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670" activeTab="0"/>
  </bookViews>
  <sheets>
    <sheet name="TOT-0514" sheetId="1" r:id="rId1"/>
    <sheet name="LI-05 (1)" sheetId="2" r:id="rId2"/>
    <sheet name="LI-05 (2)" sheetId="3" r:id="rId3"/>
    <sheet name="LI-05 (3)" sheetId="4" r:id="rId4"/>
    <sheet name="LI-05 (4)" sheetId="5" r:id="rId5"/>
    <sheet name="T-05 (1)" sheetId="6" r:id="rId6"/>
    <sheet name="T-05 (2)" sheetId="7" r:id="rId7"/>
    <sheet name="T-05 (3)" sheetId="8" r:id="rId8"/>
    <sheet name="SA-05 (1)" sheetId="9" r:id="rId9"/>
    <sheet name="SA-05 (2)" sheetId="10" r:id="rId10"/>
    <sheet name="TASA FALLA" sheetId="11" r:id="rId11"/>
  </sheets>
  <externalReferences>
    <externalReference r:id="rId14"/>
  </externalReferences>
  <definedNames>
    <definedName name="_xlnm.Print_Area" localSheetId="10">'TASA FALLA'!$A$1:$V$168</definedName>
    <definedName name="DD" localSheetId="10">'TASA FALLA'!DD</definedName>
    <definedName name="DD">[0]!DD</definedName>
    <definedName name="DDD" localSheetId="10">'TASA FALLA'!DDD</definedName>
    <definedName name="DDD">[0]!DDD</definedName>
    <definedName name="DISTROCUYO" localSheetId="10">'TASA FALLA'!DISTROCUYO</definedName>
    <definedName name="DISTROCUYO">[0]!DISTROCUYO</definedName>
    <definedName name="INICIO" localSheetId="10">'TASA FALLA'!INICIO</definedName>
    <definedName name="INICIO">[0]!INICIO</definedName>
    <definedName name="INICIOTI" localSheetId="10">'TASA FALLA'!INICIOTI</definedName>
    <definedName name="INICIOTI">[0]!INICIOTI</definedName>
    <definedName name="LINEAS" localSheetId="10">'TASA FALLA'!LINEAS</definedName>
    <definedName name="LINEAS">[0]!LINEAS</definedName>
    <definedName name="NAME_L" localSheetId="10">'TASA FALLA'!NAME_L</definedName>
    <definedName name="NAME_L">[0]!NAME_L</definedName>
    <definedName name="NAME_L_TI" localSheetId="10">'TASA FALLA'!NAME_L_TI</definedName>
    <definedName name="NAME_L_TI">[0]!NAME_L_TI</definedName>
    <definedName name="QITBA">#REF!</definedName>
    <definedName name="TRANSNOA" localSheetId="10">'TASA FALLA'!TRANSNOA</definedName>
    <definedName name="TRANSNOA">[0]!TRANSNOA</definedName>
    <definedName name="XX" localSheetId="10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<sst xmlns="http://schemas.openxmlformats.org/spreadsheetml/2006/main" count="1149" uniqueCount="220">
  <si>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</si>
  <si>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</si>
  <si>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</si>
  <si>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</si>
  <si>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</si>
  <si>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</si>
  <si>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</si>
  <si>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</si>
  <si>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</si>
  <si>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</si>
  <si>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</si>
  <si>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</si>
  <si>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</si>
  <si>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</si>
  <si>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</si>
  <si>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</si>
  <si>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</si>
  <si>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</si>
  <si>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</si>
  <si>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</si>
  <si>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</si>
  <si>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</si>
  <si>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</si>
  <si>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</si>
  <si>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</si>
  <si>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</si>
  <si>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</si>
  <si>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</si>
  <si>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</si>
  <si>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</si>
  <si>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</si>
  <si>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</si>
  <si>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</si>
  <si>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</si>
  <si>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</si>
  <si>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</si>
  <si>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</si>
  <si>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</si>
  <si>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</si>
  <si>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</si>
  <si>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</si>
  <si>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</si>
  <si>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</si>
  <si>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</si>
  <si>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</si>
  <si>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</si>
  <si>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</si>
  <si>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</si>
  <si>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</si>
  <si>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</si>
  <si>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</si>
  <si>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</si>
  <si>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</si>
  <si>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</si>
  <si>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</si>
  <si>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</si>
  <si>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</si>
  <si>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</si>
  <si>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</si>
  <si>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</si>
  <si>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</si>
  <si>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</si>
  <si>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</si>
  <si>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</si>
  <si>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</si>
  <si>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</si>
  <si>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INDISP</t>
  </si>
  <si>
    <t>ID EQUIPO</t>
  </si>
  <si>
    <t>Desde el 01 al 31 de mayo de 2014</t>
  </si>
  <si>
    <t>MIRAMAR - NECOCHEA</t>
  </si>
  <si>
    <t>A</t>
  </si>
  <si>
    <t>P</t>
  </si>
  <si>
    <t>SI</t>
  </si>
  <si>
    <t>0,000</t>
  </si>
  <si>
    <t>CAMPANA III - MATHEU</t>
  </si>
  <si>
    <t>C</t>
  </si>
  <si>
    <t>LAS ARMAS - TANDIL</t>
  </si>
  <si>
    <t>SAN CLEMENTE - DOLORES</t>
  </si>
  <si>
    <t>C. DE PATAGONES - VIEDMA</t>
  </si>
  <si>
    <t>GONZALEZ CHAVEZ - NECOCHEA</t>
  </si>
  <si>
    <t>F</t>
  </si>
  <si>
    <t>TRENQUE LAUQUEN - PEHUAJO</t>
  </si>
  <si>
    <t>B</t>
  </si>
  <si>
    <t>RAMALLO - URBANA SAN NICOLAS</t>
  </si>
  <si>
    <t>DOLORES - CHASCOMUS</t>
  </si>
  <si>
    <t>TANDIL - BALCARCE</t>
  </si>
  <si>
    <t>BAHIA BLANCA - PETROQ. BAHIA BLANCA 3</t>
  </si>
  <si>
    <t xml:space="preserve">CHILLAR - GONZALES CHAVEZ </t>
  </si>
  <si>
    <t>HENDERSON - CNEL. SUAREZ</t>
  </si>
  <si>
    <t>SALADILLO - LAS FLORES</t>
  </si>
  <si>
    <t>URBANA SAN NICOLAS - SAN NICOLAS</t>
  </si>
  <si>
    <t>TRENQUE LAUQUEN - HENDERSON</t>
  </si>
  <si>
    <t>BRAGADO - CHIVILCOY</t>
  </si>
  <si>
    <t>BAHIA BLANCA - PETROQ. BAHIA BLANCA 2</t>
  </si>
  <si>
    <t>GRAL. MADARIAGA - LAS ARMAS</t>
  </si>
  <si>
    <t>CHACABUCO IND. - SALTO   1</t>
  </si>
  <si>
    <t>OLAVARRIA - HENDERSON</t>
  </si>
  <si>
    <t>VILLA GESELL - GRAL. MADARIAGA</t>
  </si>
  <si>
    <t>LAPRIDA - PRINGLES</t>
  </si>
  <si>
    <t>RAMALLO INDUSTRIAL</t>
  </si>
  <si>
    <t>Trafo 1</t>
  </si>
  <si>
    <t>132/33/13,2</t>
  </si>
  <si>
    <t>DOLORES</t>
  </si>
  <si>
    <t>132/33/13.2</t>
  </si>
  <si>
    <t>LINCOLN</t>
  </si>
  <si>
    <t>URBANA BBCA</t>
  </si>
  <si>
    <t>Trafo 2</t>
  </si>
  <si>
    <t>T. LAUQUEN</t>
  </si>
  <si>
    <t>Trafo 5</t>
  </si>
  <si>
    <t>132/66/13,2</t>
  </si>
  <si>
    <t>OLAVARRIA VIEJA</t>
  </si>
  <si>
    <t>T2OA</t>
  </si>
  <si>
    <t>ARRECIFES</t>
  </si>
  <si>
    <t>AutoTrafo 2</t>
  </si>
  <si>
    <t>S. CLEMENTE</t>
  </si>
  <si>
    <t>NECOCHEA</t>
  </si>
  <si>
    <t>132/13,2</t>
  </si>
  <si>
    <t>LAPRIDA</t>
  </si>
  <si>
    <t>Trafo</t>
  </si>
  <si>
    <t>33/13,2</t>
  </si>
  <si>
    <t>66/13,2</t>
  </si>
  <si>
    <t>VILLA GESELL</t>
  </si>
  <si>
    <t>Trafo 3</t>
  </si>
  <si>
    <t>MAR DE AJO</t>
  </si>
  <si>
    <t>NORTE 2</t>
  </si>
  <si>
    <t>BARADERO</t>
  </si>
  <si>
    <t>T1BD</t>
  </si>
  <si>
    <t>PATAGONES</t>
  </si>
  <si>
    <t>T1OA</t>
  </si>
  <si>
    <t>Trafo 4</t>
  </si>
  <si>
    <t>T3OA</t>
  </si>
  <si>
    <t>RP</t>
  </si>
  <si>
    <t>SAN NICOLAS</t>
  </si>
  <si>
    <t>Trafo 6</t>
  </si>
  <si>
    <t>132/34,5/13,8</t>
  </si>
  <si>
    <t xml:space="preserve">Trafo 2 </t>
  </si>
  <si>
    <t>OLAVARRIA</t>
  </si>
  <si>
    <t>Alimentador 8 a S. BAYAS</t>
  </si>
  <si>
    <t>COLON</t>
  </si>
  <si>
    <t>ALIMENTADOR 3 A COOP.</t>
  </si>
  <si>
    <t>Alimentador 6 a LINCOLN</t>
  </si>
  <si>
    <t>S. A. de ARECO</t>
  </si>
  <si>
    <t>Alimentador 2 a S.A. de ARECO</t>
  </si>
  <si>
    <t>PEDRO LURO</t>
  </si>
  <si>
    <t>Alimentador 2 a PEDRO LURO</t>
  </si>
  <si>
    <t>IMSA</t>
  </si>
  <si>
    <t>Alimentador 1</t>
  </si>
  <si>
    <t>Alimentador 2</t>
  </si>
  <si>
    <t>Alimentador 1 a PEDRO LURO</t>
  </si>
  <si>
    <t>COLON BA</t>
  </si>
  <si>
    <t>ALIMENTADOR 4 COOP.</t>
  </si>
  <si>
    <t>Alimentador 4 a S.A. de ARECO</t>
  </si>
  <si>
    <t>ALIMENTADOR 5 COOP.</t>
  </si>
  <si>
    <t>PERGAMINO</t>
  </si>
  <si>
    <t>Alimentador a ALFONSO</t>
  </si>
  <si>
    <t>ZARATE</t>
  </si>
  <si>
    <t>Alimentador a Coop.Zarate  3-11</t>
  </si>
  <si>
    <t>S. NIC. URBANA</t>
  </si>
  <si>
    <t>Alimentador 7</t>
  </si>
  <si>
    <t>LAS ARMAS</t>
  </si>
  <si>
    <t>Alimentador 1  a LAS ARMAS</t>
  </si>
  <si>
    <t>Alimentador 6 a AZUL</t>
  </si>
  <si>
    <t>BRAGADO</t>
  </si>
  <si>
    <t>Interruptor WARNER - O'BRIEN</t>
  </si>
  <si>
    <t>Alimentador a EDEN BARADERO</t>
  </si>
  <si>
    <t>PETROQUIMICA</t>
  </si>
  <si>
    <t>Alimentador a PIQUETE 17 - BBCA</t>
  </si>
  <si>
    <t>HENDERSON</t>
  </si>
  <si>
    <t>Alimentador a HENDERSON</t>
  </si>
  <si>
    <t>LUJAN</t>
  </si>
  <si>
    <t>Alimentador a LOBOS</t>
  </si>
  <si>
    <t>ALIMENTADOR 2 A COOP.</t>
  </si>
  <si>
    <t>Alimentador 5 a PATAGONES</t>
  </si>
  <si>
    <t>Línea a 25 DE MAYO</t>
  </si>
  <si>
    <t>ROJAS</t>
  </si>
  <si>
    <t>Alimentador 4 a Coop. ROJAS</t>
  </si>
  <si>
    <t>Alimentador 2 a Coop. ROJAS</t>
  </si>
  <si>
    <t>BAHIA BLANCA - MONTE HERMOSO</t>
  </si>
  <si>
    <t>LUJAN II - MALVINAS</t>
  </si>
  <si>
    <t>RF</t>
  </si>
  <si>
    <t>66/33</t>
  </si>
  <si>
    <t>AZUL</t>
  </si>
  <si>
    <t>CARMEN DE PATAGONES</t>
  </si>
  <si>
    <t>MONTE HERMOSO</t>
  </si>
  <si>
    <t>SALIDA ALIMENTADOR 1</t>
  </si>
  <si>
    <t>SALIDA ALIMENTADOR 2</t>
  </si>
  <si>
    <t>SALIDA ALIMENTADOR 3</t>
  </si>
  <si>
    <t>SIDERAR</t>
  </si>
  <si>
    <t>SALIDA 1CETE2</t>
  </si>
  <si>
    <t>SALIDA ALIMENTADOR 4</t>
  </si>
  <si>
    <t>SALIDA ALIMENTADOR 5</t>
  </si>
  <si>
    <t>Aliment. 1 EDEN BARADERO FABRICA SUR</t>
  </si>
  <si>
    <t>P - PROGRAMADA  ;  F - FORZADA</t>
  </si>
  <si>
    <t>P - PROGRAMADA</t>
  </si>
  <si>
    <t>Valores remuneratorios según Convenio de renovación - Nota ENRE Nº 111536</t>
  </si>
  <si>
    <t>P - PROGRAMADA  ;  F - FORZADA  ; RF - RESTANTE FORZADA</t>
  </si>
  <si>
    <t>P - PROGRAMADA  ;  F - FORZADA  ; RP - REDUCCIÓN PROGRAMADA</t>
  </si>
  <si>
    <t>TOTAL DE PENALIZACIONES A APLICAR</t>
  </si>
  <si>
    <t>*</t>
  </si>
  <si>
    <t>Terceros</t>
  </si>
  <si>
    <t>4*</t>
  </si>
  <si>
    <t>148*</t>
  </si>
  <si>
    <t>151*</t>
  </si>
  <si>
    <t>152*</t>
  </si>
  <si>
    <t>**</t>
  </si>
  <si>
    <t>Supera límite</t>
  </si>
  <si>
    <t>81**</t>
  </si>
  <si>
    <t>68B</t>
  </si>
  <si>
    <t>NO</t>
  </si>
  <si>
    <t>SISTEMA DE TRANSPORTE DE ENERGÍA ELÉCTRICA POR DISTRIBUCIÓN TRONCAL</t>
  </si>
  <si>
    <t>INDISPONIBILIDADES FORZADAS DE LÍNEAS - TASA DE FALLA</t>
  </si>
  <si>
    <t>Codigo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</si>
  <si>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</si>
  <si>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</si>
  <si>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</si>
  <si>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</si>
  <si>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</si>
  <si>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</si>
  <si>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>Tasa de falla correspondiente al mes de MAYO de 2014</t>
  </si>
  <si>
    <t>ANEXO VI al Memorándum  D.T.E.E.  N°     777      /2014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</si>
</sst>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00_)"/>
    <numFmt numFmtId="178" formatCode="0.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0.0\ \k\V"/>
    <numFmt numFmtId="184" formatCode="0.00\ &quot;km&quot;"/>
    <numFmt numFmtId="185" formatCode="0.00\ &quot;MVA&quot;"/>
    <numFmt numFmtId="186" formatCode="0.0"/>
    <numFmt numFmtId="187" formatCode="dd/mm/yy"/>
    <numFmt numFmtId="188" formatCode="mmm\-yyyy"/>
    <numFmt numFmtId="189" formatCode="dd\-mm\-yy"/>
    <numFmt numFmtId="190" formatCode="mmmm\ d\,\ yyyy"/>
    <numFmt numFmtId="191" formatCode="#,##0.00000"/>
    <numFmt numFmtId="192" formatCode="#,##0;[Red]#,##0"/>
    <numFmt numFmtId="193" formatCode="#,##0.000000"/>
    <numFmt numFmtId="194" formatCode="0.00000"/>
  </numFmts>
  <fonts count="109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sz val="14"/>
      <name val="MS Sans Serif"/>
      <family val="0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1" applyNumberFormat="0" applyAlignment="0" applyProtection="0"/>
    <xf numFmtId="0" fontId="96" fillId="21" borderId="2" applyNumberFormat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100" fillId="28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103" fillId="20" borderId="6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7" applyNumberFormat="0" applyFill="0" applyAlignment="0" applyProtection="0"/>
    <xf numFmtId="0" fontId="99" fillId="0" borderId="8" applyNumberFormat="0" applyFill="0" applyAlignment="0" applyProtection="0"/>
    <xf numFmtId="0" fontId="108" fillId="0" borderId="9" applyNumberFormat="0" applyFill="0" applyAlignment="0" applyProtection="0"/>
  </cellStyleXfs>
  <cellXfs count="524">
    <xf numFmtId="0" fontId="0" fillId="0" borderId="0" xfId="0" applyAlignment="1">
      <alignment/>
    </xf>
    <xf numFmtId="0" fontId="6" fillId="0" borderId="0" xfId="58" applyFont="1">
      <alignment/>
      <protection/>
    </xf>
    <xf numFmtId="0" fontId="6" fillId="0" borderId="0" xfId="58" applyFont="1" applyFill="1" applyBorder="1">
      <alignment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centerContinuous"/>
      <protection/>
    </xf>
    <xf numFmtId="0" fontId="1" fillId="0" borderId="0" xfId="58">
      <alignment/>
      <protection/>
    </xf>
    <xf numFmtId="0" fontId="6" fillId="0" borderId="0" xfId="58" applyFont="1" applyAlignment="1">
      <alignment horizontal="centerContinuous"/>
      <protection/>
    </xf>
    <xf numFmtId="0" fontId="6" fillId="0" borderId="0" xfId="58" applyFont="1" applyBorder="1">
      <alignment/>
      <protection/>
    </xf>
    <xf numFmtId="0" fontId="4" fillId="0" borderId="0" xfId="58" applyFont="1" applyFill="1" applyBorder="1" applyAlignment="1" applyProtection="1">
      <alignment horizontal="centerContinuous"/>
      <protection/>
    </xf>
    <xf numFmtId="0" fontId="10" fillId="0" borderId="0" xfId="58" applyFont="1">
      <alignment/>
      <protection/>
    </xf>
    <xf numFmtId="0" fontId="11" fillId="0" borderId="0" xfId="58" applyFont="1">
      <alignment/>
      <protection/>
    </xf>
    <xf numFmtId="0" fontId="13" fillId="0" borderId="10" xfId="58" applyFont="1" applyBorder="1" applyAlignment="1">
      <alignment horizontal="centerContinuous"/>
      <protection/>
    </xf>
    <xf numFmtId="0" fontId="13" fillId="0" borderId="0" xfId="58" applyFont="1" applyBorder="1" applyAlignment="1">
      <alignment horizontal="centerContinuous"/>
      <protection/>
    </xf>
    <xf numFmtId="0" fontId="6" fillId="0" borderId="10" xfId="58" applyFont="1" applyBorder="1">
      <alignment/>
      <protection/>
    </xf>
    <xf numFmtId="0" fontId="6" fillId="0" borderId="11" xfId="58" applyFont="1" applyBorder="1">
      <alignment/>
      <protection/>
    </xf>
    <xf numFmtId="0" fontId="6" fillId="0" borderId="0" xfId="58" applyFont="1" applyBorder="1" applyAlignment="1">
      <alignment horizontal="center"/>
      <protection/>
    </xf>
    <xf numFmtId="0" fontId="9" fillId="0" borderId="0" xfId="58" applyFont="1" applyAlignment="1" applyProtection="1">
      <alignment horizontal="centerContinuous"/>
      <protection locked="0"/>
    </xf>
    <xf numFmtId="0" fontId="12" fillId="0" borderId="0" xfId="58" applyFont="1" applyAlignment="1" applyProtection="1">
      <alignment horizontal="centerContinuous"/>
      <protection locked="0"/>
    </xf>
    <xf numFmtId="0" fontId="4" fillId="0" borderId="0" xfId="58" applyFont="1" applyBorder="1" applyAlignment="1" applyProtection="1">
      <alignment horizontal="centerContinuous"/>
      <protection/>
    </xf>
    <xf numFmtId="0" fontId="6" fillId="0" borderId="12" xfId="58" applyFont="1" applyBorder="1">
      <alignment/>
      <protection/>
    </xf>
    <xf numFmtId="0" fontId="6" fillId="0" borderId="13" xfId="58" applyFont="1" applyBorder="1">
      <alignment/>
      <protection/>
    </xf>
    <xf numFmtId="0" fontId="6" fillId="0" borderId="14" xfId="58" applyFont="1" applyBorder="1">
      <alignment/>
      <protection/>
    </xf>
    <xf numFmtId="0" fontId="15" fillId="0" borderId="0" xfId="58" applyFont="1">
      <alignment/>
      <protection/>
    </xf>
    <xf numFmtId="0" fontId="15" fillId="0" borderId="10" xfId="58" applyFont="1" applyBorder="1">
      <alignment/>
      <protection/>
    </xf>
    <xf numFmtId="0" fontId="16" fillId="0" borderId="0" xfId="58" applyFont="1" applyBorder="1">
      <alignment/>
      <protection/>
    </xf>
    <xf numFmtId="0" fontId="15" fillId="0" borderId="0" xfId="58" applyFont="1" applyBorder="1">
      <alignment/>
      <protection/>
    </xf>
    <xf numFmtId="0" fontId="15" fillId="0" borderId="11" xfId="58" applyFont="1" applyBorder="1">
      <alignment/>
      <protection/>
    </xf>
    <xf numFmtId="0" fontId="3" fillId="0" borderId="0" xfId="58" applyFont="1" applyBorder="1">
      <alignment/>
      <protection/>
    </xf>
    <xf numFmtId="0" fontId="13" fillId="0" borderId="0" xfId="58" applyFont="1" applyFill="1" applyBorder="1" applyAlignment="1" applyProtection="1">
      <alignment horizontal="centerContinuous"/>
      <protection locked="0"/>
    </xf>
    <xf numFmtId="0" fontId="13" fillId="0" borderId="0" xfId="58" applyFont="1" applyAlignment="1">
      <alignment horizontal="centerContinuous"/>
      <protection/>
    </xf>
    <xf numFmtId="0" fontId="13" fillId="0" borderId="0" xfId="58" applyFont="1" applyBorder="1" applyAlignment="1" applyProtection="1">
      <alignment horizontal="centerContinuous"/>
      <protection/>
    </xf>
    <xf numFmtId="0" fontId="13" fillId="0" borderId="11" xfId="58" applyFont="1" applyBorder="1" applyAlignment="1">
      <alignment horizontal="centerContinuous"/>
      <protection/>
    </xf>
    <xf numFmtId="0" fontId="12" fillId="0" borderId="0" xfId="58" applyFont="1" applyBorder="1">
      <alignment/>
      <protection/>
    </xf>
    <xf numFmtId="0" fontId="3" fillId="0" borderId="0" xfId="58" applyFont="1" applyBorder="1" applyProtection="1">
      <alignment/>
      <protection/>
    </xf>
    <xf numFmtId="0" fontId="6" fillId="0" borderId="0" xfId="58" applyFont="1" applyBorder="1" applyProtection="1">
      <alignment/>
      <protection/>
    </xf>
    <xf numFmtId="0" fontId="1" fillId="0" borderId="15" xfId="58" applyFont="1" applyBorder="1" applyAlignment="1" applyProtection="1">
      <alignment horizontal="center"/>
      <protection/>
    </xf>
    <xf numFmtId="175" fontId="1" fillId="0" borderId="15" xfId="58" applyNumberFormat="1" applyFont="1" applyBorder="1" applyAlignment="1">
      <alignment horizontal="centerContinuous"/>
      <protection/>
    </xf>
    <xf numFmtId="0" fontId="3" fillId="0" borderId="16" xfId="58" applyFont="1" applyBorder="1" applyAlignment="1" applyProtection="1">
      <alignment horizontal="centerContinuous"/>
      <protection/>
    </xf>
    <xf numFmtId="0" fontId="3" fillId="0" borderId="0" xfId="58" applyFont="1" applyBorder="1" applyAlignment="1" applyProtection="1">
      <alignment/>
      <protection/>
    </xf>
    <xf numFmtId="0" fontId="1" fillId="0" borderId="0" xfId="58" applyFont="1" applyBorder="1" applyAlignment="1">
      <alignment horizontal="right"/>
      <protection/>
    </xf>
    <xf numFmtId="0" fontId="1" fillId="0" borderId="0" xfId="58" applyFont="1" applyBorder="1" applyAlignment="1" applyProtection="1">
      <alignment horizontal="center"/>
      <protection locked="0"/>
    </xf>
    <xf numFmtId="0" fontId="1" fillId="0" borderId="0" xfId="58" applyFont="1" applyAlignment="1" applyProtection="1">
      <alignment/>
      <protection/>
    </xf>
    <xf numFmtId="171" fontId="6" fillId="0" borderId="16" xfId="58" applyNumberFormat="1" applyFont="1" applyBorder="1" applyAlignment="1">
      <alignment horizontal="centerContinuous"/>
      <protection/>
    </xf>
    <xf numFmtId="171" fontId="6" fillId="0" borderId="0" xfId="58" applyNumberFormat="1" applyFont="1" applyBorder="1" applyAlignment="1">
      <alignment/>
      <protection/>
    </xf>
    <xf numFmtId="0" fontId="1" fillId="0" borderId="0" xfId="58" applyFont="1" applyAlignment="1">
      <alignment horizontal="right"/>
      <protection/>
    </xf>
    <xf numFmtId="0" fontId="6" fillId="0" borderId="0" xfId="58" applyFont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17" fillId="0" borderId="17" xfId="58" applyFont="1" applyBorder="1" applyAlignment="1" applyProtection="1">
      <alignment horizontal="center" vertical="center"/>
      <protection/>
    </xf>
    <xf numFmtId="0" fontId="17" fillId="0" borderId="17" xfId="58" applyFont="1" applyBorder="1" applyAlignment="1" applyProtection="1">
      <alignment horizontal="center" vertical="center" wrapText="1"/>
      <protection/>
    </xf>
    <xf numFmtId="0" fontId="18" fillId="32" borderId="17" xfId="58" applyFont="1" applyFill="1" applyBorder="1" applyAlignment="1" applyProtection="1">
      <alignment horizontal="center" vertical="center"/>
      <protection/>
    </xf>
    <xf numFmtId="0" fontId="20" fillId="33" borderId="17" xfId="58" applyFont="1" applyFill="1" applyBorder="1" applyAlignment="1" applyProtection="1">
      <alignment horizontal="center" vertical="center" wrapText="1"/>
      <protection/>
    </xf>
    <xf numFmtId="0" fontId="21" fillId="34" borderId="17" xfId="58" applyFont="1" applyFill="1" applyBorder="1" applyAlignment="1">
      <alignment horizontal="center" vertical="center" wrapText="1"/>
      <protection/>
    </xf>
    <xf numFmtId="0" fontId="22" fillId="35" borderId="17" xfId="58" applyFont="1" applyFill="1" applyBorder="1" applyAlignment="1">
      <alignment horizontal="center" vertical="center" wrapText="1"/>
      <protection/>
    </xf>
    <xf numFmtId="0" fontId="23" fillId="32" borderId="15" xfId="58" applyFont="1" applyFill="1" applyBorder="1" applyAlignment="1" applyProtection="1">
      <alignment horizontal="centerContinuous" vertical="center" wrapText="1"/>
      <protection/>
    </xf>
    <xf numFmtId="0" fontId="24" fillId="32" borderId="18" xfId="58" applyFont="1" applyFill="1" applyBorder="1" applyAlignment="1">
      <alignment horizontal="centerContinuous"/>
      <protection/>
    </xf>
    <xf numFmtId="0" fontId="23" fillId="32" borderId="16" xfId="58" applyFont="1" applyFill="1" applyBorder="1" applyAlignment="1">
      <alignment horizontal="centerContinuous" vertical="center"/>
      <protection/>
    </xf>
    <xf numFmtId="0" fontId="21" fillId="36" borderId="15" xfId="58" applyFont="1" applyFill="1" applyBorder="1" applyAlignment="1" applyProtection="1">
      <alignment horizontal="centerContinuous" vertical="center" wrapText="1"/>
      <protection/>
    </xf>
    <xf numFmtId="0" fontId="21" fillId="36" borderId="18" xfId="58" applyFont="1" applyFill="1" applyBorder="1" applyAlignment="1">
      <alignment horizontal="centerContinuous" vertical="center"/>
      <protection/>
    </xf>
    <xf numFmtId="0" fontId="21" fillId="36" borderId="16" xfId="58" applyFont="1" applyFill="1" applyBorder="1" applyAlignment="1">
      <alignment horizontal="centerContinuous" vertical="center"/>
      <protection/>
    </xf>
    <xf numFmtId="0" fontId="25" fillId="4" borderId="17" xfId="58" applyFont="1" applyFill="1" applyBorder="1" applyAlignment="1">
      <alignment horizontal="center" vertical="center" wrapText="1"/>
      <protection/>
    </xf>
    <xf numFmtId="0" fontId="26" fillId="37" borderId="17" xfId="58" applyFont="1" applyFill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19" xfId="58" applyFont="1" applyBorder="1" applyProtection="1">
      <alignment/>
      <protection locked="0"/>
    </xf>
    <xf numFmtId="0" fontId="6" fillId="0" borderId="19" xfId="58" applyFont="1" applyBorder="1" applyAlignment="1" applyProtection="1">
      <alignment horizontal="center"/>
      <protection locked="0"/>
    </xf>
    <xf numFmtId="0" fontId="27" fillId="32" borderId="19" xfId="58" applyFont="1" applyFill="1" applyBorder="1" applyProtection="1">
      <alignment/>
      <protection locked="0"/>
    </xf>
    <xf numFmtId="0" fontId="6" fillId="0" borderId="19" xfId="58" applyFont="1" applyBorder="1" applyAlignment="1">
      <alignment horizontal="center"/>
      <protection/>
    </xf>
    <xf numFmtId="0" fontId="28" fillId="33" borderId="19" xfId="58" applyFont="1" applyFill="1" applyBorder="1" applyProtection="1">
      <alignment/>
      <protection locked="0"/>
    </xf>
    <xf numFmtId="0" fontId="29" fillId="34" borderId="19" xfId="58" applyFont="1" applyFill="1" applyBorder="1" applyProtection="1">
      <alignment/>
      <protection locked="0"/>
    </xf>
    <xf numFmtId="0" fontId="30" fillId="35" borderId="19" xfId="58" applyFont="1" applyFill="1" applyBorder="1" applyProtection="1">
      <alignment/>
      <protection locked="0"/>
    </xf>
    <xf numFmtId="0" fontId="31" fillId="32" borderId="19" xfId="58" applyFont="1" applyFill="1" applyBorder="1" applyAlignment="1" applyProtection="1">
      <alignment horizontal="center"/>
      <protection locked="0"/>
    </xf>
    <xf numFmtId="0" fontId="31" fillId="32" borderId="19" xfId="58" applyFont="1" applyFill="1" applyBorder="1" applyProtection="1">
      <alignment/>
      <protection locked="0"/>
    </xf>
    <xf numFmtId="0" fontId="29" fillId="36" borderId="19" xfId="58" applyFont="1" applyFill="1" applyBorder="1" applyProtection="1">
      <alignment/>
      <protection locked="0"/>
    </xf>
    <xf numFmtId="0" fontId="32" fillId="4" borderId="19" xfId="58" applyFont="1" applyFill="1" applyBorder="1" applyProtection="1">
      <alignment/>
      <protection locked="0"/>
    </xf>
    <xf numFmtId="0" fontId="33" fillId="37" borderId="19" xfId="58" applyFont="1" applyFill="1" applyBorder="1" applyProtection="1">
      <alignment/>
      <protection locked="0"/>
    </xf>
    <xf numFmtId="176" fontId="34" fillId="0" borderId="19" xfId="58" applyNumberFormat="1" applyFont="1" applyBorder="1" applyAlignment="1">
      <alignment horizontal="right"/>
      <protection/>
    </xf>
    <xf numFmtId="0" fontId="6" fillId="0" borderId="20" xfId="58" applyFont="1" applyBorder="1" applyProtection="1">
      <alignment/>
      <protection locked="0"/>
    </xf>
    <xf numFmtId="0" fontId="6" fillId="0" borderId="21" xfId="58" applyFont="1" applyBorder="1" applyAlignment="1" applyProtection="1">
      <alignment horizontal="center"/>
      <protection locked="0"/>
    </xf>
    <xf numFmtId="0" fontId="27" fillId="32" borderId="20" xfId="58" applyFont="1" applyFill="1" applyBorder="1" applyProtection="1">
      <alignment/>
      <protection locked="0"/>
    </xf>
    <xf numFmtId="0" fontId="6" fillId="0" borderId="20" xfId="58" applyFont="1" applyBorder="1" applyAlignment="1" applyProtection="1">
      <alignment horizontal="center"/>
      <protection locked="0"/>
    </xf>
    <xf numFmtId="0" fontId="6" fillId="0" borderId="20" xfId="58" applyFont="1" applyBorder="1" applyAlignment="1">
      <alignment horizontal="center"/>
      <protection/>
    </xf>
    <xf numFmtId="0" fontId="28" fillId="33" borderId="20" xfId="58" applyFont="1" applyFill="1" applyBorder="1" applyProtection="1">
      <alignment/>
      <protection locked="0"/>
    </xf>
    <xf numFmtId="0" fontId="29" fillId="34" borderId="20" xfId="58" applyFont="1" applyFill="1" applyBorder="1" applyProtection="1">
      <alignment/>
      <protection locked="0"/>
    </xf>
    <xf numFmtId="0" fontId="30" fillId="35" borderId="20" xfId="58" applyFont="1" applyFill="1" applyBorder="1" applyProtection="1">
      <alignment/>
      <protection locked="0"/>
    </xf>
    <xf numFmtId="0" fontId="31" fillId="32" borderId="20" xfId="58" applyFont="1" applyFill="1" applyBorder="1" applyAlignment="1" applyProtection="1">
      <alignment horizontal="center"/>
      <protection locked="0"/>
    </xf>
    <xf numFmtId="0" fontId="31" fillId="32" borderId="20" xfId="58" applyFont="1" applyFill="1" applyBorder="1" applyProtection="1">
      <alignment/>
      <protection locked="0"/>
    </xf>
    <xf numFmtId="0" fontId="29" fillId="36" borderId="20" xfId="58" applyFont="1" applyFill="1" applyBorder="1" applyProtection="1">
      <alignment/>
      <protection locked="0"/>
    </xf>
    <xf numFmtId="0" fontId="32" fillId="4" borderId="20" xfId="58" applyFont="1" applyFill="1" applyBorder="1" applyProtection="1">
      <alignment/>
      <protection locked="0"/>
    </xf>
    <xf numFmtId="0" fontId="33" fillId="37" borderId="20" xfId="58" applyFont="1" applyFill="1" applyBorder="1" applyProtection="1">
      <alignment/>
      <protection locked="0"/>
    </xf>
    <xf numFmtId="0" fontId="34" fillId="0" borderId="20" xfId="58" applyFont="1" applyBorder="1" applyAlignment="1">
      <alignment horizontal="center"/>
      <protection/>
    </xf>
    <xf numFmtId="2" fontId="6" fillId="0" borderId="21" xfId="58" applyNumberFormat="1" applyFont="1" applyBorder="1" applyAlignment="1" applyProtection="1">
      <alignment horizontal="center"/>
      <protection locked="0"/>
    </xf>
    <xf numFmtId="2" fontId="6" fillId="0" borderId="20" xfId="58" applyNumberFormat="1" applyFont="1" applyBorder="1" applyAlignment="1" applyProtection="1">
      <alignment horizontal="center"/>
      <protection locked="0"/>
    </xf>
    <xf numFmtId="172" fontId="27" fillId="32" borderId="20" xfId="58" applyNumberFormat="1" applyFont="1" applyFill="1" applyBorder="1" applyAlignment="1" applyProtection="1">
      <alignment horizontal="center"/>
      <protection locked="0"/>
    </xf>
    <xf numFmtId="22" fontId="6" fillId="0" borderId="20" xfId="58" applyNumberFormat="1" applyFont="1" applyBorder="1" applyAlignment="1" applyProtection="1">
      <alignment horizontal="center"/>
      <protection locked="0"/>
    </xf>
    <xf numFmtId="2" fontId="6" fillId="0" borderId="20" xfId="58" applyNumberFormat="1" applyFont="1" applyBorder="1" applyAlignment="1" applyProtection="1">
      <alignment horizontal="center"/>
      <protection/>
    </xf>
    <xf numFmtId="1" fontId="6" fillId="0" borderId="20" xfId="58" applyNumberFormat="1" applyFont="1" applyBorder="1" applyAlignment="1" applyProtection="1">
      <alignment horizontal="center"/>
      <protection/>
    </xf>
    <xf numFmtId="172" fontId="6" fillId="0" borderId="20" xfId="58" applyNumberFormat="1" applyFont="1" applyBorder="1" applyAlignment="1" applyProtection="1">
      <alignment horizontal="center"/>
      <protection locked="0"/>
    </xf>
    <xf numFmtId="172" fontId="28" fillId="33" borderId="20" xfId="58" applyNumberFormat="1" applyFont="1" applyFill="1" applyBorder="1" applyAlignment="1" applyProtection="1" quotePrefix="1">
      <alignment horizontal="center"/>
      <protection locked="0"/>
    </xf>
    <xf numFmtId="2" fontId="29" fillId="34" borderId="20" xfId="58" applyNumberFormat="1" applyFont="1" applyFill="1" applyBorder="1" applyAlignment="1" applyProtection="1">
      <alignment horizontal="center"/>
      <protection locked="0"/>
    </xf>
    <xf numFmtId="2" fontId="30" fillId="35" borderId="20" xfId="58" applyNumberFormat="1" applyFont="1" applyFill="1" applyBorder="1" applyAlignment="1" applyProtection="1">
      <alignment horizontal="center"/>
      <protection locked="0"/>
    </xf>
    <xf numFmtId="172" fontId="31" fillId="32" borderId="20" xfId="58" applyNumberFormat="1" applyFont="1" applyFill="1" applyBorder="1" applyAlignment="1" applyProtection="1" quotePrefix="1">
      <alignment horizontal="center"/>
      <protection locked="0"/>
    </xf>
    <xf numFmtId="4" fontId="31" fillId="32" borderId="20" xfId="58" applyNumberFormat="1" applyFont="1" applyFill="1" applyBorder="1" applyAlignment="1" applyProtection="1">
      <alignment horizontal="center"/>
      <protection locked="0"/>
    </xf>
    <xf numFmtId="172" fontId="29" fillId="36" borderId="20" xfId="58" applyNumberFormat="1" applyFont="1" applyFill="1" applyBorder="1" applyAlignment="1" applyProtection="1" quotePrefix="1">
      <alignment horizontal="center"/>
      <protection locked="0"/>
    </xf>
    <xf numFmtId="4" fontId="29" fillId="36" borderId="20" xfId="58" applyNumberFormat="1" applyFont="1" applyFill="1" applyBorder="1" applyAlignment="1" applyProtection="1">
      <alignment horizontal="center"/>
      <protection locked="0"/>
    </xf>
    <xf numFmtId="4" fontId="32" fillId="4" borderId="20" xfId="58" applyNumberFormat="1" applyFont="1" applyFill="1" applyBorder="1" applyAlignment="1" applyProtection="1">
      <alignment horizontal="center"/>
      <protection locked="0"/>
    </xf>
    <xf numFmtId="4" fontId="33" fillId="37" borderId="20" xfId="58" applyNumberFormat="1" applyFont="1" applyFill="1" applyBorder="1" applyAlignment="1" applyProtection="1">
      <alignment horizontal="center"/>
      <protection locked="0"/>
    </xf>
    <xf numFmtId="4" fontId="34" fillId="0" borderId="20" xfId="58" applyNumberFormat="1" applyFont="1" applyBorder="1" applyAlignment="1">
      <alignment horizontal="right"/>
      <protection/>
    </xf>
    <xf numFmtId="2" fontId="6" fillId="0" borderId="11" xfId="58" applyNumberFormat="1" applyFont="1" applyBorder="1">
      <alignment/>
      <protection/>
    </xf>
    <xf numFmtId="0" fontId="6" fillId="0" borderId="10" xfId="58" applyFont="1" applyBorder="1" applyAlignment="1">
      <alignment horizontal="center"/>
      <protection/>
    </xf>
    <xf numFmtId="0" fontId="6" fillId="0" borderId="22" xfId="58" applyFont="1" applyBorder="1" applyAlignment="1" applyProtection="1">
      <alignment horizontal="center"/>
      <protection locked="0"/>
    </xf>
    <xf numFmtId="172" fontId="6" fillId="0" borderId="22" xfId="58" applyNumberFormat="1" applyFont="1" applyBorder="1" applyAlignment="1" applyProtection="1">
      <alignment horizontal="center"/>
      <protection/>
    </xf>
    <xf numFmtId="172" fontId="27" fillId="32" borderId="22" xfId="58" applyNumberFormat="1" applyFont="1" applyFill="1" applyBorder="1" applyAlignment="1" applyProtection="1">
      <alignment horizontal="center"/>
      <protection/>
    </xf>
    <xf numFmtId="7" fontId="34" fillId="0" borderId="23" xfId="58" applyNumberFormat="1" applyFont="1" applyBorder="1" applyAlignment="1">
      <alignment horizontal="center"/>
      <protection/>
    </xf>
    <xf numFmtId="0" fontId="36" fillId="0" borderId="24" xfId="58" applyFont="1" applyBorder="1" applyAlignment="1">
      <alignment horizontal="center"/>
      <protection/>
    </xf>
    <xf numFmtId="0" fontId="37" fillId="0" borderId="0" xfId="58" applyFont="1" applyBorder="1" applyAlignment="1" applyProtection="1">
      <alignment horizontal="left"/>
      <protection/>
    </xf>
    <xf numFmtId="0" fontId="6" fillId="0" borderId="0" xfId="58" applyFont="1" applyBorder="1" applyAlignment="1" applyProtection="1">
      <alignment horizontal="center"/>
      <protection/>
    </xf>
    <xf numFmtId="2" fontId="6" fillId="0" borderId="0" xfId="58" applyNumberFormat="1" applyFont="1" applyBorder="1" applyAlignment="1" applyProtection="1">
      <alignment horizontal="center"/>
      <protection/>
    </xf>
    <xf numFmtId="172" fontId="6" fillId="0" borderId="0" xfId="58" applyNumberFormat="1" applyFont="1" applyBorder="1" applyAlignment="1" applyProtection="1">
      <alignment horizontal="center"/>
      <protection/>
    </xf>
    <xf numFmtId="172" fontId="6" fillId="0" borderId="0" xfId="58" applyNumberFormat="1" applyFont="1" applyBorder="1" applyAlignment="1" applyProtection="1" quotePrefix="1">
      <alignment horizontal="center"/>
      <protection/>
    </xf>
    <xf numFmtId="2" fontId="29" fillId="34" borderId="17" xfId="58" applyNumberFormat="1" applyFont="1" applyFill="1" applyBorder="1" applyAlignment="1">
      <alignment horizontal="center"/>
      <protection/>
    </xf>
    <xf numFmtId="2" fontId="30" fillId="35" borderId="17" xfId="58" applyNumberFormat="1" applyFont="1" applyFill="1" applyBorder="1" applyAlignment="1">
      <alignment horizontal="center"/>
      <protection/>
    </xf>
    <xf numFmtId="172" fontId="31" fillId="32" borderId="17" xfId="58" applyNumberFormat="1" applyFont="1" applyFill="1" applyBorder="1" applyAlignment="1" applyProtection="1" quotePrefix="1">
      <alignment horizontal="center"/>
      <protection/>
    </xf>
    <xf numFmtId="172" fontId="29" fillId="36" borderId="17" xfId="58" applyNumberFormat="1" applyFont="1" applyFill="1" applyBorder="1" applyAlignment="1" applyProtection="1" quotePrefix="1">
      <alignment horizontal="center"/>
      <protection/>
    </xf>
    <xf numFmtId="172" fontId="32" fillId="4" borderId="17" xfId="58" applyNumberFormat="1" applyFont="1" applyFill="1" applyBorder="1" applyAlignment="1" applyProtection="1" quotePrefix="1">
      <alignment horizontal="center"/>
      <protection/>
    </xf>
    <xf numFmtId="172" fontId="33" fillId="37" borderId="17" xfId="58" applyNumberFormat="1" applyFont="1" applyFill="1" applyBorder="1" applyAlignment="1" applyProtection="1" quotePrefix="1">
      <alignment horizontal="center"/>
      <protection/>
    </xf>
    <xf numFmtId="4" fontId="7" fillId="0" borderId="0" xfId="58" applyNumberFormat="1" applyFont="1" applyBorder="1" applyAlignment="1">
      <alignment horizontal="center"/>
      <protection/>
    </xf>
    <xf numFmtId="2" fontId="6" fillId="0" borderId="11" xfId="58" applyNumberFormat="1" applyFont="1" applyBorder="1" applyAlignment="1">
      <alignment horizontal="center"/>
      <protection/>
    </xf>
    <xf numFmtId="0" fontId="36" fillId="0" borderId="0" xfId="58" applyFont="1">
      <alignment/>
      <protection/>
    </xf>
    <xf numFmtId="0" fontId="36" fillId="0" borderId="10" xfId="58" applyFont="1" applyBorder="1">
      <alignment/>
      <protection/>
    </xf>
    <xf numFmtId="0" fontId="36" fillId="0" borderId="0" xfId="58" applyFont="1" applyBorder="1" applyAlignment="1">
      <alignment horizontal="center"/>
      <protection/>
    </xf>
    <xf numFmtId="0" fontId="37" fillId="0" borderId="0" xfId="58" applyFont="1" applyBorder="1" applyAlignment="1" applyProtection="1">
      <alignment horizontal="left" vertical="top"/>
      <protection/>
    </xf>
    <xf numFmtId="0" fontId="36" fillId="0" borderId="0" xfId="58" applyFont="1" applyBorder="1" applyAlignment="1" applyProtection="1">
      <alignment horizontal="center"/>
      <protection/>
    </xf>
    <xf numFmtId="2" fontId="36" fillId="0" borderId="0" xfId="58" applyNumberFormat="1" applyFont="1" applyBorder="1" applyAlignment="1" applyProtection="1">
      <alignment horizontal="center"/>
      <protection/>
    </xf>
    <xf numFmtId="172" fontId="36" fillId="0" borderId="0" xfId="58" applyNumberFormat="1" applyFont="1" applyBorder="1" applyAlignment="1" applyProtection="1">
      <alignment horizontal="center"/>
      <protection/>
    </xf>
    <xf numFmtId="172" fontId="36" fillId="0" borderId="0" xfId="58" applyNumberFormat="1" applyFont="1" applyBorder="1" applyAlignment="1" applyProtection="1" quotePrefix="1">
      <alignment horizontal="center"/>
      <protection/>
    </xf>
    <xf numFmtId="2" fontId="38" fillId="0" borderId="0" xfId="58" applyNumberFormat="1" applyFont="1" applyBorder="1" applyAlignment="1">
      <alignment horizontal="center"/>
      <protection/>
    </xf>
    <xf numFmtId="172" fontId="39" fillId="0" borderId="0" xfId="58" applyNumberFormat="1" applyFont="1" applyBorder="1" applyAlignment="1" applyProtection="1" quotePrefix="1">
      <alignment horizontal="center"/>
      <protection/>
    </xf>
    <xf numFmtId="4" fontId="39" fillId="0" borderId="0" xfId="58" applyNumberFormat="1" applyFont="1" applyBorder="1" applyAlignment="1">
      <alignment horizontal="center"/>
      <protection/>
    </xf>
    <xf numFmtId="8" fontId="40" fillId="0" borderId="0" xfId="58" applyNumberFormat="1" applyFont="1" applyBorder="1" applyAlignment="1" applyProtection="1">
      <alignment horizontal="right"/>
      <protection locked="0"/>
    </xf>
    <xf numFmtId="2" fontId="36" fillId="0" borderId="11" xfId="58" applyNumberFormat="1" applyFont="1" applyBorder="1" applyAlignment="1">
      <alignment horizontal="center"/>
      <protection/>
    </xf>
    <xf numFmtId="0" fontId="6" fillId="0" borderId="25" xfId="58" applyFont="1" applyBorder="1">
      <alignment/>
      <protection/>
    </xf>
    <xf numFmtId="0" fontId="6" fillId="0" borderId="26" xfId="58" applyFont="1" applyBorder="1">
      <alignment/>
      <protection/>
    </xf>
    <xf numFmtId="0" fontId="6" fillId="0" borderId="27" xfId="58" applyFont="1" applyBorder="1">
      <alignment/>
      <protection/>
    </xf>
    <xf numFmtId="0" fontId="1" fillId="0" borderId="0" xfId="58" applyBorder="1">
      <alignment/>
      <protection/>
    </xf>
    <xf numFmtId="0" fontId="8" fillId="0" borderId="0" xfId="58" applyFont="1" applyFill="1">
      <alignment/>
      <protection/>
    </xf>
    <xf numFmtId="0" fontId="8" fillId="0" borderId="0" xfId="58" applyFont="1" applyFill="1" applyAlignment="1">
      <alignment horizontal="centerContinuous"/>
      <protection/>
    </xf>
    <xf numFmtId="0" fontId="6" fillId="0" borderId="0" xfId="58" applyFont="1" applyFill="1" applyAlignment="1">
      <alignment horizontal="centerContinuous"/>
      <protection/>
    </xf>
    <xf numFmtId="0" fontId="10" fillId="0" borderId="0" xfId="58" applyFont="1" applyFill="1" applyAlignment="1">
      <alignment horizontal="centerContinuous"/>
      <protection/>
    </xf>
    <xf numFmtId="0" fontId="10" fillId="0" borderId="0" xfId="58" applyFont="1" applyFill="1">
      <alignment/>
      <protection/>
    </xf>
    <xf numFmtId="0" fontId="6" fillId="0" borderId="0" xfId="58" applyFont="1" applyFill="1">
      <alignment/>
      <protection/>
    </xf>
    <xf numFmtId="0" fontId="6" fillId="0" borderId="12" xfId="58" applyFont="1" applyFill="1" applyBorder="1">
      <alignment/>
      <protection/>
    </xf>
    <xf numFmtId="0" fontId="6" fillId="0" borderId="13" xfId="58" applyFont="1" applyFill="1" applyBorder="1">
      <alignment/>
      <protection/>
    </xf>
    <xf numFmtId="0" fontId="6" fillId="0" borderId="14" xfId="58" applyFont="1" applyFill="1" applyBorder="1">
      <alignment/>
      <protection/>
    </xf>
    <xf numFmtId="0" fontId="15" fillId="0" borderId="10" xfId="58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6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0" fontId="15" fillId="0" borderId="11" xfId="58" applyFont="1" applyFill="1" applyBorder="1">
      <alignment/>
      <protection/>
    </xf>
    <xf numFmtId="0" fontId="6" fillId="0" borderId="10" xfId="58" applyFont="1" applyFill="1" applyBorder="1">
      <alignment/>
      <protection/>
    </xf>
    <xf numFmtId="0" fontId="6" fillId="0" borderId="11" xfId="58" applyFont="1" applyFill="1" applyBorder="1">
      <alignment/>
      <protection/>
    </xf>
    <xf numFmtId="0" fontId="3" fillId="0" borderId="0" xfId="58" applyFont="1" applyFill="1" applyBorder="1">
      <alignment/>
      <protection/>
    </xf>
    <xf numFmtId="0" fontId="16" fillId="0" borderId="0" xfId="58" applyFont="1" applyFill="1">
      <alignment/>
      <protection/>
    </xf>
    <xf numFmtId="0" fontId="15" fillId="0" borderId="0" xfId="58" applyFont="1" applyFill="1" applyBorder="1" applyProtection="1">
      <alignment/>
      <protection/>
    </xf>
    <xf numFmtId="0" fontId="6" fillId="0" borderId="0" xfId="58" applyFont="1" applyFill="1" applyBorder="1" applyAlignment="1" applyProtection="1">
      <alignment horizontal="left"/>
      <protection/>
    </xf>
    <xf numFmtId="168" fontId="6" fillId="0" borderId="0" xfId="58" applyNumberFormat="1" applyFont="1" applyFill="1" applyBorder="1" applyProtection="1">
      <alignment/>
      <protection/>
    </xf>
    <xf numFmtId="0" fontId="6" fillId="0" borderId="0" xfId="58" applyFont="1" applyFill="1" applyBorder="1" applyProtection="1">
      <alignment/>
      <protection/>
    </xf>
    <xf numFmtId="0" fontId="13" fillId="0" borderId="10" xfId="58" applyFont="1" applyFill="1" applyBorder="1" applyAlignment="1">
      <alignment horizontal="centerContinuous"/>
      <protection/>
    </xf>
    <xf numFmtId="0" fontId="13" fillId="0" borderId="0" xfId="58" applyFont="1" applyFill="1" applyBorder="1" applyAlignment="1">
      <alignment horizontal="centerContinuous"/>
      <protection/>
    </xf>
    <xf numFmtId="0" fontId="13" fillId="0" borderId="11" xfId="58" applyFont="1" applyFill="1" applyBorder="1" applyAlignment="1">
      <alignment horizontal="centerContinuous"/>
      <protection/>
    </xf>
    <xf numFmtId="0" fontId="6" fillId="0" borderId="0" xfId="58" applyFont="1" applyFill="1" applyBorder="1" applyAlignment="1">
      <alignment horizontal="center"/>
      <protection/>
    </xf>
    <xf numFmtId="0" fontId="14" fillId="0" borderId="0" xfId="58" applyFont="1" applyFill="1" applyBorder="1" applyAlignment="1">
      <alignment horizontal="left"/>
      <protection/>
    </xf>
    <xf numFmtId="0" fontId="1" fillId="0" borderId="15" xfId="58" applyFont="1" applyFill="1" applyBorder="1" applyAlignment="1" applyProtection="1">
      <alignment horizontal="left"/>
      <protection/>
    </xf>
    <xf numFmtId="0" fontId="1" fillId="0" borderId="24" xfId="58" applyFont="1" applyFill="1" applyBorder="1" applyAlignment="1" applyProtection="1">
      <alignment horizontal="center"/>
      <protection/>
    </xf>
    <xf numFmtId="0" fontId="1" fillId="0" borderId="24" xfId="58" applyFont="1" applyFill="1" applyBorder="1">
      <alignment/>
      <protection/>
    </xf>
    <xf numFmtId="0" fontId="1" fillId="0" borderId="15" xfId="58" applyFont="1" applyFill="1" applyBorder="1" applyAlignment="1" applyProtection="1" quotePrefix="1">
      <alignment horizontal="left"/>
      <protection/>
    </xf>
    <xf numFmtId="0" fontId="1" fillId="0" borderId="18" xfId="58" applyFont="1" applyFill="1" applyBorder="1" applyAlignment="1" applyProtection="1">
      <alignment horizontal="center"/>
      <protection/>
    </xf>
    <xf numFmtId="168" fontId="1" fillId="0" borderId="17" xfId="58" applyNumberFormat="1" applyFont="1" applyFill="1" applyBorder="1" applyAlignment="1" applyProtection="1">
      <alignment horizontal="center"/>
      <protection/>
    </xf>
    <xf numFmtId="0" fontId="6" fillId="0" borderId="0" xfId="58" applyFont="1" applyAlignment="1" applyProtection="1">
      <alignment/>
      <protection/>
    </xf>
    <xf numFmtId="22" fontId="6" fillId="0" borderId="0" xfId="58" applyNumberFormat="1" applyFont="1" applyFill="1" applyBorder="1">
      <alignment/>
      <protection/>
    </xf>
    <xf numFmtId="0" fontId="6" fillId="0" borderId="0" xfId="58" applyFont="1" applyAlignment="1">
      <alignment vertical="center"/>
      <protection/>
    </xf>
    <xf numFmtId="0" fontId="6" fillId="0" borderId="10" xfId="58" applyFont="1" applyFill="1" applyBorder="1" applyAlignment="1">
      <alignment vertical="center"/>
      <protection/>
    </xf>
    <xf numFmtId="0" fontId="17" fillId="0" borderId="17" xfId="58" applyFont="1" applyFill="1" applyBorder="1" applyAlignment="1" applyProtection="1">
      <alignment horizontal="center" vertical="center" wrapText="1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 quotePrefix="1">
      <alignment horizontal="center" vertical="center" wrapText="1"/>
      <protection/>
    </xf>
    <xf numFmtId="0" fontId="17" fillId="0" borderId="17" xfId="58" applyFont="1" applyFill="1" applyBorder="1" applyAlignment="1">
      <alignment horizontal="center" vertical="center" wrapText="1"/>
      <protection/>
    </xf>
    <xf numFmtId="0" fontId="18" fillId="32" borderId="17" xfId="58" applyFont="1" applyFill="1" applyBorder="1" applyAlignment="1" applyProtection="1">
      <alignment horizontal="center" vertical="center"/>
      <protection/>
    </xf>
    <xf numFmtId="0" fontId="26" fillId="37" borderId="17" xfId="58" applyFont="1" applyFill="1" applyBorder="1" applyAlignment="1" applyProtection="1">
      <alignment horizontal="center" vertical="center"/>
      <protection/>
    </xf>
    <xf numFmtId="0" fontId="21" fillId="36" borderId="17" xfId="58" applyFont="1" applyFill="1" applyBorder="1" applyAlignment="1">
      <alignment horizontal="center" vertical="center" wrapText="1"/>
      <protection/>
    </xf>
    <xf numFmtId="0" fontId="20" fillId="38" borderId="17" xfId="58" applyFont="1" applyFill="1" applyBorder="1" applyAlignment="1">
      <alignment horizontal="center" vertical="center" wrapText="1"/>
      <protection/>
    </xf>
    <xf numFmtId="0" fontId="20" fillId="33" borderId="15" xfId="58" applyFont="1" applyFill="1" applyBorder="1" applyAlignment="1" applyProtection="1">
      <alignment horizontal="centerContinuous" vertical="center" wrapText="1"/>
      <protection/>
    </xf>
    <xf numFmtId="0" fontId="20" fillId="33" borderId="16" xfId="58" applyFont="1" applyFill="1" applyBorder="1" applyAlignment="1">
      <alignment horizontal="centerContinuous" vertical="center"/>
      <protection/>
    </xf>
    <xf numFmtId="0" fontId="41" fillId="39" borderId="15" xfId="58" applyFont="1" applyFill="1" applyBorder="1" applyAlignment="1" applyProtection="1">
      <alignment horizontal="centerContinuous" vertical="center" wrapText="1"/>
      <protection/>
    </xf>
    <xf numFmtId="0" fontId="41" fillId="39" borderId="16" xfId="58" applyFont="1" applyFill="1" applyBorder="1" applyAlignment="1">
      <alignment horizontal="centerContinuous" vertical="center"/>
      <protection/>
    </xf>
    <xf numFmtId="0" fontId="25" fillId="40" borderId="17" xfId="58" applyFont="1" applyFill="1" applyBorder="1" applyAlignment="1">
      <alignment horizontal="center" vertical="center" wrapText="1"/>
      <protection/>
    </xf>
    <xf numFmtId="0" fontId="20" fillId="3" borderId="17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vertical="center"/>
      <protection/>
    </xf>
    <xf numFmtId="0" fontId="6" fillId="0" borderId="28" xfId="58" applyFont="1" applyFill="1" applyBorder="1" applyAlignment="1" applyProtection="1">
      <alignment horizontal="center"/>
      <protection locked="0"/>
    </xf>
    <xf numFmtId="0" fontId="6" fillId="0" borderId="19" xfId="58" applyFont="1" applyFill="1" applyBorder="1" applyAlignment="1" applyProtection="1">
      <alignment horizontal="center"/>
      <protection locked="0"/>
    </xf>
    <xf numFmtId="0" fontId="6" fillId="0" borderId="19" xfId="58" applyFont="1" applyFill="1" applyBorder="1" applyProtection="1">
      <alignment/>
      <protection locked="0"/>
    </xf>
    <xf numFmtId="0" fontId="42" fillId="32" borderId="19" xfId="58" applyFont="1" applyFill="1" applyBorder="1" applyProtection="1">
      <alignment/>
      <protection locked="0"/>
    </xf>
    <xf numFmtId="0" fontId="6" fillId="0" borderId="19" xfId="58" applyFont="1" applyFill="1" applyBorder="1" applyAlignment="1">
      <alignment horizontal="center"/>
      <protection/>
    </xf>
    <xf numFmtId="0" fontId="5" fillId="38" borderId="19" xfId="58" applyFont="1" applyFill="1" applyBorder="1" applyProtection="1">
      <alignment/>
      <protection locked="0"/>
    </xf>
    <xf numFmtId="0" fontId="5" fillId="33" borderId="29" xfId="58" applyFont="1" applyFill="1" applyBorder="1" applyAlignment="1" applyProtection="1">
      <alignment horizontal="center"/>
      <protection locked="0"/>
    </xf>
    <xf numFmtId="0" fontId="5" fillId="33" borderId="30" xfId="58" applyFont="1" applyFill="1" applyBorder="1" applyProtection="1">
      <alignment/>
      <protection locked="0"/>
    </xf>
    <xf numFmtId="0" fontId="43" fillId="39" borderId="29" xfId="58" applyFont="1" applyFill="1" applyBorder="1" applyAlignment="1" applyProtection="1">
      <alignment horizontal="center"/>
      <protection locked="0"/>
    </xf>
    <xf numFmtId="0" fontId="43" fillId="39" borderId="30" xfId="58" applyFont="1" applyFill="1" applyBorder="1" applyProtection="1">
      <alignment/>
      <protection locked="0"/>
    </xf>
    <xf numFmtId="0" fontId="32" fillId="40" borderId="19" xfId="58" applyFont="1" applyFill="1" applyBorder="1" applyProtection="1">
      <alignment/>
      <protection locked="0"/>
    </xf>
    <xf numFmtId="0" fontId="5" fillId="3" borderId="19" xfId="58" applyFont="1" applyFill="1" applyBorder="1" applyProtection="1">
      <alignment/>
      <protection locked="0"/>
    </xf>
    <xf numFmtId="176" fontId="34" fillId="0" borderId="19" xfId="58" applyNumberFormat="1" applyFont="1" applyFill="1" applyBorder="1" applyAlignment="1">
      <alignment horizontal="right"/>
      <protection/>
    </xf>
    <xf numFmtId="0" fontId="6" fillId="0" borderId="31" xfId="58" applyFont="1" applyFill="1" applyBorder="1" applyAlignment="1" applyProtection="1">
      <alignment horizontal="center"/>
      <protection locked="0"/>
    </xf>
    <xf numFmtId="0" fontId="6" fillId="0" borderId="20" xfId="58" applyFont="1" applyFill="1" applyBorder="1" applyAlignment="1" applyProtection="1">
      <alignment horizontal="center"/>
      <protection locked="0"/>
    </xf>
    <xf numFmtId="0" fontId="6" fillId="0" borderId="20" xfId="58" applyFont="1" applyFill="1" applyBorder="1" applyProtection="1">
      <alignment/>
      <protection locked="0"/>
    </xf>
    <xf numFmtId="0" fontId="42" fillId="32" borderId="20" xfId="58" applyFont="1" applyFill="1" applyBorder="1" applyProtection="1">
      <alignment/>
      <protection locked="0"/>
    </xf>
    <xf numFmtId="0" fontId="6" fillId="0" borderId="20" xfId="58" applyFont="1" applyFill="1" applyBorder="1" applyAlignment="1">
      <alignment horizontal="center"/>
      <protection/>
    </xf>
    <xf numFmtId="0" fontId="5" fillId="38" borderId="20" xfId="58" applyFont="1" applyFill="1" applyBorder="1" applyProtection="1">
      <alignment/>
      <protection locked="0"/>
    </xf>
    <xf numFmtId="0" fontId="5" fillId="33" borderId="32" xfId="58" applyFont="1" applyFill="1" applyBorder="1" applyAlignment="1" applyProtection="1">
      <alignment horizontal="center"/>
      <protection locked="0"/>
    </xf>
    <xf numFmtId="0" fontId="5" fillId="33" borderId="33" xfId="58" applyFont="1" applyFill="1" applyBorder="1" applyProtection="1">
      <alignment/>
      <protection locked="0"/>
    </xf>
    <xf numFmtId="0" fontId="43" fillId="39" borderId="32" xfId="58" applyFont="1" applyFill="1" applyBorder="1" applyAlignment="1" applyProtection="1">
      <alignment horizontal="center"/>
      <protection locked="0"/>
    </xf>
    <xf numFmtId="0" fontId="43" fillId="39" borderId="33" xfId="58" applyFont="1" applyFill="1" applyBorder="1" applyProtection="1">
      <alignment/>
      <protection locked="0"/>
    </xf>
    <xf numFmtId="0" fontId="32" fillId="40" borderId="20" xfId="58" applyFont="1" applyFill="1" applyBorder="1" applyProtection="1">
      <alignment/>
      <protection locked="0"/>
    </xf>
    <xf numFmtId="0" fontId="5" fillId="3" borderId="20" xfId="58" applyFont="1" applyFill="1" applyBorder="1" applyProtection="1">
      <alignment/>
      <protection locked="0"/>
    </xf>
    <xf numFmtId="0" fontId="34" fillId="0" borderId="33" xfId="58" applyFont="1" applyFill="1" applyBorder="1" applyAlignment="1">
      <alignment horizontal="right"/>
      <protection/>
    </xf>
    <xf numFmtId="169" fontId="6" fillId="0" borderId="21" xfId="58" applyNumberFormat="1" applyFont="1" applyBorder="1" applyAlignment="1" applyProtection="1" quotePrefix="1">
      <alignment horizontal="center"/>
      <protection locked="0"/>
    </xf>
    <xf numFmtId="2" fontId="6" fillId="0" borderId="21" xfId="58" applyNumberFormat="1" applyFont="1" applyBorder="1" applyAlignment="1" applyProtection="1" quotePrefix="1">
      <alignment horizontal="center"/>
      <protection locked="0"/>
    </xf>
    <xf numFmtId="172" fontId="42" fillId="32" borderId="20" xfId="58" applyNumberFormat="1" applyFont="1" applyFill="1" applyBorder="1" applyAlignment="1" applyProtection="1">
      <alignment horizontal="center"/>
      <protection locked="0"/>
    </xf>
    <xf numFmtId="2" fontId="6" fillId="0" borderId="20" xfId="58" applyNumberFormat="1" applyFont="1" applyFill="1" applyBorder="1" applyAlignment="1" applyProtection="1">
      <alignment horizontal="center"/>
      <protection/>
    </xf>
    <xf numFmtId="3" fontId="6" fillId="0" borderId="20" xfId="58" applyNumberFormat="1" applyFont="1" applyFill="1" applyBorder="1" applyAlignment="1" applyProtection="1">
      <alignment horizontal="center"/>
      <protection/>
    </xf>
    <xf numFmtId="172" fontId="6" fillId="0" borderId="20" xfId="58" applyNumberFormat="1" applyFont="1" applyFill="1" applyBorder="1" applyAlignment="1" applyProtection="1">
      <alignment horizontal="center"/>
      <protection locked="0"/>
    </xf>
    <xf numFmtId="2" fontId="29" fillId="36" borderId="20" xfId="58" applyNumberFormat="1" applyFont="1" applyFill="1" applyBorder="1" applyAlignment="1" applyProtection="1">
      <alignment horizontal="center"/>
      <protection locked="0"/>
    </xf>
    <xf numFmtId="2" fontId="5" fillId="38" borderId="20" xfId="58" applyNumberFormat="1" applyFont="1" applyFill="1" applyBorder="1" applyAlignment="1" applyProtection="1">
      <alignment horizontal="center"/>
      <protection locked="0"/>
    </xf>
    <xf numFmtId="172" fontId="5" fillId="33" borderId="32" xfId="58" applyNumberFormat="1" applyFont="1" applyFill="1" applyBorder="1" applyAlignment="1" applyProtection="1" quotePrefix="1">
      <alignment horizontal="center"/>
      <protection locked="0"/>
    </xf>
    <xf numFmtId="172" fontId="5" fillId="33" borderId="34" xfId="58" applyNumberFormat="1" applyFont="1" applyFill="1" applyBorder="1" applyAlignment="1" applyProtection="1" quotePrefix="1">
      <alignment horizontal="center"/>
      <protection locked="0"/>
    </xf>
    <xf numFmtId="172" fontId="43" fillId="39" borderId="32" xfId="58" applyNumberFormat="1" applyFont="1" applyFill="1" applyBorder="1" applyAlignment="1" applyProtection="1" quotePrefix="1">
      <alignment horizontal="center"/>
      <protection locked="0"/>
    </xf>
    <xf numFmtId="172" fontId="43" fillId="39" borderId="34" xfId="58" applyNumberFormat="1" applyFont="1" applyFill="1" applyBorder="1" applyAlignment="1" applyProtection="1" quotePrefix="1">
      <alignment horizontal="center"/>
      <protection locked="0"/>
    </xf>
    <xf numFmtId="172" fontId="32" fillId="40" borderId="20" xfId="58" applyNumberFormat="1" applyFont="1" applyFill="1" applyBorder="1" applyAlignment="1" applyProtection="1" quotePrefix="1">
      <alignment horizontal="center"/>
      <protection locked="0"/>
    </xf>
    <xf numFmtId="172" fontId="5" fillId="3" borderId="21" xfId="58" applyNumberFormat="1" applyFont="1" applyFill="1" applyBorder="1" applyAlignment="1" applyProtection="1" quotePrefix="1">
      <alignment horizontal="center"/>
      <protection locked="0"/>
    </xf>
    <xf numFmtId="172" fontId="34" fillId="0" borderId="33" xfId="58" applyNumberFormat="1" applyFont="1" applyFill="1" applyBorder="1" applyAlignment="1">
      <alignment horizontal="right"/>
      <protection/>
    </xf>
    <xf numFmtId="2" fontId="6" fillId="0" borderId="11" xfId="58" applyNumberFormat="1" applyFont="1" applyFill="1" applyBorder="1">
      <alignment/>
      <protection/>
    </xf>
    <xf numFmtId="0" fontId="6" fillId="0" borderId="22" xfId="58" applyFont="1" applyFill="1" applyBorder="1">
      <alignment/>
      <protection/>
    </xf>
    <xf numFmtId="0" fontId="42" fillId="32" borderId="22" xfId="58" applyFont="1" applyFill="1" applyBorder="1">
      <alignment/>
      <protection/>
    </xf>
    <xf numFmtId="0" fontId="34" fillId="0" borderId="35" xfId="58" applyFont="1" applyFill="1" applyBorder="1" applyAlignment="1">
      <alignment horizontal="right"/>
      <protection/>
    </xf>
    <xf numFmtId="7" fontId="29" fillId="36" borderId="17" xfId="58" applyNumberFormat="1" applyFont="1" applyFill="1" applyBorder="1" applyAlignment="1">
      <alignment horizontal="center"/>
      <protection/>
    </xf>
    <xf numFmtId="7" fontId="5" fillId="38" borderId="17" xfId="58" applyNumberFormat="1" applyFont="1" applyFill="1" applyBorder="1" applyAlignment="1">
      <alignment horizontal="center"/>
      <protection/>
    </xf>
    <xf numFmtId="7" fontId="5" fillId="33" borderId="17" xfId="58" applyNumberFormat="1" applyFont="1" applyFill="1" applyBorder="1" applyAlignment="1">
      <alignment horizontal="center"/>
      <protection/>
    </xf>
    <xf numFmtId="7" fontId="5" fillId="33" borderId="36" xfId="58" applyNumberFormat="1" applyFont="1" applyFill="1" applyBorder="1" applyAlignment="1">
      <alignment horizontal="center"/>
      <protection/>
    </xf>
    <xf numFmtId="7" fontId="43" fillId="39" borderId="17" xfId="58" applyNumberFormat="1" applyFont="1" applyFill="1" applyBorder="1" applyAlignment="1">
      <alignment horizontal="center"/>
      <protection/>
    </xf>
    <xf numFmtId="7" fontId="32" fillId="40" borderId="17" xfId="58" applyNumberFormat="1" applyFont="1" applyFill="1" applyBorder="1" applyAlignment="1">
      <alignment horizontal="center"/>
      <protection/>
    </xf>
    <xf numFmtId="7" fontId="5" fillId="3" borderId="17" xfId="58" applyNumberFormat="1" applyFont="1" applyFill="1" applyBorder="1" applyAlignment="1">
      <alignment horizontal="center"/>
      <protection/>
    </xf>
    <xf numFmtId="0" fontId="6" fillId="0" borderId="37" xfId="58" applyFont="1" applyFill="1" applyBorder="1">
      <alignment/>
      <protection/>
    </xf>
    <xf numFmtId="0" fontId="36" fillId="0" borderId="10" xfId="58" applyFont="1" applyFill="1" applyBorder="1">
      <alignment/>
      <protection/>
    </xf>
    <xf numFmtId="0" fontId="36" fillId="0" borderId="0" xfId="58" applyFont="1" applyFill="1" applyBorder="1">
      <alignment/>
      <protection/>
    </xf>
    <xf numFmtId="7" fontId="36" fillId="0" borderId="0" xfId="58" applyNumberFormat="1" applyFont="1" applyFill="1" applyBorder="1" applyAlignment="1">
      <alignment horizontal="center"/>
      <protection/>
    </xf>
    <xf numFmtId="7" fontId="36" fillId="0" borderId="0" xfId="58" applyNumberFormat="1" applyFont="1" applyFill="1" applyBorder="1" applyAlignment="1" applyProtection="1">
      <alignment horizontal="right"/>
      <protection locked="0"/>
    </xf>
    <xf numFmtId="0" fontId="36" fillId="0" borderId="11" xfId="58" applyFont="1" applyFill="1" applyBorder="1">
      <alignment/>
      <protection/>
    </xf>
    <xf numFmtId="0" fontId="6" fillId="0" borderId="25" xfId="58" applyFont="1" applyFill="1" applyBorder="1">
      <alignment/>
      <protection/>
    </xf>
    <xf numFmtId="0" fontId="6" fillId="0" borderId="26" xfId="58" applyFont="1" applyFill="1" applyBorder="1">
      <alignment/>
      <protection/>
    </xf>
    <xf numFmtId="0" fontId="6" fillId="0" borderId="27" xfId="58" applyFont="1" applyFill="1" applyBorder="1">
      <alignment/>
      <protection/>
    </xf>
    <xf numFmtId="0" fontId="1" fillId="0" borderId="0" xfId="58" applyFill="1" applyBorder="1">
      <alignment/>
      <protection/>
    </xf>
    <xf numFmtId="0" fontId="0" fillId="0" borderId="0" xfId="58" applyFont="1" applyFill="1" applyBorder="1">
      <alignment/>
      <protection/>
    </xf>
    <xf numFmtId="0" fontId="8" fillId="0" borderId="0" xfId="58" applyFont="1" applyAlignment="1">
      <alignment horizontal="centerContinuous" vertical="center"/>
      <protection/>
    </xf>
    <xf numFmtId="0" fontId="6" fillId="0" borderId="0" xfId="58" applyFont="1" applyAlignment="1">
      <alignment horizontal="centerContinuous" vertical="center"/>
      <protection/>
    </xf>
    <xf numFmtId="0" fontId="10" fillId="0" borderId="0" xfId="58" applyFont="1" applyAlignment="1">
      <alignment horizontal="centerContinuous"/>
      <protection/>
    </xf>
    <xf numFmtId="0" fontId="44" fillId="0" borderId="0" xfId="58" applyFont="1" applyBorder="1">
      <alignment/>
      <protection/>
    </xf>
    <xf numFmtId="0" fontId="13" fillId="0" borderId="0" xfId="58" applyFont="1" applyFill="1" applyBorder="1" applyAlignment="1" applyProtection="1" quotePrefix="1">
      <alignment horizontal="centerContinuous"/>
      <protection locked="0"/>
    </xf>
    <xf numFmtId="0" fontId="1" fillId="0" borderId="15" xfId="58" applyFont="1" applyBorder="1" applyAlignment="1" applyProtection="1">
      <alignment horizontal="left"/>
      <protection/>
    </xf>
    <xf numFmtId="173" fontId="1" fillId="0" borderId="36" xfId="58" applyNumberFormat="1" applyFont="1" applyBorder="1" applyAlignment="1" applyProtection="1">
      <alignment horizontal="center"/>
      <protection/>
    </xf>
    <xf numFmtId="0" fontId="1" fillId="0" borderId="17" xfId="58" applyFont="1" applyBorder="1" applyAlignment="1">
      <alignment horizontal="center"/>
      <protection/>
    </xf>
    <xf numFmtId="22" fontId="6" fillId="0" borderId="0" xfId="58" applyNumberFormat="1" applyFont="1" applyBorder="1">
      <alignment/>
      <protection/>
    </xf>
    <xf numFmtId="0" fontId="1" fillId="0" borderId="15" xfId="58" applyFont="1" applyBorder="1">
      <alignment/>
      <protection/>
    </xf>
    <xf numFmtId="173" fontId="45" fillId="0" borderId="36" xfId="58" applyNumberFormat="1" applyFont="1" applyBorder="1" applyAlignment="1">
      <alignment horizontal="center"/>
      <protection/>
    </xf>
    <xf numFmtId="0" fontId="1" fillId="0" borderId="22" xfId="58" applyFont="1" applyBorder="1" applyAlignment="1">
      <alignment horizontal="center"/>
      <protection/>
    </xf>
    <xf numFmtId="0" fontId="6" fillId="0" borderId="0" xfId="58" applyFont="1" applyBorder="1" applyAlignment="1">
      <alignment horizontal="left"/>
      <protection/>
    </xf>
    <xf numFmtId="173" fontId="6" fillId="0" borderId="0" xfId="58" applyNumberFormat="1" applyFont="1" applyBorder="1">
      <alignment/>
      <protection/>
    </xf>
    <xf numFmtId="0" fontId="6" fillId="0" borderId="0" xfId="58" applyFont="1" applyBorder="1" applyAlignment="1" quotePrefix="1">
      <alignment horizontal="center"/>
      <protection/>
    </xf>
    <xf numFmtId="0" fontId="1" fillId="0" borderId="15" xfId="58" applyFont="1" applyBorder="1" applyAlignment="1">
      <alignment horizontal="left"/>
      <protection/>
    </xf>
    <xf numFmtId="1" fontId="1" fillId="0" borderId="22" xfId="58" applyNumberFormat="1" applyFont="1" applyBorder="1" applyAlignment="1">
      <alignment horizontal="center"/>
      <protection/>
    </xf>
    <xf numFmtId="0" fontId="17" fillId="0" borderId="0" xfId="58" applyFont="1">
      <alignment/>
      <protection/>
    </xf>
    <xf numFmtId="0" fontId="17" fillId="0" borderId="10" xfId="58" applyFont="1" applyBorder="1">
      <alignment/>
      <protection/>
    </xf>
    <xf numFmtId="0" fontId="20" fillId="3" borderId="17" xfId="58" applyFont="1" applyFill="1" applyBorder="1" applyAlignment="1" applyProtection="1">
      <alignment horizontal="center" vertical="center"/>
      <protection/>
    </xf>
    <xf numFmtId="0" fontId="46" fillId="40" borderId="17" xfId="58" applyFont="1" applyFill="1" applyBorder="1" applyAlignment="1">
      <alignment horizontal="center" vertical="center" wrapText="1"/>
      <protection/>
    </xf>
    <xf numFmtId="0" fontId="20" fillId="39" borderId="15" xfId="58" applyFont="1" applyFill="1" applyBorder="1" applyAlignment="1" applyProtection="1">
      <alignment horizontal="centerContinuous" vertical="center" wrapText="1"/>
      <protection/>
    </xf>
    <xf numFmtId="0" fontId="20" fillId="39" borderId="16" xfId="58" applyFont="1" applyFill="1" applyBorder="1" applyAlignment="1">
      <alignment horizontal="centerContinuous" vertical="center"/>
      <protection/>
    </xf>
    <xf numFmtId="0" fontId="21" fillId="41" borderId="17" xfId="58" applyFont="1" applyFill="1" applyBorder="1" applyAlignment="1">
      <alignment horizontal="center" vertical="center" wrapText="1"/>
      <protection/>
    </xf>
    <xf numFmtId="0" fontId="17" fillId="0" borderId="11" xfId="58" applyFont="1" applyFill="1" applyBorder="1">
      <alignment/>
      <protection/>
    </xf>
    <xf numFmtId="168" fontId="6" fillId="0" borderId="19" xfId="58" applyNumberFormat="1" applyFont="1" applyFill="1" applyBorder="1" applyAlignment="1" applyProtection="1">
      <alignment horizontal="center"/>
      <protection locked="0"/>
    </xf>
    <xf numFmtId="0" fontId="27" fillId="32" borderId="19" xfId="58" applyFont="1" applyFill="1" applyBorder="1" applyAlignment="1" applyProtection="1">
      <alignment horizontal="center"/>
      <protection locked="0"/>
    </xf>
    <xf numFmtId="0" fontId="28" fillId="3" borderId="19" xfId="58" applyFont="1" applyFill="1" applyBorder="1" applyAlignment="1" applyProtection="1">
      <alignment horizontal="center"/>
      <protection locked="0"/>
    </xf>
    <xf numFmtId="0" fontId="47" fillId="40" borderId="19" xfId="58" applyFont="1" applyFill="1" applyBorder="1" applyAlignment="1" applyProtection="1">
      <alignment horizontal="center"/>
      <protection locked="0"/>
    </xf>
    <xf numFmtId="172" fontId="5" fillId="39" borderId="29" xfId="58" applyNumberFormat="1" applyFont="1" applyFill="1" applyBorder="1" applyAlignment="1" applyProtection="1" quotePrefix="1">
      <alignment horizontal="center"/>
      <protection locked="0"/>
    </xf>
    <xf numFmtId="172" fontId="5" fillId="39" borderId="38" xfId="58" applyNumberFormat="1" applyFont="1" applyFill="1" applyBorder="1" applyAlignment="1" applyProtection="1" quotePrefix="1">
      <alignment horizontal="center"/>
      <protection locked="0"/>
    </xf>
    <xf numFmtId="172" fontId="29" fillId="41" borderId="19" xfId="58" applyNumberFormat="1" applyFont="1" applyFill="1" applyBorder="1" applyAlignment="1" applyProtection="1" quotePrefix="1">
      <alignment horizontal="center"/>
      <protection locked="0"/>
    </xf>
    <xf numFmtId="0" fontId="6" fillId="0" borderId="28" xfId="58" applyFont="1" applyFill="1" applyBorder="1" applyAlignment="1" applyProtection="1">
      <alignment horizontal="left"/>
      <protection locked="0"/>
    </xf>
    <xf numFmtId="0" fontId="48" fillId="0" borderId="31" xfId="58" applyFont="1" applyFill="1" applyBorder="1" applyAlignment="1" applyProtection="1">
      <alignment horizontal="center"/>
      <protection locked="0"/>
    </xf>
    <xf numFmtId="174" fontId="7" fillId="0" borderId="20" xfId="58" applyNumberFormat="1" applyFont="1" applyFill="1" applyBorder="1" applyAlignment="1" applyProtection="1">
      <alignment horizontal="center"/>
      <protection locked="0"/>
    </xf>
    <xf numFmtId="173" fontId="27" fillId="32" borderId="20" xfId="58" applyNumberFormat="1" applyFont="1" applyFill="1" applyBorder="1" applyAlignment="1" applyProtection="1">
      <alignment horizontal="center"/>
      <protection locked="0"/>
    </xf>
    <xf numFmtId="168" fontId="6" fillId="0" borderId="20" xfId="58" applyNumberFormat="1" applyFont="1" applyFill="1" applyBorder="1" applyAlignment="1" applyProtection="1" quotePrefix="1">
      <alignment horizontal="center"/>
      <protection/>
    </xf>
    <xf numFmtId="168" fontId="28" fillId="3" borderId="20" xfId="58" applyNumberFormat="1" applyFont="1" applyFill="1" applyBorder="1" applyAlignment="1" applyProtection="1">
      <alignment horizontal="center"/>
      <protection locked="0"/>
    </xf>
    <xf numFmtId="2" fontId="47" fillId="40" borderId="20" xfId="58" applyNumberFormat="1" applyFont="1" applyFill="1" applyBorder="1" applyAlignment="1" applyProtection="1">
      <alignment horizontal="center"/>
      <protection locked="0"/>
    </xf>
    <xf numFmtId="172" fontId="5" fillId="39" borderId="32" xfId="58" applyNumberFormat="1" applyFont="1" applyFill="1" applyBorder="1" applyAlignment="1" applyProtection="1" quotePrefix="1">
      <alignment horizontal="center"/>
      <protection locked="0"/>
    </xf>
    <xf numFmtId="172" fontId="5" fillId="39" borderId="34" xfId="58" applyNumberFormat="1" applyFont="1" applyFill="1" applyBorder="1" applyAlignment="1" applyProtection="1" quotePrefix="1">
      <alignment horizontal="center"/>
      <protection locked="0"/>
    </xf>
    <xf numFmtId="172" fontId="29" fillId="41" borderId="20" xfId="58" applyNumberFormat="1" applyFont="1" applyFill="1" applyBorder="1" applyAlignment="1" applyProtection="1" quotePrefix="1">
      <alignment horizontal="center"/>
      <protection locked="0"/>
    </xf>
    <xf numFmtId="172" fontId="6" fillId="0" borderId="31" xfId="58" applyNumberFormat="1" applyFont="1" applyFill="1" applyBorder="1" applyAlignment="1" applyProtection="1">
      <alignment horizontal="center"/>
      <protection locked="0"/>
    </xf>
    <xf numFmtId="172" fontId="34" fillId="0" borderId="20" xfId="58" applyNumberFormat="1" applyFont="1" applyFill="1" applyBorder="1" applyAlignment="1">
      <alignment horizontal="center"/>
      <protection/>
    </xf>
    <xf numFmtId="174" fontId="7" fillId="0" borderId="20" xfId="58" applyNumberFormat="1" applyFont="1" applyFill="1" applyBorder="1" applyAlignment="1" applyProtection="1" quotePrefix="1">
      <alignment horizontal="center"/>
      <protection locked="0"/>
    </xf>
    <xf numFmtId="172" fontId="34" fillId="0" borderId="20" xfId="58" applyNumberFormat="1" applyFont="1" applyFill="1" applyBorder="1" applyAlignment="1">
      <alignment horizontal="right"/>
      <protection/>
    </xf>
    <xf numFmtId="0" fontId="27" fillId="32" borderId="22" xfId="58" applyFont="1" applyFill="1" applyBorder="1">
      <alignment/>
      <protection/>
    </xf>
    <xf numFmtId="0" fontId="34" fillId="0" borderId="35" xfId="58" applyFont="1" applyFill="1" applyBorder="1">
      <alignment/>
      <protection/>
    </xf>
    <xf numFmtId="2" fontId="47" fillId="40" borderId="17" xfId="58" applyNumberFormat="1" applyFont="1" applyFill="1" applyBorder="1" applyAlignment="1">
      <alignment horizontal="center"/>
      <protection/>
    </xf>
    <xf numFmtId="2" fontId="5" fillId="39" borderId="17" xfId="58" applyNumberFormat="1" applyFont="1" applyFill="1" applyBorder="1" applyAlignment="1">
      <alignment horizontal="center"/>
      <protection/>
    </xf>
    <xf numFmtId="2" fontId="29" fillId="41" borderId="17" xfId="58" applyNumberFormat="1" applyFont="1" applyFill="1" applyBorder="1" applyAlignment="1">
      <alignment horizontal="center"/>
      <protection/>
    </xf>
    <xf numFmtId="7" fontId="6" fillId="0" borderId="0" xfId="58" applyNumberFormat="1" applyFont="1" applyFill="1" applyBorder="1" applyAlignment="1">
      <alignment horizontal="center"/>
      <protection/>
    </xf>
    <xf numFmtId="7" fontId="40" fillId="0" borderId="0" xfId="58" applyNumberFormat="1" applyFont="1" applyFill="1" applyBorder="1" applyAlignment="1" applyProtection="1">
      <alignment horizontal="center"/>
      <protection locked="0"/>
    </xf>
    <xf numFmtId="0" fontId="1" fillId="0" borderId="0" xfId="58" applyFont="1">
      <alignment/>
      <protection/>
    </xf>
    <xf numFmtId="0" fontId="49" fillId="0" borderId="0" xfId="58" applyFont="1" applyAlignment="1">
      <alignment horizontal="right" vertical="top"/>
      <protection/>
    </xf>
    <xf numFmtId="0" fontId="49" fillId="0" borderId="0" xfId="58" applyFont="1" applyFill="1" applyAlignment="1">
      <alignment horizontal="right" vertical="top"/>
      <protection/>
    </xf>
    <xf numFmtId="175" fontId="1" fillId="0" borderId="17" xfId="58" applyNumberFormat="1" applyFont="1" applyFill="1" applyBorder="1" applyAlignment="1">
      <alignment horizontal="center"/>
      <protection/>
    </xf>
    <xf numFmtId="173" fontId="1" fillId="0" borderId="36" xfId="58" applyNumberFormat="1" applyFont="1" applyFill="1" applyBorder="1" applyAlignment="1" applyProtection="1">
      <alignment horizontal="center"/>
      <protection/>
    </xf>
    <xf numFmtId="0" fontId="6" fillId="0" borderId="22" xfId="58" applyFont="1" applyFill="1" applyBorder="1" applyProtection="1">
      <alignment/>
      <protection locked="0"/>
    </xf>
    <xf numFmtId="0" fontId="33" fillId="37" borderId="22" xfId="58" applyFont="1" applyFill="1" applyBorder="1" applyProtection="1">
      <alignment/>
      <protection locked="0"/>
    </xf>
    <xf numFmtId="0" fontId="29" fillId="36" borderId="22" xfId="58" applyFont="1" applyFill="1" applyBorder="1" applyProtection="1">
      <alignment/>
      <protection locked="0"/>
    </xf>
    <xf numFmtId="0" fontId="5" fillId="38" borderId="22" xfId="58" applyFont="1" applyFill="1" applyBorder="1" applyProtection="1">
      <alignment/>
      <protection locked="0"/>
    </xf>
    <xf numFmtId="0" fontId="5" fillId="33" borderId="39" xfId="58" applyFont="1" applyFill="1" applyBorder="1" applyProtection="1">
      <alignment/>
      <protection locked="0"/>
    </xf>
    <xf numFmtId="0" fontId="5" fillId="33" borderId="40" xfId="58" applyFont="1" applyFill="1" applyBorder="1" applyProtection="1">
      <alignment/>
      <protection locked="0"/>
    </xf>
    <xf numFmtId="0" fontId="43" fillId="39" borderId="39" xfId="58" applyFont="1" applyFill="1" applyBorder="1" applyProtection="1">
      <alignment/>
      <protection locked="0"/>
    </xf>
    <xf numFmtId="0" fontId="43" fillId="39" borderId="40" xfId="58" applyFont="1" applyFill="1" applyBorder="1" applyProtection="1">
      <alignment/>
      <protection locked="0"/>
    </xf>
    <xf numFmtId="0" fontId="32" fillId="40" borderId="22" xfId="58" applyFont="1" applyFill="1" applyBorder="1" applyProtection="1">
      <alignment/>
      <protection locked="0"/>
    </xf>
    <xf numFmtId="0" fontId="5" fillId="3" borderId="22" xfId="58" applyFont="1" applyFill="1" applyBorder="1" applyProtection="1">
      <alignment/>
      <protection locked="0"/>
    </xf>
    <xf numFmtId="0" fontId="28" fillId="3" borderId="22" xfId="58" applyFont="1" applyFill="1" applyBorder="1" applyProtection="1">
      <alignment/>
      <protection locked="0"/>
    </xf>
    <xf numFmtId="0" fontId="47" fillId="40" borderId="22" xfId="58" applyFont="1" applyFill="1" applyBorder="1" applyProtection="1">
      <alignment/>
      <protection locked="0"/>
    </xf>
    <xf numFmtId="0" fontId="5" fillId="39" borderId="39" xfId="58" applyFont="1" applyFill="1" applyBorder="1" applyProtection="1">
      <alignment/>
      <protection locked="0"/>
    </xf>
    <xf numFmtId="0" fontId="5" fillId="39" borderId="40" xfId="58" applyFont="1" applyFill="1" applyBorder="1" applyProtection="1">
      <alignment/>
      <protection locked="0"/>
    </xf>
    <xf numFmtId="0" fontId="29" fillId="41" borderId="22" xfId="58" applyFont="1" applyFill="1" applyBorder="1" applyProtection="1">
      <alignment/>
      <protection locked="0"/>
    </xf>
    <xf numFmtId="0" fontId="6" fillId="0" borderId="41" xfId="58" applyFont="1" applyBorder="1" applyAlignment="1" applyProtection="1">
      <alignment horizontal="center"/>
      <protection locked="0"/>
    </xf>
    <xf numFmtId="2" fontId="6" fillId="0" borderId="41" xfId="58" applyNumberFormat="1" applyFont="1" applyBorder="1" applyAlignment="1" applyProtection="1">
      <alignment horizontal="center"/>
      <protection locked="0"/>
    </xf>
    <xf numFmtId="172" fontId="6" fillId="0" borderId="22" xfId="58" applyNumberFormat="1" applyFont="1" applyBorder="1" applyAlignment="1" applyProtection="1">
      <alignment horizontal="center"/>
      <protection locked="0"/>
    </xf>
    <xf numFmtId="22" fontId="6" fillId="0" borderId="22" xfId="58" applyNumberFormat="1" applyFont="1" applyBorder="1" applyAlignment="1" applyProtection="1">
      <alignment horizontal="center"/>
      <protection locked="0"/>
    </xf>
    <xf numFmtId="22" fontId="28" fillId="33" borderId="22" xfId="58" applyNumberFormat="1" applyFont="1" applyFill="1" applyBorder="1" applyAlignment="1" applyProtection="1">
      <alignment horizontal="center"/>
      <protection locked="0"/>
    </xf>
    <xf numFmtId="172" fontId="29" fillId="34" borderId="22" xfId="58" applyNumberFormat="1" applyFont="1" applyFill="1" applyBorder="1" applyAlignment="1" applyProtection="1" quotePrefix="1">
      <alignment horizontal="center"/>
      <protection locked="0"/>
    </xf>
    <xf numFmtId="172" fontId="30" fillId="35" borderId="22" xfId="58" applyNumberFormat="1" applyFont="1" applyFill="1" applyBorder="1" applyAlignment="1" applyProtection="1" quotePrefix="1">
      <alignment horizontal="center"/>
      <protection locked="0"/>
    </xf>
    <xf numFmtId="172" fontId="31" fillId="32" borderId="22" xfId="58" applyNumberFormat="1" applyFont="1" applyFill="1" applyBorder="1" applyAlignment="1" applyProtection="1" quotePrefix="1">
      <alignment horizontal="center"/>
      <protection locked="0"/>
    </xf>
    <xf numFmtId="4" fontId="31" fillId="32" borderId="22" xfId="58" applyNumberFormat="1" applyFont="1" applyFill="1" applyBorder="1" applyAlignment="1" applyProtection="1">
      <alignment horizontal="center"/>
      <protection locked="0"/>
    </xf>
    <xf numFmtId="4" fontId="29" fillId="36" borderId="22" xfId="58" applyNumberFormat="1" applyFont="1" applyFill="1" applyBorder="1" applyAlignment="1" applyProtection="1">
      <alignment horizontal="center"/>
      <protection locked="0"/>
    </xf>
    <xf numFmtId="4" fontId="32" fillId="4" borderId="22" xfId="58" applyNumberFormat="1" applyFont="1" applyFill="1" applyBorder="1" applyAlignment="1" applyProtection="1">
      <alignment horizontal="center"/>
      <protection locked="0"/>
    </xf>
    <xf numFmtId="4" fontId="33" fillId="37" borderId="22" xfId="58" applyNumberFormat="1" applyFont="1" applyFill="1" applyBorder="1" applyAlignment="1" applyProtection="1">
      <alignment horizontal="center"/>
      <protection locked="0"/>
    </xf>
    <xf numFmtId="4" fontId="6" fillId="0" borderId="22" xfId="58" applyNumberFormat="1" applyFont="1" applyBorder="1" applyAlignment="1" applyProtection="1">
      <alignment horizontal="center"/>
      <protection locked="0"/>
    </xf>
    <xf numFmtId="0" fontId="8" fillId="0" borderId="0" xfId="56" applyFont="1">
      <alignment/>
      <protection/>
    </xf>
    <xf numFmtId="0" fontId="9" fillId="0" borderId="0" xfId="56" applyFont="1" applyAlignment="1">
      <alignment horizontal="centerContinuous"/>
      <protection/>
    </xf>
    <xf numFmtId="0" fontId="49" fillId="0" borderId="0" xfId="56" applyFont="1" applyAlignment="1">
      <alignment horizontal="right" vertical="top"/>
      <protection/>
    </xf>
    <xf numFmtId="0" fontId="50" fillId="0" borderId="0" xfId="56" applyFont="1" applyAlignment="1">
      <alignment horizontal="centerContinuous"/>
      <protection/>
    </xf>
    <xf numFmtId="0" fontId="8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1" fillId="0" borderId="0" xfId="56">
      <alignment/>
      <protection/>
    </xf>
    <xf numFmtId="0" fontId="6" fillId="0" borderId="0" xfId="56" applyFont="1" applyAlignment="1">
      <alignment horizontal="centerContinuous"/>
      <protection/>
    </xf>
    <xf numFmtId="0" fontId="4" fillId="0" borderId="0" xfId="56" applyFont="1" applyFill="1" applyBorder="1" applyAlignment="1" applyProtection="1">
      <alignment horizontal="centerContinuous"/>
      <protection/>
    </xf>
    <xf numFmtId="0" fontId="10" fillId="0" borderId="0" xfId="56" applyNumberFormat="1" applyFont="1" applyAlignment="1">
      <alignment horizontal="left"/>
      <protection/>
    </xf>
    <xf numFmtId="0" fontId="10" fillId="0" borderId="0" xfId="56" applyFont="1">
      <alignment/>
      <protection/>
    </xf>
    <xf numFmtId="0" fontId="10" fillId="0" borderId="0" xfId="56" applyFont="1" applyBorder="1">
      <alignment/>
      <protection/>
    </xf>
    <xf numFmtId="0" fontId="51" fillId="0" borderId="0" xfId="56" applyFont="1" applyFill="1" applyBorder="1" applyAlignment="1" applyProtection="1">
      <alignment horizontal="left"/>
      <protection/>
    </xf>
    <xf numFmtId="0" fontId="8" fillId="0" borderId="0" xfId="56" applyFont="1" applyBorder="1">
      <alignment/>
      <protection/>
    </xf>
    <xf numFmtId="0" fontId="15" fillId="0" borderId="0" xfId="56" applyFont="1">
      <alignment/>
      <protection/>
    </xf>
    <xf numFmtId="0" fontId="52" fillId="0" borderId="0" xfId="56" applyFont="1" applyBorder="1" applyAlignment="1">
      <alignment horizontal="centerContinuous"/>
      <protection/>
    </xf>
    <xf numFmtId="0" fontId="53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Continuous"/>
      <protection/>
    </xf>
    <xf numFmtId="0" fontId="15" fillId="0" borderId="0" xfId="56" applyFont="1" applyBorder="1" applyAlignment="1">
      <alignment horizontal="centerContinuous"/>
      <protection/>
    </xf>
    <xf numFmtId="0" fontId="15" fillId="0" borderId="0" xfId="56" applyFont="1" applyBorder="1">
      <alignment/>
      <protection/>
    </xf>
    <xf numFmtId="0" fontId="6" fillId="0" borderId="0" xfId="56" applyFont="1" applyBorder="1">
      <alignment/>
      <protection/>
    </xf>
    <xf numFmtId="0" fontId="12" fillId="0" borderId="0" xfId="56" applyFont="1">
      <alignment/>
      <protection/>
    </xf>
    <xf numFmtId="0" fontId="16" fillId="0" borderId="0" xfId="56" applyFont="1" applyAlignment="1">
      <alignment horizontal="centerContinuous"/>
      <protection/>
    </xf>
    <xf numFmtId="0" fontId="54" fillId="0" borderId="0" xfId="56" applyFont="1">
      <alignment/>
      <protection/>
    </xf>
    <xf numFmtId="0" fontId="55" fillId="0" borderId="0" xfId="56" applyFont="1" applyBorder="1">
      <alignment/>
      <protection/>
    </xf>
    <xf numFmtId="0" fontId="54" fillId="0" borderId="0" xfId="56" applyFont="1" applyBorder="1">
      <alignment/>
      <protection/>
    </xf>
    <xf numFmtId="0" fontId="56" fillId="0" borderId="12" xfId="56" applyFont="1" applyBorder="1">
      <alignment/>
      <protection/>
    </xf>
    <xf numFmtId="0" fontId="56" fillId="0" borderId="13" xfId="55" applyFont="1" applyBorder="1">
      <alignment/>
      <protection/>
    </xf>
    <xf numFmtId="0" fontId="54" fillId="0" borderId="13" xfId="56" applyFont="1" applyBorder="1">
      <alignment/>
      <protection/>
    </xf>
    <xf numFmtId="0" fontId="54" fillId="0" borderId="14" xfId="56" applyFont="1" applyBorder="1">
      <alignment/>
      <protection/>
    </xf>
    <xf numFmtId="0" fontId="11" fillId="0" borderId="0" xfId="56" applyFont="1">
      <alignment/>
      <protection/>
    </xf>
    <xf numFmtId="0" fontId="13" fillId="0" borderId="10" xfId="56" applyFont="1" applyBorder="1" applyAlignment="1">
      <alignment horizontal="centerContinuous"/>
      <protection/>
    </xf>
    <xf numFmtId="0" fontId="1" fillId="0" borderId="0" xfId="56" applyNumberFormat="1" applyAlignment="1">
      <alignment horizontal="centerContinuous"/>
      <protection/>
    </xf>
    <xf numFmtId="0" fontId="11" fillId="0" borderId="0" xfId="56" applyNumberFormat="1" applyFont="1" applyAlignment="1">
      <alignment horizontal="centerContinuous"/>
      <protection/>
    </xf>
    <xf numFmtId="0" fontId="13" fillId="0" borderId="0" xfId="56" applyFont="1" applyBorder="1" applyAlignment="1">
      <alignment horizontal="centerContinuous"/>
      <protection/>
    </xf>
    <xf numFmtId="0" fontId="11" fillId="0" borderId="0" xfId="56" applyFont="1" applyBorder="1" applyAlignment="1">
      <alignment horizontal="centerContinuous"/>
      <protection/>
    </xf>
    <xf numFmtId="0" fontId="11" fillId="0" borderId="11" xfId="56" applyFont="1" applyBorder="1" applyAlignment="1">
      <alignment horizontal="centerContinuous"/>
      <protection/>
    </xf>
    <xf numFmtId="0" fontId="11" fillId="0" borderId="0" xfId="56" applyFont="1" applyBorder="1">
      <alignment/>
      <protection/>
    </xf>
    <xf numFmtId="0" fontId="11" fillId="0" borderId="10" xfId="56" applyFont="1" applyBorder="1">
      <alignment/>
      <protection/>
    </xf>
    <xf numFmtId="0" fontId="57" fillId="0" borderId="0" xfId="56" applyNumberFormat="1" applyFont="1" applyBorder="1" applyAlignment="1">
      <alignment horizontal="right"/>
      <protection/>
    </xf>
    <xf numFmtId="0" fontId="13" fillId="0" borderId="0" xfId="56" applyFont="1" applyBorder="1">
      <alignment/>
      <protection/>
    </xf>
    <xf numFmtId="0" fontId="11" fillId="0" borderId="11" xfId="56" applyFont="1" applyBorder="1">
      <alignment/>
      <protection/>
    </xf>
    <xf numFmtId="0" fontId="57" fillId="0" borderId="0" xfId="56" applyNumberFormat="1" applyFont="1" applyBorder="1" applyAlignment="1">
      <alignment horizontal="centerContinuous"/>
      <protection/>
    </xf>
    <xf numFmtId="0" fontId="1" fillId="0" borderId="0" xfId="56" applyAlignment="1">
      <alignment horizontal="centerContinuous"/>
      <protection/>
    </xf>
    <xf numFmtId="0" fontId="57" fillId="0" borderId="0" xfId="56" applyNumberFormat="1" applyFont="1" applyBorder="1" applyAlignment="1">
      <alignment horizontal="right"/>
      <protection/>
    </xf>
    <xf numFmtId="0" fontId="57" fillId="0" borderId="0" xfId="56" applyNumberFormat="1" applyFont="1" applyBorder="1" applyAlignment="1">
      <alignment/>
      <protection/>
    </xf>
    <xf numFmtId="0" fontId="6" fillId="0" borderId="10" xfId="56" applyFont="1" applyBorder="1">
      <alignment/>
      <protection/>
    </xf>
    <xf numFmtId="0" fontId="3" fillId="0" borderId="0" xfId="56" applyNumberFormat="1" applyFont="1" applyBorder="1" applyAlignment="1">
      <alignment horizontal="right"/>
      <protection/>
    </xf>
    <xf numFmtId="0" fontId="3" fillId="0" borderId="0" xfId="56" applyNumberFormat="1" applyFont="1" applyBorder="1" applyAlignment="1">
      <alignment/>
      <protection/>
    </xf>
    <xf numFmtId="0" fontId="14" fillId="0" borderId="0" xfId="56" applyFont="1" applyBorder="1">
      <alignment/>
      <protection/>
    </xf>
    <xf numFmtId="0" fontId="6" fillId="0" borderId="11" xfId="56" applyFont="1" applyBorder="1">
      <alignment/>
      <protection/>
    </xf>
    <xf numFmtId="0" fontId="57" fillId="0" borderId="0" xfId="56" applyFont="1" applyBorder="1">
      <alignment/>
      <protection/>
    </xf>
    <xf numFmtId="0" fontId="57" fillId="0" borderId="15" xfId="56" applyFont="1" applyBorder="1" applyAlignment="1">
      <alignment horizontal="center"/>
      <protection/>
    </xf>
    <xf numFmtId="7" fontId="57" fillId="0" borderId="16" xfId="56" applyNumberFormat="1" applyFont="1" applyBorder="1" applyAlignment="1">
      <alignment horizontal="center"/>
      <protection/>
    </xf>
    <xf numFmtId="0" fontId="57" fillId="0" borderId="0" xfId="56" applyFont="1" applyBorder="1" applyAlignment="1">
      <alignment horizontal="center"/>
      <protection/>
    </xf>
    <xf numFmtId="7" fontId="57" fillId="0" borderId="0" xfId="56" applyNumberFormat="1" applyFont="1" applyBorder="1" applyAlignment="1">
      <alignment horizontal="center"/>
      <protection/>
    </xf>
    <xf numFmtId="0" fontId="58" fillId="0" borderId="0" xfId="56" applyNumberFormat="1" applyFont="1" applyBorder="1" applyAlignment="1">
      <alignment horizontal="left"/>
      <protection/>
    </xf>
    <xf numFmtId="0" fontId="54" fillId="0" borderId="25" xfId="56" applyFont="1" applyBorder="1">
      <alignment/>
      <protection/>
    </xf>
    <xf numFmtId="0" fontId="54" fillId="0" borderId="26" xfId="56" applyFont="1" applyBorder="1">
      <alignment/>
      <protection/>
    </xf>
    <xf numFmtId="0" fontId="54" fillId="0" borderId="27" xfId="56" applyFont="1" applyBorder="1">
      <alignment/>
      <protection/>
    </xf>
    <xf numFmtId="49" fontId="6" fillId="0" borderId="19" xfId="58" applyNumberFormat="1" applyFont="1" applyFill="1" applyBorder="1" applyAlignment="1" applyProtection="1">
      <alignment horizontal="center"/>
      <protection locked="0"/>
    </xf>
    <xf numFmtId="49" fontId="6" fillId="0" borderId="19" xfId="58" applyNumberFormat="1" applyFont="1" applyFill="1" applyBorder="1" applyProtection="1">
      <alignment/>
      <protection locked="0"/>
    </xf>
    <xf numFmtId="49" fontId="6" fillId="0" borderId="22" xfId="58" applyNumberFormat="1" applyFont="1" applyFill="1" applyBorder="1" applyProtection="1">
      <alignment/>
      <protection locked="0"/>
    </xf>
    <xf numFmtId="49" fontId="6" fillId="0" borderId="30" xfId="58" applyNumberFormat="1" applyFont="1" applyFill="1" applyBorder="1" applyAlignment="1" applyProtection="1">
      <alignment horizontal="center"/>
      <protection locked="0"/>
    </xf>
    <xf numFmtId="7" fontId="57" fillId="0" borderId="0" xfId="56" applyNumberFormat="1" applyFont="1" applyBorder="1">
      <alignment/>
      <protection/>
    </xf>
    <xf numFmtId="8" fontId="2" fillId="0" borderId="17" xfId="58" applyNumberFormat="1" applyFont="1" applyBorder="1" applyAlignment="1" applyProtection="1">
      <alignment horizontal="right"/>
      <protection/>
    </xf>
    <xf numFmtId="7" fontId="2" fillId="0" borderId="17" xfId="58" applyNumberFormat="1" applyFont="1" applyFill="1" applyBorder="1" applyAlignment="1" applyProtection="1">
      <alignment horizontal="right"/>
      <protection/>
    </xf>
    <xf numFmtId="7" fontId="2" fillId="0" borderId="17" xfId="58" applyNumberFormat="1" applyFont="1" applyFill="1" applyBorder="1" applyAlignment="1" applyProtection="1">
      <alignment horizontal="right"/>
      <protection/>
    </xf>
    <xf numFmtId="0" fontId="6" fillId="0" borderId="28" xfId="58" applyFont="1" applyFill="1" applyBorder="1" applyProtection="1">
      <alignment/>
      <protection locked="0"/>
    </xf>
    <xf numFmtId="0" fontId="17" fillId="0" borderId="17" xfId="0" applyFont="1" applyBorder="1" applyAlignment="1">
      <alignment horizontal="center" vertical="center"/>
    </xf>
    <xf numFmtId="0" fontId="28" fillId="0" borderId="0" xfId="58" applyFont="1" applyBorder="1">
      <alignment/>
      <protection/>
    </xf>
    <xf numFmtId="0" fontId="28" fillId="0" borderId="0" xfId="58" applyFont="1" applyFill="1" applyBorder="1">
      <alignment/>
      <protection/>
    </xf>
    <xf numFmtId="172" fontId="6" fillId="0" borderId="20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Fill="1" applyBorder="1" applyAlignment="1" applyProtection="1" quotePrefix="1">
      <alignment horizontal="center"/>
      <protection/>
    </xf>
    <xf numFmtId="172" fontId="6" fillId="0" borderId="20" xfId="0" applyNumberFormat="1" applyFont="1" applyBorder="1" applyAlignment="1" applyProtection="1" quotePrefix="1">
      <alignment horizontal="center"/>
      <protection/>
    </xf>
    <xf numFmtId="4" fontId="6" fillId="0" borderId="33" xfId="0" applyNumberFormat="1" applyFont="1" applyBorder="1" applyAlignment="1" applyProtection="1">
      <alignment horizontal="center"/>
      <protection/>
    </xf>
    <xf numFmtId="172" fontId="6" fillId="0" borderId="21" xfId="0" applyNumberFormat="1" applyFont="1" applyFill="1" applyBorder="1" applyAlignment="1" applyProtection="1" quotePrefix="1">
      <alignment horizontal="center"/>
      <protection/>
    </xf>
    <xf numFmtId="172" fontId="6" fillId="0" borderId="21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Border="1" applyAlignment="1" applyProtection="1">
      <alignment horizontal="center"/>
      <protection/>
    </xf>
    <xf numFmtId="22" fontId="6" fillId="0" borderId="20" xfId="58" applyNumberFormat="1" applyFont="1" applyFill="1" applyBorder="1" applyAlignment="1" applyProtection="1">
      <alignment horizontal="center"/>
      <protection locked="0"/>
    </xf>
    <xf numFmtId="22" fontId="6" fillId="0" borderId="20" xfId="58" applyNumberFormat="1" applyFont="1" applyFill="1" applyBorder="1" applyProtection="1">
      <alignment/>
      <protection locked="0"/>
    </xf>
    <xf numFmtId="22" fontId="6" fillId="0" borderId="21" xfId="58" applyNumberFormat="1" applyFont="1" applyFill="1" applyBorder="1" applyAlignment="1" applyProtection="1">
      <alignment horizontal="center"/>
      <protection locked="0"/>
    </xf>
    <xf numFmtId="22" fontId="6" fillId="0" borderId="34" xfId="58" applyNumberFormat="1" applyFont="1" applyFill="1" applyBorder="1" applyAlignment="1" applyProtection="1">
      <alignment horizontal="center"/>
      <protection locked="0"/>
    </xf>
    <xf numFmtId="169" fontId="6" fillId="0" borderId="21" xfId="58" applyNumberFormat="1" applyFont="1" applyBorder="1" applyAlignment="1" applyProtection="1">
      <alignment horizontal="center"/>
      <protection locked="0"/>
    </xf>
    <xf numFmtId="0" fontId="6" fillId="0" borderId="21" xfId="58" applyNumberFormat="1" applyFont="1" applyBorder="1" applyAlignment="1" applyProtection="1">
      <alignment horizontal="center"/>
      <protection locked="0"/>
    </xf>
    <xf numFmtId="0" fontId="61" fillId="0" borderId="0" xfId="58" applyFont="1" applyBorder="1" applyAlignment="1">
      <alignment horizontal="left"/>
      <protection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horizontal="left"/>
      <protection/>
    </xf>
    <xf numFmtId="0" fontId="1" fillId="0" borderId="0" xfId="57">
      <alignment/>
      <protection/>
    </xf>
    <xf numFmtId="0" fontId="49" fillId="0" borderId="0" xfId="57" applyFont="1" applyAlignment="1">
      <alignment horizontal="right" vertical="top"/>
      <protection/>
    </xf>
    <xf numFmtId="0" fontId="8" fillId="0" borderId="0" xfId="57" applyFont="1">
      <alignment/>
      <protection/>
    </xf>
    <xf numFmtId="0" fontId="63" fillId="0" borderId="0" xfId="57" applyFont="1" applyAlignment="1">
      <alignment horizontal="centerContinuous"/>
      <protection/>
    </xf>
    <xf numFmtId="0" fontId="4" fillId="0" borderId="0" xfId="57" applyFont="1" applyFill="1" applyBorder="1" applyAlignment="1" applyProtection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0" fillId="0" borderId="0" xfId="57" applyFont="1">
      <alignment/>
      <protection/>
    </xf>
    <xf numFmtId="0" fontId="10" fillId="0" borderId="0" xfId="57" applyFont="1" applyAlignment="1">
      <alignment/>
      <protection/>
    </xf>
    <xf numFmtId="0" fontId="16" fillId="0" borderId="0" xfId="57" applyFont="1">
      <alignment/>
      <protection/>
    </xf>
    <xf numFmtId="0" fontId="16" fillId="0" borderId="0" xfId="57" applyFont="1" applyAlignment="1">
      <alignment horizontal="centerContinuous"/>
      <protection/>
    </xf>
    <xf numFmtId="0" fontId="16" fillId="0" borderId="0" xfId="57" applyFont="1" applyAlignment="1">
      <alignment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centerContinuous"/>
      <protection/>
    </xf>
    <xf numFmtId="0" fontId="1" fillId="0" borderId="0" xfId="57" applyAlignment="1">
      <alignment horizontal="centerContinuous"/>
      <protection/>
    </xf>
    <xf numFmtId="0" fontId="1" fillId="0" borderId="0" xfId="57" applyAlignment="1">
      <alignment/>
      <protection/>
    </xf>
    <xf numFmtId="0" fontId="54" fillId="0" borderId="0" xfId="57" applyFont="1">
      <alignment/>
      <protection/>
    </xf>
    <xf numFmtId="0" fontId="54" fillId="0" borderId="0" xfId="57" applyFont="1" applyAlignment="1">
      <alignment horizontal="centerContinuous"/>
      <protection/>
    </xf>
    <xf numFmtId="0" fontId="1" fillId="0" borderId="12" xfId="57" applyBorder="1" applyAlignment="1">
      <alignment horizontal="centerContinuous"/>
      <protection/>
    </xf>
    <xf numFmtId="0" fontId="1" fillId="0" borderId="13" xfId="57" applyBorder="1" applyAlignment="1">
      <alignment horizontal="centerContinuous"/>
      <protection/>
    </xf>
    <xf numFmtId="0" fontId="1" fillId="0" borderId="14" xfId="57" applyBorder="1" applyAlignment="1">
      <alignment/>
      <protection/>
    </xf>
    <xf numFmtId="0" fontId="1" fillId="0" borderId="10" xfId="57" applyBorder="1">
      <alignment/>
      <protection/>
    </xf>
    <xf numFmtId="0" fontId="1" fillId="0" borderId="0" xfId="57" applyBorder="1">
      <alignment/>
      <protection/>
    </xf>
    <xf numFmtId="0" fontId="1" fillId="0" borderId="11" xfId="57" applyBorder="1" applyAlignment="1">
      <alignment/>
      <protection/>
    </xf>
    <xf numFmtId="0" fontId="17" fillId="0" borderId="0" xfId="57" applyFont="1" applyAlignment="1">
      <alignment horizontal="center" vertical="center"/>
      <protection/>
    </xf>
    <xf numFmtId="167" fontId="17" fillId="0" borderId="10" xfId="51" applyFont="1" applyBorder="1" applyAlignment="1" quotePrefix="1">
      <alignment horizontal="center" vertical="center"/>
    </xf>
    <xf numFmtId="0" fontId="17" fillId="0" borderId="17" xfId="57" applyFont="1" applyBorder="1" applyAlignment="1">
      <alignment horizontal="center" vertical="center"/>
      <protection/>
    </xf>
    <xf numFmtId="0" fontId="17" fillId="0" borderId="17" xfId="0" applyFont="1" applyBorder="1" applyAlignment="1">
      <alignment horizontal="center" vertical="center" wrapText="1"/>
    </xf>
    <xf numFmtId="17" fontId="17" fillId="0" borderId="17" xfId="0" applyNumberFormat="1" applyFont="1" applyBorder="1" applyAlignment="1">
      <alignment horizontal="center" vertical="center"/>
    </xf>
    <xf numFmtId="17" fontId="17" fillId="0" borderId="17" xfId="57" applyNumberFormat="1" applyFont="1" applyBorder="1" applyAlignment="1">
      <alignment horizontal="center" vertical="center"/>
      <protection/>
    </xf>
    <xf numFmtId="0" fontId="17" fillId="0" borderId="11" xfId="57" applyFont="1" applyBorder="1" applyAlignment="1">
      <alignment horizontal="center" vertical="center"/>
      <protection/>
    </xf>
    <xf numFmtId="0" fontId="65" fillId="0" borderId="0" xfId="57" applyFont="1" applyAlignment="1">
      <alignment vertical="center"/>
      <protection/>
    </xf>
    <xf numFmtId="0" fontId="65" fillId="0" borderId="10" xfId="57" applyFont="1" applyBorder="1" applyAlignment="1">
      <alignment vertical="center"/>
      <protection/>
    </xf>
    <xf numFmtId="0" fontId="65" fillId="0" borderId="31" xfId="57" applyFont="1" applyBorder="1" applyAlignment="1">
      <alignment vertical="center"/>
      <protection/>
    </xf>
    <xf numFmtId="0" fontId="65" fillId="0" borderId="20" xfId="57" applyFont="1" applyBorder="1" applyAlignment="1">
      <alignment vertical="center"/>
      <protection/>
    </xf>
    <xf numFmtId="0" fontId="65" fillId="42" borderId="31" xfId="57" applyFont="1" applyFill="1" applyBorder="1" applyAlignment="1">
      <alignment vertical="center"/>
      <protection/>
    </xf>
    <xf numFmtId="0" fontId="65" fillId="0" borderId="42" xfId="57" applyFont="1" applyFill="1" applyBorder="1" applyAlignment="1">
      <alignment vertical="center"/>
      <protection/>
    </xf>
    <xf numFmtId="0" fontId="65" fillId="0" borderId="11" xfId="57" applyFont="1" applyBorder="1" applyAlignment="1">
      <alignment vertical="center"/>
      <protection/>
    </xf>
    <xf numFmtId="0" fontId="65" fillId="43" borderId="32" xfId="57" applyFont="1" applyFill="1" applyBorder="1" applyAlignment="1">
      <alignment horizontal="center" vertical="center"/>
      <protection/>
    </xf>
    <xf numFmtId="0" fontId="65" fillId="44" borderId="32" xfId="57" applyFont="1" applyFill="1" applyBorder="1" applyAlignment="1">
      <alignment horizontal="center" vertical="center"/>
      <protection/>
    </xf>
    <xf numFmtId="0" fontId="65" fillId="0" borderId="35" xfId="57" applyFont="1" applyFill="1" applyBorder="1" applyAlignment="1">
      <alignment horizontal="center" vertical="center"/>
      <protection/>
    </xf>
    <xf numFmtId="0" fontId="65" fillId="45" borderId="32" xfId="57" applyFont="1" applyFill="1" applyBorder="1" applyAlignment="1">
      <alignment horizontal="center" vertical="center"/>
      <protection/>
    </xf>
    <xf numFmtId="0" fontId="65" fillId="42" borderId="32" xfId="57" applyFont="1" applyFill="1" applyBorder="1" applyAlignment="1">
      <alignment horizontal="center" vertical="center"/>
      <protection/>
    </xf>
    <xf numFmtId="0" fontId="65" fillId="0" borderId="43" xfId="57" applyFont="1" applyBorder="1" applyAlignment="1">
      <alignment horizontal="center" vertical="center"/>
      <protection/>
    </xf>
    <xf numFmtId="0" fontId="65" fillId="0" borderId="41" xfId="57" applyFont="1" applyBorder="1" applyAlignment="1">
      <alignment horizontal="center" vertical="center"/>
      <protection/>
    </xf>
    <xf numFmtId="0" fontId="65" fillId="0" borderId="44" xfId="57" applyFont="1" applyBorder="1" applyAlignment="1">
      <alignment horizontal="center" vertical="center"/>
      <protection/>
    </xf>
    <xf numFmtId="0" fontId="65" fillId="42" borderId="44" xfId="57" applyFont="1" applyFill="1" applyBorder="1" applyAlignment="1">
      <alignment horizontal="center" vertical="center"/>
      <protection/>
    </xf>
    <xf numFmtId="0" fontId="65" fillId="0" borderId="0" xfId="57" applyFont="1" applyBorder="1" applyAlignment="1">
      <alignment horizontal="center" vertical="center"/>
      <protection/>
    </xf>
    <xf numFmtId="0" fontId="66" fillId="0" borderId="24" xfId="57" applyFont="1" applyBorder="1" applyAlignment="1" applyProtection="1">
      <alignment horizontal="right" vertical="center"/>
      <protection/>
    </xf>
    <xf numFmtId="186" fontId="67" fillId="0" borderId="17" xfId="57" applyNumberFormat="1" applyFont="1" applyBorder="1" applyAlignment="1">
      <alignment horizontal="center" vertical="center"/>
      <protection/>
    </xf>
    <xf numFmtId="0" fontId="68" fillId="0" borderId="0" xfId="57" applyFont="1" applyBorder="1" applyAlignment="1">
      <alignment horizontal="center" vertical="center"/>
      <protection/>
    </xf>
    <xf numFmtId="0" fontId="65" fillId="0" borderId="18" xfId="57" applyFont="1" applyFill="1" applyBorder="1" applyAlignment="1">
      <alignment horizontal="center" vertical="center"/>
      <protection/>
    </xf>
    <xf numFmtId="0" fontId="65" fillId="0" borderId="0" xfId="57" applyFont="1" applyBorder="1" applyAlignment="1">
      <alignment vertical="center"/>
      <protection/>
    </xf>
    <xf numFmtId="0" fontId="66" fillId="0" borderId="0" xfId="57" applyFont="1" applyAlignment="1">
      <alignment horizontal="right" vertical="center"/>
      <protection/>
    </xf>
    <xf numFmtId="0" fontId="65" fillId="0" borderId="17" xfId="57" applyFont="1" applyBorder="1" applyAlignment="1">
      <alignment horizontal="center" vertical="center"/>
      <protection/>
    </xf>
    <xf numFmtId="0" fontId="65" fillId="0" borderId="22" xfId="57" applyFont="1" applyFill="1" applyBorder="1" applyAlignment="1">
      <alignment horizontal="center" vertical="center"/>
      <protection/>
    </xf>
    <xf numFmtId="0" fontId="67" fillId="0" borderId="0" xfId="57" applyFont="1" applyBorder="1" applyAlignment="1">
      <alignment horizontal="center" vertical="center"/>
      <protection/>
    </xf>
    <xf numFmtId="17" fontId="66" fillId="0" borderId="0" xfId="57" applyNumberFormat="1" applyFont="1" applyBorder="1" applyAlignment="1">
      <alignment horizontal="right" vertical="center"/>
      <protection/>
    </xf>
    <xf numFmtId="2" fontId="66" fillId="46" borderId="17" xfId="57" applyNumberFormat="1" applyFont="1" applyFill="1" applyBorder="1" applyAlignment="1">
      <alignment horizontal="center" vertical="center"/>
      <protection/>
    </xf>
    <xf numFmtId="0" fontId="6" fillId="0" borderId="0" xfId="57" applyFont="1" applyBorder="1">
      <alignment/>
      <protection/>
    </xf>
    <xf numFmtId="0" fontId="3" fillId="0" borderId="0" xfId="57" applyFont="1" applyBorder="1" applyAlignment="1" applyProtection="1">
      <alignment horizontal="center"/>
      <protection/>
    </xf>
    <xf numFmtId="172" fontId="3" fillId="0" borderId="0" xfId="57" applyNumberFormat="1" applyFont="1" applyBorder="1" applyAlignment="1" applyProtection="1">
      <alignment horizontal="right"/>
      <protection/>
    </xf>
    <xf numFmtId="0" fontId="1" fillId="0" borderId="0" xfId="57" applyBorder="1" applyAlignment="1">
      <alignment horizontal="center"/>
      <protection/>
    </xf>
    <xf numFmtId="2" fontId="1" fillId="0" borderId="0" xfId="57" applyNumberFormat="1" applyBorder="1" applyAlignment="1">
      <alignment horizontal="center"/>
      <protection/>
    </xf>
    <xf numFmtId="2" fontId="1" fillId="0" borderId="11" xfId="57" applyNumberFormat="1" applyBorder="1" applyAlignment="1">
      <alignment horizontal="center"/>
      <protection/>
    </xf>
    <xf numFmtId="0" fontId="69" fillId="0" borderId="10" xfId="57" applyFont="1" applyBorder="1">
      <alignment/>
      <protection/>
    </xf>
    <xf numFmtId="0" fontId="70" fillId="0" borderId="0" xfId="57" applyFont="1" applyBorder="1" applyAlignment="1">
      <alignment horizontal="center" vertical="center"/>
      <protection/>
    </xf>
    <xf numFmtId="0" fontId="71" fillId="0" borderId="0" xfId="57" applyFont="1">
      <alignment/>
      <protection/>
    </xf>
    <xf numFmtId="2" fontId="72" fillId="0" borderId="18" xfId="57" applyNumberFormat="1" applyFont="1" applyBorder="1" applyAlignment="1">
      <alignment horizontal="center"/>
      <protection/>
    </xf>
    <xf numFmtId="0" fontId="73" fillId="0" borderId="18" xfId="57" applyFont="1" applyBorder="1">
      <alignment/>
      <protection/>
    </xf>
    <xf numFmtId="0" fontId="1" fillId="0" borderId="18" xfId="57" applyBorder="1">
      <alignment/>
      <protection/>
    </xf>
    <xf numFmtId="0" fontId="1" fillId="0" borderId="16" xfId="57" applyBorder="1">
      <alignment/>
      <protection/>
    </xf>
    <xf numFmtId="0" fontId="1" fillId="0" borderId="11" xfId="57" applyBorder="1">
      <alignment/>
      <protection/>
    </xf>
    <xf numFmtId="0" fontId="69" fillId="0" borderId="25" xfId="57" applyFont="1" applyBorder="1">
      <alignment/>
      <protection/>
    </xf>
    <xf numFmtId="0" fontId="3" fillId="0" borderId="26" xfId="57" applyFont="1" applyBorder="1" applyAlignment="1" applyProtection="1">
      <alignment horizontal="left"/>
      <protection/>
    </xf>
    <xf numFmtId="0" fontId="6" fillId="0" borderId="26" xfId="57" applyFont="1" applyBorder="1">
      <alignment/>
      <protection/>
    </xf>
    <xf numFmtId="0" fontId="3" fillId="0" borderId="26" xfId="57" applyFont="1" applyBorder="1" applyAlignment="1">
      <alignment horizontal="center"/>
      <protection/>
    </xf>
    <xf numFmtId="1" fontId="74" fillId="0" borderId="26" xfId="57" applyNumberFormat="1" applyFont="1" applyBorder="1" applyAlignment="1" applyProtection="1">
      <alignment horizontal="center"/>
      <protection/>
    </xf>
    <xf numFmtId="0" fontId="1" fillId="0" borderId="26" xfId="57" applyBorder="1">
      <alignment/>
      <protection/>
    </xf>
    <xf numFmtId="0" fontId="1" fillId="0" borderId="27" xfId="57" applyBorder="1">
      <alignment/>
      <protection/>
    </xf>
    <xf numFmtId="0" fontId="1" fillId="0" borderId="0" xfId="57" applyAlignment="1">
      <alignment horizontal="center"/>
      <protection/>
    </xf>
    <xf numFmtId="175" fontId="1" fillId="0" borderId="0" xfId="57" applyNumberFormat="1" applyBorder="1" applyAlignment="1">
      <alignment horizontal="center"/>
      <protection/>
    </xf>
    <xf numFmtId="0" fontId="1" fillId="0" borderId="0" xfId="57" applyAlignment="1">
      <alignment horizontal="right"/>
      <protection/>
    </xf>
    <xf numFmtId="7" fontId="11" fillId="0" borderId="0" xfId="56" applyNumberFormat="1" applyFont="1">
      <alignment/>
      <protection/>
    </xf>
    <xf numFmtId="0" fontId="1" fillId="0" borderId="15" xfId="57" applyFont="1" applyBorder="1" applyAlignment="1">
      <alignment horizontal="center"/>
      <protection/>
    </xf>
    <xf numFmtId="0" fontId="1" fillId="0" borderId="18" xfId="57" applyFont="1" applyBorder="1" applyAlignment="1">
      <alignment horizontal="center"/>
      <protection/>
    </xf>
    <xf numFmtId="0" fontId="64" fillId="0" borderId="10" xfId="57" applyFont="1" applyBorder="1" applyAlignment="1">
      <alignment horizontal="center"/>
      <protection/>
    </xf>
    <xf numFmtId="0" fontId="64" fillId="0" borderId="0" xfId="57" applyFont="1" applyBorder="1" applyAlignment="1">
      <alignment horizontal="center"/>
      <protection/>
    </xf>
    <xf numFmtId="0" fontId="64" fillId="0" borderId="11" xfId="57" applyFont="1" applyBorder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0" fontId="52" fillId="0" borderId="0" xfId="57" applyFont="1" applyAlignment="1">
      <alignment horizontal="center"/>
      <protection/>
    </xf>
    <xf numFmtId="0" fontId="55" fillId="0" borderId="0" xfId="57" applyFont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A0913TBA Anexo IV" xfId="51"/>
    <cellStyle name="Currency" xfId="52"/>
    <cellStyle name="Currency [0]" xfId="53"/>
    <cellStyle name="Neutral" xfId="54"/>
    <cellStyle name="Normal_EDN-EDS-ELP-SGE" xfId="55"/>
    <cellStyle name="Normal_PAFTT Anexo 28" xfId="56"/>
    <cellStyle name="Normal_T0002TBA" xfId="57"/>
    <cellStyle name="Normal_TRANSBA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1009650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1</xdr:col>
      <xdr:colOff>180975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0</xdr:col>
      <xdr:colOff>981075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143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0</xdr:rowOff>
    </xdr:from>
    <xdr:to>
      <xdr:col>0</xdr:col>
      <xdr:colOff>1000125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0</xdr:col>
      <xdr:colOff>1057275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5143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1019175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143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990600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1009650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990600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1009650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Gráfico1"/>
      <sheetName val="tasa"/>
      <sheetName val="TBASETBA"/>
    </sheetNames>
    <sheetDataSet>
      <sheetData sheetId="0">
        <row r="15">
          <cell r="GM15">
            <v>41395</v>
          </cell>
          <cell r="GN15">
            <v>41426</v>
          </cell>
          <cell r="GO15">
            <v>41456</v>
          </cell>
          <cell r="GP15">
            <v>41487</v>
          </cell>
          <cell r="GQ15">
            <v>41518</v>
          </cell>
          <cell r="GR15">
            <v>41548</v>
          </cell>
          <cell r="GS15">
            <v>41579</v>
          </cell>
          <cell r="GT15">
            <v>41609</v>
          </cell>
          <cell r="GU15">
            <v>41640</v>
          </cell>
          <cell r="GV15">
            <v>41671</v>
          </cell>
          <cell r="GW15">
            <v>41699</v>
          </cell>
          <cell r="GX15">
            <v>41730</v>
          </cell>
          <cell r="GY15">
            <v>41760</v>
          </cell>
        </row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  <cell r="GW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GM18" t="str">
            <v>XXXX</v>
          </cell>
          <cell r="GN18" t="str">
            <v>XXXX</v>
          </cell>
          <cell r="GO18" t="str">
            <v>XXXX</v>
          </cell>
          <cell r="GP18" t="str">
            <v>XXXX</v>
          </cell>
          <cell r="GQ18" t="str">
            <v>XXXX</v>
          </cell>
          <cell r="GR18" t="str">
            <v>XXXX</v>
          </cell>
          <cell r="GS18" t="str">
            <v>XXXX</v>
          </cell>
          <cell r="GT18" t="str">
            <v>XXXX</v>
          </cell>
          <cell r="GU18" t="str">
            <v>XXXX</v>
          </cell>
          <cell r="GV18" t="str">
            <v>XXXX</v>
          </cell>
          <cell r="GW18" t="str">
            <v>XXXX</v>
          </cell>
          <cell r="GX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102.09</v>
          </cell>
          <cell r="H22" t="str">
            <v>C</v>
          </cell>
          <cell r="GO22">
            <v>1</v>
          </cell>
          <cell r="GP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  <cell r="GP25">
            <v>1</v>
          </cell>
          <cell r="GW25">
            <v>2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GT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GM29" t="str">
            <v>XXXX</v>
          </cell>
          <cell r="GN29" t="str">
            <v>XXXX</v>
          </cell>
          <cell r="GO29" t="str">
            <v>XXXX</v>
          </cell>
          <cell r="GP29" t="str">
            <v>XXXX</v>
          </cell>
          <cell r="GQ29" t="str">
            <v>XXXX</v>
          </cell>
          <cell r="GR29" t="str">
            <v>XXXX</v>
          </cell>
          <cell r="GS29" t="str">
            <v>XXXX</v>
          </cell>
          <cell r="GT29" t="str">
            <v>XXXX</v>
          </cell>
          <cell r="GU29" t="str">
            <v>XXXX</v>
          </cell>
          <cell r="GV29" t="str">
            <v>XXXX</v>
          </cell>
          <cell r="GW29" t="str">
            <v>XXXX</v>
          </cell>
          <cell r="GX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  <cell r="GM31">
            <v>1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GM32">
            <v>2</v>
          </cell>
          <cell r="GU32">
            <v>1</v>
          </cell>
          <cell r="GW32">
            <v>1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  <cell r="GW33">
            <v>1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GM34" t="str">
            <v>XXXX</v>
          </cell>
          <cell r="GN34" t="str">
            <v>XXXX</v>
          </cell>
          <cell r="GO34" t="str">
            <v>XXXX</v>
          </cell>
          <cell r="GP34" t="str">
            <v>XXXX</v>
          </cell>
          <cell r="GQ34" t="str">
            <v>XXXX</v>
          </cell>
          <cell r="GR34" t="str">
            <v>XXXX</v>
          </cell>
          <cell r="GS34" t="str">
            <v>XXXX</v>
          </cell>
          <cell r="GT34" t="str">
            <v>XXXX</v>
          </cell>
          <cell r="GU34" t="str">
            <v>XXXX</v>
          </cell>
          <cell r="GV34" t="str">
            <v>XXXX</v>
          </cell>
          <cell r="GW34" t="str">
            <v>XXXX</v>
          </cell>
          <cell r="GX34" t="str">
            <v>XXXX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  <cell r="GV35">
            <v>2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  <cell r="GQ36">
            <v>1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90.23</v>
          </cell>
          <cell r="H37" t="str">
            <v>C</v>
          </cell>
          <cell r="GR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GM38" t="str">
            <v>XXXX</v>
          </cell>
          <cell r="GN38" t="str">
            <v>XXXX</v>
          </cell>
          <cell r="GO38" t="str">
            <v>XXXX</v>
          </cell>
          <cell r="GP38" t="str">
            <v>XXXX</v>
          </cell>
          <cell r="GQ38" t="str">
            <v>XXXX</v>
          </cell>
          <cell r="GR38" t="str">
            <v>XXXX</v>
          </cell>
          <cell r="GS38" t="str">
            <v>XXXX</v>
          </cell>
          <cell r="GT38" t="str">
            <v>XXXX</v>
          </cell>
          <cell r="GU38" t="str">
            <v>XXXX</v>
          </cell>
          <cell r="GV38" t="str">
            <v>XXXX</v>
          </cell>
          <cell r="GW38" t="str">
            <v>XXXX</v>
          </cell>
          <cell r="GX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138.86</v>
          </cell>
          <cell r="H39" t="str">
            <v>A</v>
          </cell>
          <cell r="GQ39">
            <v>1</v>
          </cell>
          <cell r="GR39">
            <v>1</v>
          </cell>
          <cell r="GS39">
            <v>1</v>
          </cell>
          <cell r="GV39">
            <v>1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40.22</v>
          </cell>
          <cell r="H40" t="str">
            <v>C</v>
          </cell>
          <cell r="GV40">
            <v>1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GP43">
            <v>1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  <cell r="GP44">
            <v>1</v>
          </cell>
          <cell r="GT44">
            <v>2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  <cell r="GO45">
            <v>1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GM47" t="str">
            <v>XXXX</v>
          </cell>
          <cell r="GN47" t="str">
            <v>XXXX</v>
          </cell>
          <cell r="GO47" t="str">
            <v>XXXX</v>
          </cell>
          <cell r="GP47" t="str">
            <v>XXXX</v>
          </cell>
          <cell r="GQ47" t="str">
            <v>XXXX</v>
          </cell>
          <cell r="GR47" t="str">
            <v>XXXX</v>
          </cell>
          <cell r="GS47" t="str">
            <v>XXXX</v>
          </cell>
          <cell r="GT47" t="str">
            <v>XXXX</v>
          </cell>
          <cell r="GU47" t="str">
            <v>XXXX</v>
          </cell>
          <cell r="GV47" t="str">
            <v>XXXX</v>
          </cell>
          <cell r="GW47" t="str">
            <v>XXXX</v>
          </cell>
          <cell r="GX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GM48">
            <v>1</v>
          </cell>
          <cell r="GP48">
            <v>1</v>
          </cell>
          <cell r="GU48">
            <v>2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  <cell r="GO49">
            <v>1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51.51</v>
          </cell>
          <cell r="H50" t="str">
            <v>C</v>
          </cell>
        </row>
        <row r="51">
          <cell r="C51">
            <v>35</v>
          </cell>
          <cell r="D51">
            <v>2620</v>
          </cell>
          <cell r="E51" t="str">
            <v>LUJAN  - MALV.1 - CATONAS 1 - MORÓN 1</v>
          </cell>
          <cell r="F51">
            <v>132</v>
          </cell>
          <cell r="G51">
            <v>38.29</v>
          </cell>
          <cell r="H51" t="str">
            <v>A</v>
          </cell>
          <cell r="GM51" t="str">
            <v>XXXX</v>
          </cell>
          <cell r="GN51" t="str">
            <v>XXXX</v>
          </cell>
          <cell r="GO51" t="str">
            <v>XXXX</v>
          </cell>
          <cell r="GP51" t="str">
            <v>XXXX</v>
          </cell>
          <cell r="GQ51" t="str">
            <v>XXXX</v>
          </cell>
          <cell r="GR51" t="str">
            <v>XXXX</v>
          </cell>
          <cell r="GS51" t="str">
            <v>XXXX</v>
          </cell>
          <cell r="GT51" t="str">
            <v>XXXX</v>
          </cell>
          <cell r="GU51" t="str">
            <v>XXXX</v>
          </cell>
          <cell r="GV51" t="str">
            <v>XXXX</v>
          </cell>
          <cell r="GW51" t="str">
            <v>XXXX</v>
          </cell>
          <cell r="GX51" t="str">
            <v>XXXX</v>
          </cell>
        </row>
        <row r="52">
          <cell r="C52">
            <v>36</v>
          </cell>
          <cell r="D52">
            <v>2621</v>
          </cell>
          <cell r="E52" t="str">
            <v>LUJAN - MALV.2 - CATONAS 2 - MORÓN 2</v>
          </cell>
          <cell r="F52">
            <v>132</v>
          </cell>
          <cell r="G52">
            <v>44.56</v>
          </cell>
          <cell r="H52" t="str">
            <v>A</v>
          </cell>
          <cell r="GQ52">
            <v>1</v>
          </cell>
          <cell r="GT52">
            <v>3</v>
          </cell>
          <cell r="GV52">
            <v>1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  <cell r="GO53">
            <v>1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39.29</v>
          </cell>
          <cell r="H54" t="str">
            <v>C</v>
          </cell>
          <cell r="GQ54">
            <v>1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  <cell r="GS55">
            <v>1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  <cell r="GM56">
            <v>1</v>
          </cell>
          <cell r="GQ56">
            <v>1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103.29</v>
          </cell>
          <cell r="H57" t="str">
            <v>A</v>
          </cell>
          <cell r="GO57">
            <v>1</v>
          </cell>
          <cell r="GR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GS58">
            <v>1</v>
          </cell>
          <cell r="GU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GM59" t="str">
            <v>XXXX</v>
          </cell>
          <cell r="GN59" t="str">
            <v>XXXX</v>
          </cell>
          <cell r="GO59" t="str">
            <v>XXXX</v>
          </cell>
          <cell r="GP59" t="str">
            <v>XXXX</v>
          </cell>
          <cell r="GQ59" t="str">
            <v>XXXX</v>
          </cell>
          <cell r="GR59" t="str">
            <v>XXXX</v>
          </cell>
          <cell r="GS59" t="str">
            <v>XXXX</v>
          </cell>
          <cell r="GT59" t="str">
            <v>XXXX</v>
          </cell>
          <cell r="GU59" t="str">
            <v>XXXX</v>
          </cell>
          <cell r="GV59" t="str">
            <v>XXXX</v>
          </cell>
          <cell r="GW59" t="str">
            <v>XXXX</v>
          </cell>
          <cell r="GX59" t="str">
            <v>XXXX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GM61" t="str">
            <v>XXXX</v>
          </cell>
          <cell r="GN61" t="str">
            <v>XXXX</v>
          </cell>
          <cell r="GO61" t="str">
            <v>XXXX</v>
          </cell>
          <cell r="GP61" t="str">
            <v>XXXX</v>
          </cell>
          <cell r="GQ61" t="str">
            <v>XXXX</v>
          </cell>
          <cell r="GR61" t="str">
            <v>XXXX</v>
          </cell>
          <cell r="GS61" t="str">
            <v>XXXX</v>
          </cell>
          <cell r="GT61" t="str">
            <v>XXXX</v>
          </cell>
          <cell r="GU61" t="str">
            <v>XXXX</v>
          </cell>
          <cell r="GV61" t="str">
            <v>XXXX</v>
          </cell>
          <cell r="GW61" t="str">
            <v>XXXX</v>
          </cell>
          <cell r="GX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GP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GM64" t="str">
            <v>XXXX</v>
          </cell>
          <cell r="GN64" t="str">
            <v>XXXX</v>
          </cell>
          <cell r="GO64" t="str">
            <v>XXXX</v>
          </cell>
          <cell r="GP64" t="str">
            <v>XXXX</v>
          </cell>
          <cell r="GQ64" t="str">
            <v>XXXX</v>
          </cell>
          <cell r="GR64" t="str">
            <v>XXXX</v>
          </cell>
          <cell r="GS64" t="str">
            <v>XXXX</v>
          </cell>
          <cell r="GT64" t="str">
            <v>XXXX</v>
          </cell>
          <cell r="GU64" t="str">
            <v>XXXX</v>
          </cell>
          <cell r="GV64" t="str">
            <v>XXXX</v>
          </cell>
          <cell r="GW64" t="str">
            <v>XXXX</v>
          </cell>
          <cell r="GX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139.9</v>
          </cell>
          <cell r="H65" t="str">
            <v>C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  <cell r="GM66" t="str">
            <v>XXXX</v>
          </cell>
          <cell r="GN66" t="str">
            <v>XXXX</v>
          </cell>
          <cell r="GO66" t="str">
            <v>XXXX</v>
          </cell>
          <cell r="GP66" t="str">
            <v>XXXX</v>
          </cell>
          <cell r="GQ66" t="str">
            <v>XXXX</v>
          </cell>
          <cell r="GR66" t="str">
            <v>XXXX</v>
          </cell>
          <cell r="GS66" t="str">
            <v>XXXX</v>
          </cell>
          <cell r="GT66" t="str">
            <v>XXXX</v>
          </cell>
          <cell r="GU66" t="str">
            <v>XXXX</v>
          </cell>
          <cell r="GV66" t="str">
            <v>XXXX</v>
          </cell>
          <cell r="GW66" t="str">
            <v>XXXX</v>
          </cell>
          <cell r="GX66" t="str">
            <v>XXXX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  <cell r="GP67">
            <v>1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35.59</v>
          </cell>
          <cell r="H68" t="str">
            <v>C</v>
          </cell>
          <cell r="GR68">
            <v>1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  <cell r="GN69">
            <v>1</v>
          </cell>
          <cell r="GQ69">
            <v>1</v>
          </cell>
          <cell r="GT69">
            <v>1</v>
          </cell>
          <cell r="GW69">
            <v>1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  <cell r="GU70">
            <v>2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  <cell r="GV71">
            <v>1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  <cell r="GX72">
            <v>1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  <cell r="GP75">
            <v>1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  <cell r="GV76">
            <v>1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20.28</v>
          </cell>
          <cell r="H77" t="str">
            <v>C</v>
          </cell>
          <cell r="GM77" t="str">
            <v>XXXX</v>
          </cell>
          <cell r="GN77" t="str">
            <v>XXXX</v>
          </cell>
          <cell r="GO77" t="str">
            <v>XXXX</v>
          </cell>
          <cell r="GP77" t="str">
            <v>XXXX</v>
          </cell>
          <cell r="GQ77" t="str">
            <v>XXXX</v>
          </cell>
          <cell r="GR77" t="str">
            <v>XXXX</v>
          </cell>
          <cell r="GS77" t="str">
            <v>XXXX</v>
          </cell>
          <cell r="GT77" t="str">
            <v>XXXX</v>
          </cell>
          <cell r="GU77" t="str">
            <v>XXXX</v>
          </cell>
          <cell r="GV77" t="str">
            <v>XXXX</v>
          </cell>
          <cell r="GW77" t="str">
            <v>XXXX</v>
          </cell>
          <cell r="GX77" t="str">
            <v>XXXX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12.86</v>
          </cell>
          <cell r="H80" t="str">
            <v>C</v>
          </cell>
          <cell r="GN80">
            <v>1</v>
          </cell>
          <cell r="GU80">
            <v>2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GP81">
            <v>1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GV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GM84" t="str">
            <v>XXXX</v>
          </cell>
          <cell r="GN84" t="str">
            <v>XXXX</v>
          </cell>
          <cell r="GO84" t="str">
            <v>XXXX</v>
          </cell>
          <cell r="GP84" t="str">
            <v>XXXX</v>
          </cell>
          <cell r="GQ84" t="str">
            <v>XXXX</v>
          </cell>
          <cell r="GR84" t="str">
            <v>XXXX</v>
          </cell>
          <cell r="GS84" t="str">
            <v>XXXX</v>
          </cell>
          <cell r="GT84" t="str">
            <v>XXXX</v>
          </cell>
          <cell r="GU84" t="str">
            <v>XXXX</v>
          </cell>
          <cell r="GV84" t="str">
            <v>XXXX</v>
          </cell>
          <cell r="GW84" t="str">
            <v>XXXX</v>
          </cell>
          <cell r="GX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  <cell r="GX85">
            <v>1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29.57</v>
          </cell>
          <cell r="H86" t="str">
            <v>B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GV87">
            <v>1</v>
          </cell>
          <cell r="GW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  <cell r="GS88">
            <v>1</v>
          </cell>
          <cell r="GX88">
            <v>1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GM89" t="str">
            <v>XXXX</v>
          </cell>
          <cell r="GN89" t="str">
            <v>XXXX</v>
          </cell>
          <cell r="GO89" t="str">
            <v>XXXX</v>
          </cell>
          <cell r="GP89" t="str">
            <v>XXXX</v>
          </cell>
          <cell r="GQ89" t="str">
            <v>XXXX</v>
          </cell>
          <cell r="GR89" t="str">
            <v>XXXX</v>
          </cell>
          <cell r="GS89" t="str">
            <v>XXXX</v>
          </cell>
          <cell r="GT89" t="str">
            <v>XXXX</v>
          </cell>
          <cell r="GU89" t="str">
            <v>XXXX</v>
          </cell>
          <cell r="GV89" t="str">
            <v>XXXX</v>
          </cell>
          <cell r="GW89" t="str">
            <v>XXXX</v>
          </cell>
          <cell r="GX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GM90" t="str">
            <v>XXXX</v>
          </cell>
          <cell r="GN90" t="str">
            <v>XXXX</v>
          </cell>
          <cell r="GO90" t="str">
            <v>XXXX</v>
          </cell>
          <cell r="GP90" t="str">
            <v>XXXX</v>
          </cell>
          <cell r="GQ90" t="str">
            <v>XXXX</v>
          </cell>
          <cell r="GR90" t="str">
            <v>XXXX</v>
          </cell>
          <cell r="GS90" t="str">
            <v>XXXX</v>
          </cell>
          <cell r="GT90" t="str">
            <v>XXXX</v>
          </cell>
          <cell r="GU90" t="str">
            <v>XXXX</v>
          </cell>
          <cell r="GV90" t="str">
            <v>XXXX</v>
          </cell>
          <cell r="GW90" t="str">
            <v>XXXX</v>
          </cell>
          <cell r="GX90" t="str">
            <v>XXXX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GM92" t="str">
            <v>XXXX</v>
          </cell>
          <cell r="GN92" t="str">
            <v>XXXX</v>
          </cell>
          <cell r="GO92" t="str">
            <v>XXXX</v>
          </cell>
          <cell r="GP92" t="str">
            <v>XXXX</v>
          </cell>
          <cell r="GQ92" t="str">
            <v>XXXX</v>
          </cell>
          <cell r="GR92" t="str">
            <v>XXXX</v>
          </cell>
          <cell r="GS92" t="str">
            <v>XXXX</v>
          </cell>
          <cell r="GT92" t="str">
            <v>XXXX</v>
          </cell>
          <cell r="GU92" t="str">
            <v>XXXX</v>
          </cell>
          <cell r="GV92" t="str">
            <v>XXXX</v>
          </cell>
          <cell r="GW92" t="str">
            <v>XXXX</v>
          </cell>
          <cell r="GX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  <cell r="GM93">
            <v>2</v>
          </cell>
          <cell r="GS93">
            <v>1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23.52</v>
          </cell>
          <cell r="H94" t="str">
            <v>C</v>
          </cell>
          <cell r="GM94" t="str">
            <v>XXXX</v>
          </cell>
          <cell r="GN94" t="str">
            <v>XXXX</v>
          </cell>
          <cell r="GO94" t="str">
            <v>XXXX</v>
          </cell>
          <cell r="GP94" t="str">
            <v>XXXX</v>
          </cell>
          <cell r="GQ94" t="str">
            <v>XXXX</v>
          </cell>
          <cell r="GR94" t="str">
            <v>XXXX</v>
          </cell>
          <cell r="GS94" t="str">
            <v>XXXX</v>
          </cell>
          <cell r="GT94" t="str">
            <v>XXXX</v>
          </cell>
          <cell r="GU94" t="str">
            <v>XXXX</v>
          </cell>
          <cell r="GV94" t="str">
            <v>XXXX</v>
          </cell>
          <cell r="GW94" t="str">
            <v>XXXX</v>
          </cell>
          <cell r="GX94" t="str">
            <v>XXXX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GT96">
            <v>2</v>
          </cell>
          <cell r="GU96">
            <v>1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  <cell r="GO98">
            <v>1</v>
          </cell>
          <cell r="GQ98">
            <v>1</v>
          </cell>
          <cell r="GS98">
            <v>1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  <cell r="GO99">
            <v>1</v>
          </cell>
          <cell r="GR99">
            <v>2</v>
          </cell>
          <cell r="GW99">
            <v>1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  <cell r="GQ104">
            <v>1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  <cell r="GR106">
            <v>1</v>
          </cell>
          <cell r="GV106">
            <v>1</v>
          </cell>
          <cell r="GX106">
            <v>1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GM107" t="str">
            <v>XXXX</v>
          </cell>
          <cell r="GN107" t="str">
            <v>XXXX</v>
          </cell>
          <cell r="GO107" t="str">
            <v>XXXX</v>
          </cell>
          <cell r="GP107" t="str">
            <v>XXXX</v>
          </cell>
          <cell r="GQ107" t="str">
            <v>XXXX</v>
          </cell>
          <cell r="GR107" t="str">
            <v>XXXX</v>
          </cell>
          <cell r="GS107" t="str">
            <v>XXXX</v>
          </cell>
          <cell r="GT107" t="str">
            <v>XXXX</v>
          </cell>
          <cell r="GU107" t="str">
            <v>XXXX</v>
          </cell>
          <cell r="GV107" t="str">
            <v>XXXX</v>
          </cell>
          <cell r="GW107" t="str">
            <v>XXXX</v>
          </cell>
          <cell r="GX107" t="str">
            <v>XXXX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GM108" t="str">
            <v>XXXX</v>
          </cell>
          <cell r="GN108" t="str">
            <v>XXXX</v>
          </cell>
          <cell r="GO108" t="str">
            <v>XXXX</v>
          </cell>
          <cell r="GP108" t="str">
            <v>XXXX</v>
          </cell>
          <cell r="GQ108" t="str">
            <v>XXXX</v>
          </cell>
          <cell r="GR108" t="str">
            <v>XXXX</v>
          </cell>
          <cell r="GS108" t="str">
            <v>XXXX</v>
          </cell>
          <cell r="GT108" t="str">
            <v>XXXX</v>
          </cell>
          <cell r="GU108" t="str">
            <v>XXXX</v>
          </cell>
          <cell r="GV108" t="str">
            <v>XXXX</v>
          </cell>
          <cell r="GW108" t="str">
            <v>XXXX</v>
          </cell>
          <cell r="GX108" t="str">
            <v>XXXX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60.94</v>
          </cell>
          <cell r="H109" t="str">
            <v>C</v>
          </cell>
          <cell r="GM109" t="str">
            <v>XXXX</v>
          </cell>
          <cell r="GN109" t="str">
            <v>XXXX</v>
          </cell>
          <cell r="GO109" t="str">
            <v>XXXX</v>
          </cell>
          <cell r="GP109" t="str">
            <v>XXXX</v>
          </cell>
          <cell r="GQ109" t="str">
            <v>XXXX</v>
          </cell>
          <cell r="GR109" t="str">
            <v>XXXX</v>
          </cell>
          <cell r="GS109" t="str">
            <v>XXXX</v>
          </cell>
          <cell r="GT109" t="str">
            <v>XXXX</v>
          </cell>
          <cell r="GU109" t="str">
            <v>XXXX</v>
          </cell>
          <cell r="GV109" t="str">
            <v>XXXX</v>
          </cell>
          <cell r="GW109" t="str">
            <v>XXXX</v>
          </cell>
          <cell r="GX109" t="str">
            <v>XXXX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GM110" t="str">
            <v>XXXX</v>
          </cell>
          <cell r="GN110" t="str">
            <v>XXXX</v>
          </cell>
          <cell r="GO110" t="str">
            <v>XXXX</v>
          </cell>
          <cell r="GP110" t="str">
            <v>XXXX</v>
          </cell>
          <cell r="GQ110" t="str">
            <v>XXXX</v>
          </cell>
          <cell r="GR110" t="str">
            <v>XXXX</v>
          </cell>
          <cell r="GS110" t="str">
            <v>XXXX</v>
          </cell>
          <cell r="GT110" t="str">
            <v>XXXX</v>
          </cell>
          <cell r="GU110" t="str">
            <v>XXXX</v>
          </cell>
          <cell r="GV110" t="str">
            <v>XXXX</v>
          </cell>
          <cell r="GW110" t="str">
            <v>XXXX</v>
          </cell>
          <cell r="GX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GR111">
            <v>1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GR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GP113">
            <v>2</v>
          </cell>
          <cell r="GQ113">
            <v>1</v>
          </cell>
          <cell r="GR113">
            <v>1</v>
          </cell>
          <cell r="GS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GS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GM115">
            <v>1</v>
          </cell>
          <cell r="GO115">
            <v>1</v>
          </cell>
          <cell r="GU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 (CORCEMAR)</v>
          </cell>
          <cell r="F116">
            <v>132</v>
          </cell>
          <cell r="G116">
            <v>5</v>
          </cell>
          <cell r="H116" t="str">
            <v>C</v>
          </cell>
        </row>
        <row r="117">
          <cell r="C117">
            <v>101</v>
          </cell>
          <cell r="D117">
            <v>3557</v>
          </cell>
          <cell r="E117" t="str">
            <v>(CORCEMAR) MINETTI - ZARATE</v>
          </cell>
          <cell r="F117">
            <v>132</v>
          </cell>
          <cell r="G117">
            <v>7</v>
          </cell>
          <cell r="H117" t="str">
            <v>C</v>
          </cell>
          <cell r="GM117">
            <v>1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  <cell r="GM118" t="str">
            <v>XXXX</v>
          </cell>
          <cell r="GN118" t="str">
            <v>XXXX</v>
          </cell>
          <cell r="GO118" t="str">
            <v>XXXX</v>
          </cell>
          <cell r="GP118" t="str">
            <v>XXXX</v>
          </cell>
          <cell r="GQ118" t="str">
            <v>XXXX</v>
          </cell>
          <cell r="GR118" t="str">
            <v>XXXX</v>
          </cell>
          <cell r="GS118" t="str">
            <v>XXXX</v>
          </cell>
          <cell r="GT118" t="str">
            <v>XXXX</v>
          </cell>
          <cell r="GU118" t="str">
            <v>XXXX</v>
          </cell>
          <cell r="GV118" t="str">
            <v>XXXX</v>
          </cell>
          <cell r="GW118" t="str">
            <v>XXXX</v>
          </cell>
          <cell r="GX118" t="str">
            <v>XXXX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  <cell r="GP120">
            <v>1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  <cell r="GU126">
            <v>1</v>
          </cell>
        </row>
        <row r="127">
          <cell r="C127">
            <v>111</v>
          </cell>
          <cell r="D127">
            <v>3715</v>
          </cell>
          <cell r="E127" t="str">
            <v>SALTO BA - CHACABUCO</v>
          </cell>
          <cell r="F127">
            <v>132</v>
          </cell>
          <cell r="G127">
            <v>60.1</v>
          </cell>
          <cell r="H127" t="str">
            <v>C</v>
          </cell>
          <cell r="GM127" t="str">
            <v>XXXX</v>
          </cell>
          <cell r="GN127" t="str">
            <v>XXXX</v>
          </cell>
          <cell r="GO127" t="str">
            <v>XXXX</v>
          </cell>
          <cell r="GP127" t="str">
            <v>XXXX</v>
          </cell>
          <cell r="GQ127" t="str">
            <v>XXXX</v>
          </cell>
          <cell r="GR127" t="str">
            <v>XXXX</v>
          </cell>
          <cell r="GS127" t="str">
            <v>XXXX</v>
          </cell>
          <cell r="GT127" t="str">
            <v>XXXX</v>
          </cell>
          <cell r="GU127" t="str">
            <v>XXXX</v>
          </cell>
          <cell r="GV127" t="str">
            <v>XXXX</v>
          </cell>
          <cell r="GW127" t="str">
            <v>XXXX</v>
          </cell>
          <cell r="GX127" t="str">
            <v>XXXX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  <cell r="GO128">
            <v>1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  <cell r="GS131">
            <v>1</v>
          </cell>
          <cell r="GT131">
            <v>1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73.43</v>
          </cell>
          <cell r="H133" t="str">
            <v>C</v>
          </cell>
          <cell r="GV133">
            <v>1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89.14</v>
          </cell>
          <cell r="H134" t="str">
            <v>C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  <cell r="GU140">
            <v>1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2">
          <cell r="C142">
            <v>126</v>
          </cell>
          <cell r="D142">
            <v>4830</v>
          </cell>
          <cell r="E142" t="str">
            <v>LOS CHAÑARES - PTQ. BAHIA BLANCA</v>
          </cell>
          <cell r="F142">
            <v>132</v>
          </cell>
          <cell r="G142">
            <v>15.701</v>
          </cell>
          <cell r="H142" t="str">
            <v>C</v>
          </cell>
        </row>
        <row r="143">
          <cell r="C143">
            <v>127</v>
          </cell>
          <cell r="D143">
            <v>4831</v>
          </cell>
          <cell r="E143" t="str">
            <v>NORTE II - LOS CHAÑARES</v>
          </cell>
          <cell r="F143">
            <v>132</v>
          </cell>
          <cell r="G143">
            <v>15.725</v>
          </cell>
          <cell r="H143" t="str">
            <v>C</v>
          </cell>
        </row>
        <row r="144">
          <cell r="C144">
            <v>128</v>
          </cell>
          <cell r="D144">
            <v>4701</v>
          </cell>
          <cell r="E144" t="str">
            <v>CHACABUCO - CHACABUCO IND.</v>
          </cell>
          <cell r="F144">
            <v>132</v>
          </cell>
          <cell r="G144">
            <v>15.9</v>
          </cell>
          <cell r="H144" t="str">
            <v>C</v>
          </cell>
        </row>
        <row r="145">
          <cell r="C145">
            <v>129</v>
          </cell>
          <cell r="D145">
            <v>4702</v>
          </cell>
          <cell r="E145" t="str">
            <v>CHACABUCO IND. - SALTO BA</v>
          </cell>
          <cell r="F145">
            <v>132</v>
          </cell>
          <cell r="G145">
            <v>48.6</v>
          </cell>
          <cell r="H145" t="str">
            <v>C</v>
          </cell>
          <cell r="GU145">
            <v>1</v>
          </cell>
        </row>
        <row r="146">
          <cell r="C146">
            <v>130</v>
          </cell>
          <cell r="D146">
            <v>4935</v>
          </cell>
          <cell r="E146" t="str">
            <v>LAS PALMAS - SAN PEDRO</v>
          </cell>
          <cell r="F146">
            <v>132</v>
          </cell>
          <cell r="G146">
            <v>67.3</v>
          </cell>
          <cell r="H146" t="str">
            <v>C</v>
          </cell>
        </row>
        <row r="147">
          <cell r="C147">
            <v>131</v>
          </cell>
          <cell r="D147">
            <v>4933</v>
          </cell>
          <cell r="E147" t="str">
            <v>ZARATE - LAS PALMAS</v>
          </cell>
          <cell r="F147">
            <v>132</v>
          </cell>
          <cell r="G147">
            <v>8.7</v>
          </cell>
          <cell r="H147" t="str">
            <v>C</v>
          </cell>
        </row>
        <row r="148">
          <cell r="C148">
            <v>132</v>
          </cell>
          <cell r="E148" t="str">
            <v>LAS PALMAS - PROTISA</v>
          </cell>
          <cell r="F148">
            <v>132</v>
          </cell>
          <cell r="G148">
            <v>4.4</v>
          </cell>
          <cell r="H148" t="str">
            <v>C</v>
          </cell>
        </row>
        <row r="149">
          <cell r="C149">
            <v>133</v>
          </cell>
          <cell r="D149">
            <v>4671</v>
          </cell>
          <cell r="E149" t="str">
            <v>PERGAMINO - COLON</v>
          </cell>
          <cell r="F149">
            <v>132</v>
          </cell>
          <cell r="G149">
            <v>52.7</v>
          </cell>
          <cell r="H149" t="str">
            <v>C</v>
          </cell>
        </row>
        <row r="150">
          <cell r="C150">
            <v>134</v>
          </cell>
          <cell r="D150">
            <v>1434</v>
          </cell>
          <cell r="E150" t="str">
            <v>9 DE JULIO 66 - BRAGADO</v>
          </cell>
          <cell r="F150">
            <v>66</v>
          </cell>
          <cell r="G150">
            <v>60.94</v>
          </cell>
          <cell r="H150" t="str">
            <v>C</v>
          </cell>
          <cell r="GR150">
            <v>1</v>
          </cell>
        </row>
        <row r="151">
          <cell r="C151">
            <v>135</v>
          </cell>
          <cell r="D151">
            <v>4715</v>
          </cell>
          <cell r="E151" t="str">
            <v>LUJAN GBA - LUJAN II GBA</v>
          </cell>
          <cell r="F151">
            <v>132</v>
          </cell>
          <cell r="G151">
            <v>9.02</v>
          </cell>
          <cell r="H151" t="str">
            <v>C</v>
          </cell>
          <cell r="GQ151">
            <v>1</v>
          </cell>
          <cell r="GT151">
            <v>2</v>
          </cell>
        </row>
        <row r="152">
          <cell r="C152">
            <v>136</v>
          </cell>
          <cell r="D152">
            <v>4716</v>
          </cell>
          <cell r="E152" t="str">
            <v>LUJAN  II - MALV.1- CATONAS 1 - MORON 1</v>
          </cell>
          <cell r="F152">
            <v>132</v>
          </cell>
          <cell r="G152">
            <v>38.29</v>
          </cell>
          <cell r="H152" t="str">
            <v>A</v>
          </cell>
          <cell r="GT152">
            <v>2</v>
          </cell>
          <cell r="GV152">
            <v>1</v>
          </cell>
        </row>
        <row r="153">
          <cell r="C153">
            <v>137</v>
          </cell>
          <cell r="D153">
            <v>4888</v>
          </cell>
          <cell r="E153" t="str">
            <v>ZARATE -CAMPANA III</v>
          </cell>
          <cell r="F153">
            <v>132</v>
          </cell>
          <cell r="G153">
            <v>16.8</v>
          </cell>
          <cell r="H153" t="str">
            <v>C</v>
          </cell>
        </row>
        <row r="154">
          <cell r="C154">
            <v>138</v>
          </cell>
          <cell r="D154">
            <v>4889</v>
          </cell>
          <cell r="E154" t="str">
            <v>CAMPANBA III - MATHEU</v>
          </cell>
          <cell r="F154">
            <v>132</v>
          </cell>
          <cell r="G154">
            <v>24.7</v>
          </cell>
          <cell r="H154" t="str">
            <v>C</v>
          </cell>
        </row>
        <row r="155">
          <cell r="C155">
            <v>139</v>
          </cell>
          <cell r="D155">
            <v>4914</v>
          </cell>
          <cell r="E155" t="str">
            <v>RAMALLO - SIDERAR</v>
          </cell>
          <cell r="F155">
            <v>132</v>
          </cell>
          <cell r="G155">
            <v>6.75</v>
          </cell>
          <cell r="H155" t="str">
            <v>C</v>
          </cell>
        </row>
        <row r="156">
          <cell r="C156">
            <v>140</v>
          </cell>
          <cell r="D156">
            <v>4915</v>
          </cell>
          <cell r="E156" t="str">
            <v>SIDERAR - SAN NICOLÁS</v>
          </cell>
          <cell r="F156">
            <v>132</v>
          </cell>
          <cell r="G156">
            <v>1.31</v>
          </cell>
          <cell r="H156" t="str">
            <v>C</v>
          </cell>
        </row>
        <row r="157">
          <cell r="C157">
            <v>141</v>
          </cell>
          <cell r="E157" t="str">
            <v>RAMALLO IND - RAMALLO</v>
          </cell>
          <cell r="F157">
            <v>132</v>
          </cell>
          <cell r="G157">
            <v>17.66</v>
          </cell>
          <cell r="H157" t="str">
            <v>C</v>
          </cell>
        </row>
        <row r="158">
          <cell r="C158">
            <v>142</v>
          </cell>
          <cell r="D158">
            <v>4964</v>
          </cell>
          <cell r="E158" t="str">
            <v>PINAMAR - VALERIA DEL MAR</v>
          </cell>
          <cell r="F158">
            <v>132</v>
          </cell>
          <cell r="G158">
            <v>6</v>
          </cell>
          <cell r="H158" t="str">
            <v>C</v>
          </cell>
        </row>
        <row r="159">
          <cell r="C159">
            <v>143</v>
          </cell>
          <cell r="D159">
            <v>4965</v>
          </cell>
          <cell r="E159" t="str">
            <v>VALERIA DEL MAR - VILLA GESELL</v>
          </cell>
          <cell r="F159">
            <v>132</v>
          </cell>
          <cell r="G159">
            <v>14.28</v>
          </cell>
          <cell r="H159" t="str">
            <v>C</v>
          </cell>
        </row>
        <row r="160">
          <cell r="C160">
            <v>144</v>
          </cell>
          <cell r="E160" t="str">
            <v>BAHIA BLANCA - MONTE HERMOSO</v>
          </cell>
          <cell r="F160">
            <v>132</v>
          </cell>
          <cell r="G160">
            <v>90</v>
          </cell>
          <cell r="GT160">
            <v>1</v>
          </cell>
        </row>
        <row r="161">
          <cell r="C161">
            <v>145</v>
          </cell>
          <cell r="E161" t="str">
            <v>MONTE HERMOSO - CORONEL DORREGO</v>
          </cell>
          <cell r="F161">
            <v>132</v>
          </cell>
          <cell r="G161">
            <v>35.4</v>
          </cell>
        </row>
        <row r="166">
          <cell r="GM166">
            <v>1.64</v>
          </cell>
          <cell r="GN166">
            <v>1.66</v>
          </cell>
          <cell r="GO166">
            <v>1.59</v>
          </cell>
          <cell r="GP166">
            <v>1.57</v>
          </cell>
          <cell r="GQ166">
            <v>1.62</v>
          </cell>
          <cell r="GR166">
            <v>1.69</v>
          </cell>
          <cell r="GS166">
            <v>1.8</v>
          </cell>
          <cell r="GT166">
            <v>1.83</v>
          </cell>
          <cell r="GU166">
            <v>1.83</v>
          </cell>
          <cell r="GV166">
            <v>1.9</v>
          </cell>
          <cell r="GW166">
            <v>1.88</v>
          </cell>
          <cell r="GX166">
            <v>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350" customWidth="1"/>
    <col min="2" max="2" width="7.7109375" style="350" customWidth="1"/>
    <col min="3" max="3" width="10.8515625" style="350" customWidth="1"/>
    <col min="4" max="4" width="6.7109375" style="350" customWidth="1"/>
    <col min="5" max="5" width="17.8515625" style="350" customWidth="1"/>
    <col min="6" max="7" width="16.7109375" style="350" customWidth="1"/>
    <col min="8" max="8" width="6.28125" style="350" customWidth="1"/>
    <col min="9" max="9" width="19.8515625" style="350" customWidth="1"/>
    <col min="10" max="10" width="14.28125" style="350" customWidth="1"/>
    <col min="11" max="11" width="15.7109375" style="350" customWidth="1"/>
    <col min="12" max="16384" width="11.421875" style="350" customWidth="1"/>
  </cols>
  <sheetData>
    <row r="1" spans="2:11" s="345" customFormat="1" ht="26.25">
      <c r="B1" s="346"/>
      <c r="K1" s="347"/>
    </row>
    <row r="2" spans="2:10" s="345" customFormat="1" ht="26.25">
      <c r="B2" s="346" t="s">
        <v>219</v>
      </c>
      <c r="C2" s="348"/>
      <c r="D2" s="349"/>
      <c r="E2" s="349"/>
      <c r="F2" s="349"/>
      <c r="G2" s="349"/>
      <c r="H2" s="349"/>
      <c r="I2" s="349"/>
      <c r="J2" s="349"/>
    </row>
    <row r="3" spans="3:10" ht="12.75">
      <c r="C3" s="351"/>
      <c r="D3" s="352"/>
      <c r="E3" s="352"/>
      <c r="F3" s="352"/>
      <c r="G3" s="352"/>
      <c r="H3" s="352"/>
      <c r="I3" s="352"/>
      <c r="J3" s="352"/>
    </row>
    <row r="4" spans="1:11" s="355" customFormat="1" ht="11.25">
      <c r="A4" s="353" t="s">
        <v>3</v>
      </c>
      <c r="B4" s="354"/>
      <c r="D4" s="356"/>
      <c r="E4" s="356"/>
      <c r="F4" s="356"/>
      <c r="G4" s="356"/>
      <c r="H4" s="356"/>
      <c r="I4" s="356"/>
      <c r="J4" s="356"/>
      <c r="K4" s="356"/>
    </row>
    <row r="5" spans="1:11" s="355" customFormat="1" ht="11.25">
      <c r="A5" s="353" t="s">
        <v>4</v>
      </c>
      <c r="B5" s="354"/>
      <c r="D5" s="356"/>
      <c r="E5" s="356"/>
      <c r="F5" s="356"/>
      <c r="G5" s="356"/>
      <c r="H5" s="356"/>
      <c r="I5" s="356"/>
      <c r="J5" s="356"/>
      <c r="K5" s="356"/>
    </row>
    <row r="6" spans="2:11" s="345" customFormat="1" ht="11.25" customHeight="1">
      <c r="B6" s="357"/>
      <c r="D6" s="358"/>
      <c r="E6" s="358"/>
      <c r="F6" s="358"/>
      <c r="G6" s="358"/>
      <c r="H6" s="358"/>
      <c r="I6" s="358"/>
      <c r="J6" s="358"/>
      <c r="K6" s="358"/>
    </row>
    <row r="7" spans="2:11" s="359" customFormat="1" ht="21">
      <c r="B7" s="360" t="s">
        <v>56</v>
      </c>
      <c r="C7" s="361"/>
      <c r="D7" s="362"/>
      <c r="E7" s="362"/>
      <c r="F7" s="362"/>
      <c r="G7" s="363"/>
      <c r="H7" s="363"/>
      <c r="I7" s="363"/>
      <c r="J7" s="363"/>
      <c r="K7" s="364"/>
    </row>
    <row r="8" spans="9:11" ht="12.75">
      <c r="I8" s="365"/>
      <c r="J8" s="365"/>
      <c r="K8" s="365"/>
    </row>
    <row r="9" spans="2:11" s="359" customFormat="1" ht="21">
      <c r="B9" s="360" t="s">
        <v>0</v>
      </c>
      <c r="C9" s="361"/>
      <c r="D9" s="362"/>
      <c r="E9" s="362"/>
      <c r="F9" s="362"/>
      <c r="G9" s="362"/>
      <c r="H9" s="362"/>
      <c r="I9" s="363"/>
      <c r="J9" s="363"/>
      <c r="K9" s="364"/>
    </row>
    <row r="10" spans="4:11" ht="12.75">
      <c r="D10" s="366"/>
      <c r="E10" s="366"/>
      <c r="F10" s="366"/>
      <c r="I10" s="365"/>
      <c r="J10" s="365"/>
      <c r="K10" s="365"/>
    </row>
    <row r="11" spans="2:11" s="359" customFormat="1" ht="20.25">
      <c r="B11" s="360" t="s">
        <v>197</v>
      </c>
      <c r="C11" s="367"/>
      <c r="D11" s="367"/>
      <c r="E11" s="367"/>
      <c r="F11" s="367"/>
      <c r="G11" s="362"/>
      <c r="H11" s="362"/>
      <c r="I11" s="363"/>
      <c r="J11" s="363"/>
      <c r="K11" s="364"/>
    </row>
    <row r="12" spans="4:11" s="368" customFormat="1" ht="16.5" thickBot="1">
      <c r="D12" s="369"/>
      <c r="E12" s="369"/>
      <c r="F12" s="369"/>
      <c r="I12" s="370"/>
      <c r="J12" s="370"/>
      <c r="K12" s="370"/>
    </row>
    <row r="13" spans="2:11" s="368" customFormat="1" ht="16.5" thickTop="1">
      <c r="B13" s="371">
        <v>1</v>
      </c>
      <c r="C13" s="372" t="b">
        <v>0</v>
      </c>
      <c r="D13" s="373"/>
      <c r="E13" s="373"/>
      <c r="F13" s="373"/>
      <c r="G13" s="373"/>
      <c r="H13" s="373"/>
      <c r="I13" s="373"/>
      <c r="J13" s="374"/>
      <c r="K13" s="370"/>
    </row>
    <row r="14" spans="2:11" s="375" customFormat="1" ht="19.5">
      <c r="B14" s="376" t="s">
        <v>68</v>
      </c>
      <c r="C14" s="377"/>
      <c r="D14" s="378"/>
      <c r="E14" s="379"/>
      <c r="F14" s="379"/>
      <c r="G14" s="379"/>
      <c r="H14" s="379"/>
      <c r="I14" s="380"/>
      <c r="J14" s="381"/>
      <c r="K14" s="382"/>
    </row>
    <row r="15" spans="2:11" s="375" customFormat="1" ht="19.5" hidden="1">
      <c r="B15" s="383"/>
      <c r="C15" s="384"/>
      <c r="D15" s="384"/>
      <c r="E15" s="382"/>
      <c r="F15" s="382"/>
      <c r="G15" s="385"/>
      <c r="H15" s="385"/>
      <c r="I15" s="382"/>
      <c r="J15" s="386"/>
      <c r="K15" s="382"/>
    </row>
    <row r="16" spans="2:11" s="375" customFormat="1" ht="19.5" hidden="1">
      <c r="B16" s="376" t="s">
        <v>57</v>
      </c>
      <c r="C16" s="387"/>
      <c r="D16" s="387"/>
      <c r="E16" s="380"/>
      <c r="F16" s="379"/>
      <c r="G16" s="379"/>
      <c r="H16" s="380"/>
      <c r="I16" s="388"/>
      <c r="J16" s="381"/>
      <c r="K16" s="382"/>
    </row>
    <row r="17" spans="2:11" s="375" customFormat="1" ht="19.5">
      <c r="B17" s="383"/>
      <c r="C17" s="384"/>
      <c r="D17" s="384"/>
      <c r="E17" s="382"/>
      <c r="F17" s="385"/>
      <c r="G17" s="385"/>
      <c r="H17" s="382"/>
      <c r="I17" s="351"/>
      <c r="J17" s="386"/>
      <c r="K17" s="382"/>
    </row>
    <row r="18" spans="2:11" s="375" customFormat="1" ht="19.5">
      <c r="B18" s="383"/>
      <c r="C18" s="389" t="s">
        <v>58</v>
      </c>
      <c r="D18" s="390" t="s">
        <v>1</v>
      </c>
      <c r="E18" s="382"/>
      <c r="F18" s="382"/>
      <c r="G18" s="385"/>
      <c r="I18" s="409">
        <f>'LI-05 (4)'!AC42</f>
        <v>284230.48</v>
      </c>
      <c r="J18" s="386"/>
      <c r="K18" s="382"/>
    </row>
    <row r="19" spans="2:11" ht="18.75">
      <c r="B19" s="391"/>
      <c r="C19" s="392"/>
      <c r="D19" s="393"/>
      <c r="E19" s="365"/>
      <c r="F19" s="365"/>
      <c r="G19" s="394"/>
      <c r="H19" s="394"/>
      <c r="I19" s="409"/>
      <c r="J19" s="395"/>
      <c r="K19" s="365"/>
    </row>
    <row r="20" spans="2:11" s="375" customFormat="1" ht="19.5">
      <c r="B20" s="383"/>
      <c r="C20" s="389" t="s">
        <v>59</v>
      </c>
      <c r="D20" s="390" t="s">
        <v>60</v>
      </c>
      <c r="E20" s="382"/>
      <c r="F20" s="382"/>
      <c r="G20" s="385"/>
      <c r="H20" s="385"/>
      <c r="I20" s="409"/>
      <c r="J20" s="386"/>
      <c r="K20" s="382"/>
    </row>
    <row r="21" spans="2:11" ht="18.75">
      <c r="B21" s="391"/>
      <c r="C21" s="392"/>
      <c r="D21" s="392"/>
      <c r="E21" s="365"/>
      <c r="F21" s="365"/>
      <c r="G21" s="394"/>
      <c r="H21" s="394"/>
      <c r="I21" s="409"/>
      <c r="J21" s="395"/>
      <c r="K21" s="365"/>
    </row>
    <row r="22" spans="2:11" s="375" customFormat="1" ht="19.5">
      <c r="B22" s="383"/>
      <c r="C22" s="389"/>
      <c r="D22" s="389" t="s">
        <v>61</v>
      </c>
      <c r="E22" s="396" t="s">
        <v>62</v>
      </c>
      <c r="F22" s="396"/>
      <c r="G22" s="385"/>
      <c r="I22" s="409">
        <f>'T-05 (3)'!AC43</f>
        <v>42999.35</v>
      </c>
      <c r="J22" s="386"/>
      <c r="K22" s="382"/>
    </row>
    <row r="23" spans="2:11" ht="18.75">
      <c r="B23" s="391"/>
      <c r="C23" s="392"/>
      <c r="D23" s="392"/>
      <c r="E23" s="365"/>
      <c r="F23" s="365"/>
      <c r="G23" s="394"/>
      <c r="H23" s="394"/>
      <c r="I23" s="409"/>
      <c r="J23" s="395"/>
      <c r="K23" s="365"/>
    </row>
    <row r="24" spans="2:11" s="375" customFormat="1" ht="19.5">
      <c r="B24" s="383"/>
      <c r="C24" s="389"/>
      <c r="D24" s="389" t="s">
        <v>63</v>
      </c>
      <c r="E24" s="396" t="s">
        <v>64</v>
      </c>
      <c r="F24" s="396"/>
      <c r="G24" s="385"/>
      <c r="H24" s="385"/>
      <c r="I24" s="409">
        <f>'SA-05 (2)'!V43</f>
        <v>13035.31</v>
      </c>
      <c r="J24" s="386"/>
      <c r="K24" s="382"/>
    </row>
    <row r="25" spans="2:11" s="375" customFormat="1" ht="19.5">
      <c r="B25" s="383"/>
      <c r="C25" s="384"/>
      <c r="D25" s="384"/>
      <c r="E25" s="396"/>
      <c r="F25" s="396"/>
      <c r="G25" s="385"/>
      <c r="H25" s="385"/>
      <c r="I25" s="409"/>
      <c r="J25" s="386"/>
      <c r="K25" s="382"/>
    </row>
    <row r="26" spans="2:11" s="375" customFormat="1" ht="20.25" thickBot="1">
      <c r="B26" s="383"/>
      <c r="C26" s="384"/>
      <c r="D26" s="384"/>
      <c r="E26" s="382"/>
      <c r="F26" s="382"/>
      <c r="G26" s="385"/>
      <c r="H26" s="385"/>
      <c r="I26" s="382"/>
      <c r="J26" s="386"/>
      <c r="K26" s="382"/>
    </row>
    <row r="27" spans="2:11" s="375" customFormat="1" ht="20.25" thickBot="1" thickTop="1">
      <c r="B27" s="383"/>
      <c r="C27" s="389"/>
      <c r="D27" s="389"/>
      <c r="E27" s="351"/>
      <c r="F27" s="397" t="s">
        <v>65</v>
      </c>
      <c r="G27" s="398">
        <f>ROUND(SUM(I18:I25),2)</f>
        <v>340265.14</v>
      </c>
      <c r="H27" s="351"/>
      <c r="I27" s="515"/>
      <c r="J27" s="386"/>
      <c r="K27" s="382"/>
    </row>
    <row r="28" spans="2:11" s="375" customFormat="1" ht="9" customHeight="1" thickTop="1">
      <c r="B28" s="383"/>
      <c r="C28" s="389"/>
      <c r="D28" s="389"/>
      <c r="E28" s="351"/>
      <c r="F28" s="399"/>
      <c r="G28" s="400"/>
      <c r="H28" s="351"/>
      <c r="J28" s="386"/>
      <c r="K28" s="382"/>
    </row>
    <row r="29" spans="2:11" s="375" customFormat="1" ht="18.75">
      <c r="B29" s="383"/>
      <c r="C29" s="401" t="s">
        <v>194</v>
      </c>
      <c r="D29" s="389"/>
      <c r="E29" s="351"/>
      <c r="F29" s="399"/>
      <c r="G29" s="400"/>
      <c r="H29" s="351"/>
      <c r="J29" s="386"/>
      <c r="K29" s="382"/>
    </row>
    <row r="30" spans="2:11" s="368" customFormat="1" ht="9" customHeight="1" thickBot="1">
      <c r="B30" s="402"/>
      <c r="C30" s="403"/>
      <c r="D30" s="403"/>
      <c r="E30" s="403"/>
      <c r="F30" s="403"/>
      <c r="G30" s="403"/>
      <c r="H30" s="403"/>
      <c r="I30" s="403"/>
      <c r="J30" s="404"/>
      <c r="K30" s="370"/>
    </row>
    <row r="31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A19">
      <selection activeCell="G11" sqref="G11"/>
    </sheetView>
  </sheetViews>
  <sheetFormatPr defaultColWidth="11.421875" defaultRowHeight="12.75"/>
  <cols>
    <col min="1" max="1" width="20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9.4218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'TOT-0514'!B2</f>
        <v>ANEXO VI al Memorándum  D.T.E.E.  N°     777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'TOT-0514'!B14</f>
        <v>Desde el 01 al 31 de mayo de 2014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22.907</v>
      </c>
      <c r="H14" s="266">
        <f>60*'TOT-0514'!B13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11.454</v>
      </c>
      <c r="H15" s="266">
        <f>50*'TOT-0514'!B13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8.589</v>
      </c>
      <c r="H16" s="270">
        <f>50*'TOT-0514'!B13</f>
        <v>50</v>
      </c>
      <c r="J16" s="177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8.589</v>
      </c>
      <c r="H17" s="275">
        <f>40*'TOT-0514'!B13</f>
        <v>40</v>
      </c>
      <c r="J17" s="177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15">
        <v>3</v>
      </c>
      <c r="D18" s="415">
        <v>4</v>
      </c>
      <c r="E18" s="415">
        <v>5</v>
      </c>
      <c r="F18" s="415">
        <v>6</v>
      </c>
      <c r="G18" s="415">
        <v>7</v>
      </c>
      <c r="H18" s="415">
        <v>8</v>
      </c>
      <c r="I18" s="415">
        <v>9</v>
      </c>
      <c r="J18" s="415">
        <v>10</v>
      </c>
      <c r="K18" s="415">
        <v>11</v>
      </c>
      <c r="L18" s="415">
        <v>12</v>
      </c>
      <c r="M18" s="415">
        <v>13</v>
      </c>
      <c r="N18" s="415">
        <v>14</v>
      </c>
      <c r="O18" s="415">
        <v>15</v>
      </c>
      <c r="P18" s="415">
        <v>16</v>
      </c>
      <c r="Q18" s="415">
        <v>17</v>
      </c>
      <c r="R18" s="415">
        <v>18</v>
      </c>
      <c r="S18" s="415">
        <v>19</v>
      </c>
      <c r="T18" s="415">
        <v>20</v>
      </c>
      <c r="U18" s="415">
        <v>21</v>
      </c>
      <c r="V18" s="415">
        <v>22</v>
      </c>
      <c r="W18" s="14"/>
    </row>
    <row r="19" spans="2:23" s="276" customFormat="1" ht="34.5" customHeight="1" thickBot="1" thickTop="1">
      <c r="B19" s="277"/>
      <c r="C19" s="414" t="s">
        <v>13</v>
      </c>
      <c r="D19" s="414" t="s">
        <v>66</v>
      </c>
      <c r="E19" s="414" t="s">
        <v>67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54</v>
      </c>
      <c r="O19" s="182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4" t="s">
        <v>29</v>
      </c>
      <c r="V19" s="184" t="s">
        <v>30</v>
      </c>
      <c r="W19" s="283"/>
    </row>
    <row r="20" spans="2:23" s="1" customFormat="1" ht="16.5" customHeight="1" thickTop="1">
      <c r="B20" s="13"/>
      <c r="C20" s="198"/>
      <c r="D20" s="413"/>
      <c r="E20" s="413"/>
      <c r="F20" s="196"/>
      <c r="G20" s="196"/>
      <c r="H20" s="284"/>
      <c r="I20" s="285"/>
      <c r="J20" s="405"/>
      <c r="K20" s="408"/>
      <c r="L20" s="200"/>
      <c r="M20" s="200"/>
      <c r="N20" s="197"/>
      <c r="O20" s="197"/>
      <c r="P20" s="286"/>
      <c r="Q20" s="287"/>
      <c r="R20" s="288"/>
      <c r="S20" s="289"/>
      <c r="T20" s="290"/>
      <c r="U20" s="291"/>
      <c r="V20" s="208">
        <f>'SA-05 (1)'!V42</f>
        <v>7392.34</v>
      </c>
      <c r="W20" s="159"/>
    </row>
    <row r="21" spans="2:23" s="1" customFormat="1" ht="16.5" customHeight="1">
      <c r="B21" s="13"/>
      <c r="C21" s="210"/>
      <c r="D21" s="209"/>
      <c r="E21" s="209"/>
      <c r="F21" s="292"/>
      <c r="G21" s="292"/>
      <c r="H21" s="293"/>
      <c r="I21" s="294"/>
      <c r="J21" s="426"/>
      <c r="K21" s="427"/>
      <c r="L21" s="225"/>
      <c r="M21" s="295"/>
      <c r="N21" s="227"/>
      <c r="O21" s="227"/>
      <c r="P21" s="296"/>
      <c r="Q21" s="297"/>
      <c r="R21" s="298"/>
      <c r="S21" s="299"/>
      <c r="T21" s="300"/>
      <c r="U21" s="301"/>
      <c r="V21" s="302"/>
      <c r="W21" s="159"/>
    </row>
    <row r="22" spans="2:23" s="1" customFormat="1" ht="16.5" customHeight="1">
      <c r="B22" s="13"/>
      <c r="C22" s="210">
        <v>136</v>
      </c>
      <c r="D22" s="209">
        <v>275052</v>
      </c>
      <c r="E22" s="209">
        <v>2571</v>
      </c>
      <c r="F22" s="292" t="s">
        <v>143</v>
      </c>
      <c r="G22" s="292" t="s">
        <v>148</v>
      </c>
      <c r="H22" s="303">
        <v>13.199999809265137</v>
      </c>
      <c r="I22" s="294">
        <f aca="true" t="shared" si="0" ref="I22:I41">IF(H22=220,$G$14,IF(AND(H22&lt;=132,H22&gt;=66),$G$15,IF(AND(H22&lt;66,H22&gt;=33),$G$16,$G$17)))</f>
        <v>8.589</v>
      </c>
      <c r="J22" s="426">
        <v>41768.33472222222</v>
      </c>
      <c r="K22" s="427">
        <v>41768.697916666664</v>
      </c>
      <c r="L22" s="225">
        <f aca="true" t="shared" si="1" ref="L22:L41">IF(F22="","",(K22-J22)*24)</f>
        <v>8.71666666661622</v>
      </c>
      <c r="M22" s="295">
        <f aca="true" t="shared" si="2" ref="M22:M41">IF(F22="","",ROUND((K22-J22)*24*60,0))</f>
        <v>523</v>
      </c>
      <c r="N22" s="227" t="s">
        <v>71</v>
      </c>
      <c r="O22" s="421" t="str">
        <f>IF(F22="","",IF(OR(N22="P",N22="RP"),"--","NO"))</f>
        <v>--</v>
      </c>
      <c r="P22" s="296">
        <f aca="true" t="shared" si="3" ref="P22:P41">IF(H22=220,$H$14,IF(AND(H22&lt;=132,H22&gt;=66),$H$15,IF(AND(H22&lt;66,H22&gt;13.2),$H$16,$H$17)))</f>
        <v>40</v>
      </c>
      <c r="Q22" s="297">
        <f aca="true" t="shared" si="4" ref="Q22:Q41">IF(N22="P",I22*P22*ROUND(M22/60,2)*0.1,"--")</f>
        <v>299.58432000000005</v>
      </c>
      <c r="R22" s="298" t="str">
        <f aca="true" t="shared" si="5" ref="R22:R41">IF(AND(N22="F",O22="NO"),I22*P22,"--")</f>
        <v>--</v>
      </c>
      <c r="S22" s="299" t="str">
        <f aca="true" t="shared" si="6" ref="S22:S41">IF(N22="F",I22*P22*ROUND(M22/60,2),"--")</f>
        <v>--</v>
      </c>
      <c r="T22" s="300" t="str">
        <f aca="true" t="shared" si="7" ref="T22:T41">IF(N22="RF",I22*P22*ROUND(M22/60,2),"--")</f>
        <v>--</v>
      </c>
      <c r="U22" s="422" t="s">
        <v>72</v>
      </c>
      <c r="V22" s="304">
        <f aca="true" t="shared" si="8" ref="V22:V41">IF(F22="","",SUM(Q22:T22)*IF(U22="SI",1,2)*IF(H22="500/220",0,1))</f>
        <v>299.58432000000005</v>
      </c>
      <c r="W22" s="237"/>
    </row>
    <row r="23" spans="2:23" s="1" customFormat="1" ht="16.5" customHeight="1">
      <c r="B23" s="13"/>
      <c r="C23" s="210">
        <v>137</v>
      </c>
      <c r="D23" s="209">
        <v>275058</v>
      </c>
      <c r="E23" s="209">
        <v>5277</v>
      </c>
      <c r="F23" s="292" t="s">
        <v>183</v>
      </c>
      <c r="G23" s="292" t="s">
        <v>190</v>
      </c>
      <c r="H23" s="293">
        <v>13.2</v>
      </c>
      <c r="I23" s="294">
        <f t="shared" si="0"/>
        <v>8.589</v>
      </c>
      <c r="J23" s="426">
        <v>41768.395833333336</v>
      </c>
      <c r="K23" s="427">
        <v>41768.586805555555</v>
      </c>
      <c r="L23" s="225">
        <f t="shared" si="1"/>
        <v>4.583333333255723</v>
      </c>
      <c r="M23" s="295">
        <f t="shared" si="2"/>
        <v>275</v>
      </c>
      <c r="N23" s="227" t="s">
        <v>71</v>
      </c>
      <c r="O23" s="421" t="str">
        <f aca="true" t="shared" si="9" ref="O23:O41">IF(F23="","",IF(OR(N23="P",N23="RP"),"--","NO"))</f>
        <v>--</v>
      </c>
      <c r="P23" s="296">
        <f t="shared" si="3"/>
        <v>40</v>
      </c>
      <c r="Q23" s="297">
        <f t="shared" si="4"/>
        <v>157.35048</v>
      </c>
      <c r="R23" s="298" t="str">
        <f t="shared" si="5"/>
        <v>--</v>
      </c>
      <c r="S23" s="299" t="str">
        <f t="shared" si="6"/>
        <v>--</v>
      </c>
      <c r="T23" s="300" t="str">
        <f t="shared" si="7"/>
        <v>--</v>
      </c>
      <c r="U23" s="422" t="s">
        <v>72</v>
      </c>
      <c r="V23" s="304">
        <f t="shared" si="8"/>
        <v>157.35048</v>
      </c>
      <c r="W23" s="237"/>
    </row>
    <row r="24" spans="2:23" s="1" customFormat="1" ht="16.5" customHeight="1">
      <c r="B24" s="13"/>
      <c r="C24" s="210">
        <v>138</v>
      </c>
      <c r="D24" s="209">
        <v>275059</v>
      </c>
      <c r="E24" s="209">
        <v>2127</v>
      </c>
      <c r="F24" s="292" t="s">
        <v>153</v>
      </c>
      <c r="G24" s="292" t="s">
        <v>154</v>
      </c>
      <c r="H24" s="293">
        <v>33</v>
      </c>
      <c r="I24" s="294">
        <f t="shared" si="0"/>
        <v>8.589</v>
      </c>
      <c r="J24" s="426">
        <v>41768.42152777778</v>
      </c>
      <c r="K24" s="427">
        <v>41768.61875</v>
      </c>
      <c r="L24" s="225">
        <f t="shared" si="1"/>
        <v>4.7333333333954215</v>
      </c>
      <c r="M24" s="295">
        <f t="shared" si="2"/>
        <v>284</v>
      </c>
      <c r="N24" s="227" t="s">
        <v>71</v>
      </c>
      <c r="O24" s="421" t="str">
        <f t="shared" si="9"/>
        <v>--</v>
      </c>
      <c r="P24" s="296">
        <f t="shared" si="3"/>
        <v>50</v>
      </c>
      <c r="Q24" s="297">
        <f t="shared" si="4"/>
        <v>203.12985000000003</v>
      </c>
      <c r="R24" s="298" t="str">
        <f t="shared" si="5"/>
        <v>--</v>
      </c>
      <c r="S24" s="299" t="str">
        <f t="shared" si="6"/>
        <v>--</v>
      </c>
      <c r="T24" s="300" t="str">
        <f t="shared" si="7"/>
        <v>--</v>
      </c>
      <c r="U24" s="422" t="s">
        <v>72</v>
      </c>
      <c r="V24" s="304">
        <f t="shared" si="8"/>
        <v>203.12985000000003</v>
      </c>
      <c r="W24" s="237"/>
    </row>
    <row r="25" spans="2:23" s="1" customFormat="1" ht="16.5" customHeight="1">
      <c r="B25" s="13"/>
      <c r="C25" s="210">
        <v>139</v>
      </c>
      <c r="D25" s="209">
        <v>275061</v>
      </c>
      <c r="E25" s="209">
        <v>2079</v>
      </c>
      <c r="F25" s="292" t="s">
        <v>155</v>
      </c>
      <c r="G25" s="292" t="s">
        <v>156</v>
      </c>
      <c r="H25" s="293">
        <v>13.199999809265137</v>
      </c>
      <c r="I25" s="294">
        <f t="shared" si="0"/>
        <v>8.589</v>
      </c>
      <c r="J25" s="426">
        <v>41768.433333333334</v>
      </c>
      <c r="K25" s="427">
        <v>41768.53888888889</v>
      </c>
      <c r="L25" s="225">
        <f t="shared" si="1"/>
        <v>2.53333333338378</v>
      </c>
      <c r="M25" s="295">
        <f t="shared" si="2"/>
        <v>152</v>
      </c>
      <c r="N25" s="227" t="s">
        <v>71</v>
      </c>
      <c r="O25" s="421" t="str">
        <f t="shared" si="9"/>
        <v>--</v>
      </c>
      <c r="P25" s="296">
        <f t="shared" si="3"/>
        <v>40</v>
      </c>
      <c r="Q25" s="297">
        <f t="shared" si="4"/>
        <v>86.92068</v>
      </c>
      <c r="R25" s="298" t="str">
        <f t="shared" si="5"/>
        <v>--</v>
      </c>
      <c r="S25" s="299" t="str">
        <f t="shared" si="6"/>
        <v>--</v>
      </c>
      <c r="T25" s="300" t="str">
        <f t="shared" si="7"/>
        <v>--</v>
      </c>
      <c r="U25" s="422" t="s">
        <v>72</v>
      </c>
      <c r="V25" s="304">
        <f t="shared" si="8"/>
        <v>86.92068</v>
      </c>
      <c r="W25" s="237"/>
    </row>
    <row r="26" spans="2:23" s="1" customFormat="1" ht="16.5" customHeight="1">
      <c r="B26" s="13"/>
      <c r="C26" s="210">
        <v>140</v>
      </c>
      <c r="D26" s="209">
        <v>275067</v>
      </c>
      <c r="E26" s="209">
        <v>2103</v>
      </c>
      <c r="F26" s="292" t="s">
        <v>157</v>
      </c>
      <c r="G26" s="292" t="s">
        <v>158</v>
      </c>
      <c r="H26" s="293">
        <v>13.199999809265137</v>
      </c>
      <c r="I26" s="294">
        <f t="shared" si="0"/>
        <v>8.589</v>
      </c>
      <c r="J26" s="426">
        <v>41770.34861111111</v>
      </c>
      <c r="K26" s="427">
        <v>41770.60625</v>
      </c>
      <c r="L26" s="225">
        <f t="shared" si="1"/>
        <v>6.18333333323244</v>
      </c>
      <c r="M26" s="295">
        <f t="shared" si="2"/>
        <v>371</v>
      </c>
      <c r="N26" s="227" t="s">
        <v>71</v>
      </c>
      <c r="O26" s="421" t="str">
        <f t="shared" si="9"/>
        <v>--</v>
      </c>
      <c r="P26" s="296">
        <f t="shared" si="3"/>
        <v>40</v>
      </c>
      <c r="Q26" s="297">
        <f t="shared" si="4"/>
        <v>212.32008000000002</v>
      </c>
      <c r="R26" s="298" t="str">
        <f t="shared" si="5"/>
        <v>--</v>
      </c>
      <c r="S26" s="299" t="str">
        <f t="shared" si="6"/>
        <v>--</v>
      </c>
      <c r="T26" s="300" t="str">
        <f t="shared" si="7"/>
        <v>--</v>
      </c>
      <c r="U26" s="422" t="s">
        <v>72</v>
      </c>
      <c r="V26" s="304">
        <f t="shared" si="8"/>
        <v>212.32008000000002</v>
      </c>
      <c r="W26" s="237"/>
    </row>
    <row r="27" spans="2:23" s="1" customFormat="1" ht="16.5" customHeight="1">
      <c r="B27" s="13"/>
      <c r="C27" s="210">
        <v>141</v>
      </c>
      <c r="D27" s="209">
        <v>275235</v>
      </c>
      <c r="E27" s="209">
        <v>2408</v>
      </c>
      <c r="F27" s="292" t="s">
        <v>159</v>
      </c>
      <c r="G27" s="292" t="s">
        <v>160</v>
      </c>
      <c r="H27" s="293">
        <v>13.199999809265137</v>
      </c>
      <c r="I27" s="294">
        <f t="shared" si="0"/>
        <v>8.589</v>
      </c>
      <c r="J27" s="426">
        <v>41771.342361111114</v>
      </c>
      <c r="K27" s="427">
        <v>41771.478472222225</v>
      </c>
      <c r="L27" s="225">
        <f t="shared" si="1"/>
        <v>3.266666666662786</v>
      </c>
      <c r="M27" s="295">
        <f t="shared" si="2"/>
        <v>196</v>
      </c>
      <c r="N27" s="227" t="s">
        <v>71</v>
      </c>
      <c r="O27" s="421" t="str">
        <f t="shared" si="9"/>
        <v>--</v>
      </c>
      <c r="P27" s="296">
        <f t="shared" si="3"/>
        <v>40</v>
      </c>
      <c r="Q27" s="297">
        <f t="shared" si="4"/>
        <v>112.34412</v>
      </c>
      <c r="R27" s="298" t="str">
        <f t="shared" si="5"/>
        <v>--</v>
      </c>
      <c r="S27" s="299" t="str">
        <f t="shared" si="6"/>
        <v>--</v>
      </c>
      <c r="T27" s="300" t="str">
        <f t="shared" si="7"/>
        <v>--</v>
      </c>
      <c r="U27" s="422" t="s">
        <v>72</v>
      </c>
      <c r="V27" s="304">
        <f t="shared" si="8"/>
        <v>112.34412</v>
      </c>
      <c r="W27" s="237"/>
    </row>
    <row r="28" spans="2:23" s="1" customFormat="1" ht="16.5" customHeight="1">
      <c r="B28" s="13"/>
      <c r="C28" s="210">
        <v>142</v>
      </c>
      <c r="D28" s="209">
        <v>275242</v>
      </c>
      <c r="E28" s="209">
        <v>2300</v>
      </c>
      <c r="F28" s="292" t="s">
        <v>136</v>
      </c>
      <c r="G28" s="292" t="s">
        <v>161</v>
      </c>
      <c r="H28" s="293">
        <v>33</v>
      </c>
      <c r="I28" s="294">
        <f t="shared" si="0"/>
        <v>8.589</v>
      </c>
      <c r="J28" s="426">
        <v>41772.399305555555</v>
      </c>
      <c r="K28" s="427">
        <v>41775.438888888886</v>
      </c>
      <c r="L28" s="225">
        <f t="shared" si="1"/>
        <v>72.94999999995343</v>
      </c>
      <c r="M28" s="295">
        <f t="shared" si="2"/>
        <v>4377</v>
      </c>
      <c r="N28" s="227" t="s">
        <v>71</v>
      </c>
      <c r="O28" s="421" t="str">
        <f t="shared" si="9"/>
        <v>--</v>
      </c>
      <c r="P28" s="296">
        <f t="shared" si="3"/>
        <v>50</v>
      </c>
      <c r="Q28" s="297">
        <f t="shared" si="4"/>
        <v>3132.8377500000006</v>
      </c>
      <c r="R28" s="298" t="str">
        <f t="shared" si="5"/>
        <v>--</v>
      </c>
      <c r="S28" s="299" t="str">
        <f t="shared" si="6"/>
        <v>--</v>
      </c>
      <c r="T28" s="300" t="str">
        <f t="shared" si="7"/>
        <v>--</v>
      </c>
      <c r="U28" s="422" t="s">
        <v>72</v>
      </c>
      <c r="V28" s="304">
        <f t="shared" si="8"/>
        <v>3132.8377500000006</v>
      </c>
      <c r="W28" s="237"/>
    </row>
    <row r="29" spans="2:23" s="1" customFormat="1" ht="16.5" customHeight="1">
      <c r="B29" s="13"/>
      <c r="C29" s="210">
        <v>143</v>
      </c>
      <c r="D29" s="209">
        <v>275255</v>
      </c>
      <c r="E29" s="209">
        <v>2178</v>
      </c>
      <c r="F29" s="292" t="s">
        <v>162</v>
      </c>
      <c r="G29" s="292" t="s">
        <v>163</v>
      </c>
      <c r="H29" s="293">
        <v>33</v>
      </c>
      <c r="I29" s="294">
        <f t="shared" si="0"/>
        <v>8.589</v>
      </c>
      <c r="J29" s="426">
        <v>41773.43958333333</v>
      </c>
      <c r="K29" s="427">
        <v>41773.620833333334</v>
      </c>
      <c r="L29" s="225">
        <f t="shared" si="1"/>
        <v>4.350000000034925</v>
      </c>
      <c r="M29" s="295">
        <f t="shared" si="2"/>
        <v>261</v>
      </c>
      <c r="N29" s="227" t="s">
        <v>71</v>
      </c>
      <c r="O29" s="421" t="str">
        <f t="shared" si="9"/>
        <v>--</v>
      </c>
      <c r="P29" s="296">
        <f t="shared" si="3"/>
        <v>50</v>
      </c>
      <c r="Q29" s="297">
        <f t="shared" si="4"/>
        <v>186.81075</v>
      </c>
      <c r="R29" s="298" t="str">
        <f t="shared" si="5"/>
        <v>--</v>
      </c>
      <c r="S29" s="299" t="str">
        <f t="shared" si="6"/>
        <v>--</v>
      </c>
      <c r="T29" s="300" t="str">
        <f t="shared" si="7"/>
        <v>--</v>
      </c>
      <c r="U29" s="422" t="s">
        <v>72</v>
      </c>
      <c r="V29" s="304">
        <f t="shared" si="8"/>
        <v>186.81075</v>
      </c>
      <c r="W29" s="237"/>
    </row>
    <row r="30" spans="2:23" s="1" customFormat="1" ht="16.5" customHeight="1">
      <c r="B30" s="13"/>
      <c r="C30" s="210">
        <v>144</v>
      </c>
      <c r="D30" s="209">
        <v>275268</v>
      </c>
      <c r="E30" s="209">
        <v>3817</v>
      </c>
      <c r="F30" s="292" t="s">
        <v>125</v>
      </c>
      <c r="G30" s="292" t="s">
        <v>191</v>
      </c>
      <c r="H30" s="293">
        <v>33</v>
      </c>
      <c r="I30" s="294">
        <f t="shared" si="0"/>
        <v>8.589</v>
      </c>
      <c r="J30" s="426">
        <v>41774.802083333336</v>
      </c>
      <c r="K30" s="427">
        <v>41774.811111111114</v>
      </c>
      <c r="L30" s="225">
        <f t="shared" si="1"/>
        <v>0.2166666666744277</v>
      </c>
      <c r="M30" s="295">
        <f t="shared" si="2"/>
        <v>13</v>
      </c>
      <c r="N30" s="227" t="s">
        <v>80</v>
      </c>
      <c r="O30" s="422" t="s">
        <v>72</v>
      </c>
      <c r="P30" s="296">
        <f t="shared" si="3"/>
        <v>50</v>
      </c>
      <c r="Q30" s="297" t="str">
        <f t="shared" si="4"/>
        <v>--</v>
      </c>
      <c r="R30" s="298" t="str">
        <f t="shared" si="5"/>
        <v>--</v>
      </c>
      <c r="S30" s="299">
        <f t="shared" si="6"/>
        <v>94.47900000000001</v>
      </c>
      <c r="T30" s="300" t="str">
        <f t="shared" si="7"/>
        <v>--</v>
      </c>
      <c r="U30" s="422" t="s">
        <v>72</v>
      </c>
      <c r="V30" s="304">
        <f t="shared" si="8"/>
        <v>94.47900000000001</v>
      </c>
      <c r="W30" s="237"/>
    </row>
    <row r="31" spans="2:23" s="1" customFormat="1" ht="16.5" customHeight="1">
      <c r="B31" s="13"/>
      <c r="C31" s="210">
        <v>145</v>
      </c>
      <c r="D31" s="209">
        <v>275269</v>
      </c>
      <c r="E31" s="209">
        <v>3611</v>
      </c>
      <c r="F31" s="292" t="s">
        <v>125</v>
      </c>
      <c r="G31" s="292" t="s">
        <v>164</v>
      </c>
      <c r="H31" s="293">
        <v>33</v>
      </c>
      <c r="I31" s="294">
        <f t="shared" si="0"/>
        <v>8.589</v>
      </c>
      <c r="J31" s="426">
        <v>41774.802083333336</v>
      </c>
      <c r="K31" s="427">
        <v>41774.811111111114</v>
      </c>
      <c r="L31" s="225">
        <f t="shared" si="1"/>
        <v>0.2166666666744277</v>
      </c>
      <c r="M31" s="295">
        <f t="shared" si="2"/>
        <v>13</v>
      </c>
      <c r="N31" s="227" t="s">
        <v>80</v>
      </c>
      <c r="O31" s="422" t="s">
        <v>72</v>
      </c>
      <c r="P31" s="296">
        <f t="shared" si="3"/>
        <v>50</v>
      </c>
      <c r="Q31" s="297" t="str">
        <f t="shared" si="4"/>
        <v>--</v>
      </c>
      <c r="R31" s="298" t="str">
        <f t="shared" si="5"/>
        <v>--</v>
      </c>
      <c r="S31" s="299">
        <f t="shared" si="6"/>
        <v>94.47900000000001</v>
      </c>
      <c r="T31" s="300" t="str">
        <f t="shared" si="7"/>
        <v>--</v>
      </c>
      <c r="U31" s="422" t="s">
        <v>72</v>
      </c>
      <c r="V31" s="304">
        <f t="shared" si="8"/>
        <v>94.47900000000001</v>
      </c>
      <c r="W31" s="237"/>
    </row>
    <row r="32" spans="2:23" s="1" customFormat="1" ht="16.5" customHeight="1">
      <c r="B32" s="13"/>
      <c r="C32" s="210">
        <v>146</v>
      </c>
      <c r="D32" s="209">
        <v>275274</v>
      </c>
      <c r="E32" s="209">
        <v>2533</v>
      </c>
      <c r="F32" s="292" t="s">
        <v>165</v>
      </c>
      <c r="G32" s="292" t="s">
        <v>166</v>
      </c>
      <c r="H32" s="293">
        <v>13.199999809265137</v>
      </c>
      <c r="I32" s="294">
        <f t="shared" si="0"/>
        <v>8.589</v>
      </c>
      <c r="J32" s="426">
        <v>41775.364583333336</v>
      </c>
      <c r="K32" s="427">
        <v>41775.63263888889</v>
      </c>
      <c r="L32" s="225">
        <f t="shared" si="1"/>
        <v>6.433333333348855</v>
      </c>
      <c r="M32" s="295">
        <f t="shared" si="2"/>
        <v>386</v>
      </c>
      <c r="N32" s="227" t="s">
        <v>71</v>
      </c>
      <c r="O32" s="421" t="str">
        <f t="shared" si="9"/>
        <v>--</v>
      </c>
      <c r="P32" s="296">
        <f t="shared" si="3"/>
        <v>40</v>
      </c>
      <c r="Q32" s="297">
        <f t="shared" si="4"/>
        <v>220.90908000000002</v>
      </c>
      <c r="R32" s="298" t="str">
        <f t="shared" si="5"/>
        <v>--</v>
      </c>
      <c r="S32" s="299" t="str">
        <f t="shared" si="6"/>
        <v>--</v>
      </c>
      <c r="T32" s="300" t="str">
        <f t="shared" si="7"/>
        <v>--</v>
      </c>
      <c r="U32" s="422" t="s">
        <v>72</v>
      </c>
      <c r="V32" s="304">
        <f t="shared" si="8"/>
        <v>220.90908000000002</v>
      </c>
      <c r="W32" s="237"/>
    </row>
    <row r="33" spans="2:23" s="1" customFormat="1" ht="16.5" customHeight="1">
      <c r="B33" s="13"/>
      <c r="C33" s="210">
        <v>147</v>
      </c>
      <c r="D33" s="209">
        <v>275282</v>
      </c>
      <c r="E33" s="209">
        <v>2264</v>
      </c>
      <c r="F33" s="292" t="s">
        <v>167</v>
      </c>
      <c r="G33" s="292" t="s">
        <v>168</v>
      </c>
      <c r="H33" s="293">
        <v>33</v>
      </c>
      <c r="I33" s="294">
        <f t="shared" si="0"/>
        <v>8.589</v>
      </c>
      <c r="J33" s="426">
        <v>41777.396527777775</v>
      </c>
      <c r="K33" s="427">
        <v>41777.66875</v>
      </c>
      <c r="L33" s="225">
        <f t="shared" si="1"/>
        <v>6.533333333325572</v>
      </c>
      <c r="M33" s="295">
        <f t="shared" si="2"/>
        <v>392</v>
      </c>
      <c r="N33" s="227" t="s">
        <v>71</v>
      </c>
      <c r="O33" s="421" t="str">
        <f t="shared" si="9"/>
        <v>--</v>
      </c>
      <c r="P33" s="296">
        <f t="shared" si="3"/>
        <v>50</v>
      </c>
      <c r="Q33" s="297">
        <f t="shared" si="4"/>
        <v>280.4308500000001</v>
      </c>
      <c r="R33" s="298" t="str">
        <f t="shared" si="5"/>
        <v>--</v>
      </c>
      <c r="S33" s="299" t="str">
        <f t="shared" si="6"/>
        <v>--</v>
      </c>
      <c r="T33" s="300" t="str">
        <f t="shared" si="7"/>
        <v>--</v>
      </c>
      <c r="U33" s="422" t="s">
        <v>72</v>
      </c>
      <c r="V33" s="304">
        <f t="shared" si="8"/>
        <v>280.4308500000001</v>
      </c>
      <c r="W33" s="237"/>
    </row>
    <row r="34" spans="2:23" s="1" customFormat="1" ht="16.5" customHeight="1">
      <c r="B34" s="13"/>
      <c r="C34" s="210" t="s">
        <v>201</v>
      </c>
      <c r="D34" s="209">
        <v>275284</v>
      </c>
      <c r="E34" s="209">
        <v>2221</v>
      </c>
      <c r="F34" s="292" t="s">
        <v>169</v>
      </c>
      <c r="G34" s="292" t="s">
        <v>170</v>
      </c>
      <c r="H34" s="293">
        <v>66</v>
      </c>
      <c r="I34" s="294">
        <f t="shared" si="0"/>
        <v>11.454</v>
      </c>
      <c r="J34" s="426">
        <v>41777.74652777778</v>
      </c>
      <c r="K34" s="427">
        <v>41777.75069444445</v>
      </c>
      <c r="L34" s="225">
        <f t="shared" si="1"/>
        <v>0.09999999997671694</v>
      </c>
      <c r="M34" s="295">
        <f t="shared" si="2"/>
        <v>6</v>
      </c>
      <c r="N34" s="227" t="s">
        <v>80</v>
      </c>
      <c r="O34" s="421" t="str">
        <f t="shared" si="9"/>
        <v>NO</v>
      </c>
      <c r="P34" s="296">
        <f t="shared" si="3"/>
        <v>50</v>
      </c>
      <c r="Q34" s="297" t="str">
        <f t="shared" si="4"/>
        <v>--</v>
      </c>
      <c r="R34" s="298">
        <f t="shared" si="5"/>
        <v>572.7</v>
      </c>
      <c r="S34" s="299">
        <f t="shared" si="6"/>
        <v>57.27000000000001</v>
      </c>
      <c r="T34" s="300" t="str">
        <f t="shared" si="7"/>
        <v>--</v>
      </c>
      <c r="U34" s="422" t="s">
        <v>72</v>
      </c>
      <c r="V34" s="304">
        <v>0</v>
      </c>
      <c r="W34" s="237"/>
    </row>
    <row r="35" spans="2:23" s="1" customFormat="1" ht="16.5" customHeight="1">
      <c r="B35" s="13"/>
      <c r="C35" s="210">
        <v>149</v>
      </c>
      <c r="D35" s="209">
        <v>275425</v>
      </c>
      <c r="E35" s="209">
        <v>4723</v>
      </c>
      <c r="F35" s="292" t="s">
        <v>138</v>
      </c>
      <c r="G35" s="292" t="s">
        <v>171</v>
      </c>
      <c r="H35" s="293">
        <v>13.199999809265137</v>
      </c>
      <c r="I35" s="294">
        <f t="shared" si="0"/>
        <v>8.589</v>
      </c>
      <c r="J35" s="426">
        <v>41778.38263888889</v>
      </c>
      <c r="K35" s="427">
        <v>41778.486805555556</v>
      </c>
      <c r="L35" s="225">
        <f t="shared" si="1"/>
        <v>2.4999999999417923</v>
      </c>
      <c r="M35" s="295">
        <f t="shared" si="2"/>
        <v>150</v>
      </c>
      <c r="N35" s="227" t="s">
        <v>71</v>
      </c>
      <c r="O35" s="421" t="str">
        <f t="shared" si="9"/>
        <v>--</v>
      </c>
      <c r="P35" s="296">
        <f t="shared" si="3"/>
        <v>40</v>
      </c>
      <c r="Q35" s="297">
        <f t="shared" si="4"/>
        <v>85.89</v>
      </c>
      <c r="R35" s="298" t="str">
        <f t="shared" si="5"/>
        <v>--</v>
      </c>
      <c r="S35" s="299" t="str">
        <f t="shared" si="6"/>
        <v>--</v>
      </c>
      <c r="T35" s="300" t="str">
        <f t="shared" si="7"/>
        <v>--</v>
      </c>
      <c r="U35" s="422" t="s">
        <v>72</v>
      </c>
      <c r="V35" s="304">
        <f t="shared" si="8"/>
        <v>85.89</v>
      </c>
      <c r="W35" s="237"/>
    </row>
    <row r="36" spans="2:23" s="1" customFormat="1" ht="16.5" customHeight="1">
      <c r="B36" s="13"/>
      <c r="C36" s="210">
        <v>150</v>
      </c>
      <c r="D36" s="209">
        <v>275428</v>
      </c>
      <c r="E36" s="209">
        <v>2579</v>
      </c>
      <c r="F36" s="292" t="s">
        <v>127</v>
      </c>
      <c r="G36" s="292" t="s">
        <v>172</v>
      </c>
      <c r="H36" s="293">
        <v>13.199999809265137</v>
      </c>
      <c r="I36" s="294">
        <f t="shared" si="0"/>
        <v>8.589</v>
      </c>
      <c r="J36" s="426">
        <v>41779.5125</v>
      </c>
      <c r="K36" s="427">
        <v>41779.62777777778</v>
      </c>
      <c r="L36" s="225">
        <f t="shared" si="1"/>
        <v>2.7666666667792015</v>
      </c>
      <c r="M36" s="295">
        <f t="shared" si="2"/>
        <v>166</v>
      </c>
      <c r="N36" s="227" t="s">
        <v>71</v>
      </c>
      <c r="O36" s="421" t="str">
        <f t="shared" si="9"/>
        <v>--</v>
      </c>
      <c r="P36" s="296">
        <f t="shared" si="3"/>
        <v>40</v>
      </c>
      <c r="Q36" s="297">
        <f t="shared" si="4"/>
        <v>95.16612</v>
      </c>
      <c r="R36" s="298" t="str">
        <f t="shared" si="5"/>
        <v>--</v>
      </c>
      <c r="S36" s="299" t="str">
        <f t="shared" si="6"/>
        <v>--</v>
      </c>
      <c r="T36" s="300" t="str">
        <f t="shared" si="7"/>
        <v>--</v>
      </c>
      <c r="U36" s="422" t="s">
        <v>72</v>
      </c>
      <c r="V36" s="304">
        <f t="shared" si="8"/>
        <v>95.16612</v>
      </c>
      <c r="W36" s="237"/>
    </row>
    <row r="37" spans="2:23" s="1" customFormat="1" ht="16.5" customHeight="1">
      <c r="B37" s="13"/>
      <c r="C37" s="210" t="s">
        <v>202</v>
      </c>
      <c r="D37" s="209">
        <v>275553</v>
      </c>
      <c r="E37" s="209">
        <v>2175</v>
      </c>
      <c r="F37" s="292" t="s">
        <v>162</v>
      </c>
      <c r="G37" s="292" t="s">
        <v>173</v>
      </c>
      <c r="H37" s="293">
        <v>66</v>
      </c>
      <c r="I37" s="294">
        <f t="shared" si="0"/>
        <v>11.454</v>
      </c>
      <c r="J37" s="426">
        <v>41786.16458333333</v>
      </c>
      <c r="K37" s="427">
        <v>41786.427777777775</v>
      </c>
      <c r="L37" s="225">
        <f t="shared" si="1"/>
        <v>6.316666666651145</v>
      </c>
      <c r="M37" s="295">
        <f t="shared" si="2"/>
        <v>379</v>
      </c>
      <c r="N37" s="227" t="s">
        <v>80</v>
      </c>
      <c r="O37" s="421" t="str">
        <f t="shared" si="9"/>
        <v>NO</v>
      </c>
      <c r="P37" s="296">
        <f t="shared" si="3"/>
        <v>50</v>
      </c>
      <c r="Q37" s="297" t="str">
        <f t="shared" si="4"/>
        <v>--</v>
      </c>
      <c r="R37" s="298">
        <f t="shared" si="5"/>
        <v>572.7</v>
      </c>
      <c r="S37" s="299">
        <f t="shared" si="6"/>
        <v>3619.4640000000004</v>
      </c>
      <c r="T37" s="300" t="str">
        <f t="shared" si="7"/>
        <v>--</v>
      </c>
      <c r="U37" s="422" t="s">
        <v>72</v>
      </c>
      <c r="V37" s="304">
        <v>0</v>
      </c>
      <c r="W37" s="237"/>
    </row>
    <row r="38" spans="2:23" s="1" customFormat="1" ht="16.5" customHeight="1">
      <c r="B38" s="13"/>
      <c r="C38" s="210" t="s">
        <v>203</v>
      </c>
      <c r="D38" s="209">
        <v>275558</v>
      </c>
      <c r="E38" s="209">
        <v>2175</v>
      </c>
      <c r="F38" s="292" t="s">
        <v>162</v>
      </c>
      <c r="G38" s="292" t="s">
        <v>173</v>
      </c>
      <c r="H38" s="293">
        <v>66</v>
      </c>
      <c r="I38" s="294">
        <f t="shared" si="0"/>
        <v>11.454</v>
      </c>
      <c r="J38" s="426">
        <v>41787.14791666667</v>
      </c>
      <c r="K38" s="427">
        <v>41787.165972222225</v>
      </c>
      <c r="L38" s="225">
        <f t="shared" si="1"/>
        <v>0.4333333333488554</v>
      </c>
      <c r="M38" s="295">
        <f t="shared" si="2"/>
        <v>26</v>
      </c>
      <c r="N38" s="227" t="s">
        <v>80</v>
      </c>
      <c r="O38" s="421" t="str">
        <f t="shared" si="9"/>
        <v>NO</v>
      </c>
      <c r="P38" s="296">
        <f t="shared" si="3"/>
        <v>50</v>
      </c>
      <c r="Q38" s="297" t="str">
        <f t="shared" si="4"/>
        <v>--</v>
      </c>
      <c r="R38" s="298">
        <f t="shared" si="5"/>
        <v>572.7</v>
      </c>
      <c r="S38" s="299">
        <f t="shared" si="6"/>
        <v>246.26100000000002</v>
      </c>
      <c r="T38" s="300" t="str">
        <f t="shared" si="7"/>
        <v>--</v>
      </c>
      <c r="U38" s="422" t="s">
        <v>72</v>
      </c>
      <c r="V38" s="304">
        <v>0</v>
      </c>
      <c r="W38" s="237"/>
    </row>
    <row r="39" spans="2:23" s="1" customFormat="1" ht="16.5" customHeight="1">
      <c r="B39" s="13"/>
      <c r="C39" s="210">
        <v>153</v>
      </c>
      <c r="D39" s="209">
        <v>275559</v>
      </c>
      <c r="E39" s="209">
        <v>2120</v>
      </c>
      <c r="F39" s="292" t="s">
        <v>174</v>
      </c>
      <c r="G39" s="292" t="s">
        <v>175</v>
      </c>
      <c r="H39" s="293">
        <v>13.199999809265137</v>
      </c>
      <c r="I39" s="294">
        <f t="shared" si="0"/>
        <v>8.589</v>
      </c>
      <c r="J39" s="426">
        <v>41787.33611111111</v>
      </c>
      <c r="K39" s="427">
        <v>41787.47638888889</v>
      </c>
      <c r="L39" s="225">
        <f t="shared" si="1"/>
        <v>3.366666666814126</v>
      </c>
      <c r="M39" s="295">
        <f t="shared" si="2"/>
        <v>202</v>
      </c>
      <c r="N39" s="227" t="s">
        <v>71</v>
      </c>
      <c r="O39" s="421" t="str">
        <f t="shared" si="9"/>
        <v>--</v>
      </c>
      <c r="P39" s="296">
        <f t="shared" si="3"/>
        <v>40</v>
      </c>
      <c r="Q39" s="297">
        <f t="shared" si="4"/>
        <v>115.77972</v>
      </c>
      <c r="R39" s="298" t="str">
        <f t="shared" si="5"/>
        <v>--</v>
      </c>
      <c r="S39" s="299" t="str">
        <f t="shared" si="6"/>
        <v>--</v>
      </c>
      <c r="T39" s="300" t="str">
        <f t="shared" si="7"/>
        <v>--</v>
      </c>
      <c r="U39" s="422" t="s">
        <v>72</v>
      </c>
      <c r="V39" s="304">
        <f t="shared" si="8"/>
        <v>115.77972</v>
      </c>
      <c r="W39" s="237"/>
    </row>
    <row r="40" spans="2:23" s="1" customFormat="1" ht="16.5" customHeight="1">
      <c r="B40" s="13"/>
      <c r="C40" s="210">
        <v>154</v>
      </c>
      <c r="D40" s="209">
        <v>275570</v>
      </c>
      <c r="E40" s="209">
        <v>2118</v>
      </c>
      <c r="F40" s="292" t="s">
        <v>174</v>
      </c>
      <c r="G40" s="292" t="s">
        <v>176</v>
      </c>
      <c r="H40" s="293">
        <v>13.199999809265137</v>
      </c>
      <c r="I40" s="294">
        <f t="shared" si="0"/>
        <v>8.589</v>
      </c>
      <c r="J40" s="426">
        <v>41789.36111111111</v>
      </c>
      <c r="K40" s="427">
        <v>41789.68194444444</v>
      </c>
      <c r="L40" s="225">
        <f t="shared" si="1"/>
        <v>7.699999999953434</v>
      </c>
      <c r="M40" s="295">
        <f t="shared" si="2"/>
        <v>462</v>
      </c>
      <c r="N40" s="227" t="s">
        <v>71</v>
      </c>
      <c r="O40" s="421" t="str">
        <f t="shared" si="9"/>
        <v>--</v>
      </c>
      <c r="P40" s="296">
        <f t="shared" si="3"/>
        <v>40</v>
      </c>
      <c r="Q40" s="297">
        <f t="shared" si="4"/>
        <v>264.54120000000006</v>
      </c>
      <c r="R40" s="298" t="str">
        <f t="shared" si="5"/>
        <v>--</v>
      </c>
      <c r="S40" s="299" t="str">
        <f t="shared" si="6"/>
        <v>--</v>
      </c>
      <c r="T40" s="300" t="str">
        <f t="shared" si="7"/>
        <v>--</v>
      </c>
      <c r="U40" s="422" t="s">
        <v>72</v>
      </c>
      <c r="V40" s="304">
        <f t="shared" si="8"/>
        <v>264.54120000000006</v>
      </c>
      <c r="W40" s="237"/>
    </row>
    <row r="41" spans="2:23" s="1" customFormat="1" ht="16.5" customHeight="1">
      <c r="B41" s="13"/>
      <c r="C41" s="210"/>
      <c r="D41" s="209"/>
      <c r="E41" s="209"/>
      <c r="F41" s="292"/>
      <c r="G41" s="292"/>
      <c r="H41" s="293"/>
      <c r="I41" s="294">
        <f t="shared" si="0"/>
        <v>8.589</v>
      </c>
      <c r="J41" s="426"/>
      <c r="K41" s="427"/>
      <c r="L41" s="225">
        <f t="shared" si="1"/>
      </c>
      <c r="M41" s="295">
        <f t="shared" si="2"/>
      </c>
      <c r="N41" s="227"/>
      <c r="O41" s="421">
        <f t="shared" si="9"/>
      </c>
      <c r="P41" s="296">
        <f t="shared" si="3"/>
        <v>40</v>
      </c>
      <c r="Q41" s="297" t="str">
        <f t="shared" si="4"/>
        <v>--</v>
      </c>
      <c r="R41" s="298" t="str">
        <f t="shared" si="5"/>
        <v>--</v>
      </c>
      <c r="S41" s="299" t="str">
        <f t="shared" si="6"/>
        <v>--</v>
      </c>
      <c r="T41" s="300" t="str">
        <f t="shared" si="7"/>
        <v>--</v>
      </c>
      <c r="U41" s="422">
        <f>IF(F41="","","SI")</f>
      </c>
      <c r="V41" s="304">
        <f t="shared" si="8"/>
      </c>
      <c r="W41" s="237"/>
    </row>
    <row r="42" spans="2:23" s="1" customFormat="1" ht="16.5" customHeight="1" thickBot="1">
      <c r="B42" s="13"/>
      <c r="C42" s="317"/>
      <c r="D42" s="317"/>
      <c r="E42" s="317"/>
      <c r="F42" s="317"/>
      <c r="G42" s="317"/>
      <c r="H42" s="317"/>
      <c r="I42" s="305"/>
      <c r="J42" s="407"/>
      <c r="K42" s="407"/>
      <c r="L42" s="238"/>
      <c r="M42" s="238"/>
      <c r="N42" s="317"/>
      <c r="O42" s="317"/>
      <c r="P42" s="327"/>
      <c r="Q42" s="328"/>
      <c r="R42" s="329"/>
      <c r="S42" s="330"/>
      <c r="T42" s="331"/>
      <c r="U42" s="317"/>
      <c r="V42" s="306"/>
      <c r="W42" s="237"/>
    </row>
    <row r="43" spans="2:23" s="1" customFormat="1" ht="16.5" customHeight="1" thickBot="1" thickTop="1">
      <c r="B43" s="13"/>
      <c r="C43" s="113" t="s">
        <v>55</v>
      </c>
      <c r="D43" s="430" t="s">
        <v>192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307">
        <f>SUM(Q20:Q42)</f>
        <v>5454.014999999999</v>
      </c>
      <c r="R43" s="308">
        <f>SUM(R20:R42)</f>
        <v>1718.1000000000001</v>
      </c>
      <c r="S43" s="308">
        <f>SUM(S20:S42)</f>
        <v>4111.953</v>
      </c>
      <c r="T43" s="309">
        <f>SUM(T20:T42)</f>
        <v>0</v>
      </c>
      <c r="U43" s="310"/>
      <c r="V43" s="412">
        <f>ROUND(SUM(V20:V42),2)</f>
        <v>13035.31</v>
      </c>
      <c r="W43" s="237"/>
    </row>
    <row r="44" spans="2:23" s="127" customFormat="1" ht="12" thickTop="1">
      <c r="B44" s="128"/>
      <c r="C44" s="431" t="s">
        <v>198</v>
      </c>
      <c r="D44" s="432" t="s">
        <v>199</v>
      </c>
      <c r="E44" s="129"/>
      <c r="F44" s="13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1"/>
      <c r="V44" s="311"/>
      <c r="W44" s="253"/>
    </row>
    <row r="45" spans="2:23" s="1" customFormat="1" ht="16.5" customHeight="1" thickBot="1">
      <c r="B45" s="140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6"/>
    </row>
    <row r="46" spans="2:23" ht="16.5" customHeight="1" thickTop="1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</row>
    <row r="47" spans="3:6" ht="16.5" customHeight="1">
      <c r="C47" s="312"/>
      <c r="D47" s="312"/>
      <c r="E47" s="312"/>
      <c r="F47" s="312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9"/>
  <sheetViews>
    <sheetView zoomScale="60" zoomScaleNormal="60" zoomScalePageLayoutView="0" workbookViewId="0" topLeftCell="E140">
      <selection activeCell="T167" sqref="T167"/>
    </sheetView>
  </sheetViews>
  <sheetFormatPr defaultColWidth="11.421875" defaultRowHeight="12.75"/>
  <cols>
    <col min="1" max="1" width="14.57421875" style="433" customWidth="1"/>
    <col min="2" max="2" width="11.421875" style="433" customWidth="1"/>
    <col min="3" max="3" width="7.7109375" style="433" customWidth="1"/>
    <col min="4" max="4" width="17.140625" style="433" customWidth="1"/>
    <col min="5" max="5" width="65.00390625" style="433" customWidth="1"/>
    <col min="6" max="6" width="15.8515625" style="433" bestFit="1" customWidth="1"/>
    <col min="7" max="8" width="10.7109375" style="433" customWidth="1"/>
    <col min="9" max="22" width="12.7109375" style="433" customWidth="1"/>
    <col min="23" max="16384" width="11.421875" style="433" customWidth="1"/>
  </cols>
  <sheetData>
    <row r="1" ht="36" customHeight="1">
      <c r="V1" s="434"/>
    </row>
    <row r="2" spans="2:22" s="435" customFormat="1" ht="31.5" customHeight="1">
      <c r="B2" s="436" t="str">
        <f>'TOT-0514'!B2</f>
        <v>ANEXO VI al Memorándum  D.T.E.E.  N°     777      /2014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</row>
    <row r="3" spans="1:22" s="439" customFormat="1" ht="11.25">
      <c r="A3" s="437" t="s">
        <v>3</v>
      </c>
      <c r="B3" s="438"/>
      <c r="V3" s="440"/>
    </row>
    <row r="4" spans="1:22" s="439" customFormat="1" ht="11.25">
      <c r="A4" s="437" t="s">
        <v>4</v>
      </c>
      <c r="B4" s="438"/>
      <c r="V4" s="440"/>
    </row>
    <row r="5" spans="2:179" s="441" customFormat="1" ht="20.25">
      <c r="B5" s="521" t="s">
        <v>209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2"/>
      <c r="CJ5" s="442"/>
      <c r="CK5" s="442"/>
      <c r="CL5" s="442"/>
      <c r="CM5" s="442"/>
      <c r="CN5" s="442"/>
      <c r="CO5" s="442"/>
      <c r="CP5" s="442"/>
      <c r="CQ5" s="442"/>
      <c r="CR5" s="442"/>
      <c r="CS5" s="442"/>
      <c r="CT5" s="442"/>
      <c r="CU5" s="442"/>
      <c r="CV5" s="442"/>
      <c r="CW5" s="442"/>
      <c r="CX5" s="442"/>
      <c r="CY5" s="442"/>
      <c r="CZ5" s="442"/>
      <c r="DA5" s="442"/>
      <c r="DB5" s="442"/>
      <c r="DC5" s="442"/>
      <c r="DD5" s="442"/>
      <c r="DE5" s="442"/>
      <c r="DF5" s="442"/>
      <c r="DG5" s="442"/>
      <c r="DH5" s="442"/>
      <c r="DI5" s="442"/>
      <c r="DJ5" s="442"/>
      <c r="DK5" s="442"/>
      <c r="DL5" s="442"/>
      <c r="DM5" s="442"/>
      <c r="DN5" s="442"/>
      <c r="DO5" s="442"/>
      <c r="DP5" s="442"/>
      <c r="DQ5" s="442"/>
      <c r="DR5" s="442"/>
      <c r="DS5" s="442"/>
      <c r="DT5" s="442"/>
      <c r="DU5" s="442"/>
      <c r="DV5" s="442"/>
      <c r="DW5" s="442"/>
      <c r="DX5" s="442"/>
      <c r="DY5" s="442"/>
      <c r="DZ5" s="442"/>
      <c r="EA5" s="442"/>
      <c r="EB5" s="442"/>
      <c r="EC5" s="442"/>
      <c r="ED5" s="442"/>
      <c r="EE5" s="442"/>
      <c r="EF5" s="442"/>
      <c r="EG5" s="442"/>
      <c r="EH5" s="442"/>
      <c r="EI5" s="442"/>
      <c r="EJ5" s="442"/>
      <c r="EK5" s="442"/>
      <c r="EL5" s="442"/>
      <c r="EM5" s="442"/>
      <c r="EN5" s="442"/>
      <c r="EO5" s="442"/>
      <c r="EP5" s="442"/>
      <c r="EQ5" s="442"/>
      <c r="ER5" s="442"/>
      <c r="ES5" s="442"/>
      <c r="ET5" s="442"/>
      <c r="EU5" s="442"/>
      <c r="EV5" s="442"/>
      <c r="EW5" s="442"/>
      <c r="EX5" s="442"/>
      <c r="EY5" s="442"/>
      <c r="EZ5" s="442"/>
      <c r="FA5" s="442"/>
      <c r="FB5" s="442"/>
      <c r="FC5" s="442"/>
      <c r="FD5" s="442"/>
      <c r="FE5" s="442"/>
      <c r="FF5" s="442"/>
      <c r="FG5" s="442"/>
      <c r="FH5" s="442"/>
      <c r="FI5" s="442"/>
      <c r="FJ5" s="442"/>
      <c r="FK5" s="442"/>
      <c r="FL5" s="442"/>
      <c r="FM5" s="442"/>
      <c r="FN5" s="442"/>
      <c r="FO5" s="442"/>
      <c r="FP5" s="442"/>
      <c r="FQ5" s="442"/>
      <c r="FR5" s="442"/>
      <c r="FS5" s="442"/>
      <c r="FT5" s="442"/>
      <c r="FU5" s="442"/>
      <c r="FV5" s="442"/>
      <c r="FW5" s="442"/>
    </row>
    <row r="6" spans="2:179" s="441" customFormat="1" ht="14.25" customHeight="1"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3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  <c r="BK6" s="442"/>
      <c r="BL6" s="442"/>
      <c r="BM6" s="442"/>
      <c r="BN6" s="442"/>
      <c r="BO6" s="442"/>
      <c r="BP6" s="442"/>
      <c r="BQ6" s="442"/>
      <c r="BR6" s="442"/>
      <c r="BS6" s="442"/>
      <c r="BT6" s="442"/>
      <c r="BU6" s="442"/>
      <c r="BV6" s="442"/>
      <c r="BW6" s="442"/>
      <c r="BX6" s="442"/>
      <c r="BY6" s="442"/>
      <c r="BZ6" s="442"/>
      <c r="CA6" s="442"/>
      <c r="CB6" s="442"/>
      <c r="CC6" s="442"/>
      <c r="CD6" s="442"/>
      <c r="CE6" s="442"/>
      <c r="CF6" s="442"/>
      <c r="CG6" s="442"/>
      <c r="CH6" s="442"/>
      <c r="CI6" s="442"/>
      <c r="CJ6" s="442"/>
      <c r="CK6" s="442"/>
      <c r="CL6" s="442"/>
      <c r="CM6" s="442"/>
      <c r="CN6" s="442"/>
      <c r="CO6" s="442"/>
      <c r="CP6" s="442"/>
      <c r="CQ6" s="442"/>
      <c r="CR6" s="442"/>
      <c r="CS6" s="442"/>
      <c r="CT6" s="442"/>
      <c r="CU6" s="442"/>
      <c r="CV6" s="442"/>
      <c r="CW6" s="442"/>
      <c r="CX6" s="442"/>
      <c r="CY6" s="442"/>
      <c r="CZ6" s="442"/>
      <c r="DA6" s="442"/>
      <c r="DB6" s="442"/>
      <c r="DC6" s="442"/>
      <c r="DD6" s="442"/>
      <c r="DE6" s="442"/>
      <c r="DF6" s="442"/>
      <c r="DG6" s="442"/>
      <c r="DH6" s="442"/>
      <c r="DI6" s="442"/>
      <c r="DJ6" s="442"/>
      <c r="DK6" s="442"/>
      <c r="DL6" s="442"/>
      <c r="DM6" s="442"/>
      <c r="DN6" s="442"/>
      <c r="DO6" s="442"/>
      <c r="DP6" s="442"/>
      <c r="DQ6" s="442"/>
      <c r="DR6" s="442"/>
      <c r="DS6" s="442"/>
      <c r="DT6" s="442"/>
      <c r="DU6" s="442"/>
      <c r="DV6" s="442"/>
      <c r="DW6" s="442"/>
      <c r="DX6" s="442"/>
      <c r="DY6" s="442"/>
      <c r="DZ6" s="442"/>
      <c r="EA6" s="442"/>
      <c r="EB6" s="442"/>
      <c r="EC6" s="442"/>
      <c r="ED6" s="442"/>
      <c r="EE6" s="442"/>
      <c r="EF6" s="442"/>
      <c r="EG6" s="442"/>
      <c r="EH6" s="442"/>
      <c r="EI6" s="442"/>
      <c r="EJ6" s="442"/>
      <c r="EK6" s="442"/>
      <c r="EL6" s="442"/>
      <c r="EM6" s="442"/>
      <c r="EN6" s="442"/>
      <c r="EO6" s="442"/>
      <c r="EP6" s="442"/>
      <c r="EQ6" s="442"/>
      <c r="ER6" s="442"/>
      <c r="ES6" s="442"/>
      <c r="ET6" s="442"/>
      <c r="EU6" s="442"/>
      <c r="EV6" s="442"/>
      <c r="EW6" s="442"/>
      <c r="EX6" s="442"/>
      <c r="EY6" s="442"/>
      <c r="EZ6" s="442"/>
      <c r="FA6" s="442"/>
      <c r="FB6" s="442"/>
      <c r="FC6" s="442"/>
      <c r="FD6" s="442"/>
      <c r="FE6" s="442"/>
      <c r="FF6" s="442"/>
      <c r="FG6" s="442"/>
      <c r="FH6" s="442"/>
      <c r="FI6" s="442"/>
      <c r="FJ6" s="442"/>
      <c r="FK6" s="442"/>
      <c r="FL6" s="442"/>
      <c r="FM6" s="442"/>
      <c r="FN6" s="442"/>
      <c r="FO6" s="442"/>
      <c r="FP6" s="442"/>
      <c r="FQ6" s="442"/>
      <c r="FR6" s="442"/>
      <c r="FS6" s="442"/>
      <c r="FT6" s="442"/>
      <c r="FU6" s="442"/>
      <c r="FV6" s="442"/>
      <c r="FW6" s="442"/>
    </row>
    <row r="7" spans="2:179" s="444" customFormat="1" ht="18.75">
      <c r="B7" s="522" t="s">
        <v>0</v>
      </c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445"/>
      <c r="BU7" s="445"/>
      <c r="BV7" s="445"/>
      <c r="BW7" s="445"/>
      <c r="BX7" s="445"/>
      <c r="BY7" s="445"/>
      <c r="BZ7" s="445"/>
      <c r="CA7" s="445"/>
      <c r="CB7" s="445"/>
      <c r="CC7" s="445"/>
      <c r="CD7" s="445"/>
      <c r="CE7" s="445"/>
      <c r="CF7" s="445"/>
      <c r="CG7" s="445"/>
      <c r="CH7" s="445"/>
      <c r="CI7" s="445"/>
      <c r="CJ7" s="445"/>
      <c r="CK7" s="445"/>
      <c r="CL7" s="445"/>
      <c r="CM7" s="445"/>
      <c r="CN7" s="445"/>
      <c r="CO7" s="445"/>
      <c r="CP7" s="445"/>
      <c r="CQ7" s="445"/>
      <c r="CR7" s="445"/>
      <c r="CS7" s="445"/>
      <c r="CT7" s="445"/>
      <c r="CU7" s="445"/>
      <c r="CV7" s="445"/>
      <c r="CW7" s="445"/>
      <c r="CX7" s="445"/>
      <c r="CY7" s="445"/>
      <c r="CZ7" s="445"/>
      <c r="DA7" s="445"/>
      <c r="DB7" s="445"/>
      <c r="DC7" s="445"/>
      <c r="DD7" s="445"/>
      <c r="DE7" s="445"/>
      <c r="DF7" s="445"/>
      <c r="DG7" s="445"/>
      <c r="DH7" s="445"/>
      <c r="DI7" s="445"/>
      <c r="DJ7" s="445"/>
      <c r="DK7" s="445"/>
      <c r="DL7" s="445"/>
      <c r="DM7" s="445"/>
      <c r="DN7" s="445"/>
      <c r="DO7" s="445"/>
      <c r="DP7" s="445"/>
      <c r="DQ7" s="445"/>
      <c r="DR7" s="445"/>
      <c r="DS7" s="445"/>
      <c r="DT7" s="445"/>
      <c r="DU7" s="445"/>
      <c r="DV7" s="445"/>
      <c r="DW7" s="445"/>
      <c r="DX7" s="445"/>
      <c r="DY7" s="445"/>
      <c r="DZ7" s="445"/>
      <c r="EA7" s="445"/>
      <c r="EB7" s="445"/>
      <c r="EC7" s="445"/>
      <c r="ED7" s="445"/>
      <c r="EE7" s="445"/>
      <c r="EF7" s="445"/>
      <c r="EG7" s="445"/>
      <c r="EH7" s="445"/>
      <c r="EI7" s="445"/>
      <c r="EJ7" s="445"/>
      <c r="EK7" s="445"/>
      <c r="EL7" s="445"/>
      <c r="EM7" s="445"/>
      <c r="EN7" s="445"/>
      <c r="EO7" s="445"/>
      <c r="EP7" s="445"/>
      <c r="EQ7" s="445"/>
      <c r="ER7" s="445"/>
      <c r="ES7" s="445"/>
      <c r="ET7" s="445"/>
      <c r="EU7" s="445"/>
      <c r="EV7" s="445"/>
      <c r="EW7" s="445"/>
      <c r="EX7" s="445"/>
      <c r="EY7" s="445"/>
      <c r="EZ7" s="445"/>
      <c r="FA7" s="445"/>
      <c r="FB7" s="445"/>
      <c r="FC7" s="445"/>
      <c r="FD7" s="445"/>
      <c r="FE7" s="445"/>
      <c r="FF7" s="445"/>
      <c r="FG7" s="445"/>
      <c r="FH7" s="445"/>
      <c r="FI7" s="445"/>
      <c r="FJ7" s="445"/>
      <c r="FK7" s="445"/>
      <c r="FL7" s="445"/>
      <c r="FM7" s="445"/>
      <c r="FN7" s="445"/>
      <c r="FO7" s="445"/>
      <c r="FP7" s="445"/>
      <c r="FQ7" s="445"/>
      <c r="FR7" s="445"/>
      <c r="FS7" s="445"/>
      <c r="FT7" s="445"/>
      <c r="FU7" s="445"/>
      <c r="FV7" s="445"/>
      <c r="FW7" s="445"/>
    </row>
    <row r="8" spans="2:179" ht="12.75"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7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  <c r="CP8" s="446"/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6"/>
      <c r="DC8" s="446"/>
      <c r="DD8" s="446"/>
      <c r="DE8" s="446"/>
      <c r="DF8" s="446"/>
      <c r="DG8" s="446"/>
      <c r="DH8" s="446"/>
      <c r="DI8" s="446"/>
      <c r="DJ8" s="446"/>
      <c r="DK8" s="446"/>
      <c r="DL8" s="446"/>
      <c r="DM8" s="446"/>
      <c r="DN8" s="446"/>
      <c r="DO8" s="446"/>
      <c r="DP8" s="446"/>
      <c r="DQ8" s="446"/>
      <c r="DR8" s="446"/>
      <c r="DS8" s="446"/>
      <c r="DT8" s="446"/>
      <c r="DU8" s="446"/>
      <c r="DV8" s="446"/>
      <c r="DW8" s="446"/>
      <c r="DX8" s="446"/>
      <c r="DY8" s="446"/>
      <c r="DZ8" s="446"/>
      <c r="EA8" s="446"/>
      <c r="EB8" s="446"/>
      <c r="EC8" s="446"/>
      <c r="ED8" s="446"/>
      <c r="EE8" s="446"/>
      <c r="EF8" s="446"/>
      <c r="EG8" s="446"/>
      <c r="EH8" s="446"/>
      <c r="EI8" s="446"/>
      <c r="EJ8" s="446"/>
      <c r="EK8" s="446"/>
      <c r="EL8" s="446"/>
      <c r="EM8" s="446"/>
      <c r="EN8" s="446"/>
      <c r="EO8" s="446"/>
      <c r="EP8" s="446"/>
      <c r="EQ8" s="446"/>
      <c r="ER8" s="446"/>
      <c r="ES8" s="446"/>
      <c r="ET8" s="446"/>
      <c r="EU8" s="446"/>
      <c r="EV8" s="446"/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6"/>
      <c r="FL8" s="446"/>
      <c r="FM8" s="446"/>
      <c r="FN8" s="446"/>
      <c r="FO8" s="446"/>
      <c r="FP8" s="446"/>
      <c r="FQ8" s="446"/>
      <c r="FR8" s="446"/>
      <c r="FS8" s="446"/>
      <c r="FT8" s="446"/>
      <c r="FU8" s="446"/>
      <c r="FV8" s="446"/>
      <c r="FW8" s="446"/>
    </row>
    <row r="9" spans="2:179" s="448" customFormat="1" ht="15.75">
      <c r="B9" s="523" t="s">
        <v>210</v>
      </c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  <c r="AW9" s="449"/>
      <c r="AX9" s="449"/>
      <c r="AY9" s="449"/>
      <c r="AZ9" s="449"/>
      <c r="BA9" s="449"/>
      <c r="BB9" s="449"/>
      <c r="BC9" s="449"/>
      <c r="BD9" s="449"/>
      <c r="BE9" s="449"/>
      <c r="BF9" s="449"/>
      <c r="BG9" s="449"/>
      <c r="BH9" s="449"/>
      <c r="BI9" s="449"/>
      <c r="BJ9" s="449"/>
      <c r="BK9" s="449"/>
      <c r="BL9" s="449"/>
      <c r="BM9" s="449"/>
      <c r="BN9" s="449"/>
      <c r="BO9" s="449"/>
      <c r="BP9" s="449"/>
      <c r="BQ9" s="449"/>
      <c r="BR9" s="449"/>
      <c r="BS9" s="449"/>
      <c r="BT9" s="449"/>
      <c r="BU9" s="449"/>
      <c r="BV9" s="449"/>
      <c r="BW9" s="449"/>
      <c r="BX9" s="449"/>
      <c r="BY9" s="449"/>
      <c r="BZ9" s="449"/>
      <c r="CA9" s="449"/>
      <c r="CB9" s="449"/>
      <c r="CC9" s="449"/>
      <c r="CD9" s="449"/>
      <c r="CE9" s="449"/>
      <c r="CF9" s="449"/>
      <c r="CG9" s="449"/>
      <c r="CH9" s="449"/>
      <c r="CI9" s="449"/>
      <c r="CJ9" s="449"/>
      <c r="CK9" s="449"/>
      <c r="CL9" s="449"/>
      <c r="CM9" s="449"/>
      <c r="CN9" s="449"/>
      <c r="CO9" s="449"/>
      <c r="CP9" s="449"/>
      <c r="CQ9" s="449"/>
      <c r="CR9" s="449"/>
      <c r="CS9" s="449"/>
      <c r="CT9" s="449"/>
      <c r="CU9" s="449"/>
      <c r="CV9" s="449"/>
      <c r="CW9" s="449"/>
      <c r="CX9" s="449"/>
      <c r="CY9" s="449"/>
      <c r="CZ9" s="449"/>
      <c r="DA9" s="449"/>
      <c r="DB9" s="449"/>
      <c r="DC9" s="449"/>
      <c r="DD9" s="449"/>
      <c r="DE9" s="449"/>
      <c r="DF9" s="449"/>
      <c r="DG9" s="449"/>
      <c r="DH9" s="449"/>
      <c r="DI9" s="449"/>
      <c r="DJ9" s="449"/>
      <c r="DK9" s="449"/>
      <c r="DL9" s="449"/>
      <c r="DM9" s="449"/>
      <c r="DN9" s="449"/>
      <c r="DO9" s="449"/>
      <c r="DP9" s="449"/>
      <c r="DQ9" s="449"/>
      <c r="DR9" s="449"/>
      <c r="DS9" s="449"/>
      <c r="DT9" s="449"/>
      <c r="DU9" s="449"/>
      <c r="DV9" s="449"/>
      <c r="DW9" s="449"/>
      <c r="DX9" s="449"/>
      <c r="DY9" s="449"/>
      <c r="DZ9" s="449"/>
      <c r="EA9" s="449"/>
      <c r="EB9" s="449"/>
      <c r="EC9" s="449"/>
      <c r="ED9" s="449"/>
      <c r="EE9" s="449"/>
      <c r="EF9" s="449"/>
      <c r="EG9" s="449"/>
      <c r="EH9" s="449"/>
      <c r="EI9" s="449"/>
      <c r="EJ9" s="449"/>
      <c r="EK9" s="449"/>
      <c r="EL9" s="449"/>
      <c r="EM9" s="449"/>
      <c r="EN9" s="449"/>
      <c r="EO9" s="449"/>
      <c r="EP9" s="449"/>
      <c r="EQ9" s="449"/>
      <c r="ER9" s="449"/>
      <c r="ES9" s="449"/>
      <c r="ET9" s="449"/>
      <c r="EU9" s="449"/>
      <c r="EV9" s="449"/>
      <c r="EW9" s="449"/>
      <c r="EX9" s="449"/>
      <c r="EY9" s="449"/>
      <c r="EZ9" s="449"/>
      <c r="FA9" s="449"/>
      <c r="FB9" s="449"/>
      <c r="FC9" s="449"/>
      <c r="FD9" s="449"/>
      <c r="FE9" s="449"/>
      <c r="FF9" s="449"/>
      <c r="FG9" s="449"/>
      <c r="FH9" s="449"/>
      <c r="FI9" s="449"/>
      <c r="FJ9" s="449"/>
      <c r="FK9" s="449"/>
      <c r="FL9" s="449"/>
      <c r="FM9" s="449"/>
      <c r="FN9" s="449"/>
      <c r="FO9" s="449"/>
      <c r="FP9" s="449"/>
      <c r="FQ9" s="449"/>
      <c r="FR9" s="449"/>
      <c r="FS9" s="449"/>
      <c r="FT9" s="449"/>
      <c r="FU9" s="449"/>
      <c r="FV9" s="449"/>
      <c r="FW9" s="449"/>
    </row>
    <row r="10" spans="2:179" ht="13.5" thickBot="1"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7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446"/>
      <c r="BU10" s="446"/>
      <c r="BV10" s="446"/>
      <c r="BW10" s="446"/>
      <c r="BX10" s="446"/>
      <c r="BY10" s="446"/>
      <c r="BZ10" s="446"/>
      <c r="CA10" s="446"/>
      <c r="CB10" s="446"/>
      <c r="CC10" s="446"/>
      <c r="CD10" s="446"/>
      <c r="CE10" s="446"/>
      <c r="CF10" s="446"/>
      <c r="CG10" s="446"/>
      <c r="CH10" s="446"/>
      <c r="CI10" s="446"/>
      <c r="CJ10" s="446"/>
      <c r="CK10" s="446"/>
      <c r="CL10" s="446"/>
      <c r="CM10" s="446"/>
      <c r="CN10" s="446"/>
      <c r="CO10" s="446"/>
      <c r="CP10" s="446"/>
      <c r="CQ10" s="446"/>
      <c r="CR10" s="446"/>
      <c r="CS10" s="446"/>
      <c r="CT10" s="446"/>
      <c r="CU10" s="446"/>
      <c r="CV10" s="446"/>
      <c r="CW10" s="446"/>
      <c r="CX10" s="446"/>
      <c r="CY10" s="446"/>
      <c r="CZ10" s="446"/>
      <c r="DA10" s="446"/>
      <c r="DB10" s="446"/>
      <c r="DC10" s="446"/>
      <c r="DD10" s="446"/>
      <c r="DE10" s="446"/>
      <c r="DF10" s="446"/>
      <c r="DG10" s="446"/>
      <c r="DH10" s="446"/>
      <c r="DI10" s="446"/>
      <c r="DJ10" s="446"/>
      <c r="DK10" s="446"/>
      <c r="DL10" s="446"/>
      <c r="DM10" s="446"/>
      <c r="DN10" s="446"/>
      <c r="DO10" s="446"/>
      <c r="DP10" s="446"/>
      <c r="DQ10" s="446"/>
      <c r="DR10" s="446"/>
      <c r="DS10" s="446"/>
      <c r="DT10" s="446"/>
      <c r="DU10" s="446"/>
      <c r="DV10" s="446"/>
      <c r="DW10" s="446"/>
      <c r="DX10" s="446"/>
      <c r="DY10" s="446"/>
      <c r="DZ10" s="446"/>
      <c r="EA10" s="446"/>
      <c r="EB10" s="446"/>
      <c r="EC10" s="446"/>
      <c r="ED10" s="446"/>
      <c r="EE10" s="446"/>
      <c r="EF10" s="446"/>
      <c r="EG10" s="446"/>
      <c r="EH10" s="446"/>
      <c r="EI10" s="446"/>
      <c r="EJ10" s="446"/>
      <c r="EK10" s="446"/>
      <c r="EL10" s="446"/>
      <c r="EM10" s="446"/>
      <c r="EN10" s="446"/>
      <c r="EO10" s="446"/>
      <c r="EP10" s="446"/>
      <c r="EQ10" s="446"/>
      <c r="ER10" s="446"/>
      <c r="ES10" s="446"/>
      <c r="ET10" s="446"/>
      <c r="EU10" s="446"/>
      <c r="EV10" s="446"/>
      <c r="EW10" s="446"/>
      <c r="EX10" s="446"/>
      <c r="EY10" s="446"/>
      <c r="EZ10" s="446"/>
      <c r="FA10" s="446"/>
      <c r="FB10" s="446"/>
      <c r="FC10" s="446"/>
      <c r="FD10" s="446"/>
      <c r="FE10" s="446"/>
      <c r="FF10" s="446"/>
      <c r="FG10" s="446"/>
      <c r="FH10" s="446"/>
      <c r="FI10" s="446"/>
      <c r="FJ10" s="446"/>
      <c r="FK10" s="446"/>
      <c r="FL10" s="446"/>
      <c r="FM10" s="446"/>
      <c r="FN10" s="446"/>
      <c r="FO10" s="446"/>
      <c r="FP10" s="446"/>
      <c r="FQ10" s="446"/>
      <c r="FR10" s="446"/>
      <c r="FS10" s="446"/>
      <c r="FT10" s="446"/>
      <c r="FU10" s="446"/>
      <c r="FV10" s="446"/>
      <c r="FW10" s="446"/>
    </row>
    <row r="11" spans="2:179" ht="13.5" thickTop="1">
      <c r="B11" s="450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2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  <c r="BF11" s="446"/>
      <c r="BG11" s="446"/>
      <c r="BH11" s="446"/>
      <c r="BI11" s="446"/>
      <c r="BJ11" s="446"/>
      <c r="BK11" s="446"/>
      <c r="BL11" s="446"/>
      <c r="BM11" s="446"/>
      <c r="BN11" s="446"/>
      <c r="BO11" s="446"/>
      <c r="BP11" s="446"/>
      <c r="BQ11" s="446"/>
      <c r="BR11" s="446"/>
      <c r="BS11" s="446"/>
      <c r="BT11" s="446"/>
      <c r="BU11" s="446"/>
      <c r="BV11" s="446"/>
      <c r="BW11" s="446"/>
      <c r="BX11" s="446"/>
      <c r="BY11" s="446"/>
      <c r="BZ11" s="446"/>
      <c r="CA11" s="446"/>
      <c r="CB11" s="446"/>
      <c r="CC11" s="446"/>
      <c r="CD11" s="446"/>
      <c r="CE11" s="446"/>
      <c r="CF11" s="446"/>
      <c r="CG11" s="446"/>
      <c r="CH11" s="446"/>
      <c r="CI11" s="446"/>
      <c r="CJ11" s="446"/>
      <c r="CK11" s="446"/>
      <c r="CL11" s="446"/>
      <c r="CM11" s="446"/>
      <c r="CN11" s="446"/>
      <c r="CO11" s="446"/>
      <c r="CP11" s="446"/>
      <c r="CQ11" s="446"/>
      <c r="CR11" s="446"/>
      <c r="CS11" s="446"/>
      <c r="CT11" s="446"/>
      <c r="CU11" s="446"/>
      <c r="CV11" s="446"/>
      <c r="CW11" s="446"/>
      <c r="CX11" s="446"/>
      <c r="CY11" s="446"/>
      <c r="CZ11" s="446"/>
      <c r="DA11" s="446"/>
      <c r="DB11" s="446"/>
      <c r="DC11" s="446"/>
      <c r="DD11" s="446"/>
      <c r="DE11" s="446"/>
      <c r="DF11" s="446"/>
      <c r="DG11" s="446"/>
      <c r="DH11" s="446"/>
      <c r="DI11" s="446"/>
      <c r="DJ11" s="446"/>
      <c r="DK11" s="446"/>
      <c r="DL11" s="446"/>
      <c r="DM11" s="446"/>
      <c r="DN11" s="446"/>
      <c r="DO11" s="446"/>
      <c r="DP11" s="446"/>
      <c r="DQ11" s="446"/>
      <c r="DR11" s="446"/>
      <c r="DS11" s="446"/>
      <c r="DT11" s="446"/>
      <c r="DU11" s="446"/>
      <c r="DV11" s="446"/>
      <c r="DW11" s="446"/>
      <c r="DX11" s="446"/>
      <c r="DY11" s="446"/>
      <c r="DZ11" s="446"/>
      <c r="EA11" s="446"/>
      <c r="EB11" s="446"/>
      <c r="EC11" s="446"/>
      <c r="ED11" s="446"/>
      <c r="EE11" s="446"/>
      <c r="EF11" s="446"/>
      <c r="EG11" s="446"/>
      <c r="EH11" s="446"/>
      <c r="EI11" s="446"/>
      <c r="EJ11" s="446"/>
      <c r="EK11" s="446"/>
      <c r="EL11" s="446"/>
      <c r="EM11" s="446"/>
      <c r="EN11" s="446"/>
      <c r="EO11" s="446"/>
      <c r="EP11" s="446"/>
      <c r="EQ11" s="446"/>
      <c r="ER11" s="446"/>
      <c r="ES11" s="446"/>
      <c r="ET11" s="446"/>
      <c r="EU11" s="446"/>
      <c r="EV11" s="446"/>
      <c r="EW11" s="446"/>
      <c r="EX11" s="446"/>
      <c r="EY11" s="446"/>
      <c r="EZ11" s="446"/>
      <c r="FA11" s="446"/>
      <c r="FB11" s="446"/>
      <c r="FC11" s="446"/>
      <c r="FD11" s="446"/>
      <c r="FE11" s="446"/>
      <c r="FF11" s="446"/>
      <c r="FG11" s="446"/>
      <c r="FH11" s="446"/>
      <c r="FI11" s="446"/>
      <c r="FJ11" s="446"/>
      <c r="FK11" s="446"/>
      <c r="FL11" s="446"/>
      <c r="FM11" s="446"/>
      <c r="FN11" s="446"/>
      <c r="FO11" s="446"/>
      <c r="FP11" s="446"/>
      <c r="FQ11" s="446"/>
      <c r="FR11" s="446"/>
      <c r="FS11" s="446"/>
      <c r="FT11" s="446"/>
      <c r="FU11" s="446"/>
      <c r="FV11" s="446"/>
      <c r="FW11" s="446"/>
    </row>
    <row r="12" spans="2:179" s="448" customFormat="1" ht="15.75">
      <c r="B12" s="518" t="s">
        <v>218</v>
      </c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20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449"/>
      <c r="BF12" s="449"/>
      <c r="BG12" s="449"/>
      <c r="BH12" s="449"/>
      <c r="BI12" s="449"/>
      <c r="BJ12" s="449"/>
      <c r="BK12" s="449"/>
      <c r="BL12" s="449"/>
      <c r="BM12" s="449"/>
      <c r="BN12" s="449"/>
      <c r="BO12" s="449"/>
      <c r="BP12" s="449"/>
      <c r="BQ12" s="449"/>
      <c r="BR12" s="449"/>
      <c r="BS12" s="449"/>
      <c r="BT12" s="449"/>
      <c r="BU12" s="449"/>
      <c r="BV12" s="449"/>
      <c r="BW12" s="449"/>
      <c r="BX12" s="449"/>
      <c r="BY12" s="449"/>
      <c r="BZ12" s="449"/>
      <c r="CA12" s="449"/>
      <c r="CB12" s="449"/>
      <c r="CC12" s="449"/>
      <c r="CD12" s="449"/>
      <c r="CE12" s="449"/>
      <c r="CF12" s="449"/>
      <c r="CG12" s="449"/>
      <c r="CH12" s="449"/>
      <c r="CI12" s="449"/>
      <c r="CJ12" s="449"/>
      <c r="CK12" s="449"/>
      <c r="CL12" s="449"/>
      <c r="CM12" s="449"/>
      <c r="CN12" s="449"/>
      <c r="CO12" s="449"/>
      <c r="CP12" s="449"/>
      <c r="CQ12" s="449"/>
      <c r="CR12" s="449"/>
      <c r="CS12" s="449"/>
      <c r="CT12" s="449"/>
      <c r="CU12" s="449"/>
      <c r="CV12" s="449"/>
      <c r="CW12" s="449"/>
      <c r="CX12" s="449"/>
      <c r="CY12" s="449"/>
      <c r="CZ12" s="449"/>
      <c r="DA12" s="449"/>
      <c r="DB12" s="449"/>
      <c r="DC12" s="449"/>
      <c r="DD12" s="449"/>
      <c r="DE12" s="449"/>
      <c r="DF12" s="449"/>
      <c r="DG12" s="449"/>
      <c r="DH12" s="449"/>
      <c r="DI12" s="449"/>
      <c r="DJ12" s="449"/>
      <c r="DK12" s="449"/>
      <c r="DL12" s="449"/>
      <c r="DM12" s="449"/>
      <c r="DN12" s="449"/>
      <c r="DO12" s="449"/>
      <c r="DP12" s="449"/>
      <c r="DQ12" s="449"/>
      <c r="DR12" s="449"/>
      <c r="DS12" s="449"/>
      <c r="DT12" s="449"/>
      <c r="DU12" s="449"/>
      <c r="DV12" s="449"/>
      <c r="DW12" s="449"/>
      <c r="DX12" s="449"/>
      <c r="DY12" s="449"/>
      <c r="DZ12" s="449"/>
      <c r="EA12" s="449"/>
      <c r="EB12" s="449"/>
      <c r="EC12" s="449"/>
      <c r="ED12" s="449"/>
      <c r="EE12" s="449"/>
      <c r="EF12" s="449"/>
      <c r="EG12" s="449"/>
      <c r="EH12" s="449"/>
      <c r="EI12" s="449"/>
      <c r="EJ12" s="449"/>
      <c r="EK12" s="449"/>
      <c r="EL12" s="449"/>
      <c r="EM12" s="449"/>
      <c r="EN12" s="449"/>
      <c r="EO12" s="449"/>
      <c r="EP12" s="449"/>
      <c r="EQ12" s="449"/>
      <c r="ER12" s="449"/>
      <c r="ES12" s="449"/>
      <c r="ET12" s="449"/>
      <c r="EU12" s="449"/>
      <c r="EV12" s="449"/>
      <c r="EW12" s="449"/>
      <c r="EX12" s="449"/>
      <c r="EY12" s="449"/>
      <c r="EZ12" s="449"/>
      <c r="FA12" s="449"/>
      <c r="FB12" s="449"/>
      <c r="FC12" s="449"/>
      <c r="FD12" s="449"/>
      <c r="FE12" s="449"/>
      <c r="FF12" s="449"/>
      <c r="FG12" s="449"/>
      <c r="FH12" s="449"/>
      <c r="FI12" s="449"/>
      <c r="FJ12" s="449"/>
      <c r="FK12" s="449"/>
      <c r="FL12" s="449"/>
      <c r="FM12" s="449"/>
      <c r="FN12" s="449"/>
      <c r="FO12" s="449"/>
      <c r="FP12" s="449"/>
      <c r="FQ12" s="449"/>
      <c r="FR12" s="449"/>
      <c r="FS12" s="449"/>
      <c r="FT12" s="449"/>
      <c r="FU12" s="449"/>
      <c r="FV12" s="449"/>
      <c r="FW12" s="449"/>
    </row>
    <row r="13" spans="2:22" ht="13.5" thickBot="1">
      <c r="B13" s="453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5"/>
    </row>
    <row r="14" spans="2:22" s="456" customFormat="1" ht="33.75" customHeight="1" thickBot="1" thickTop="1">
      <c r="B14" s="457"/>
      <c r="C14" s="458"/>
      <c r="D14" s="414" t="s">
        <v>211</v>
      </c>
      <c r="E14" s="414" t="s">
        <v>1</v>
      </c>
      <c r="F14" s="459" t="s">
        <v>14</v>
      </c>
      <c r="G14" s="459" t="s">
        <v>15</v>
      </c>
      <c r="H14" s="460" t="s">
        <v>2</v>
      </c>
      <c r="I14" s="461">
        <f>'[1]BASE'!GM15</f>
        <v>41395</v>
      </c>
      <c r="J14" s="461">
        <f>'[1]BASE'!GN15</f>
        <v>41426</v>
      </c>
      <c r="K14" s="461">
        <f>'[1]BASE'!GO15</f>
        <v>41456</v>
      </c>
      <c r="L14" s="461">
        <f>'[1]BASE'!GP15</f>
        <v>41487</v>
      </c>
      <c r="M14" s="461">
        <f>'[1]BASE'!GQ15</f>
        <v>41518</v>
      </c>
      <c r="N14" s="461">
        <f>'[1]BASE'!GR15</f>
        <v>41548</v>
      </c>
      <c r="O14" s="461">
        <f>'[1]BASE'!GS15</f>
        <v>41579</v>
      </c>
      <c r="P14" s="461">
        <f>'[1]BASE'!GT15</f>
        <v>41609</v>
      </c>
      <c r="Q14" s="461">
        <f>'[1]BASE'!GU15</f>
        <v>41640</v>
      </c>
      <c r="R14" s="461">
        <f>'[1]BASE'!GV15</f>
        <v>41671</v>
      </c>
      <c r="S14" s="461">
        <f>'[1]BASE'!GW15</f>
        <v>41699</v>
      </c>
      <c r="T14" s="461">
        <f>'[1]BASE'!GX15</f>
        <v>41730</v>
      </c>
      <c r="U14" s="461">
        <f>'[1]BASE'!GY15</f>
        <v>41760</v>
      </c>
      <c r="V14" s="462"/>
    </row>
    <row r="15" spans="2:22" s="463" customFormat="1" ht="19.5" customHeight="1" thickTop="1">
      <c r="B15" s="464"/>
      <c r="C15" s="465"/>
      <c r="D15" s="466"/>
      <c r="E15" s="466"/>
      <c r="F15" s="466"/>
      <c r="G15" s="466"/>
      <c r="H15" s="465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8"/>
      <c r="V15" s="469"/>
    </row>
    <row r="16" spans="2:22" s="463" customFormat="1" ht="18">
      <c r="B16" s="464"/>
      <c r="C16" s="470">
        <f>IF('[1]BASE'!C17="","",'[1]BASE'!C17)</f>
        <v>1</v>
      </c>
      <c r="D16" s="470">
        <f>IF('[1]BASE'!D17="","",'[1]BASE'!D17)</f>
        <v>1403</v>
      </c>
      <c r="E16" s="470" t="str">
        <f>IF('[1]BASE'!E17="","",'[1]BASE'!E17)</f>
        <v>BRAGADO - HENDERSON</v>
      </c>
      <c r="F16" s="470">
        <f>IF('[1]BASE'!F17="","",'[1]BASE'!F17)</f>
        <v>220</v>
      </c>
      <c r="G16" s="470">
        <f>IF('[1]BASE'!G17="","",'[1]BASE'!G17)</f>
        <v>177</v>
      </c>
      <c r="H16" s="470" t="str">
        <f>IF('[1]BASE'!H17="","",'[1]BASE'!H17)</f>
        <v>A</v>
      </c>
      <c r="I16" s="471">
        <f>IF('[1]BASE'!GM17="","",'[1]BASE'!GM17)</f>
      </c>
      <c r="J16" s="471">
        <f>IF('[1]BASE'!GN17="","",'[1]BASE'!GN17)</f>
      </c>
      <c r="K16" s="471">
        <f>IF('[1]BASE'!GO17="","",'[1]BASE'!GO17)</f>
      </c>
      <c r="L16" s="471">
        <f>IF('[1]BASE'!GP17="","",'[1]BASE'!GP17)</f>
      </c>
      <c r="M16" s="471">
        <f>IF('[1]BASE'!GQ17="","",'[1]BASE'!GQ17)</f>
      </c>
      <c r="N16" s="471">
        <f>IF('[1]BASE'!GR17="","",'[1]BASE'!GR17)</f>
      </c>
      <c r="O16" s="471">
        <f>IF('[1]BASE'!GS17="","",'[1]BASE'!GS17)</f>
      </c>
      <c r="P16" s="471">
        <f>IF('[1]BASE'!GT17="","",'[1]BASE'!GT17)</f>
      </c>
      <c r="Q16" s="471">
        <f>IF('[1]BASE'!GU17="","",'[1]BASE'!GU17)</f>
      </c>
      <c r="R16" s="471">
        <f>IF('[1]BASE'!GV17="","",'[1]BASE'!GV17)</f>
      </c>
      <c r="S16" s="471">
        <f>IF('[1]BASE'!GW17="","",'[1]BASE'!GW17)</f>
        <v>1</v>
      </c>
      <c r="T16" s="471">
        <f>IF('[1]BASE'!GX17="","",'[1]BASE'!GX17)</f>
      </c>
      <c r="U16" s="472"/>
      <c r="V16" s="469"/>
    </row>
    <row r="17" spans="2:22" s="463" customFormat="1" ht="18">
      <c r="B17" s="464"/>
      <c r="C17" s="473">
        <f>IF('[1]BASE'!C18="","",'[1]BASE'!C18)</f>
        <v>2</v>
      </c>
      <c r="D17" s="473" t="str">
        <f>IF('[1]BASE'!D18="","",'[1]BASE'!D18)</f>
        <v>CE-000</v>
      </c>
      <c r="E17" s="473" t="str">
        <f>IF('[1]BASE'!E18="","",'[1]BASE'!E18)</f>
        <v>AZUL - LAS FLORES</v>
      </c>
      <c r="F17" s="473">
        <f>IF('[1]BASE'!F18="","",'[1]BASE'!F18)</f>
        <v>132</v>
      </c>
      <c r="G17" s="473">
        <f>IF('[1]BASE'!G18="","",'[1]BASE'!G18)</f>
        <v>107</v>
      </c>
      <c r="H17" s="473" t="str">
        <f>IF('[1]BASE'!H18="","",'[1]BASE'!H18)</f>
        <v>C</v>
      </c>
      <c r="I17" s="474" t="str">
        <f>IF('[1]BASE'!GM18="","",'[1]BASE'!GM18)</f>
        <v>XXXX</v>
      </c>
      <c r="J17" s="474" t="str">
        <f>IF('[1]BASE'!GN18="","",'[1]BASE'!GN18)</f>
        <v>XXXX</v>
      </c>
      <c r="K17" s="474" t="str">
        <f>IF('[1]BASE'!GO18="","",'[1]BASE'!GO18)</f>
        <v>XXXX</v>
      </c>
      <c r="L17" s="474" t="str">
        <f>IF('[1]BASE'!GP18="","",'[1]BASE'!GP18)</f>
        <v>XXXX</v>
      </c>
      <c r="M17" s="474" t="str">
        <f>IF('[1]BASE'!GQ18="","",'[1]BASE'!GQ18)</f>
        <v>XXXX</v>
      </c>
      <c r="N17" s="474" t="str">
        <f>IF('[1]BASE'!GR18="","",'[1]BASE'!GR18)</f>
        <v>XXXX</v>
      </c>
      <c r="O17" s="474" t="str">
        <f>IF('[1]BASE'!GS18="","",'[1]BASE'!GS18)</f>
        <v>XXXX</v>
      </c>
      <c r="P17" s="474" t="str">
        <f>IF('[1]BASE'!GT18="","",'[1]BASE'!GT18)</f>
        <v>XXXX</v>
      </c>
      <c r="Q17" s="474" t="str">
        <f>IF('[1]BASE'!GU18="","",'[1]BASE'!GU18)</f>
        <v>XXXX</v>
      </c>
      <c r="R17" s="474" t="str">
        <f>IF('[1]BASE'!GV18="","",'[1]BASE'!GV18)</f>
        <v>XXXX</v>
      </c>
      <c r="S17" s="474" t="str">
        <f>IF('[1]BASE'!GW18="","",'[1]BASE'!GW18)</f>
        <v>XXXX</v>
      </c>
      <c r="T17" s="474" t="str">
        <f>IF('[1]BASE'!GX18="","",'[1]BASE'!GX18)</f>
        <v>XXXX</v>
      </c>
      <c r="U17" s="472"/>
      <c r="V17" s="469"/>
    </row>
    <row r="18" spans="2:22" s="463" customFormat="1" ht="19.5" customHeight="1">
      <c r="B18" s="464"/>
      <c r="C18" s="470">
        <f>IF('[1]BASE'!C19="","",'[1]BASE'!C19)</f>
        <v>3</v>
      </c>
      <c r="D18" s="470">
        <f>IF('[1]BASE'!D19="","",'[1]BASE'!D19)</f>
        <v>1534</v>
      </c>
      <c r="E18" s="470" t="str">
        <f>IF('[1]BASE'!E19="","",'[1]BASE'!E19)</f>
        <v>BAHIA BLANCA - NORTE II</v>
      </c>
      <c r="F18" s="470">
        <f>IF('[1]BASE'!F19="","",'[1]BASE'!F19)</f>
        <v>132</v>
      </c>
      <c r="G18" s="470">
        <f>IF('[1]BASE'!G19="","",'[1]BASE'!G19)</f>
        <v>19</v>
      </c>
      <c r="H18" s="470" t="str">
        <f>IF('[1]BASE'!H19="","",'[1]BASE'!H19)</f>
        <v>C</v>
      </c>
      <c r="I18" s="471">
        <f>IF('[1]BASE'!GM19="","",'[1]BASE'!GM19)</f>
      </c>
      <c r="J18" s="471">
        <f>IF('[1]BASE'!GN19="","",'[1]BASE'!GN19)</f>
      </c>
      <c r="K18" s="471">
        <f>IF('[1]BASE'!GO19="","",'[1]BASE'!GO19)</f>
      </c>
      <c r="L18" s="471">
        <f>IF('[1]BASE'!GP19="","",'[1]BASE'!GP19)</f>
      </c>
      <c r="M18" s="471">
        <f>IF('[1]BASE'!GQ19="","",'[1]BASE'!GQ19)</f>
      </c>
      <c r="N18" s="471">
        <f>IF('[1]BASE'!GR19="","",'[1]BASE'!GR19)</f>
      </c>
      <c r="O18" s="471">
        <f>IF('[1]BASE'!GS19="","",'[1]BASE'!GS19)</f>
      </c>
      <c r="P18" s="471">
        <f>IF('[1]BASE'!GT19="","",'[1]BASE'!GT19)</f>
      </c>
      <c r="Q18" s="471">
        <f>IF('[1]BASE'!GU19="","",'[1]BASE'!GU19)</f>
      </c>
      <c r="R18" s="471">
        <f>IF('[1]BASE'!GV19="","",'[1]BASE'!GV19)</f>
      </c>
      <c r="S18" s="471">
        <f>IF('[1]BASE'!GW19="","",'[1]BASE'!GW19)</f>
      </c>
      <c r="T18" s="471">
        <f>IF('[1]BASE'!GX19="","",'[1]BASE'!GX19)</f>
      </c>
      <c r="U18" s="472"/>
      <c r="V18" s="469"/>
    </row>
    <row r="19" spans="2:22" s="463" customFormat="1" ht="19.5" customHeight="1">
      <c r="B19" s="464"/>
      <c r="C19" s="473">
        <f>IF('[1]BASE'!C20="","",'[1]BASE'!C20)</f>
        <v>4</v>
      </c>
      <c r="D19" s="473">
        <f>IF('[1]BASE'!D20="","",'[1]BASE'!D20)</f>
        <v>1532</v>
      </c>
      <c r="E19" s="473" t="str">
        <f>IF('[1]BASE'!E20="","",'[1]BASE'!E20)</f>
        <v>BAHIA BLANCA - P. LURO</v>
      </c>
      <c r="F19" s="473">
        <f>IF('[1]BASE'!F20="","",'[1]BASE'!F20)</f>
        <v>132</v>
      </c>
      <c r="G19" s="473">
        <f>IF('[1]BASE'!G20="","",'[1]BASE'!G20)</f>
        <v>141</v>
      </c>
      <c r="H19" s="473" t="str">
        <f>IF('[1]BASE'!H20="","",'[1]BASE'!H20)</f>
        <v>B</v>
      </c>
      <c r="I19" s="474">
        <f>IF('[1]BASE'!GM20="","",'[1]BASE'!GM20)</f>
      </c>
      <c r="J19" s="474">
        <f>IF('[1]BASE'!GN20="","",'[1]BASE'!GN20)</f>
      </c>
      <c r="K19" s="474">
        <f>IF('[1]BASE'!GO20="","",'[1]BASE'!GO20)</f>
      </c>
      <c r="L19" s="474">
        <f>IF('[1]BASE'!GP20="","",'[1]BASE'!GP20)</f>
      </c>
      <c r="M19" s="474">
        <f>IF('[1]BASE'!GQ20="","",'[1]BASE'!GQ20)</f>
      </c>
      <c r="N19" s="474">
        <f>IF('[1]BASE'!GR20="","",'[1]BASE'!GR20)</f>
      </c>
      <c r="O19" s="474">
        <f>IF('[1]BASE'!GS20="","",'[1]BASE'!GS20)</f>
      </c>
      <c r="P19" s="474">
        <f>IF('[1]BASE'!GT20="","",'[1]BASE'!GT20)</f>
      </c>
      <c r="Q19" s="474">
        <f>IF('[1]BASE'!GU20="","",'[1]BASE'!GU20)</f>
      </c>
      <c r="R19" s="474">
        <f>IF('[1]BASE'!GV20="","",'[1]BASE'!GV20)</f>
      </c>
      <c r="S19" s="474">
        <f>IF('[1]BASE'!GW20="","",'[1]BASE'!GW20)</f>
      </c>
      <c r="T19" s="474">
        <f>IF('[1]BASE'!GX20="","",'[1]BASE'!GX20)</f>
      </c>
      <c r="U19" s="472"/>
      <c r="V19" s="469"/>
    </row>
    <row r="20" spans="2:22" s="463" customFormat="1" ht="19.5" customHeight="1">
      <c r="B20" s="464"/>
      <c r="C20" s="470">
        <f>IF('[1]BASE'!C21="","",'[1]BASE'!C21)</f>
        <v>5</v>
      </c>
      <c r="D20" s="470">
        <f>IF('[1]BASE'!D21="","",'[1]BASE'!D21)</f>
        <v>1535</v>
      </c>
      <c r="E20" s="470" t="str">
        <f>IF('[1]BASE'!E21="","",'[1]BASE'!E21)</f>
        <v>BAHIA BLANCA - PETROQ. BAHIA BLANCA 1</v>
      </c>
      <c r="F20" s="470">
        <f>IF('[1]BASE'!F21="","",'[1]BASE'!F21)</f>
        <v>132</v>
      </c>
      <c r="G20" s="470">
        <f>IF('[1]BASE'!G21="","",'[1]BASE'!G21)</f>
        <v>29.8</v>
      </c>
      <c r="H20" s="470" t="str">
        <f>IF('[1]BASE'!H21="","",'[1]BASE'!H21)</f>
        <v>C</v>
      </c>
      <c r="I20" s="471">
        <f>IF('[1]BASE'!GM21="","",'[1]BASE'!GM21)</f>
      </c>
      <c r="J20" s="471">
        <f>IF('[1]BASE'!GN21="","",'[1]BASE'!GN21)</f>
      </c>
      <c r="K20" s="471">
        <f>IF('[1]BASE'!GO21="","",'[1]BASE'!GO21)</f>
      </c>
      <c r="L20" s="471">
        <f>IF('[1]BASE'!GP21="","",'[1]BASE'!GP21)</f>
      </c>
      <c r="M20" s="471">
        <f>IF('[1]BASE'!GQ21="","",'[1]BASE'!GQ21)</f>
      </c>
      <c r="N20" s="471">
        <f>IF('[1]BASE'!GR21="","",'[1]BASE'!GR21)</f>
      </c>
      <c r="O20" s="471">
        <f>IF('[1]BASE'!GS21="","",'[1]BASE'!GS21)</f>
      </c>
      <c r="P20" s="471">
        <f>IF('[1]BASE'!GT21="","",'[1]BASE'!GT21)</f>
      </c>
      <c r="Q20" s="471">
        <f>IF('[1]BASE'!GU21="","",'[1]BASE'!GU21)</f>
      </c>
      <c r="R20" s="471">
        <f>IF('[1]BASE'!GV21="","",'[1]BASE'!GV21)</f>
      </c>
      <c r="S20" s="471">
        <f>IF('[1]BASE'!GW21="","",'[1]BASE'!GW21)</f>
      </c>
      <c r="T20" s="471">
        <f>IF('[1]BASE'!GX21="","",'[1]BASE'!GX21)</f>
      </c>
      <c r="U20" s="472"/>
      <c r="V20" s="469"/>
    </row>
    <row r="21" spans="2:22" s="463" customFormat="1" ht="19.5" customHeight="1">
      <c r="B21" s="464"/>
      <c r="C21" s="473">
        <f>IF('[1]BASE'!C22="","",'[1]BASE'!C22)</f>
        <v>6</v>
      </c>
      <c r="D21" s="473">
        <f>IF('[1]BASE'!D22="","",'[1]BASE'!D22)</f>
        <v>1531</v>
      </c>
      <c r="E21" s="473" t="str">
        <f>IF('[1]BASE'!E22="","",'[1]BASE'!E22)</f>
        <v>BAHIA BLANCA - PRINGLES</v>
      </c>
      <c r="F21" s="473">
        <f>IF('[1]BASE'!F22="","",'[1]BASE'!F22)</f>
        <v>132</v>
      </c>
      <c r="G21" s="473">
        <f>IF('[1]BASE'!G22="","",'[1]BASE'!G22)</f>
        <v>102.09</v>
      </c>
      <c r="H21" s="473" t="str">
        <f>IF('[1]BASE'!H22="","",'[1]BASE'!H22)</f>
        <v>C</v>
      </c>
      <c r="I21" s="474">
        <f>IF('[1]BASE'!GM22="","",'[1]BASE'!GM22)</f>
      </c>
      <c r="J21" s="474">
        <f>IF('[1]BASE'!GN22="","",'[1]BASE'!GN22)</f>
      </c>
      <c r="K21" s="474">
        <f>IF('[1]BASE'!GO22="","",'[1]BASE'!GO22)</f>
        <v>1</v>
      </c>
      <c r="L21" s="474">
        <f>IF('[1]BASE'!GP22="","",'[1]BASE'!GP22)</f>
        <v>1</v>
      </c>
      <c r="M21" s="474">
        <f>IF('[1]BASE'!GQ22="","",'[1]BASE'!GQ22)</f>
      </c>
      <c r="N21" s="474">
        <f>IF('[1]BASE'!GR22="","",'[1]BASE'!GR22)</f>
      </c>
      <c r="O21" s="474">
        <f>IF('[1]BASE'!GS22="","",'[1]BASE'!GS22)</f>
      </c>
      <c r="P21" s="474">
        <f>IF('[1]BASE'!GT22="","",'[1]BASE'!GT22)</f>
      </c>
      <c r="Q21" s="474">
        <f>IF('[1]BASE'!GU22="","",'[1]BASE'!GU22)</f>
      </c>
      <c r="R21" s="474">
        <f>IF('[1]BASE'!GV22="","",'[1]BASE'!GV22)</f>
      </c>
      <c r="S21" s="474">
        <f>IF('[1]BASE'!GW22="","",'[1]BASE'!GW22)</f>
      </c>
      <c r="T21" s="474">
        <f>IF('[1]BASE'!GX22="","",'[1]BASE'!GX22)</f>
      </c>
      <c r="U21" s="472"/>
      <c r="V21" s="469"/>
    </row>
    <row r="22" spans="2:22" s="463" customFormat="1" ht="19.5" customHeight="1">
      <c r="B22" s="464"/>
      <c r="C22" s="470">
        <f>IF('[1]BASE'!C23="","",'[1]BASE'!C23)</f>
        <v>7</v>
      </c>
      <c r="D22" s="470">
        <f>IF('[1]BASE'!D23="","",'[1]BASE'!D23)</f>
        <v>1522</v>
      </c>
      <c r="E22" s="470" t="str">
        <f>IF('[1]BASE'!E23="","",'[1]BASE'!E23)</f>
        <v>BALCARCE - MAR DEL PLATA</v>
      </c>
      <c r="F22" s="470">
        <f>IF('[1]BASE'!F23="","",'[1]BASE'!F23)</f>
        <v>132</v>
      </c>
      <c r="G22" s="470">
        <f>IF('[1]BASE'!G23="","",'[1]BASE'!G23)</f>
        <v>62.9</v>
      </c>
      <c r="H22" s="470" t="str">
        <f>IF('[1]BASE'!H23="","",'[1]BASE'!H23)</f>
        <v>C</v>
      </c>
      <c r="I22" s="471">
        <f>IF('[1]BASE'!GM23="","",'[1]BASE'!GM23)</f>
      </c>
      <c r="J22" s="471">
        <f>IF('[1]BASE'!GN23="","",'[1]BASE'!GN23)</f>
      </c>
      <c r="K22" s="471">
        <f>IF('[1]BASE'!GO23="","",'[1]BASE'!GO23)</f>
      </c>
      <c r="L22" s="471">
        <f>IF('[1]BASE'!GP23="","",'[1]BASE'!GP23)</f>
      </c>
      <c r="M22" s="471">
        <f>IF('[1]BASE'!GQ23="","",'[1]BASE'!GQ23)</f>
      </c>
      <c r="N22" s="471">
        <f>IF('[1]BASE'!GR23="","",'[1]BASE'!GR23)</f>
      </c>
      <c r="O22" s="471">
        <f>IF('[1]BASE'!GS23="","",'[1]BASE'!GS23)</f>
      </c>
      <c r="P22" s="471">
        <f>IF('[1]BASE'!GT23="","",'[1]BASE'!GT23)</f>
      </c>
      <c r="Q22" s="471">
        <f>IF('[1]BASE'!GU23="","",'[1]BASE'!GU23)</f>
      </c>
      <c r="R22" s="471">
        <f>IF('[1]BASE'!GV23="","",'[1]BASE'!GV23)</f>
      </c>
      <c r="S22" s="471">
        <f>IF('[1]BASE'!GW23="","",'[1]BASE'!GW23)</f>
      </c>
      <c r="T22" s="471">
        <f>IF('[1]BASE'!GX23="","",'[1]BASE'!GX23)</f>
      </c>
      <c r="U22" s="472"/>
      <c r="V22" s="469"/>
    </row>
    <row r="23" spans="2:22" s="463" customFormat="1" ht="19.5" customHeight="1">
      <c r="B23" s="464"/>
      <c r="C23" s="473">
        <f>IF('[1]BASE'!C24="","",'[1]BASE'!C24)</f>
        <v>8</v>
      </c>
      <c r="D23" s="473">
        <f>IF('[1]BASE'!D24="","",'[1]BASE'!D24)</f>
        <v>1406</v>
      </c>
      <c r="E23" s="473" t="str">
        <f>IF('[1]BASE'!E24="","",'[1]BASE'!E24)</f>
        <v>BRAGADO - CHACABUCO</v>
      </c>
      <c r="F23" s="473">
        <f>IF('[1]BASE'!F24="","",'[1]BASE'!F24)</f>
        <v>132</v>
      </c>
      <c r="G23" s="473">
        <f>IF('[1]BASE'!G24="","",'[1]BASE'!G24)</f>
        <v>60.6</v>
      </c>
      <c r="H23" s="473" t="str">
        <f>IF('[1]BASE'!H24="","",'[1]BASE'!H24)</f>
        <v>B</v>
      </c>
      <c r="I23" s="474">
        <f>IF('[1]BASE'!GM24="","",'[1]BASE'!GM24)</f>
      </c>
      <c r="J23" s="474">
        <f>IF('[1]BASE'!GN24="","",'[1]BASE'!GN24)</f>
      </c>
      <c r="K23" s="474">
        <f>IF('[1]BASE'!GO24="","",'[1]BASE'!GO24)</f>
      </c>
      <c r="L23" s="474">
        <f>IF('[1]BASE'!GP24="","",'[1]BASE'!GP24)</f>
      </c>
      <c r="M23" s="474">
        <f>IF('[1]BASE'!GQ24="","",'[1]BASE'!GQ24)</f>
      </c>
      <c r="N23" s="474">
        <f>IF('[1]BASE'!GR24="","",'[1]BASE'!GR24)</f>
      </c>
      <c r="O23" s="474">
        <f>IF('[1]BASE'!GS24="","",'[1]BASE'!GS24)</f>
      </c>
      <c r="P23" s="474">
        <f>IF('[1]BASE'!GT24="","",'[1]BASE'!GT24)</f>
      </c>
      <c r="Q23" s="474">
        <f>IF('[1]BASE'!GU24="","",'[1]BASE'!GU24)</f>
      </c>
      <c r="R23" s="474">
        <f>IF('[1]BASE'!GV24="","",'[1]BASE'!GV24)</f>
      </c>
      <c r="S23" s="474">
        <f>IF('[1]BASE'!GW24="","",'[1]BASE'!GW24)</f>
      </c>
      <c r="T23" s="474">
        <f>IF('[1]BASE'!GX24="","",'[1]BASE'!GX24)</f>
      </c>
      <c r="U23" s="472"/>
      <c r="V23" s="469"/>
    </row>
    <row r="24" spans="2:22" s="463" customFormat="1" ht="19.5" customHeight="1">
      <c r="B24" s="464"/>
      <c r="C24" s="470">
        <f>IF('[1]BASE'!C25="","",'[1]BASE'!C25)</f>
        <v>9</v>
      </c>
      <c r="D24" s="470">
        <f>IF('[1]BASE'!D25="","",'[1]BASE'!D25)</f>
        <v>1404</v>
      </c>
      <c r="E24" s="470" t="str">
        <f>IF('[1]BASE'!E25="","",'[1]BASE'!E25)</f>
        <v>BRAGADO - CHIVILCOY</v>
      </c>
      <c r="F24" s="470">
        <f>IF('[1]BASE'!F25="","",'[1]BASE'!F25)</f>
        <v>132</v>
      </c>
      <c r="G24" s="470">
        <f>IF('[1]BASE'!G25="","",'[1]BASE'!G25)</f>
        <v>49</v>
      </c>
      <c r="H24" s="470" t="str">
        <f>IF('[1]BASE'!H25="","",'[1]BASE'!H25)</f>
        <v>B</v>
      </c>
      <c r="I24" s="471">
        <f>IF('[1]BASE'!GM25="","",'[1]BASE'!GM25)</f>
      </c>
      <c r="J24" s="471">
        <f>IF('[1]BASE'!GN25="","",'[1]BASE'!GN25)</f>
      </c>
      <c r="K24" s="471">
        <f>IF('[1]BASE'!GO25="","",'[1]BASE'!GO25)</f>
      </c>
      <c r="L24" s="471">
        <f>IF('[1]BASE'!GP25="","",'[1]BASE'!GP25)</f>
        <v>1</v>
      </c>
      <c r="M24" s="471">
        <f>IF('[1]BASE'!GQ25="","",'[1]BASE'!GQ25)</f>
      </c>
      <c r="N24" s="471">
        <f>IF('[1]BASE'!GR25="","",'[1]BASE'!GR25)</f>
      </c>
      <c r="O24" s="471">
        <f>IF('[1]BASE'!GS25="","",'[1]BASE'!GS25)</f>
      </c>
      <c r="P24" s="471">
        <f>IF('[1]BASE'!GT25="","",'[1]BASE'!GT25)</f>
      </c>
      <c r="Q24" s="471">
        <f>IF('[1]BASE'!GU25="","",'[1]BASE'!GU25)</f>
      </c>
      <c r="R24" s="471">
        <f>IF('[1]BASE'!GV25="","",'[1]BASE'!GV25)</f>
      </c>
      <c r="S24" s="471">
        <f>IF('[1]BASE'!GW25="","",'[1]BASE'!GW25)</f>
        <v>2</v>
      </c>
      <c r="T24" s="471">
        <f>IF('[1]BASE'!GX25="","",'[1]BASE'!GX25)</f>
      </c>
      <c r="U24" s="472"/>
      <c r="V24" s="469"/>
    </row>
    <row r="25" spans="2:22" s="463" customFormat="1" ht="19.5" customHeight="1">
      <c r="B25" s="464"/>
      <c r="C25" s="473">
        <f>IF('[1]BASE'!C26="","",'[1]BASE'!C26)</f>
        <v>10</v>
      </c>
      <c r="D25" s="473">
        <f>IF('[1]BASE'!D26="","",'[1]BASE'!D26)</f>
        <v>1405</v>
      </c>
      <c r="E25" s="473" t="str">
        <f>IF('[1]BASE'!E26="","",'[1]BASE'!E26)</f>
        <v>BRAGADO - SALADILLO</v>
      </c>
      <c r="F25" s="473">
        <f>IF('[1]BASE'!F26="","",'[1]BASE'!F26)</f>
        <v>132</v>
      </c>
      <c r="G25" s="473">
        <f>IF('[1]BASE'!G26="","",'[1]BASE'!G26)</f>
        <v>83.8</v>
      </c>
      <c r="H25" s="473" t="str">
        <f>IF('[1]BASE'!H26="","",'[1]BASE'!H26)</f>
        <v>B</v>
      </c>
      <c r="I25" s="474">
        <f>IF('[1]BASE'!GM26="","",'[1]BASE'!GM26)</f>
      </c>
      <c r="J25" s="474">
        <f>IF('[1]BASE'!GN26="","",'[1]BASE'!GN26)</f>
      </c>
      <c r="K25" s="474">
        <f>IF('[1]BASE'!GO26="","",'[1]BASE'!GO26)</f>
      </c>
      <c r="L25" s="474">
        <f>IF('[1]BASE'!GP26="","",'[1]BASE'!GP26)</f>
      </c>
      <c r="M25" s="474">
        <f>IF('[1]BASE'!GQ26="","",'[1]BASE'!GQ26)</f>
      </c>
      <c r="N25" s="474">
        <f>IF('[1]BASE'!GR26="","",'[1]BASE'!GR26)</f>
      </c>
      <c r="O25" s="474">
        <f>IF('[1]BASE'!GS26="","",'[1]BASE'!GS26)</f>
      </c>
      <c r="P25" s="474">
        <f>IF('[1]BASE'!GT26="","",'[1]BASE'!GT26)</f>
      </c>
      <c r="Q25" s="474">
        <f>IF('[1]BASE'!GU26="","",'[1]BASE'!GU26)</f>
      </c>
      <c r="R25" s="474">
        <f>IF('[1]BASE'!GV26="","",'[1]BASE'!GV26)</f>
      </c>
      <c r="S25" s="474">
        <f>IF('[1]BASE'!GW26="","",'[1]BASE'!GW26)</f>
      </c>
      <c r="T25" s="474">
        <f>IF('[1]BASE'!GX26="","",'[1]BASE'!GX26)</f>
      </c>
      <c r="U25" s="472"/>
      <c r="V25" s="469"/>
    </row>
    <row r="26" spans="2:22" s="463" customFormat="1" ht="19.5" customHeight="1">
      <c r="B26" s="464"/>
      <c r="C26" s="470">
        <f>IF('[1]BASE'!C27="","",'[1]BASE'!C27)</f>
        <v>11</v>
      </c>
      <c r="D26" s="470">
        <f>IF('[1]BASE'!D27="","",'[1]BASE'!D27)</f>
        <v>1454</v>
      </c>
      <c r="E26" s="470" t="str">
        <f>IF('[1]BASE'!E27="","",'[1]BASE'!E27)</f>
        <v>C. AVELLANEDA - OLAVARRIA VIEJA</v>
      </c>
      <c r="F26" s="470">
        <f>IF('[1]BASE'!F27="","",'[1]BASE'!F27)</f>
        <v>132</v>
      </c>
      <c r="G26" s="470">
        <f>IF('[1]BASE'!G27="","",'[1]BASE'!G27)</f>
        <v>6.3</v>
      </c>
      <c r="H26" s="470" t="str">
        <f>IF('[1]BASE'!H27="","",'[1]BASE'!H27)</f>
        <v>C</v>
      </c>
      <c r="I26" s="471">
        <f>IF('[1]BASE'!GM27="","",'[1]BASE'!GM27)</f>
      </c>
      <c r="J26" s="471">
        <f>IF('[1]BASE'!GN27="","",'[1]BASE'!GN27)</f>
      </c>
      <c r="K26" s="471">
        <f>IF('[1]BASE'!GO27="","",'[1]BASE'!GO27)</f>
      </c>
      <c r="L26" s="471">
        <f>IF('[1]BASE'!GP27="","",'[1]BASE'!GP27)</f>
      </c>
      <c r="M26" s="471">
        <f>IF('[1]BASE'!GQ27="","",'[1]BASE'!GQ27)</f>
      </c>
      <c r="N26" s="471">
        <f>IF('[1]BASE'!GR27="","",'[1]BASE'!GR27)</f>
      </c>
      <c r="O26" s="471">
        <f>IF('[1]BASE'!GS27="","",'[1]BASE'!GS27)</f>
      </c>
      <c r="P26" s="471">
        <f>IF('[1]BASE'!GT27="","",'[1]BASE'!GT27)</f>
      </c>
      <c r="Q26" s="471">
        <f>IF('[1]BASE'!GU27="","",'[1]BASE'!GU27)</f>
      </c>
      <c r="R26" s="471">
        <f>IF('[1]BASE'!GV27="","",'[1]BASE'!GV27)</f>
      </c>
      <c r="S26" s="471">
        <f>IF('[1]BASE'!GW27="","",'[1]BASE'!GW27)</f>
      </c>
      <c r="T26" s="471">
        <f>IF('[1]BASE'!GX27="","",'[1]BASE'!GX27)</f>
      </c>
      <c r="U26" s="472"/>
      <c r="V26" s="469"/>
    </row>
    <row r="27" spans="2:22" s="463" customFormat="1" ht="19.5" customHeight="1">
      <c r="B27" s="464"/>
      <c r="C27" s="473">
        <f>IF('[1]BASE'!C28="","",'[1]BASE'!C28)</f>
        <v>12</v>
      </c>
      <c r="D27" s="473">
        <f>IF('[1]BASE'!D28="","",'[1]BASE'!D28)</f>
        <v>2617</v>
      </c>
      <c r="E27" s="473" t="str">
        <f>IF('[1]BASE'!E28="","",'[1]BASE'!E28)</f>
        <v>C. PATAGONES - VIEDMA</v>
      </c>
      <c r="F27" s="473">
        <f>IF('[1]BASE'!F28="","",'[1]BASE'!F28)</f>
        <v>132</v>
      </c>
      <c r="G27" s="473">
        <f>IF('[1]BASE'!G28="","",'[1]BASE'!G28)</f>
        <v>2.7</v>
      </c>
      <c r="H27" s="473" t="str">
        <f>IF('[1]BASE'!H28="","",'[1]BASE'!H28)</f>
        <v>C</v>
      </c>
      <c r="I27" s="474">
        <f>IF('[1]BASE'!GM28="","",'[1]BASE'!GM28)</f>
      </c>
      <c r="J27" s="474">
        <f>IF('[1]BASE'!GN28="","",'[1]BASE'!GN28)</f>
      </c>
      <c r="K27" s="474">
        <f>IF('[1]BASE'!GO28="","",'[1]BASE'!GO28)</f>
      </c>
      <c r="L27" s="474">
        <f>IF('[1]BASE'!GP28="","",'[1]BASE'!GP28)</f>
      </c>
      <c r="M27" s="474">
        <f>IF('[1]BASE'!GQ28="","",'[1]BASE'!GQ28)</f>
      </c>
      <c r="N27" s="474">
        <f>IF('[1]BASE'!GR28="","",'[1]BASE'!GR28)</f>
      </c>
      <c r="O27" s="474">
        <f>IF('[1]BASE'!GS28="","",'[1]BASE'!GS28)</f>
      </c>
      <c r="P27" s="474">
        <f>IF('[1]BASE'!GT28="","",'[1]BASE'!GT28)</f>
        <v>1</v>
      </c>
      <c r="Q27" s="474">
        <f>IF('[1]BASE'!GU28="","",'[1]BASE'!GU28)</f>
      </c>
      <c r="R27" s="474">
        <f>IF('[1]BASE'!GV28="","",'[1]BASE'!GV28)</f>
      </c>
      <c r="S27" s="474">
        <f>IF('[1]BASE'!GW28="","",'[1]BASE'!GW28)</f>
      </c>
      <c r="T27" s="474">
        <f>IF('[1]BASE'!GX28="","",'[1]BASE'!GX28)</f>
      </c>
      <c r="U27" s="472"/>
      <c r="V27" s="469"/>
    </row>
    <row r="28" spans="2:22" s="463" customFormat="1" ht="19.5" customHeight="1" hidden="1">
      <c r="B28" s="464"/>
      <c r="C28" s="470">
        <f>IF('[1]BASE'!C29="","",'[1]BASE'!C29)</f>
        <v>13</v>
      </c>
      <c r="D28" s="470" t="str">
        <f>IF('[1]BASE'!D29="","",'[1]BASE'!D29)</f>
        <v>CE-000</v>
      </c>
      <c r="E28" s="470" t="str">
        <f>IF('[1]BASE'!E29="","",'[1]BASE'!E29)</f>
        <v>CAMPANA - NUEVA CAMPANA</v>
      </c>
      <c r="F28" s="470">
        <f>IF('[1]BASE'!F29="","",'[1]BASE'!F29)</f>
        <v>132</v>
      </c>
      <c r="G28" s="470">
        <f>IF('[1]BASE'!G29="","",'[1]BASE'!G29)</f>
        <v>6.5</v>
      </c>
      <c r="H28" s="470" t="str">
        <f>IF('[1]BASE'!H29="","",'[1]BASE'!H29)</f>
        <v>C</v>
      </c>
      <c r="I28" s="471" t="str">
        <f>IF('[1]BASE'!GM29="","",'[1]BASE'!GM29)</f>
        <v>XXXX</v>
      </c>
      <c r="J28" s="471" t="str">
        <f>IF('[1]BASE'!GN29="","",'[1]BASE'!GN29)</f>
        <v>XXXX</v>
      </c>
      <c r="K28" s="471" t="str">
        <f>IF('[1]BASE'!GO29="","",'[1]BASE'!GO29)</f>
        <v>XXXX</v>
      </c>
      <c r="L28" s="471" t="str">
        <f>IF('[1]BASE'!GP29="","",'[1]BASE'!GP29)</f>
        <v>XXXX</v>
      </c>
      <c r="M28" s="471" t="str">
        <f>IF('[1]BASE'!GQ29="","",'[1]BASE'!GQ29)</f>
        <v>XXXX</v>
      </c>
      <c r="N28" s="471" t="str">
        <f>IF('[1]BASE'!GR29="","",'[1]BASE'!GR29)</f>
        <v>XXXX</v>
      </c>
      <c r="O28" s="471" t="str">
        <f>IF('[1]BASE'!GS29="","",'[1]BASE'!GS29)</f>
        <v>XXXX</v>
      </c>
      <c r="P28" s="471" t="str">
        <f>IF('[1]BASE'!GT29="","",'[1]BASE'!GT29)</f>
        <v>XXXX</v>
      </c>
      <c r="Q28" s="471" t="str">
        <f>IF('[1]BASE'!GU29="","",'[1]BASE'!GU29)</f>
        <v>XXXX</v>
      </c>
      <c r="R28" s="471" t="str">
        <f>IF('[1]BASE'!GV29="","",'[1]BASE'!GV29)</f>
        <v>XXXX</v>
      </c>
      <c r="S28" s="471" t="str">
        <f>IF('[1]BASE'!GW29="","",'[1]BASE'!GW29)</f>
        <v>XXXX</v>
      </c>
      <c r="T28" s="471" t="str">
        <f>IF('[1]BASE'!GX29="","",'[1]BASE'!GX29)</f>
        <v>XXXX</v>
      </c>
      <c r="U28" s="472"/>
      <c r="V28" s="469"/>
    </row>
    <row r="29" spans="2:22" s="463" customFormat="1" ht="19.5" customHeight="1">
      <c r="B29" s="464"/>
      <c r="C29" s="473">
        <f>IF('[1]BASE'!C30="","",'[1]BASE'!C30)</f>
        <v>14</v>
      </c>
      <c r="D29" s="473">
        <f>IF('[1]BASE'!D30="","",'[1]BASE'!D30)</f>
        <v>1432</v>
      </c>
      <c r="E29" s="473" t="str">
        <f>IF('[1]BASE'!E30="","",'[1]BASE'!E30)</f>
        <v>CAMPANA - SIDERCA</v>
      </c>
      <c r="F29" s="473">
        <f>IF('[1]BASE'!F30="","",'[1]BASE'!F30)</f>
        <v>132</v>
      </c>
      <c r="G29" s="473">
        <f>IF('[1]BASE'!G30="","",'[1]BASE'!G30)</f>
        <v>0.3</v>
      </c>
      <c r="H29" s="473" t="str">
        <f>IF('[1]BASE'!H30="","",'[1]BASE'!H30)</f>
        <v>C</v>
      </c>
      <c r="I29" s="474">
        <f>IF('[1]BASE'!GM30="","",'[1]BASE'!GM30)</f>
      </c>
      <c r="J29" s="474">
        <f>IF('[1]BASE'!GN30="","",'[1]BASE'!GN30)</f>
      </c>
      <c r="K29" s="474">
        <f>IF('[1]BASE'!GO30="","",'[1]BASE'!GO30)</f>
      </c>
      <c r="L29" s="474">
        <f>IF('[1]BASE'!GP30="","",'[1]BASE'!GP30)</f>
      </c>
      <c r="M29" s="474">
        <f>IF('[1]BASE'!GQ30="","",'[1]BASE'!GQ30)</f>
      </c>
      <c r="N29" s="474">
        <f>IF('[1]BASE'!GR30="","",'[1]BASE'!GR30)</f>
      </c>
      <c r="O29" s="474">
        <f>IF('[1]BASE'!GS30="","",'[1]BASE'!GS30)</f>
      </c>
      <c r="P29" s="474">
        <f>IF('[1]BASE'!GT30="","",'[1]BASE'!GT30)</f>
      </c>
      <c r="Q29" s="474">
        <f>IF('[1]BASE'!GU30="","",'[1]BASE'!GU30)</f>
      </c>
      <c r="R29" s="474">
        <f>IF('[1]BASE'!GV30="","",'[1]BASE'!GV30)</f>
      </c>
      <c r="S29" s="474">
        <f>IF('[1]BASE'!GW30="","",'[1]BASE'!GW30)</f>
      </c>
      <c r="T29" s="474">
        <f>IF('[1]BASE'!GX30="","",'[1]BASE'!GX30)</f>
      </c>
      <c r="U29" s="472"/>
      <c r="V29" s="469"/>
    </row>
    <row r="30" spans="2:22" s="463" customFormat="1" ht="19.5" customHeight="1">
      <c r="B30" s="464"/>
      <c r="C30" s="470">
        <f>IF('[1]BASE'!C31="","",'[1]BASE'!C31)</f>
        <v>15</v>
      </c>
      <c r="D30" s="470">
        <f>IF('[1]BASE'!D31="","",'[1]BASE'!D31)</f>
        <v>1428</v>
      </c>
      <c r="E30" s="470" t="str">
        <f>IF('[1]BASE'!E31="","",'[1]BASE'!E31)</f>
        <v>CAMPANA - ZARATE</v>
      </c>
      <c r="F30" s="470">
        <f>IF('[1]BASE'!F31="","",'[1]BASE'!F31)</f>
        <v>132</v>
      </c>
      <c r="G30" s="470">
        <f>IF('[1]BASE'!G31="","",'[1]BASE'!G31)</f>
        <v>9.4</v>
      </c>
      <c r="H30" s="470" t="str">
        <f>IF('[1]BASE'!H31="","",'[1]BASE'!H31)</f>
        <v>C</v>
      </c>
      <c r="I30" s="471">
        <f>IF('[1]BASE'!GM31="","",'[1]BASE'!GM31)</f>
        <v>1</v>
      </c>
      <c r="J30" s="471">
        <f>IF('[1]BASE'!GN31="","",'[1]BASE'!GN31)</f>
      </c>
      <c r="K30" s="471">
        <f>IF('[1]BASE'!GO31="","",'[1]BASE'!GO31)</f>
      </c>
      <c r="L30" s="471">
        <f>IF('[1]BASE'!GP31="","",'[1]BASE'!GP31)</f>
      </c>
      <c r="M30" s="471">
        <f>IF('[1]BASE'!GQ31="","",'[1]BASE'!GQ31)</f>
      </c>
      <c r="N30" s="471">
        <f>IF('[1]BASE'!GR31="","",'[1]BASE'!GR31)</f>
      </c>
      <c r="O30" s="471">
        <f>IF('[1]BASE'!GS31="","",'[1]BASE'!GS31)</f>
      </c>
      <c r="P30" s="471">
        <f>IF('[1]BASE'!GT31="","",'[1]BASE'!GT31)</f>
      </c>
      <c r="Q30" s="471">
        <f>IF('[1]BASE'!GU31="","",'[1]BASE'!GU31)</f>
      </c>
      <c r="R30" s="471">
        <f>IF('[1]BASE'!GV31="","",'[1]BASE'!GV31)</f>
      </c>
      <c r="S30" s="471">
        <f>IF('[1]BASE'!GW31="","",'[1]BASE'!GW31)</f>
      </c>
      <c r="T30" s="471">
        <f>IF('[1]BASE'!GX31="","",'[1]BASE'!GX31)</f>
      </c>
      <c r="U30" s="472"/>
      <c r="V30" s="469"/>
    </row>
    <row r="31" spans="2:22" s="463" customFormat="1" ht="19.5" customHeight="1">
      <c r="B31" s="464"/>
      <c r="C31" s="473">
        <f>IF('[1]BASE'!C32="","",'[1]BASE'!C32)</f>
        <v>16</v>
      </c>
      <c r="D31" s="473">
        <f>IF('[1]BASE'!D32="","",'[1]BASE'!D32)</f>
        <v>1438</v>
      </c>
      <c r="E31" s="473" t="str">
        <f>IF('[1]BASE'!E32="","",'[1]BASE'!E32)</f>
        <v>CHASCOMUS - VERONICA</v>
      </c>
      <c r="F31" s="473">
        <f>IF('[1]BASE'!F32="","",'[1]BASE'!F32)</f>
        <v>132</v>
      </c>
      <c r="G31" s="473">
        <f>IF('[1]BASE'!G32="","",'[1]BASE'!G32)</f>
        <v>70.8</v>
      </c>
      <c r="H31" s="473" t="str">
        <f>IF('[1]BASE'!H32="","",'[1]BASE'!H32)</f>
        <v>B</v>
      </c>
      <c r="I31" s="474">
        <f>IF('[1]BASE'!GM32="","",'[1]BASE'!GM32)</f>
        <v>2</v>
      </c>
      <c r="J31" s="474">
        <f>IF('[1]BASE'!GN32="","",'[1]BASE'!GN32)</f>
      </c>
      <c r="K31" s="474">
        <f>IF('[1]BASE'!GO32="","",'[1]BASE'!GO32)</f>
      </c>
      <c r="L31" s="474">
        <f>IF('[1]BASE'!GP32="","",'[1]BASE'!GP32)</f>
      </c>
      <c r="M31" s="474">
        <f>IF('[1]BASE'!GQ32="","",'[1]BASE'!GQ32)</f>
      </c>
      <c r="N31" s="474">
        <f>IF('[1]BASE'!GR32="","",'[1]BASE'!GR32)</f>
      </c>
      <c r="O31" s="474">
        <f>IF('[1]BASE'!GS32="","",'[1]BASE'!GS32)</f>
      </c>
      <c r="P31" s="474">
        <f>IF('[1]BASE'!GT32="","",'[1]BASE'!GT32)</f>
      </c>
      <c r="Q31" s="474">
        <f>IF('[1]BASE'!GU32="","",'[1]BASE'!GU32)</f>
        <v>1</v>
      </c>
      <c r="R31" s="474">
        <f>IF('[1]BASE'!GV32="","",'[1]BASE'!GV32)</f>
      </c>
      <c r="S31" s="474">
        <f>IF('[1]BASE'!GW32="","",'[1]BASE'!GW32)</f>
        <v>1</v>
      </c>
      <c r="T31" s="474">
        <f>IF('[1]BASE'!GX32="","",'[1]BASE'!GX32)</f>
      </c>
      <c r="U31" s="472"/>
      <c r="V31" s="469"/>
    </row>
    <row r="32" spans="2:22" s="463" customFormat="1" ht="19.5" customHeight="1">
      <c r="B32" s="464"/>
      <c r="C32" s="470">
        <f>IF('[1]BASE'!C33="","",'[1]BASE'!C33)</f>
        <v>17</v>
      </c>
      <c r="D32" s="470">
        <f>IF('[1]BASE'!D33="","",'[1]BASE'!D33)</f>
        <v>1409</v>
      </c>
      <c r="E32" s="470" t="str">
        <f>IF('[1]BASE'!E33="","",'[1]BASE'!E33)</f>
        <v>CHIVILCOY - MERCEDES B.A.</v>
      </c>
      <c r="F32" s="470">
        <f>IF('[1]BASE'!F33="","",'[1]BASE'!F33)</f>
        <v>132</v>
      </c>
      <c r="G32" s="470">
        <f>IF('[1]BASE'!G33="","",'[1]BASE'!G33)</f>
        <v>69.1</v>
      </c>
      <c r="H32" s="470" t="str">
        <f>IF('[1]BASE'!H33="","",'[1]BASE'!H33)</f>
        <v>C</v>
      </c>
      <c r="I32" s="471">
        <f>IF('[1]BASE'!GM33="","",'[1]BASE'!GM33)</f>
      </c>
      <c r="J32" s="471">
        <f>IF('[1]BASE'!GN33="","",'[1]BASE'!GN33)</f>
      </c>
      <c r="K32" s="471">
        <f>IF('[1]BASE'!GO33="","",'[1]BASE'!GO33)</f>
      </c>
      <c r="L32" s="471">
        <f>IF('[1]BASE'!GP33="","",'[1]BASE'!GP33)</f>
      </c>
      <c r="M32" s="471">
        <f>IF('[1]BASE'!GQ33="","",'[1]BASE'!GQ33)</f>
      </c>
      <c r="N32" s="471">
        <f>IF('[1]BASE'!GR33="","",'[1]BASE'!GR33)</f>
      </c>
      <c r="O32" s="471">
        <f>IF('[1]BASE'!GS33="","",'[1]BASE'!GS33)</f>
      </c>
      <c r="P32" s="471">
        <f>IF('[1]BASE'!GT33="","",'[1]BASE'!GT33)</f>
      </c>
      <c r="Q32" s="471">
        <f>IF('[1]BASE'!GU33="","",'[1]BASE'!GU33)</f>
      </c>
      <c r="R32" s="471">
        <f>IF('[1]BASE'!GV33="","",'[1]BASE'!GV33)</f>
      </c>
      <c r="S32" s="471">
        <f>IF('[1]BASE'!GW33="","",'[1]BASE'!GW33)</f>
        <v>1</v>
      </c>
      <c r="T32" s="471">
        <f>IF('[1]BASE'!GX33="","",'[1]BASE'!GX33)</f>
      </c>
      <c r="U32" s="472"/>
      <c r="V32" s="469"/>
    </row>
    <row r="33" spans="2:22" s="463" customFormat="1" ht="19.5" customHeight="1">
      <c r="B33" s="464"/>
      <c r="C33" s="473">
        <f>IF('[1]BASE'!C34="","",'[1]BASE'!C34)</f>
        <v>18</v>
      </c>
      <c r="D33" s="473">
        <f>IF('[1]BASE'!D34="","",'[1]BASE'!D34)</f>
        <v>1539</v>
      </c>
      <c r="E33" s="473" t="str">
        <f>IF('[1]BASE'!E34="","",'[1]BASE'!E34)</f>
        <v>CNEL. DORREGO - BAHIA BLANCA</v>
      </c>
      <c r="F33" s="473">
        <f>IF('[1]BASE'!F34="","",'[1]BASE'!F34)</f>
        <v>132</v>
      </c>
      <c r="G33" s="473">
        <f>IF('[1]BASE'!G34="","",'[1]BASE'!G34)</f>
        <v>77.5</v>
      </c>
      <c r="H33" s="473" t="str">
        <f>IF('[1]BASE'!H34="","",'[1]BASE'!H34)</f>
        <v>C</v>
      </c>
      <c r="I33" s="474" t="str">
        <f>IF('[1]BASE'!GM34="","",'[1]BASE'!GM34)</f>
        <v>XXXX</v>
      </c>
      <c r="J33" s="474" t="str">
        <f>IF('[1]BASE'!GN34="","",'[1]BASE'!GN34)</f>
        <v>XXXX</v>
      </c>
      <c r="K33" s="474" t="str">
        <f>IF('[1]BASE'!GO34="","",'[1]BASE'!GO34)</f>
        <v>XXXX</v>
      </c>
      <c r="L33" s="474" t="str">
        <f>IF('[1]BASE'!GP34="","",'[1]BASE'!GP34)</f>
        <v>XXXX</v>
      </c>
      <c r="M33" s="474" t="str">
        <f>IF('[1]BASE'!GQ34="","",'[1]BASE'!GQ34)</f>
        <v>XXXX</v>
      </c>
      <c r="N33" s="474" t="str">
        <f>IF('[1]BASE'!GR34="","",'[1]BASE'!GR34)</f>
        <v>XXXX</v>
      </c>
      <c r="O33" s="474" t="str">
        <f>IF('[1]BASE'!GS34="","",'[1]BASE'!GS34)</f>
        <v>XXXX</v>
      </c>
      <c r="P33" s="474" t="str">
        <f>IF('[1]BASE'!GT34="","",'[1]BASE'!GT34)</f>
        <v>XXXX</v>
      </c>
      <c r="Q33" s="474" t="str">
        <f>IF('[1]BASE'!GU34="","",'[1]BASE'!GU34)</f>
        <v>XXXX</v>
      </c>
      <c r="R33" s="474" t="str">
        <f>IF('[1]BASE'!GV34="","",'[1]BASE'!GV34)</f>
        <v>XXXX</v>
      </c>
      <c r="S33" s="474" t="str">
        <f>IF('[1]BASE'!GW34="","",'[1]BASE'!GW34)</f>
        <v>XXXX</v>
      </c>
      <c r="T33" s="474" t="str">
        <f>IF('[1]BASE'!GX34="","",'[1]BASE'!GX34)</f>
        <v>XXXX</v>
      </c>
      <c r="U33" s="472"/>
      <c r="V33" s="469"/>
    </row>
    <row r="34" spans="2:22" s="463" customFormat="1" ht="19.5" customHeight="1">
      <c r="B34" s="464"/>
      <c r="C34" s="470">
        <f>IF('[1]BASE'!C35="","",'[1]BASE'!C35)</f>
        <v>19</v>
      </c>
      <c r="D34" s="470">
        <f>IF('[1]BASE'!D35="","",'[1]BASE'!D35)</f>
        <v>1538</v>
      </c>
      <c r="E34" s="470" t="str">
        <f>IF('[1]BASE'!E35="","",'[1]BASE'!E35)</f>
        <v>CNEL. DORREGO - TRES ARROYOS</v>
      </c>
      <c r="F34" s="470">
        <f>IF('[1]BASE'!F35="","",'[1]BASE'!F35)</f>
        <v>132</v>
      </c>
      <c r="G34" s="470">
        <f>IF('[1]BASE'!G35="","",'[1]BASE'!G35)</f>
        <v>99</v>
      </c>
      <c r="H34" s="470" t="str">
        <f>IF('[1]BASE'!H35="","",'[1]BASE'!H35)</f>
        <v>C</v>
      </c>
      <c r="I34" s="471">
        <f>IF('[1]BASE'!GM35="","",'[1]BASE'!GM35)</f>
      </c>
      <c r="J34" s="471">
        <f>IF('[1]BASE'!GN35="","",'[1]BASE'!GN35)</f>
      </c>
      <c r="K34" s="471">
        <f>IF('[1]BASE'!GO35="","",'[1]BASE'!GO35)</f>
      </c>
      <c r="L34" s="471">
        <f>IF('[1]BASE'!GP35="","",'[1]BASE'!GP35)</f>
      </c>
      <c r="M34" s="471">
        <f>IF('[1]BASE'!GQ35="","",'[1]BASE'!GQ35)</f>
      </c>
      <c r="N34" s="471">
        <f>IF('[1]BASE'!GR35="","",'[1]BASE'!GR35)</f>
      </c>
      <c r="O34" s="471">
        <f>IF('[1]BASE'!GS35="","",'[1]BASE'!GS35)</f>
      </c>
      <c r="P34" s="471">
        <f>IF('[1]BASE'!GT35="","",'[1]BASE'!GT35)</f>
      </c>
      <c r="Q34" s="471">
        <f>IF('[1]BASE'!GU35="","",'[1]BASE'!GU35)</f>
      </c>
      <c r="R34" s="471">
        <f>IF('[1]BASE'!GV35="","",'[1]BASE'!GV35)</f>
        <v>2</v>
      </c>
      <c r="S34" s="471">
        <f>IF('[1]BASE'!GW35="","",'[1]BASE'!GW35)</f>
      </c>
      <c r="T34" s="471">
        <f>IF('[1]BASE'!GX35="","",'[1]BASE'!GX35)</f>
      </c>
      <c r="U34" s="472"/>
      <c r="V34" s="469"/>
    </row>
    <row r="35" spans="2:22" s="463" customFormat="1" ht="19.5" customHeight="1">
      <c r="B35" s="464"/>
      <c r="C35" s="473">
        <f>IF('[1]BASE'!C36="","",'[1]BASE'!C36)</f>
        <v>20</v>
      </c>
      <c r="D35" s="473">
        <f>IF('[1]BASE'!D36="","",'[1]BASE'!D36)</f>
        <v>1537</v>
      </c>
      <c r="E35" s="473" t="str">
        <f>IF('[1]BASE'!E36="","",'[1]BASE'!E36)</f>
        <v>CNEL. SUAREZ - PIGUE</v>
      </c>
      <c r="F35" s="473">
        <f>IF('[1]BASE'!F36="","",'[1]BASE'!F36)</f>
        <v>132</v>
      </c>
      <c r="G35" s="473">
        <f>IF('[1]BASE'!G36="","",'[1]BASE'!G36)</f>
        <v>47.6</v>
      </c>
      <c r="H35" s="473" t="str">
        <f>IF('[1]BASE'!H36="","",'[1]BASE'!H36)</f>
        <v>C</v>
      </c>
      <c r="I35" s="474">
        <f>IF('[1]BASE'!GM36="","",'[1]BASE'!GM36)</f>
      </c>
      <c r="J35" s="474">
        <f>IF('[1]BASE'!GN36="","",'[1]BASE'!GN36)</f>
      </c>
      <c r="K35" s="474">
        <f>IF('[1]BASE'!GO36="","",'[1]BASE'!GO36)</f>
      </c>
      <c r="L35" s="474">
        <f>IF('[1]BASE'!GP36="","",'[1]BASE'!GP36)</f>
      </c>
      <c r="M35" s="474">
        <f>IF('[1]BASE'!GQ36="","",'[1]BASE'!GQ36)</f>
        <v>1</v>
      </c>
      <c r="N35" s="474">
        <f>IF('[1]BASE'!GR36="","",'[1]BASE'!GR36)</f>
      </c>
      <c r="O35" s="474">
        <f>IF('[1]BASE'!GS36="","",'[1]BASE'!GS36)</f>
      </c>
      <c r="P35" s="474">
        <f>IF('[1]BASE'!GT36="","",'[1]BASE'!GT36)</f>
      </c>
      <c r="Q35" s="474">
        <f>IF('[1]BASE'!GU36="","",'[1]BASE'!GU36)</f>
      </c>
      <c r="R35" s="474">
        <f>IF('[1]BASE'!GV36="","",'[1]BASE'!GV36)</f>
      </c>
      <c r="S35" s="474">
        <f>IF('[1]BASE'!GW36="","",'[1]BASE'!GW36)</f>
      </c>
      <c r="T35" s="474">
        <f>IF('[1]BASE'!GX36="","",'[1]BASE'!GX36)</f>
      </c>
      <c r="U35" s="472"/>
      <c r="V35" s="469"/>
    </row>
    <row r="36" spans="2:22" s="463" customFormat="1" ht="19.5" customHeight="1">
      <c r="B36" s="464"/>
      <c r="C36" s="470">
        <f>IF('[1]BASE'!C37="","",'[1]BASE'!C37)</f>
        <v>21</v>
      </c>
      <c r="D36" s="470">
        <f>IF('[1]BASE'!D37="","",'[1]BASE'!D37)</f>
        <v>1437</v>
      </c>
      <c r="E36" s="470" t="str">
        <f>IF('[1]BASE'!E37="","",'[1]BASE'!E37)</f>
        <v>DOLORES - CHASCOMUS</v>
      </c>
      <c r="F36" s="470">
        <f>IF('[1]BASE'!F37="","",'[1]BASE'!F37)</f>
        <v>132</v>
      </c>
      <c r="G36" s="470">
        <f>IF('[1]BASE'!G37="","",'[1]BASE'!G37)</f>
        <v>90.23</v>
      </c>
      <c r="H36" s="470" t="str">
        <f>IF('[1]BASE'!H37="","",'[1]BASE'!H37)</f>
        <v>C</v>
      </c>
      <c r="I36" s="471">
        <f>IF('[1]BASE'!GM37="","",'[1]BASE'!GM37)</f>
      </c>
      <c r="J36" s="471">
        <f>IF('[1]BASE'!GN37="","",'[1]BASE'!GN37)</f>
      </c>
      <c r="K36" s="471">
        <f>IF('[1]BASE'!GO37="","",'[1]BASE'!GO37)</f>
      </c>
      <c r="L36" s="471">
        <f>IF('[1]BASE'!GP37="","",'[1]BASE'!GP37)</f>
      </c>
      <c r="M36" s="471">
        <f>IF('[1]BASE'!GQ37="","",'[1]BASE'!GQ37)</f>
      </c>
      <c r="N36" s="471">
        <f>IF('[1]BASE'!GR37="","",'[1]BASE'!GR37)</f>
        <v>1</v>
      </c>
      <c r="O36" s="471">
        <f>IF('[1]BASE'!GS37="","",'[1]BASE'!GS37)</f>
      </c>
      <c r="P36" s="471">
        <f>IF('[1]BASE'!GT37="","",'[1]BASE'!GT37)</f>
      </c>
      <c r="Q36" s="471">
        <f>IF('[1]BASE'!GU37="","",'[1]BASE'!GU37)</f>
      </c>
      <c r="R36" s="471">
        <f>IF('[1]BASE'!GV37="","",'[1]BASE'!GV37)</f>
      </c>
      <c r="S36" s="471">
        <f>IF('[1]BASE'!GW37="","",'[1]BASE'!GW37)</f>
      </c>
      <c r="T36" s="471">
        <f>IF('[1]BASE'!GX37="","",'[1]BASE'!GX37)</f>
      </c>
      <c r="U36" s="472"/>
      <c r="V36" s="469"/>
    </row>
    <row r="37" spans="2:22" s="463" customFormat="1" ht="19.5" customHeight="1" hidden="1">
      <c r="B37" s="464"/>
      <c r="C37" s="473">
        <f>IF('[1]BASE'!C38="","",'[1]BASE'!C38)</f>
        <v>22</v>
      </c>
      <c r="D37" s="473" t="str">
        <f>IF('[1]BASE'!D38="","",'[1]BASE'!D38)</f>
        <v>CE-000</v>
      </c>
      <c r="E37" s="473" t="str">
        <f>IF('[1]BASE'!E38="","",'[1]BASE'!E38)</f>
        <v>EASTMAN T - EASTMAN</v>
      </c>
      <c r="F37" s="473">
        <f>IF('[1]BASE'!F38="","",'[1]BASE'!F38)</f>
        <v>132</v>
      </c>
      <c r="G37" s="473">
        <f>IF('[1]BASE'!G38="","",'[1]BASE'!G38)</f>
        <v>6.5</v>
      </c>
      <c r="H37" s="473" t="str">
        <f>IF('[1]BASE'!H38="","",'[1]BASE'!H38)</f>
        <v>C</v>
      </c>
      <c r="I37" s="474" t="str">
        <f>IF('[1]BASE'!GM38="","",'[1]BASE'!GM38)</f>
        <v>XXXX</v>
      </c>
      <c r="J37" s="474" t="str">
        <f>IF('[1]BASE'!GN38="","",'[1]BASE'!GN38)</f>
        <v>XXXX</v>
      </c>
      <c r="K37" s="474" t="str">
        <f>IF('[1]BASE'!GO38="","",'[1]BASE'!GO38)</f>
        <v>XXXX</v>
      </c>
      <c r="L37" s="474" t="str">
        <f>IF('[1]BASE'!GP38="","",'[1]BASE'!GP38)</f>
        <v>XXXX</v>
      </c>
      <c r="M37" s="474" t="str">
        <f>IF('[1]BASE'!GQ38="","",'[1]BASE'!GQ38)</f>
        <v>XXXX</v>
      </c>
      <c r="N37" s="474" t="str">
        <f>IF('[1]BASE'!GR38="","",'[1]BASE'!GR38)</f>
        <v>XXXX</v>
      </c>
      <c r="O37" s="474" t="str">
        <f>IF('[1]BASE'!GS38="","",'[1]BASE'!GS38)</f>
        <v>XXXX</v>
      </c>
      <c r="P37" s="474" t="str">
        <f>IF('[1]BASE'!GT38="","",'[1]BASE'!GT38)</f>
        <v>XXXX</v>
      </c>
      <c r="Q37" s="474" t="str">
        <f>IF('[1]BASE'!GU38="","",'[1]BASE'!GU38)</f>
        <v>XXXX</v>
      </c>
      <c r="R37" s="474" t="str">
        <f>IF('[1]BASE'!GV38="","",'[1]BASE'!GV38)</f>
        <v>XXXX</v>
      </c>
      <c r="S37" s="474" t="str">
        <f>IF('[1]BASE'!GW38="","",'[1]BASE'!GW38)</f>
        <v>XXXX</v>
      </c>
      <c r="T37" s="474" t="str">
        <f>IF('[1]BASE'!GX38="","",'[1]BASE'!GX38)</f>
        <v>XXXX</v>
      </c>
      <c r="U37" s="472"/>
      <c r="V37" s="469"/>
    </row>
    <row r="38" spans="2:22" s="463" customFormat="1" ht="19.5" customHeight="1">
      <c r="B38" s="464"/>
      <c r="C38" s="470">
        <f>IF('[1]BASE'!C39="","",'[1]BASE'!C39)</f>
        <v>23</v>
      </c>
      <c r="D38" s="470">
        <f>IF('[1]BASE'!D39="","",'[1]BASE'!D39)</f>
        <v>1516</v>
      </c>
      <c r="E38" s="470" t="str">
        <f>IF('[1]BASE'!E39="","",'[1]BASE'!E39)</f>
        <v>GONZALEZ CHAVEZ - NECOCHEA</v>
      </c>
      <c r="F38" s="470">
        <f>IF('[1]BASE'!F39="","",'[1]BASE'!F39)</f>
        <v>132</v>
      </c>
      <c r="G38" s="470">
        <f>IF('[1]BASE'!G39="","",'[1]BASE'!G39)</f>
        <v>138.86</v>
      </c>
      <c r="H38" s="470" t="str">
        <f>IF('[1]BASE'!H39="","",'[1]BASE'!H39)</f>
        <v>A</v>
      </c>
      <c r="I38" s="471">
        <f>IF('[1]BASE'!GM39="","",'[1]BASE'!GM39)</f>
      </c>
      <c r="J38" s="471">
        <f>IF('[1]BASE'!GN39="","",'[1]BASE'!GN39)</f>
      </c>
      <c r="K38" s="471">
        <f>IF('[1]BASE'!GO39="","",'[1]BASE'!GO39)</f>
      </c>
      <c r="L38" s="471">
        <f>IF('[1]BASE'!GP39="","",'[1]BASE'!GP39)</f>
      </c>
      <c r="M38" s="471">
        <f>IF('[1]BASE'!GQ39="","",'[1]BASE'!GQ39)</f>
        <v>1</v>
      </c>
      <c r="N38" s="471">
        <f>IF('[1]BASE'!GR39="","",'[1]BASE'!GR39)</f>
        <v>1</v>
      </c>
      <c r="O38" s="471">
        <f>IF('[1]BASE'!GS39="","",'[1]BASE'!GS39)</f>
        <v>1</v>
      </c>
      <c r="P38" s="471">
        <f>IF('[1]BASE'!GT39="","",'[1]BASE'!GT39)</f>
      </c>
      <c r="Q38" s="471">
        <f>IF('[1]BASE'!GU39="","",'[1]BASE'!GU39)</f>
      </c>
      <c r="R38" s="471">
        <f>IF('[1]BASE'!GV39="","",'[1]BASE'!GV39)</f>
        <v>1</v>
      </c>
      <c r="S38" s="471">
        <f>IF('[1]BASE'!GW39="","",'[1]BASE'!GW39)</f>
      </c>
      <c r="T38" s="471">
        <f>IF('[1]BASE'!GX39="","",'[1]BASE'!GX39)</f>
      </c>
      <c r="U38" s="472"/>
      <c r="V38" s="469"/>
    </row>
    <row r="39" spans="2:22" s="463" customFormat="1" ht="19.5" customHeight="1">
      <c r="B39" s="464"/>
      <c r="C39" s="473">
        <f>IF('[1]BASE'!C40="","",'[1]BASE'!C40)</f>
        <v>24</v>
      </c>
      <c r="D39" s="473">
        <f>IF('[1]BASE'!D40="","",'[1]BASE'!D40)</f>
        <v>1515</v>
      </c>
      <c r="E39" s="473" t="str">
        <f>IF('[1]BASE'!E40="","",'[1]BASE'!E40)</f>
        <v>GONZALEZ CHAVEZ - TRES ARROYOS</v>
      </c>
      <c r="F39" s="473">
        <f>IF('[1]BASE'!F40="","",'[1]BASE'!F40)</f>
        <v>132</v>
      </c>
      <c r="G39" s="473">
        <f>IF('[1]BASE'!G40="","",'[1]BASE'!G40)</f>
        <v>40.22</v>
      </c>
      <c r="H39" s="473" t="str">
        <f>IF('[1]BASE'!H40="","",'[1]BASE'!H40)</f>
        <v>C</v>
      </c>
      <c r="I39" s="474">
        <f>IF('[1]BASE'!GM40="","",'[1]BASE'!GM40)</f>
      </c>
      <c r="J39" s="474">
        <f>IF('[1]BASE'!GN40="","",'[1]BASE'!GN40)</f>
      </c>
      <c r="K39" s="474">
        <f>IF('[1]BASE'!GO40="","",'[1]BASE'!GO40)</f>
      </c>
      <c r="L39" s="474">
        <f>IF('[1]BASE'!GP40="","",'[1]BASE'!GP40)</f>
      </c>
      <c r="M39" s="474">
        <f>IF('[1]BASE'!GQ40="","",'[1]BASE'!GQ40)</f>
      </c>
      <c r="N39" s="474">
        <f>IF('[1]BASE'!GR40="","",'[1]BASE'!GR40)</f>
      </c>
      <c r="O39" s="474">
        <f>IF('[1]BASE'!GS40="","",'[1]BASE'!GS40)</f>
      </c>
      <c r="P39" s="474">
        <f>IF('[1]BASE'!GT40="","",'[1]BASE'!GT40)</f>
      </c>
      <c r="Q39" s="474">
        <f>IF('[1]BASE'!GU40="","",'[1]BASE'!GU40)</f>
      </c>
      <c r="R39" s="474">
        <f>IF('[1]BASE'!GV40="","",'[1]BASE'!GV40)</f>
        <v>1</v>
      </c>
      <c r="S39" s="474">
        <f>IF('[1]BASE'!GW40="","",'[1]BASE'!GW40)</f>
      </c>
      <c r="T39" s="474">
        <f>IF('[1]BASE'!GX40="","",'[1]BASE'!GX40)</f>
      </c>
      <c r="U39" s="472"/>
      <c r="V39" s="469"/>
    </row>
    <row r="40" spans="2:22" s="463" customFormat="1" ht="19.5" customHeight="1">
      <c r="B40" s="464"/>
      <c r="C40" s="470">
        <f>IF('[1]BASE'!C41="","",'[1]BASE'!C41)</f>
        <v>25</v>
      </c>
      <c r="D40" s="470">
        <f>IF('[1]BASE'!D41="","",'[1]BASE'!D41)</f>
        <v>1444</v>
      </c>
      <c r="E40" s="470" t="str">
        <f>IF('[1]BASE'!E41="","",'[1]BASE'!E41)</f>
        <v>GRAL. MADARIAGA - LAS ARMAS</v>
      </c>
      <c r="F40" s="470">
        <f>IF('[1]BASE'!F41="","",'[1]BASE'!F41)</f>
        <v>132</v>
      </c>
      <c r="G40" s="470">
        <f>IF('[1]BASE'!G41="","",'[1]BASE'!G41)</f>
        <v>64.4</v>
      </c>
      <c r="H40" s="470" t="str">
        <f>IF('[1]BASE'!H41="","",'[1]BASE'!H41)</f>
        <v>C</v>
      </c>
      <c r="I40" s="471">
        <f>IF('[1]BASE'!GM41="","",'[1]BASE'!GM41)</f>
      </c>
      <c r="J40" s="471">
        <f>IF('[1]BASE'!GN41="","",'[1]BASE'!GN41)</f>
      </c>
      <c r="K40" s="471">
        <f>IF('[1]BASE'!GO41="","",'[1]BASE'!GO41)</f>
      </c>
      <c r="L40" s="471">
        <f>IF('[1]BASE'!GP41="","",'[1]BASE'!GP41)</f>
      </c>
      <c r="M40" s="471">
        <f>IF('[1]BASE'!GQ41="","",'[1]BASE'!GQ41)</f>
      </c>
      <c r="N40" s="471">
        <f>IF('[1]BASE'!GR41="","",'[1]BASE'!GR41)</f>
      </c>
      <c r="O40" s="471">
        <f>IF('[1]BASE'!GS41="","",'[1]BASE'!GS41)</f>
      </c>
      <c r="P40" s="471">
        <f>IF('[1]BASE'!GT41="","",'[1]BASE'!GT41)</f>
      </c>
      <c r="Q40" s="471">
        <f>IF('[1]BASE'!GU41="","",'[1]BASE'!GU41)</f>
      </c>
      <c r="R40" s="471">
        <f>IF('[1]BASE'!GV41="","",'[1]BASE'!GV41)</f>
      </c>
      <c r="S40" s="471">
        <f>IF('[1]BASE'!GW41="","",'[1]BASE'!GW41)</f>
      </c>
      <c r="T40" s="471">
        <f>IF('[1]BASE'!GX41="","",'[1]BASE'!GX41)</f>
      </c>
      <c r="U40" s="472"/>
      <c r="V40" s="469"/>
    </row>
    <row r="41" spans="2:22" s="463" customFormat="1" ht="19.5" customHeight="1">
      <c r="B41" s="464"/>
      <c r="C41" s="473">
        <f>IF('[1]BASE'!C42="","",'[1]BASE'!C42)</f>
        <v>26</v>
      </c>
      <c r="D41" s="473">
        <f>IF('[1]BASE'!D42="","",'[1]BASE'!D42)</f>
        <v>1401</v>
      </c>
      <c r="E41" s="473" t="str">
        <f>IF('[1]BASE'!E42="","",'[1]BASE'!E42)</f>
        <v>HENDERSON - CNEL. SUAREZ</v>
      </c>
      <c r="F41" s="473">
        <f>IF('[1]BASE'!F42="","",'[1]BASE'!F42)</f>
        <v>132</v>
      </c>
      <c r="G41" s="473">
        <f>IF('[1]BASE'!G42="","",'[1]BASE'!G42)</f>
        <v>126.9</v>
      </c>
      <c r="H41" s="473" t="str">
        <f>IF('[1]BASE'!H42="","",'[1]BASE'!H42)</f>
        <v>C</v>
      </c>
      <c r="I41" s="474">
        <f>IF('[1]BASE'!GM42="","",'[1]BASE'!GM42)</f>
      </c>
      <c r="J41" s="474">
        <f>IF('[1]BASE'!GN42="","",'[1]BASE'!GN42)</f>
      </c>
      <c r="K41" s="474">
        <f>IF('[1]BASE'!GO42="","",'[1]BASE'!GO42)</f>
      </c>
      <c r="L41" s="474">
        <f>IF('[1]BASE'!GP42="","",'[1]BASE'!GP42)</f>
      </c>
      <c r="M41" s="474">
        <f>IF('[1]BASE'!GQ42="","",'[1]BASE'!GQ42)</f>
      </c>
      <c r="N41" s="474">
        <f>IF('[1]BASE'!GR42="","",'[1]BASE'!GR42)</f>
      </c>
      <c r="O41" s="474">
        <f>IF('[1]BASE'!GS42="","",'[1]BASE'!GS42)</f>
      </c>
      <c r="P41" s="474">
        <f>IF('[1]BASE'!GT42="","",'[1]BASE'!GT42)</f>
      </c>
      <c r="Q41" s="474">
        <f>IF('[1]BASE'!GU42="","",'[1]BASE'!GU42)</f>
      </c>
      <c r="R41" s="474">
        <f>IF('[1]BASE'!GV42="","",'[1]BASE'!GV42)</f>
      </c>
      <c r="S41" s="474">
        <f>IF('[1]BASE'!GW42="","",'[1]BASE'!GW42)</f>
      </c>
      <c r="T41" s="474">
        <f>IF('[1]BASE'!GX42="","",'[1]BASE'!GX42)</f>
      </c>
      <c r="U41" s="472"/>
      <c r="V41" s="469"/>
    </row>
    <row r="42" spans="2:22" s="463" customFormat="1" ht="19.5" customHeight="1">
      <c r="B42" s="464"/>
      <c r="C42" s="470">
        <f>IF('[1]BASE'!C43="","",'[1]BASE'!C43)</f>
        <v>27</v>
      </c>
      <c r="D42" s="470" t="str">
        <f>IF('[1]BASE'!D43="","",'[1]BASE'!D43)</f>
        <v>C-001</v>
      </c>
      <c r="E42" s="470" t="str">
        <f>IF('[1]BASE'!E43="","",'[1]BASE'!E43)</f>
        <v>JUNIN - IMSA - LINCOLN</v>
      </c>
      <c r="F42" s="470">
        <f>IF('[1]BASE'!F43="","",'[1]BASE'!F43)</f>
        <v>132</v>
      </c>
      <c r="G42" s="470">
        <f>IF('[1]BASE'!G43="","",'[1]BASE'!G43)</f>
        <v>70</v>
      </c>
      <c r="H42" s="470" t="str">
        <f>IF('[1]BASE'!H43="","",'[1]BASE'!H43)</f>
        <v>B</v>
      </c>
      <c r="I42" s="471">
        <f>IF('[1]BASE'!GM43="","",'[1]BASE'!GM43)</f>
      </c>
      <c r="J42" s="471">
        <f>IF('[1]BASE'!GN43="","",'[1]BASE'!GN43)</f>
      </c>
      <c r="K42" s="471">
        <f>IF('[1]BASE'!GO43="","",'[1]BASE'!GO43)</f>
      </c>
      <c r="L42" s="471">
        <f>IF('[1]BASE'!GP43="","",'[1]BASE'!GP43)</f>
        <v>1</v>
      </c>
      <c r="M42" s="471">
        <f>IF('[1]BASE'!GQ43="","",'[1]BASE'!GQ43)</f>
      </c>
      <c r="N42" s="471">
        <f>IF('[1]BASE'!GR43="","",'[1]BASE'!GR43)</f>
      </c>
      <c r="O42" s="471">
        <f>IF('[1]BASE'!GS43="","",'[1]BASE'!GS43)</f>
      </c>
      <c r="P42" s="471">
        <f>IF('[1]BASE'!GT43="","",'[1]BASE'!GT43)</f>
      </c>
      <c r="Q42" s="471">
        <f>IF('[1]BASE'!GU43="","",'[1]BASE'!GU43)</f>
      </c>
      <c r="R42" s="471">
        <f>IF('[1]BASE'!GV43="","",'[1]BASE'!GV43)</f>
      </c>
      <c r="S42" s="471">
        <f>IF('[1]BASE'!GW43="","",'[1]BASE'!GW43)</f>
      </c>
      <c r="T42" s="471">
        <f>IF('[1]BASE'!GX43="","",'[1]BASE'!GX43)</f>
      </c>
      <c r="U42" s="472"/>
      <c r="V42" s="469"/>
    </row>
    <row r="43" spans="2:22" s="463" customFormat="1" ht="19.5" customHeight="1">
      <c r="B43" s="464"/>
      <c r="C43" s="473">
        <f>IF('[1]BASE'!C44="","",'[1]BASE'!C44)</f>
        <v>28</v>
      </c>
      <c r="D43" s="473">
        <f>IF('[1]BASE'!D44="","",'[1]BASE'!D44)</f>
        <v>1456</v>
      </c>
      <c r="E43" s="473" t="str">
        <f>IF('[1]BASE'!E44="","",'[1]BASE'!E44)</f>
        <v>LAPRIDA - PRINGLES</v>
      </c>
      <c r="F43" s="473">
        <f>IF('[1]BASE'!F44="","",'[1]BASE'!F44)</f>
        <v>132</v>
      </c>
      <c r="G43" s="473">
        <f>IF('[1]BASE'!G44="","",'[1]BASE'!G44)</f>
        <v>71.5</v>
      </c>
      <c r="H43" s="473" t="str">
        <f>IF('[1]BASE'!H44="","",'[1]BASE'!H44)</f>
        <v>C</v>
      </c>
      <c r="I43" s="474">
        <f>IF('[1]BASE'!GM44="","",'[1]BASE'!GM44)</f>
      </c>
      <c r="J43" s="474">
        <f>IF('[1]BASE'!GN44="","",'[1]BASE'!GN44)</f>
      </c>
      <c r="K43" s="474">
        <f>IF('[1]BASE'!GO44="","",'[1]BASE'!GO44)</f>
      </c>
      <c r="L43" s="474">
        <f>IF('[1]BASE'!GP44="","",'[1]BASE'!GP44)</f>
        <v>1</v>
      </c>
      <c r="M43" s="474">
        <f>IF('[1]BASE'!GQ44="","",'[1]BASE'!GQ44)</f>
      </c>
      <c r="N43" s="474">
        <f>IF('[1]BASE'!GR44="","",'[1]BASE'!GR44)</f>
      </c>
      <c r="O43" s="474">
        <f>IF('[1]BASE'!GS44="","",'[1]BASE'!GS44)</f>
      </c>
      <c r="P43" s="474">
        <f>IF('[1]BASE'!GT44="","",'[1]BASE'!GT44)</f>
        <v>2</v>
      </c>
      <c r="Q43" s="474">
        <f>IF('[1]BASE'!GU44="","",'[1]BASE'!GU44)</f>
      </c>
      <c r="R43" s="474">
        <f>IF('[1]BASE'!GV44="","",'[1]BASE'!GV44)</f>
      </c>
      <c r="S43" s="474">
        <f>IF('[1]BASE'!GW44="","",'[1]BASE'!GW44)</f>
      </c>
      <c r="T43" s="474">
        <f>IF('[1]BASE'!GX44="","",'[1]BASE'!GX44)</f>
      </c>
      <c r="U43" s="472"/>
      <c r="V43" s="469"/>
    </row>
    <row r="44" spans="2:22" s="463" customFormat="1" ht="19.5" customHeight="1">
      <c r="B44" s="464"/>
      <c r="C44" s="470">
        <f>IF('[1]BASE'!C45="","",'[1]BASE'!C45)</f>
        <v>29</v>
      </c>
      <c r="D44" s="470">
        <f>IF('[1]BASE'!D45="","",'[1]BASE'!D45)</f>
        <v>1520</v>
      </c>
      <c r="E44" s="470" t="str">
        <f>IF('[1]BASE'!E45="","",'[1]BASE'!E45)</f>
        <v>LAS ARMAS - DOLORES</v>
      </c>
      <c r="F44" s="470">
        <f>IF('[1]BASE'!F45="","",'[1]BASE'!F45)</f>
        <v>132</v>
      </c>
      <c r="G44" s="470">
        <f>IF('[1]BASE'!G45="","",'[1]BASE'!G45)</f>
        <v>88.2</v>
      </c>
      <c r="H44" s="470" t="str">
        <f>IF('[1]BASE'!H45="","",'[1]BASE'!H45)</f>
        <v>C</v>
      </c>
      <c r="I44" s="471">
        <f>IF('[1]BASE'!GM45="","",'[1]BASE'!GM45)</f>
      </c>
      <c r="J44" s="471">
        <f>IF('[1]BASE'!GN45="","",'[1]BASE'!GN45)</f>
      </c>
      <c r="K44" s="471">
        <f>IF('[1]BASE'!GO45="","",'[1]BASE'!GO45)</f>
        <v>1</v>
      </c>
      <c r="L44" s="471">
        <f>IF('[1]BASE'!GP45="","",'[1]BASE'!GP45)</f>
      </c>
      <c r="M44" s="471">
        <f>IF('[1]BASE'!GQ45="","",'[1]BASE'!GQ45)</f>
      </c>
      <c r="N44" s="471">
        <f>IF('[1]BASE'!GR45="","",'[1]BASE'!GR45)</f>
      </c>
      <c r="O44" s="471">
        <f>IF('[1]BASE'!GS45="","",'[1]BASE'!GS45)</f>
      </c>
      <c r="P44" s="471">
        <f>IF('[1]BASE'!GT45="","",'[1]BASE'!GT45)</f>
      </c>
      <c r="Q44" s="471">
        <f>IF('[1]BASE'!GU45="","",'[1]BASE'!GU45)</f>
      </c>
      <c r="R44" s="471">
        <f>IF('[1]BASE'!GV45="","",'[1]BASE'!GV45)</f>
      </c>
      <c r="S44" s="471">
        <f>IF('[1]BASE'!GW45="","",'[1]BASE'!GW45)</f>
      </c>
      <c r="T44" s="471">
        <f>IF('[1]BASE'!GX45="","",'[1]BASE'!GX45)</f>
      </c>
      <c r="U44" s="472"/>
      <c r="V44" s="469"/>
    </row>
    <row r="45" spans="2:22" s="463" customFormat="1" ht="19.5" customHeight="1">
      <c r="B45" s="464"/>
      <c r="C45" s="473">
        <f>IF('[1]BASE'!C46="","",'[1]BASE'!C46)</f>
        <v>30</v>
      </c>
      <c r="D45" s="473">
        <f>IF('[1]BASE'!D46="","",'[1]BASE'!D46)</f>
        <v>1521</v>
      </c>
      <c r="E45" s="473" t="str">
        <f>IF('[1]BASE'!E46="","",'[1]BASE'!E46)</f>
        <v>LAS ARMAS - TANDIL</v>
      </c>
      <c r="F45" s="473">
        <f>IF('[1]BASE'!F46="","",'[1]BASE'!F46)</f>
        <v>132</v>
      </c>
      <c r="G45" s="473">
        <f>IF('[1]BASE'!G46="","",'[1]BASE'!G46)</f>
        <v>122.2</v>
      </c>
      <c r="H45" s="473" t="str">
        <f>IF('[1]BASE'!H46="","",'[1]BASE'!H46)</f>
        <v>C</v>
      </c>
      <c r="I45" s="474">
        <f>IF('[1]BASE'!GM46="","",'[1]BASE'!GM46)</f>
      </c>
      <c r="J45" s="474">
        <f>IF('[1]BASE'!GN46="","",'[1]BASE'!GN46)</f>
      </c>
      <c r="K45" s="474">
        <f>IF('[1]BASE'!GO46="","",'[1]BASE'!GO46)</f>
      </c>
      <c r="L45" s="474">
        <f>IF('[1]BASE'!GP46="","",'[1]BASE'!GP46)</f>
      </c>
      <c r="M45" s="474">
        <f>IF('[1]BASE'!GQ46="","",'[1]BASE'!GQ46)</f>
      </c>
      <c r="N45" s="474">
        <f>IF('[1]BASE'!GR46="","",'[1]BASE'!GR46)</f>
      </c>
      <c r="O45" s="474">
        <f>IF('[1]BASE'!GS46="","",'[1]BASE'!GS46)</f>
      </c>
      <c r="P45" s="474">
        <f>IF('[1]BASE'!GT46="","",'[1]BASE'!GT46)</f>
      </c>
      <c r="Q45" s="474">
        <f>IF('[1]BASE'!GU46="","",'[1]BASE'!GU46)</f>
      </c>
      <c r="R45" s="474">
        <f>IF('[1]BASE'!GV46="","",'[1]BASE'!GV46)</f>
      </c>
      <c r="S45" s="474">
        <f>IF('[1]BASE'!GW46="","",'[1]BASE'!GW46)</f>
      </c>
      <c r="T45" s="474">
        <f>IF('[1]BASE'!GX46="","",'[1]BASE'!GX46)</f>
      </c>
      <c r="U45" s="472"/>
      <c r="V45" s="469"/>
    </row>
    <row r="46" spans="2:22" s="463" customFormat="1" ht="19.5" customHeight="1" hidden="1">
      <c r="B46" s="464"/>
      <c r="C46" s="470">
        <f>IF('[1]BASE'!C47="","",'[1]BASE'!C47)</f>
        <v>31</v>
      </c>
      <c r="D46" s="470" t="str">
        <f>IF('[1]BASE'!D47="","",'[1]BASE'!D47)</f>
        <v>CE-000</v>
      </c>
      <c r="E46" s="470" t="str">
        <f>IF('[1]BASE'!E47="","",'[1]BASE'!E47)</f>
        <v>LAS FLORES - MONTE</v>
      </c>
      <c r="F46" s="470">
        <f>IF('[1]BASE'!F47="","",'[1]BASE'!F47)</f>
        <v>132</v>
      </c>
      <c r="G46" s="470">
        <f>IF('[1]BASE'!G47="","",'[1]BASE'!G47)</f>
        <v>86.8</v>
      </c>
      <c r="H46" s="470" t="str">
        <f>IF('[1]BASE'!H47="","",'[1]BASE'!H47)</f>
        <v>C</v>
      </c>
      <c r="I46" s="471" t="str">
        <f>IF('[1]BASE'!GM47="","",'[1]BASE'!GM47)</f>
        <v>XXXX</v>
      </c>
      <c r="J46" s="471" t="str">
        <f>IF('[1]BASE'!GN47="","",'[1]BASE'!GN47)</f>
        <v>XXXX</v>
      </c>
      <c r="K46" s="471" t="str">
        <f>IF('[1]BASE'!GO47="","",'[1]BASE'!GO47)</f>
        <v>XXXX</v>
      </c>
      <c r="L46" s="471" t="str">
        <f>IF('[1]BASE'!GP47="","",'[1]BASE'!GP47)</f>
        <v>XXXX</v>
      </c>
      <c r="M46" s="471" t="str">
        <f>IF('[1]BASE'!GQ47="","",'[1]BASE'!GQ47)</f>
        <v>XXXX</v>
      </c>
      <c r="N46" s="471" t="str">
        <f>IF('[1]BASE'!GR47="","",'[1]BASE'!GR47)</f>
        <v>XXXX</v>
      </c>
      <c r="O46" s="471" t="str">
        <f>IF('[1]BASE'!GS47="","",'[1]BASE'!GS47)</f>
        <v>XXXX</v>
      </c>
      <c r="P46" s="471" t="str">
        <f>IF('[1]BASE'!GT47="","",'[1]BASE'!GT47)</f>
        <v>XXXX</v>
      </c>
      <c r="Q46" s="471" t="str">
        <f>IF('[1]BASE'!GU47="","",'[1]BASE'!GU47)</f>
        <v>XXXX</v>
      </c>
      <c r="R46" s="471" t="str">
        <f>IF('[1]BASE'!GV47="","",'[1]BASE'!GV47)</f>
        <v>XXXX</v>
      </c>
      <c r="S46" s="471" t="str">
        <f>IF('[1]BASE'!GW47="","",'[1]BASE'!GW47)</f>
        <v>XXXX</v>
      </c>
      <c r="T46" s="471" t="str">
        <f>IF('[1]BASE'!GX47="","",'[1]BASE'!GX47)</f>
        <v>XXXX</v>
      </c>
      <c r="U46" s="472"/>
      <c r="V46" s="469"/>
    </row>
    <row r="47" spans="2:22" s="463" customFormat="1" ht="19.5" customHeight="1">
      <c r="B47" s="464"/>
      <c r="C47" s="473">
        <f>IF('[1]BASE'!C48="","",'[1]BASE'!C48)</f>
        <v>32</v>
      </c>
      <c r="D47" s="473">
        <f>IF('[1]BASE'!D48="","",'[1]BASE'!D48)</f>
        <v>1416</v>
      </c>
      <c r="E47" s="473" t="str">
        <f>IF('[1]BASE'!E48="","",'[1]BASE'!E48)</f>
        <v>LINCOLN - BRAGADO</v>
      </c>
      <c r="F47" s="473">
        <f>IF('[1]BASE'!F48="","",'[1]BASE'!F48)</f>
        <v>132</v>
      </c>
      <c r="G47" s="473">
        <f>IF('[1]BASE'!G48="","",'[1]BASE'!G48)</f>
        <v>109.4</v>
      </c>
      <c r="H47" s="473" t="str">
        <f>IF('[1]BASE'!H48="","",'[1]BASE'!H48)</f>
        <v>C</v>
      </c>
      <c r="I47" s="474">
        <f>IF('[1]BASE'!GM48="","",'[1]BASE'!GM48)</f>
        <v>1</v>
      </c>
      <c r="J47" s="474">
        <f>IF('[1]BASE'!GN48="","",'[1]BASE'!GN48)</f>
      </c>
      <c r="K47" s="474">
        <f>IF('[1]BASE'!GO48="","",'[1]BASE'!GO48)</f>
      </c>
      <c r="L47" s="474">
        <f>IF('[1]BASE'!GP48="","",'[1]BASE'!GP48)</f>
        <v>1</v>
      </c>
      <c r="M47" s="474">
        <f>IF('[1]BASE'!GQ48="","",'[1]BASE'!GQ48)</f>
      </c>
      <c r="N47" s="474">
        <f>IF('[1]BASE'!GR48="","",'[1]BASE'!GR48)</f>
      </c>
      <c r="O47" s="474">
        <f>IF('[1]BASE'!GS48="","",'[1]BASE'!GS48)</f>
      </c>
      <c r="P47" s="474">
        <f>IF('[1]BASE'!GT48="","",'[1]BASE'!GT48)</f>
      </c>
      <c r="Q47" s="474">
        <f>IF('[1]BASE'!GU48="","",'[1]BASE'!GU48)</f>
        <v>2</v>
      </c>
      <c r="R47" s="474">
        <f>IF('[1]BASE'!GV48="","",'[1]BASE'!GV48)</f>
      </c>
      <c r="S47" s="474">
        <f>IF('[1]BASE'!GW48="","",'[1]BASE'!GW48)</f>
      </c>
      <c r="T47" s="474">
        <f>IF('[1]BASE'!GX48="","",'[1]BASE'!GX48)</f>
      </c>
      <c r="U47" s="472"/>
      <c r="V47" s="469"/>
    </row>
    <row r="48" spans="2:22" s="463" customFormat="1" ht="19.5" customHeight="1">
      <c r="B48" s="464"/>
      <c r="C48" s="470">
        <f>IF('[1]BASE'!C49="","",'[1]BASE'!C49)</f>
        <v>33</v>
      </c>
      <c r="D48" s="470">
        <f>IF('[1]BASE'!D49="","",'[1]BASE'!D49)</f>
        <v>1453</v>
      </c>
      <c r="E48" s="470" t="str">
        <f>IF('[1]BASE'!E49="","",'[1]BASE'!E49)</f>
        <v>LOMA NEGRA - C. AVELLANEDA</v>
      </c>
      <c r="F48" s="470">
        <f>IF('[1]BASE'!F49="","",'[1]BASE'!F49)</f>
        <v>132</v>
      </c>
      <c r="G48" s="470">
        <f>IF('[1]BASE'!G49="","",'[1]BASE'!G49)</f>
        <v>5.3</v>
      </c>
      <c r="H48" s="470" t="str">
        <f>IF('[1]BASE'!H49="","",'[1]BASE'!H49)</f>
        <v>C</v>
      </c>
      <c r="I48" s="471">
        <f>IF('[1]BASE'!GM49="","",'[1]BASE'!GM49)</f>
      </c>
      <c r="J48" s="471">
        <f>IF('[1]BASE'!GN49="","",'[1]BASE'!GN49)</f>
      </c>
      <c r="K48" s="471">
        <f>IF('[1]BASE'!GO49="","",'[1]BASE'!GO49)</f>
        <v>1</v>
      </c>
      <c r="L48" s="471">
        <f>IF('[1]BASE'!GP49="","",'[1]BASE'!GP49)</f>
      </c>
      <c r="M48" s="471">
        <f>IF('[1]BASE'!GQ49="","",'[1]BASE'!GQ49)</f>
      </c>
      <c r="N48" s="471">
        <f>IF('[1]BASE'!GR49="","",'[1]BASE'!GR49)</f>
      </c>
      <c r="O48" s="471">
        <f>IF('[1]BASE'!GS49="","",'[1]BASE'!GS49)</f>
      </c>
      <c r="P48" s="471">
        <f>IF('[1]BASE'!GT49="","",'[1]BASE'!GT49)</f>
      </c>
      <c r="Q48" s="471">
        <f>IF('[1]BASE'!GU49="","",'[1]BASE'!GU49)</f>
      </c>
      <c r="R48" s="471">
        <f>IF('[1]BASE'!GV49="","",'[1]BASE'!GV49)</f>
      </c>
      <c r="S48" s="471">
        <f>IF('[1]BASE'!GW49="","",'[1]BASE'!GW49)</f>
      </c>
      <c r="T48" s="471">
        <f>IF('[1]BASE'!GX49="","",'[1]BASE'!GX49)</f>
      </c>
      <c r="U48" s="472"/>
      <c r="V48" s="469"/>
    </row>
    <row r="49" spans="2:22" s="463" customFormat="1" ht="19.5" customHeight="1">
      <c r="B49" s="464"/>
      <c r="C49" s="473">
        <f>IF('[1]BASE'!C50="","",'[1]BASE'!C50)</f>
        <v>34</v>
      </c>
      <c r="D49" s="473">
        <f>IF('[1]BASE'!D50="","",'[1]BASE'!D50)</f>
        <v>1452</v>
      </c>
      <c r="E49" s="473" t="str">
        <f>IF('[1]BASE'!E50="","",'[1]BASE'!E50)</f>
        <v>LOMA NEGRA - OLAVARRIA</v>
      </c>
      <c r="F49" s="473">
        <f>IF('[1]BASE'!F50="","",'[1]BASE'!F50)</f>
        <v>132</v>
      </c>
      <c r="G49" s="473">
        <f>IF('[1]BASE'!G50="","",'[1]BASE'!G50)</f>
        <v>51.51</v>
      </c>
      <c r="H49" s="473" t="str">
        <f>IF('[1]BASE'!H50="","",'[1]BASE'!H50)</f>
        <v>C</v>
      </c>
      <c r="I49" s="474">
        <f>IF('[1]BASE'!GM50="","",'[1]BASE'!GM50)</f>
      </c>
      <c r="J49" s="474">
        <f>IF('[1]BASE'!GN50="","",'[1]BASE'!GN50)</f>
      </c>
      <c r="K49" s="474">
        <f>IF('[1]BASE'!GO50="","",'[1]BASE'!GO50)</f>
      </c>
      <c r="L49" s="474">
        <f>IF('[1]BASE'!GP50="","",'[1]BASE'!GP50)</f>
      </c>
      <c r="M49" s="474">
        <f>IF('[1]BASE'!GQ50="","",'[1]BASE'!GQ50)</f>
      </c>
      <c r="N49" s="474">
        <f>IF('[1]BASE'!GR50="","",'[1]BASE'!GR50)</f>
      </c>
      <c r="O49" s="474">
        <f>IF('[1]BASE'!GS50="","",'[1]BASE'!GS50)</f>
      </c>
      <c r="P49" s="474">
        <f>IF('[1]BASE'!GT50="","",'[1]BASE'!GT50)</f>
      </c>
      <c r="Q49" s="474">
        <f>IF('[1]BASE'!GU50="","",'[1]BASE'!GU50)</f>
      </c>
      <c r="R49" s="474">
        <f>IF('[1]BASE'!GV50="","",'[1]BASE'!GV50)</f>
      </c>
      <c r="S49" s="474">
        <f>IF('[1]BASE'!GW50="","",'[1]BASE'!GW50)</f>
      </c>
      <c r="T49" s="474">
        <f>IF('[1]BASE'!GX50="","",'[1]BASE'!GX50)</f>
      </c>
      <c r="U49" s="472"/>
      <c r="V49" s="469"/>
    </row>
    <row r="50" spans="2:22" s="463" customFormat="1" ht="18" hidden="1">
      <c r="B50" s="464"/>
      <c r="C50" s="470">
        <f>IF('[1]BASE'!C51="","",'[1]BASE'!C51)</f>
        <v>35</v>
      </c>
      <c r="D50" s="470">
        <f>IF('[1]BASE'!D51="","",'[1]BASE'!D51)</f>
        <v>2620</v>
      </c>
      <c r="E50" s="470" t="str">
        <f>IF('[1]BASE'!E51="","",'[1]BASE'!E51)</f>
        <v>LUJAN  - MALV.1 - CATONAS 1 - MORÓN 1</v>
      </c>
      <c r="F50" s="470">
        <f>IF('[1]BASE'!F51="","",'[1]BASE'!F51)</f>
        <v>132</v>
      </c>
      <c r="G50" s="470">
        <f>IF('[1]BASE'!G51="","",'[1]BASE'!G51)</f>
        <v>38.29</v>
      </c>
      <c r="H50" s="470" t="str">
        <f>IF('[1]BASE'!H51="","",'[1]BASE'!H51)</f>
        <v>A</v>
      </c>
      <c r="I50" s="471" t="str">
        <f>IF('[1]BASE'!GM51="","",'[1]BASE'!GM51)</f>
        <v>XXXX</v>
      </c>
      <c r="J50" s="471" t="str">
        <f>IF('[1]BASE'!GN51="","",'[1]BASE'!GN51)</f>
        <v>XXXX</v>
      </c>
      <c r="K50" s="471" t="str">
        <f>IF('[1]BASE'!GO51="","",'[1]BASE'!GO51)</f>
        <v>XXXX</v>
      </c>
      <c r="L50" s="471" t="str">
        <f>IF('[1]BASE'!GP51="","",'[1]BASE'!GP51)</f>
        <v>XXXX</v>
      </c>
      <c r="M50" s="471" t="str">
        <f>IF('[1]BASE'!GQ51="","",'[1]BASE'!GQ51)</f>
        <v>XXXX</v>
      </c>
      <c r="N50" s="471" t="str">
        <f>IF('[1]BASE'!GR51="","",'[1]BASE'!GR51)</f>
        <v>XXXX</v>
      </c>
      <c r="O50" s="471" t="str">
        <f>IF('[1]BASE'!GS51="","",'[1]BASE'!GS51)</f>
        <v>XXXX</v>
      </c>
      <c r="P50" s="471" t="str">
        <f>IF('[1]BASE'!GT51="","",'[1]BASE'!GT51)</f>
        <v>XXXX</v>
      </c>
      <c r="Q50" s="471" t="str">
        <f>IF('[1]BASE'!GU51="","",'[1]BASE'!GU51)</f>
        <v>XXXX</v>
      </c>
      <c r="R50" s="471" t="str">
        <f>IF('[1]BASE'!GV51="","",'[1]BASE'!GV51)</f>
        <v>XXXX</v>
      </c>
      <c r="S50" s="471" t="str">
        <f>IF('[1]BASE'!GW51="","",'[1]BASE'!GW51)</f>
        <v>XXXX</v>
      </c>
      <c r="T50" s="471" t="str">
        <f>IF('[1]BASE'!GX51="","",'[1]BASE'!GX51)</f>
        <v>XXXX</v>
      </c>
      <c r="U50" s="472"/>
      <c r="V50" s="469"/>
    </row>
    <row r="51" spans="2:22" s="463" customFormat="1" ht="19.5" customHeight="1">
      <c r="B51" s="464"/>
      <c r="C51" s="473">
        <f>IF('[1]BASE'!C52="","",'[1]BASE'!C52)</f>
        <v>36</v>
      </c>
      <c r="D51" s="473">
        <f>IF('[1]BASE'!D52="","",'[1]BASE'!D52)</f>
        <v>2621</v>
      </c>
      <c r="E51" s="473" t="str">
        <f>IF('[1]BASE'!E52="","",'[1]BASE'!E52)</f>
        <v>LUJAN - MALV.2 - CATONAS 2 - MORÓN 2</v>
      </c>
      <c r="F51" s="473">
        <f>IF('[1]BASE'!F52="","",'[1]BASE'!F52)</f>
        <v>132</v>
      </c>
      <c r="G51" s="473">
        <f>IF('[1]BASE'!G52="","",'[1]BASE'!G52)</f>
        <v>44.56</v>
      </c>
      <c r="H51" s="473" t="str">
        <f>IF('[1]BASE'!H52="","",'[1]BASE'!H52)</f>
        <v>A</v>
      </c>
      <c r="I51" s="474">
        <f>IF('[1]BASE'!GM52="","",'[1]BASE'!GM52)</f>
      </c>
      <c r="J51" s="474">
        <f>IF('[1]BASE'!GN52="","",'[1]BASE'!GN52)</f>
      </c>
      <c r="K51" s="474">
        <f>IF('[1]BASE'!GO52="","",'[1]BASE'!GO52)</f>
      </c>
      <c r="L51" s="474">
        <f>IF('[1]BASE'!GP52="","",'[1]BASE'!GP52)</f>
      </c>
      <c r="M51" s="474">
        <f>IF('[1]BASE'!GQ52="","",'[1]BASE'!GQ52)</f>
        <v>1</v>
      </c>
      <c r="N51" s="474">
        <f>IF('[1]BASE'!GR52="","",'[1]BASE'!GR52)</f>
      </c>
      <c r="O51" s="474">
        <f>IF('[1]BASE'!GS52="","",'[1]BASE'!GS52)</f>
      </c>
      <c r="P51" s="474">
        <f>IF('[1]BASE'!GT52="","",'[1]BASE'!GT52)</f>
        <v>3</v>
      </c>
      <c r="Q51" s="474">
        <f>IF('[1]BASE'!GU52="","",'[1]BASE'!GU52)</f>
      </c>
      <c r="R51" s="474">
        <f>IF('[1]BASE'!GV52="","",'[1]BASE'!GV52)</f>
        <v>1</v>
      </c>
      <c r="S51" s="474">
        <f>IF('[1]BASE'!GW52="","",'[1]BASE'!GW52)</f>
      </c>
      <c r="T51" s="474">
        <f>IF('[1]BASE'!GX52="","",'[1]BASE'!GX52)</f>
      </c>
      <c r="U51" s="472"/>
      <c r="V51" s="469"/>
    </row>
    <row r="52" spans="2:22" s="463" customFormat="1" ht="19.5" customHeight="1">
      <c r="B52" s="464"/>
      <c r="C52" s="470">
        <f>IF('[1]BASE'!C53="","",'[1]BASE'!C53)</f>
        <v>37</v>
      </c>
      <c r="D52" s="470">
        <f>IF('[1]BASE'!D53="","",'[1]BASE'!D53)</f>
        <v>1442</v>
      </c>
      <c r="E52" s="470" t="str">
        <f>IF('[1]BASE'!E53="","",'[1]BASE'!E53)</f>
        <v>MAR DE AJO - PINAMAR</v>
      </c>
      <c r="F52" s="470">
        <f>IF('[1]BASE'!F53="","",'[1]BASE'!F53)</f>
        <v>132</v>
      </c>
      <c r="G52" s="470">
        <f>IF('[1]BASE'!G53="","",'[1]BASE'!G53)</f>
        <v>46.4</v>
      </c>
      <c r="H52" s="470" t="str">
        <f>IF('[1]BASE'!H53="","",'[1]BASE'!H53)</f>
        <v>C</v>
      </c>
      <c r="I52" s="471">
        <f>IF('[1]BASE'!GM53="","",'[1]BASE'!GM53)</f>
      </c>
      <c r="J52" s="471">
        <f>IF('[1]BASE'!GN53="","",'[1]BASE'!GN53)</f>
      </c>
      <c r="K52" s="471">
        <f>IF('[1]BASE'!GO53="","",'[1]BASE'!GO53)</f>
        <v>1</v>
      </c>
      <c r="L52" s="471">
        <f>IF('[1]BASE'!GP53="","",'[1]BASE'!GP53)</f>
      </c>
      <c r="M52" s="471">
        <f>IF('[1]BASE'!GQ53="","",'[1]BASE'!GQ53)</f>
      </c>
      <c r="N52" s="471">
        <f>IF('[1]BASE'!GR53="","",'[1]BASE'!GR53)</f>
      </c>
      <c r="O52" s="471">
        <f>IF('[1]BASE'!GS53="","",'[1]BASE'!GS53)</f>
      </c>
      <c r="P52" s="471">
        <f>IF('[1]BASE'!GT53="","",'[1]BASE'!GT53)</f>
      </c>
      <c r="Q52" s="471">
        <f>IF('[1]BASE'!GU53="","",'[1]BASE'!GU53)</f>
      </c>
      <c r="R52" s="471">
        <f>IF('[1]BASE'!GV53="","",'[1]BASE'!GV53)</f>
      </c>
      <c r="S52" s="471">
        <f>IF('[1]BASE'!GW53="","",'[1]BASE'!GW53)</f>
      </c>
      <c r="T52" s="471">
        <f>IF('[1]BASE'!GX53="","",'[1]BASE'!GX53)</f>
      </c>
      <c r="U52" s="472"/>
      <c r="V52" s="469"/>
    </row>
    <row r="53" spans="2:22" s="463" customFormat="1" ht="19.5" customHeight="1">
      <c r="B53" s="464"/>
      <c r="C53" s="473">
        <f>IF('[1]BASE'!C54="","",'[1]BASE'!C54)</f>
        <v>38</v>
      </c>
      <c r="D53" s="473">
        <f>IF('[1]BASE'!D54="","",'[1]BASE'!D54)</f>
        <v>1525</v>
      </c>
      <c r="E53" s="473" t="str">
        <f>IF('[1]BASE'!E54="","",'[1]BASE'!E54)</f>
        <v>MAR DEL PLATA - MIRAMAR</v>
      </c>
      <c r="F53" s="473">
        <f>IF('[1]BASE'!F54="","",'[1]BASE'!F54)</f>
        <v>132</v>
      </c>
      <c r="G53" s="473">
        <f>IF('[1]BASE'!G54="","",'[1]BASE'!G54)</f>
        <v>39.29</v>
      </c>
      <c r="H53" s="473" t="str">
        <f>IF('[1]BASE'!H54="","",'[1]BASE'!H54)</f>
        <v>C</v>
      </c>
      <c r="I53" s="474">
        <f>IF('[1]BASE'!GM54="","",'[1]BASE'!GM54)</f>
      </c>
      <c r="J53" s="474">
        <f>IF('[1]BASE'!GN54="","",'[1]BASE'!GN54)</f>
      </c>
      <c r="K53" s="474">
        <f>IF('[1]BASE'!GO54="","",'[1]BASE'!GO54)</f>
      </c>
      <c r="L53" s="474">
        <f>IF('[1]BASE'!GP54="","",'[1]BASE'!GP54)</f>
      </c>
      <c r="M53" s="474">
        <f>IF('[1]BASE'!GQ54="","",'[1]BASE'!GQ54)</f>
        <v>1</v>
      </c>
      <c r="N53" s="474">
        <f>IF('[1]BASE'!GR54="","",'[1]BASE'!GR54)</f>
      </c>
      <c r="O53" s="474">
        <f>IF('[1]BASE'!GS54="","",'[1]BASE'!GS54)</f>
      </c>
      <c r="P53" s="474">
        <f>IF('[1]BASE'!GT54="","",'[1]BASE'!GT54)</f>
      </c>
      <c r="Q53" s="474">
        <f>IF('[1]BASE'!GU54="","",'[1]BASE'!GU54)</f>
      </c>
      <c r="R53" s="474">
        <f>IF('[1]BASE'!GV54="","",'[1]BASE'!GV54)</f>
      </c>
      <c r="S53" s="474">
        <f>IF('[1]BASE'!GW54="","",'[1]BASE'!GW54)</f>
      </c>
      <c r="T53" s="474">
        <f>IF('[1]BASE'!GX54="","",'[1]BASE'!GX54)</f>
      </c>
      <c r="U53" s="472"/>
      <c r="V53" s="469"/>
    </row>
    <row r="54" spans="2:22" s="463" customFormat="1" ht="19.5" customHeight="1">
      <c r="B54" s="464"/>
      <c r="C54" s="470">
        <f>IF('[1]BASE'!C55="","",'[1]BASE'!C55)</f>
        <v>39</v>
      </c>
      <c r="D54" s="470" t="str">
        <f>IF('[1]BASE'!D55="","",'[1]BASE'!D55)</f>
        <v>CE-002</v>
      </c>
      <c r="E54" s="470" t="str">
        <f>IF('[1]BASE'!E55="","",'[1]BASE'!E55)</f>
        <v>MAR DEL PLATA - QUEQUEN -NECOCHEA</v>
      </c>
      <c r="F54" s="470">
        <f>IF('[1]BASE'!F55="","",'[1]BASE'!F55)</f>
        <v>132</v>
      </c>
      <c r="G54" s="470">
        <f>IF('[1]BASE'!G55="","",'[1]BASE'!G55)</f>
        <v>129</v>
      </c>
      <c r="H54" s="470" t="str">
        <f>IF('[1]BASE'!H55="","",'[1]BASE'!H55)</f>
        <v>B</v>
      </c>
      <c r="I54" s="471">
        <f>IF('[1]BASE'!GM55="","",'[1]BASE'!GM55)</f>
      </c>
      <c r="J54" s="471">
        <f>IF('[1]BASE'!GN55="","",'[1]BASE'!GN55)</f>
      </c>
      <c r="K54" s="471">
        <f>IF('[1]BASE'!GO55="","",'[1]BASE'!GO55)</f>
      </c>
      <c r="L54" s="471">
        <f>IF('[1]BASE'!GP55="","",'[1]BASE'!GP55)</f>
      </c>
      <c r="M54" s="471">
        <f>IF('[1]BASE'!GQ55="","",'[1]BASE'!GQ55)</f>
      </c>
      <c r="N54" s="471">
        <f>IF('[1]BASE'!GR55="","",'[1]BASE'!GR55)</f>
      </c>
      <c r="O54" s="471">
        <f>IF('[1]BASE'!GS55="","",'[1]BASE'!GS55)</f>
        <v>1</v>
      </c>
      <c r="P54" s="471">
        <f>IF('[1]BASE'!GT55="","",'[1]BASE'!GT55)</f>
      </c>
      <c r="Q54" s="471">
        <f>IF('[1]BASE'!GU55="","",'[1]BASE'!GU55)</f>
      </c>
      <c r="R54" s="471">
        <f>IF('[1]BASE'!GV55="","",'[1]BASE'!GV55)</f>
      </c>
      <c r="S54" s="471">
        <f>IF('[1]BASE'!GW55="","",'[1]BASE'!GW55)</f>
      </c>
      <c r="T54" s="471">
        <f>IF('[1]BASE'!GX55="","",'[1]BASE'!GX55)</f>
      </c>
      <c r="U54" s="472"/>
      <c r="V54" s="469"/>
    </row>
    <row r="55" spans="2:22" s="463" customFormat="1" ht="19.5" customHeight="1">
      <c r="B55" s="464"/>
      <c r="C55" s="473">
        <f>IF('[1]BASE'!C56="","",'[1]BASE'!C56)</f>
        <v>40</v>
      </c>
      <c r="D55" s="473">
        <f>IF('[1]BASE'!D56="","",'[1]BASE'!D56)</f>
        <v>1410</v>
      </c>
      <c r="E55" s="473" t="str">
        <f>IF('[1]BASE'!E56="","",'[1]BASE'!E56)</f>
        <v>MERCEDES B.A. - LUJAN</v>
      </c>
      <c r="F55" s="473">
        <f>IF('[1]BASE'!F56="","",'[1]BASE'!F56)</f>
        <v>132</v>
      </c>
      <c r="G55" s="473">
        <f>IF('[1]BASE'!G56="","",'[1]BASE'!G56)</f>
        <v>41.3</v>
      </c>
      <c r="H55" s="473" t="str">
        <f>IF('[1]BASE'!H56="","",'[1]BASE'!H56)</f>
        <v>B</v>
      </c>
      <c r="I55" s="474">
        <f>IF('[1]BASE'!GM56="","",'[1]BASE'!GM56)</f>
        <v>1</v>
      </c>
      <c r="J55" s="474">
        <f>IF('[1]BASE'!GN56="","",'[1]BASE'!GN56)</f>
      </c>
      <c r="K55" s="474">
        <f>IF('[1]BASE'!GO56="","",'[1]BASE'!GO56)</f>
      </c>
      <c r="L55" s="474">
        <f>IF('[1]BASE'!GP56="","",'[1]BASE'!GP56)</f>
      </c>
      <c r="M55" s="474">
        <f>IF('[1]BASE'!GQ56="","",'[1]BASE'!GQ56)</f>
        <v>1</v>
      </c>
      <c r="N55" s="474">
        <f>IF('[1]BASE'!GR56="","",'[1]BASE'!GR56)</f>
      </c>
      <c r="O55" s="474">
        <f>IF('[1]BASE'!GS56="","",'[1]BASE'!GS56)</f>
      </c>
      <c r="P55" s="474">
        <f>IF('[1]BASE'!GT56="","",'[1]BASE'!GT56)</f>
      </c>
      <c r="Q55" s="474">
        <f>IF('[1]BASE'!GU56="","",'[1]BASE'!GU56)</f>
      </c>
      <c r="R55" s="474">
        <f>IF('[1]BASE'!GV56="","",'[1]BASE'!GV56)</f>
      </c>
      <c r="S55" s="474">
        <f>IF('[1]BASE'!GW56="","",'[1]BASE'!GW56)</f>
      </c>
      <c r="T55" s="474">
        <f>IF('[1]BASE'!GX56="","",'[1]BASE'!GX56)</f>
      </c>
      <c r="U55" s="472"/>
      <c r="V55" s="469"/>
    </row>
    <row r="56" spans="2:22" s="463" customFormat="1" ht="19.5" customHeight="1">
      <c r="B56" s="464"/>
      <c r="C56" s="470">
        <f>IF('[1]BASE'!C57="","",'[1]BASE'!C57)</f>
        <v>41</v>
      </c>
      <c r="D56" s="470">
        <f>IF('[1]BASE'!D57="","",'[1]BASE'!D57)</f>
        <v>1529</v>
      </c>
      <c r="E56" s="470" t="str">
        <f>IF('[1]BASE'!E57="","",'[1]BASE'!E57)</f>
        <v>MIRAMAR - NECOCHEA</v>
      </c>
      <c r="F56" s="470">
        <f>IF('[1]BASE'!F57="","",'[1]BASE'!F57)</f>
        <v>132</v>
      </c>
      <c r="G56" s="470">
        <f>IF('[1]BASE'!G57="","",'[1]BASE'!G57)</f>
        <v>103.29</v>
      </c>
      <c r="H56" s="470" t="str">
        <f>IF('[1]BASE'!H57="","",'[1]BASE'!H57)</f>
        <v>A</v>
      </c>
      <c r="I56" s="471">
        <f>IF('[1]BASE'!GM57="","",'[1]BASE'!GM57)</f>
      </c>
      <c r="J56" s="471">
        <f>IF('[1]BASE'!GN57="","",'[1]BASE'!GN57)</f>
      </c>
      <c r="K56" s="471">
        <f>IF('[1]BASE'!GO57="","",'[1]BASE'!GO57)</f>
        <v>1</v>
      </c>
      <c r="L56" s="471">
        <f>IF('[1]BASE'!GP57="","",'[1]BASE'!GP57)</f>
      </c>
      <c r="M56" s="471">
        <f>IF('[1]BASE'!GQ57="","",'[1]BASE'!GQ57)</f>
      </c>
      <c r="N56" s="471">
        <f>IF('[1]BASE'!GR57="","",'[1]BASE'!GR57)</f>
        <v>1</v>
      </c>
      <c r="O56" s="471">
        <f>IF('[1]BASE'!GS57="","",'[1]BASE'!GS57)</f>
      </c>
      <c r="P56" s="471">
        <f>IF('[1]BASE'!GT57="","",'[1]BASE'!GT57)</f>
      </c>
      <c r="Q56" s="471">
        <f>IF('[1]BASE'!GU57="","",'[1]BASE'!GU57)</f>
      </c>
      <c r="R56" s="471">
        <f>IF('[1]BASE'!GV57="","",'[1]BASE'!GV57)</f>
      </c>
      <c r="S56" s="471">
        <f>IF('[1]BASE'!GW57="","",'[1]BASE'!GW57)</f>
      </c>
      <c r="T56" s="471">
        <f>IF('[1]BASE'!GX57="","",'[1]BASE'!GX57)</f>
      </c>
      <c r="U56" s="472"/>
      <c r="V56" s="469"/>
    </row>
    <row r="57" spans="2:22" s="463" customFormat="1" ht="19.5" customHeight="1">
      <c r="B57" s="464"/>
      <c r="C57" s="473">
        <f>IF('[1]BASE'!C58="","",'[1]BASE'!C58)</f>
        <v>42</v>
      </c>
      <c r="D57" s="473">
        <f>IF('[1]BASE'!D58="","",'[1]BASE'!D58)</f>
        <v>1417</v>
      </c>
      <c r="E57" s="473" t="str">
        <f>IF('[1]BASE'!E58="","",'[1]BASE'!E58)</f>
        <v>MONTE - CHASCOMUS</v>
      </c>
      <c r="F57" s="473">
        <f>IF('[1]BASE'!F58="","",'[1]BASE'!F58)</f>
        <v>132</v>
      </c>
      <c r="G57" s="473">
        <f>IF('[1]BASE'!G58="","",'[1]BASE'!G58)</f>
        <v>114</v>
      </c>
      <c r="H57" s="473" t="str">
        <f>IF('[1]BASE'!H58="","",'[1]BASE'!H58)</f>
        <v>C</v>
      </c>
      <c r="I57" s="474">
        <f>IF('[1]BASE'!GM58="","",'[1]BASE'!GM58)</f>
      </c>
      <c r="J57" s="474">
        <f>IF('[1]BASE'!GN58="","",'[1]BASE'!GN58)</f>
      </c>
      <c r="K57" s="474">
        <f>IF('[1]BASE'!GO58="","",'[1]BASE'!GO58)</f>
      </c>
      <c r="L57" s="474">
        <f>IF('[1]BASE'!GP58="","",'[1]BASE'!GP58)</f>
      </c>
      <c r="M57" s="474">
        <f>IF('[1]BASE'!GQ58="","",'[1]BASE'!GQ58)</f>
      </c>
      <c r="N57" s="474">
        <f>IF('[1]BASE'!GR58="","",'[1]BASE'!GR58)</f>
      </c>
      <c r="O57" s="474">
        <f>IF('[1]BASE'!GS58="","",'[1]BASE'!GS58)</f>
        <v>1</v>
      </c>
      <c r="P57" s="474">
        <f>IF('[1]BASE'!GT58="","",'[1]BASE'!GT58)</f>
      </c>
      <c r="Q57" s="474">
        <f>IF('[1]BASE'!GU58="","",'[1]BASE'!GU58)</f>
        <v>1</v>
      </c>
      <c r="R57" s="474">
        <f>IF('[1]BASE'!GV58="","",'[1]BASE'!GV58)</f>
      </c>
      <c r="S57" s="474">
        <f>IF('[1]BASE'!GW58="","",'[1]BASE'!GW58)</f>
      </c>
      <c r="T57" s="474">
        <f>IF('[1]BASE'!GX58="","",'[1]BASE'!GX58)</f>
      </c>
      <c r="U57" s="472"/>
      <c r="V57" s="469"/>
    </row>
    <row r="58" spans="2:22" s="463" customFormat="1" ht="19.5" customHeight="1" hidden="1">
      <c r="B58" s="464"/>
      <c r="C58" s="470">
        <f>IF('[1]BASE'!C59="","",'[1]BASE'!C59)</f>
        <v>43</v>
      </c>
      <c r="D58" s="470">
        <f>IF('[1]BASE'!D59="","",'[1]BASE'!D59)</f>
        <v>1545</v>
      </c>
      <c r="E58" s="470" t="str">
        <f>IF('[1]BASE'!E59="","",'[1]BASE'!E59)</f>
        <v>NORTE II - PETROQ. BAHIA BLANCA</v>
      </c>
      <c r="F58" s="470">
        <f>IF('[1]BASE'!F59="","",'[1]BASE'!F59)</f>
        <v>132</v>
      </c>
      <c r="G58" s="470">
        <f>IF('[1]BASE'!G59="","",'[1]BASE'!G59)</f>
        <v>30</v>
      </c>
      <c r="H58" s="470" t="str">
        <f>IF('[1]BASE'!H59="","",'[1]BASE'!H59)</f>
        <v>C</v>
      </c>
      <c r="I58" s="471" t="str">
        <f>IF('[1]BASE'!GM59="","",'[1]BASE'!GM59)</f>
        <v>XXXX</v>
      </c>
      <c r="J58" s="471" t="str">
        <f>IF('[1]BASE'!GN59="","",'[1]BASE'!GN59)</f>
        <v>XXXX</v>
      </c>
      <c r="K58" s="471" t="str">
        <f>IF('[1]BASE'!GO59="","",'[1]BASE'!GO59)</f>
        <v>XXXX</v>
      </c>
      <c r="L58" s="471" t="str">
        <f>IF('[1]BASE'!GP59="","",'[1]BASE'!GP59)</f>
        <v>XXXX</v>
      </c>
      <c r="M58" s="471" t="str">
        <f>IF('[1]BASE'!GQ59="","",'[1]BASE'!GQ59)</f>
        <v>XXXX</v>
      </c>
      <c r="N58" s="471" t="str">
        <f>IF('[1]BASE'!GR59="","",'[1]BASE'!GR59)</f>
        <v>XXXX</v>
      </c>
      <c r="O58" s="471" t="str">
        <f>IF('[1]BASE'!GS59="","",'[1]BASE'!GS59)</f>
        <v>XXXX</v>
      </c>
      <c r="P58" s="471" t="str">
        <f>IF('[1]BASE'!GT59="","",'[1]BASE'!GT59)</f>
        <v>XXXX</v>
      </c>
      <c r="Q58" s="471" t="str">
        <f>IF('[1]BASE'!GU59="","",'[1]BASE'!GU59)</f>
        <v>XXXX</v>
      </c>
      <c r="R58" s="471" t="str">
        <f>IF('[1]BASE'!GV59="","",'[1]BASE'!GV59)</f>
        <v>XXXX</v>
      </c>
      <c r="S58" s="471" t="str">
        <f>IF('[1]BASE'!GW59="","",'[1]BASE'!GW59)</f>
        <v>XXXX</v>
      </c>
      <c r="T58" s="471" t="str">
        <f>IF('[1]BASE'!GX59="","",'[1]BASE'!GX59)</f>
        <v>XXXX</v>
      </c>
      <c r="U58" s="472"/>
      <c r="V58" s="469"/>
    </row>
    <row r="59" spans="2:22" s="463" customFormat="1" ht="19.5" customHeight="1">
      <c r="B59" s="464"/>
      <c r="C59" s="473">
        <f>IF('[1]BASE'!C60="","",'[1]BASE'!C60)</f>
        <v>44</v>
      </c>
      <c r="D59" s="473">
        <f>IF('[1]BASE'!D60="","",'[1]BASE'!D60)</f>
        <v>2648</v>
      </c>
      <c r="E59" s="473" t="str">
        <f>IF('[1]BASE'!E60="","",'[1]BASE'!E60)</f>
        <v>NUEVA CAMPANA - SIDERCA 1</v>
      </c>
      <c r="F59" s="473">
        <f>IF('[1]BASE'!F60="","",'[1]BASE'!F60)</f>
        <v>132</v>
      </c>
      <c r="G59" s="473">
        <f>IF('[1]BASE'!G60="","",'[1]BASE'!G60)</f>
        <v>3.2</v>
      </c>
      <c r="H59" s="473" t="str">
        <f>IF('[1]BASE'!H60="","",'[1]BASE'!H60)</f>
        <v>C</v>
      </c>
      <c r="I59" s="474">
        <f>IF('[1]BASE'!GM60="","",'[1]BASE'!GM60)</f>
      </c>
      <c r="J59" s="474">
        <f>IF('[1]BASE'!GN60="","",'[1]BASE'!GN60)</f>
      </c>
      <c r="K59" s="474">
        <f>IF('[1]BASE'!GO60="","",'[1]BASE'!GO60)</f>
      </c>
      <c r="L59" s="474">
        <f>IF('[1]BASE'!GP60="","",'[1]BASE'!GP60)</f>
      </c>
      <c r="M59" s="474">
        <f>IF('[1]BASE'!GQ60="","",'[1]BASE'!GQ60)</f>
      </c>
      <c r="N59" s="474">
        <f>IF('[1]BASE'!GR60="","",'[1]BASE'!GR60)</f>
      </c>
      <c r="O59" s="474">
        <f>IF('[1]BASE'!GS60="","",'[1]BASE'!GS60)</f>
      </c>
      <c r="P59" s="474">
        <f>IF('[1]BASE'!GT60="","",'[1]BASE'!GT60)</f>
      </c>
      <c r="Q59" s="474">
        <f>IF('[1]BASE'!GU60="","",'[1]BASE'!GU60)</f>
      </c>
      <c r="R59" s="474">
        <f>IF('[1]BASE'!GV60="","",'[1]BASE'!GV60)</f>
      </c>
      <c r="S59" s="474">
        <f>IF('[1]BASE'!GW60="","",'[1]BASE'!GW60)</f>
      </c>
      <c r="T59" s="474">
        <f>IF('[1]BASE'!GX60="","",'[1]BASE'!GX60)</f>
      </c>
      <c r="U59" s="472"/>
      <c r="V59" s="469"/>
    </row>
    <row r="60" spans="2:22" s="463" customFormat="1" ht="19.5" customHeight="1" hidden="1">
      <c r="B60" s="464"/>
      <c r="C60" s="470">
        <f>IF('[1]BASE'!C61="","",'[1]BASE'!C61)</f>
        <v>45</v>
      </c>
      <c r="D60" s="470" t="str">
        <f>IF('[1]BASE'!D61="","",'[1]BASE'!D61)</f>
        <v>CE-000</v>
      </c>
      <c r="E60" s="470" t="str">
        <f>IF('[1]BASE'!E61="","",'[1]BASE'!E61)</f>
        <v>NUEVA CAMPANA - ZARATE</v>
      </c>
      <c r="F60" s="470">
        <f>IF('[1]BASE'!F61="","",'[1]BASE'!F61)</f>
        <v>132</v>
      </c>
      <c r="G60" s="470">
        <f>IF('[1]BASE'!G61="","",'[1]BASE'!G61)</f>
        <v>10.6</v>
      </c>
      <c r="H60" s="470" t="str">
        <f>IF('[1]BASE'!H61="","",'[1]BASE'!H61)</f>
        <v>C</v>
      </c>
      <c r="I60" s="471" t="str">
        <f>IF('[1]BASE'!GM61="","",'[1]BASE'!GM61)</f>
        <v>XXXX</v>
      </c>
      <c r="J60" s="471" t="str">
        <f>IF('[1]BASE'!GN61="","",'[1]BASE'!GN61)</f>
        <v>XXXX</v>
      </c>
      <c r="K60" s="471" t="str">
        <f>IF('[1]BASE'!GO61="","",'[1]BASE'!GO61)</f>
        <v>XXXX</v>
      </c>
      <c r="L60" s="471" t="str">
        <f>IF('[1]BASE'!GP61="","",'[1]BASE'!GP61)</f>
        <v>XXXX</v>
      </c>
      <c r="M60" s="471" t="str">
        <f>IF('[1]BASE'!GQ61="","",'[1]BASE'!GQ61)</f>
        <v>XXXX</v>
      </c>
      <c r="N60" s="471" t="str">
        <f>IF('[1]BASE'!GR61="","",'[1]BASE'!GR61)</f>
        <v>XXXX</v>
      </c>
      <c r="O60" s="471" t="str">
        <f>IF('[1]BASE'!GS61="","",'[1]BASE'!GS61)</f>
        <v>XXXX</v>
      </c>
      <c r="P60" s="471" t="str">
        <f>IF('[1]BASE'!GT61="","",'[1]BASE'!GT61)</f>
        <v>XXXX</v>
      </c>
      <c r="Q60" s="471" t="str">
        <f>IF('[1]BASE'!GU61="","",'[1]BASE'!GU61)</f>
        <v>XXXX</v>
      </c>
      <c r="R60" s="471" t="str">
        <f>IF('[1]BASE'!GV61="","",'[1]BASE'!GV61)</f>
        <v>XXXX</v>
      </c>
      <c r="S60" s="471" t="str">
        <f>IF('[1]BASE'!GW61="","",'[1]BASE'!GW61)</f>
        <v>XXXX</v>
      </c>
      <c r="T60" s="471" t="str">
        <f>IF('[1]BASE'!GX61="","",'[1]BASE'!GX61)</f>
        <v>XXXX</v>
      </c>
      <c r="U60" s="472"/>
      <c r="V60" s="469"/>
    </row>
    <row r="61" spans="2:22" s="463" customFormat="1" ht="19.5" customHeight="1">
      <c r="B61" s="464"/>
      <c r="C61" s="473">
        <f>IF('[1]BASE'!C62="","",'[1]BASE'!C62)</f>
        <v>46</v>
      </c>
      <c r="D61" s="473">
        <f>IF('[1]BASE'!D62="","",'[1]BASE'!D62)</f>
        <v>1433</v>
      </c>
      <c r="E61" s="473" t="str">
        <f>IF('[1]BASE'!E62="","",'[1]BASE'!E62)</f>
        <v>NUEVA CAMPANA - SIDERCA "0"</v>
      </c>
      <c r="F61" s="473">
        <f>IF('[1]BASE'!F62="","",'[1]BASE'!F62)</f>
        <v>132</v>
      </c>
      <c r="G61" s="473">
        <f>IF('[1]BASE'!G62="","",'[1]BASE'!G62)</f>
        <v>2.2</v>
      </c>
      <c r="H61" s="473" t="str">
        <f>IF('[1]BASE'!H62="","",'[1]BASE'!H62)</f>
        <v>C</v>
      </c>
      <c r="I61" s="474">
        <f>IF('[1]BASE'!GM62="","",'[1]BASE'!GM62)</f>
      </c>
      <c r="J61" s="474">
        <f>IF('[1]BASE'!GN62="","",'[1]BASE'!GN62)</f>
      </c>
      <c r="K61" s="474">
        <f>IF('[1]BASE'!GO62="","",'[1]BASE'!GO62)</f>
      </c>
      <c r="L61" s="474">
        <f>IF('[1]BASE'!GP62="","",'[1]BASE'!GP62)</f>
      </c>
      <c r="M61" s="474">
        <f>IF('[1]BASE'!GQ62="","",'[1]BASE'!GQ62)</f>
      </c>
      <c r="N61" s="474">
        <f>IF('[1]BASE'!GR62="","",'[1]BASE'!GR62)</f>
      </c>
      <c r="O61" s="474">
        <f>IF('[1]BASE'!GS62="","",'[1]BASE'!GS62)</f>
      </c>
      <c r="P61" s="474">
        <f>IF('[1]BASE'!GT62="","",'[1]BASE'!GT62)</f>
      </c>
      <c r="Q61" s="474">
        <f>IF('[1]BASE'!GU62="","",'[1]BASE'!GU62)</f>
      </c>
      <c r="R61" s="474">
        <f>IF('[1]BASE'!GV62="","",'[1]BASE'!GV62)</f>
      </c>
      <c r="S61" s="474">
        <f>IF('[1]BASE'!GW62="","",'[1]BASE'!GW62)</f>
      </c>
      <c r="T61" s="474">
        <f>IF('[1]BASE'!GX62="","",'[1]BASE'!GX62)</f>
      </c>
      <c r="U61" s="472"/>
      <c r="V61" s="469"/>
    </row>
    <row r="62" spans="2:22" s="463" customFormat="1" ht="19.5" customHeight="1">
      <c r="B62" s="464"/>
      <c r="C62" s="470">
        <f>IF('[1]BASE'!C63="","",'[1]BASE'!C63)</f>
        <v>47</v>
      </c>
      <c r="D62" s="470">
        <f>IF('[1]BASE'!D63="","",'[1]BASE'!D63)</f>
        <v>1450</v>
      </c>
      <c r="E62" s="470" t="str">
        <f>IF('[1]BASE'!E63="","",'[1]BASE'!E63)</f>
        <v>OLAVARRIA - AZUL</v>
      </c>
      <c r="F62" s="470">
        <f>IF('[1]BASE'!F63="","",'[1]BASE'!F63)</f>
        <v>132</v>
      </c>
      <c r="G62" s="470">
        <f>IF('[1]BASE'!G63="","",'[1]BASE'!G63)</f>
        <v>51.4</v>
      </c>
      <c r="H62" s="470" t="str">
        <f>IF('[1]BASE'!H63="","",'[1]BASE'!H63)</f>
        <v>C</v>
      </c>
      <c r="I62" s="471">
        <f>IF('[1]BASE'!GM63="","",'[1]BASE'!GM63)</f>
      </c>
      <c r="J62" s="471">
        <f>IF('[1]BASE'!GN63="","",'[1]BASE'!GN63)</f>
      </c>
      <c r="K62" s="471">
        <f>IF('[1]BASE'!GO63="","",'[1]BASE'!GO63)</f>
      </c>
      <c r="L62" s="471">
        <f>IF('[1]BASE'!GP63="","",'[1]BASE'!GP63)</f>
        <v>1</v>
      </c>
      <c r="M62" s="471">
        <f>IF('[1]BASE'!GQ63="","",'[1]BASE'!GQ63)</f>
      </c>
      <c r="N62" s="471">
        <f>IF('[1]BASE'!GR63="","",'[1]BASE'!GR63)</f>
      </c>
      <c r="O62" s="471">
        <f>IF('[1]BASE'!GS63="","",'[1]BASE'!GS63)</f>
      </c>
      <c r="P62" s="471">
        <f>IF('[1]BASE'!GT63="","",'[1]BASE'!GT63)</f>
      </c>
      <c r="Q62" s="471">
        <f>IF('[1]BASE'!GU63="","",'[1]BASE'!GU63)</f>
      </c>
      <c r="R62" s="471">
        <f>IF('[1]BASE'!GV63="","",'[1]BASE'!GV63)</f>
      </c>
      <c r="S62" s="471">
        <f>IF('[1]BASE'!GW63="","",'[1]BASE'!GW63)</f>
      </c>
      <c r="T62" s="471">
        <f>IF('[1]BASE'!GX63="","",'[1]BASE'!GX63)</f>
      </c>
      <c r="U62" s="472"/>
      <c r="V62" s="469"/>
    </row>
    <row r="63" spans="2:22" s="463" customFormat="1" ht="19.5" customHeight="1" hidden="1">
      <c r="B63" s="464"/>
      <c r="C63" s="473">
        <f>IF('[1]BASE'!C64="","",'[1]BASE'!C64)</f>
        <v>48</v>
      </c>
      <c r="D63" s="473" t="str">
        <f>IF('[1]BASE'!D64="","",'[1]BASE'!D64)</f>
        <v>CE-000</v>
      </c>
      <c r="E63" s="473" t="str">
        <f>IF('[1]BASE'!E64="","",'[1]BASE'!E64)</f>
        <v>OLAVARRIA - GONZALEZ CHAVEZ</v>
      </c>
      <c r="F63" s="473">
        <f>IF('[1]BASE'!F64="","",'[1]BASE'!F64)</f>
        <v>132</v>
      </c>
      <c r="G63" s="473">
        <f>IF('[1]BASE'!G64="","",'[1]BASE'!G64)</f>
        <v>152</v>
      </c>
      <c r="H63" s="473" t="str">
        <f>IF('[1]BASE'!H64="","",'[1]BASE'!H64)</f>
        <v>C</v>
      </c>
      <c r="I63" s="474" t="str">
        <f>IF('[1]BASE'!GM64="","",'[1]BASE'!GM64)</f>
        <v>XXXX</v>
      </c>
      <c r="J63" s="474" t="str">
        <f>IF('[1]BASE'!GN64="","",'[1]BASE'!GN64)</f>
        <v>XXXX</v>
      </c>
      <c r="K63" s="474" t="str">
        <f>IF('[1]BASE'!GO64="","",'[1]BASE'!GO64)</f>
        <v>XXXX</v>
      </c>
      <c r="L63" s="474" t="str">
        <f>IF('[1]BASE'!GP64="","",'[1]BASE'!GP64)</f>
        <v>XXXX</v>
      </c>
      <c r="M63" s="474" t="str">
        <f>IF('[1]BASE'!GQ64="","",'[1]BASE'!GQ64)</f>
        <v>XXXX</v>
      </c>
      <c r="N63" s="474" t="str">
        <f>IF('[1]BASE'!GR64="","",'[1]BASE'!GR64)</f>
        <v>XXXX</v>
      </c>
      <c r="O63" s="474" t="str">
        <f>IF('[1]BASE'!GS64="","",'[1]BASE'!GS64)</f>
        <v>XXXX</v>
      </c>
      <c r="P63" s="474" t="str">
        <f>IF('[1]BASE'!GT64="","",'[1]BASE'!GT64)</f>
        <v>XXXX</v>
      </c>
      <c r="Q63" s="474" t="str">
        <f>IF('[1]BASE'!GU64="","",'[1]BASE'!GU64)</f>
        <v>XXXX</v>
      </c>
      <c r="R63" s="474" t="str">
        <f>IF('[1]BASE'!GV64="","",'[1]BASE'!GV64)</f>
        <v>XXXX</v>
      </c>
      <c r="S63" s="474" t="str">
        <f>IF('[1]BASE'!GW64="","",'[1]BASE'!GW64)</f>
        <v>XXXX</v>
      </c>
      <c r="T63" s="474" t="str">
        <f>IF('[1]BASE'!GX64="","",'[1]BASE'!GX64)</f>
        <v>XXXX</v>
      </c>
      <c r="U63" s="472"/>
      <c r="V63" s="469"/>
    </row>
    <row r="64" spans="2:22" s="463" customFormat="1" ht="19.5" customHeight="1">
      <c r="B64" s="464"/>
      <c r="C64" s="470">
        <f>IF('[1]BASE'!C65="","",'[1]BASE'!C65)</f>
        <v>49</v>
      </c>
      <c r="D64" s="470">
        <f>IF('[1]BASE'!D65="","",'[1]BASE'!D65)</f>
        <v>1446</v>
      </c>
      <c r="E64" s="470" t="str">
        <f>IF('[1]BASE'!E65="","",'[1]BASE'!E65)</f>
        <v>OLAVARRIA - HENDERSON</v>
      </c>
      <c r="F64" s="470">
        <f>IF('[1]BASE'!F65="","",'[1]BASE'!F65)</f>
        <v>132</v>
      </c>
      <c r="G64" s="470">
        <f>IF('[1]BASE'!G65="","",'[1]BASE'!G65)</f>
        <v>139.9</v>
      </c>
      <c r="H64" s="470" t="str">
        <f>IF('[1]BASE'!H65="","",'[1]BASE'!H65)</f>
        <v>C</v>
      </c>
      <c r="I64" s="471">
        <f>IF('[1]BASE'!GM65="","",'[1]BASE'!GM65)</f>
      </c>
      <c r="J64" s="471">
        <f>IF('[1]BASE'!GN65="","",'[1]BASE'!GN65)</f>
      </c>
      <c r="K64" s="471">
        <f>IF('[1]BASE'!GO65="","",'[1]BASE'!GO65)</f>
      </c>
      <c r="L64" s="471">
        <f>IF('[1]BASE'!GP65="","",'[1]BASE'!GP65)</f>
      </c>
      <c r="M64" s="471">
        <f>IF('[1]BASE'!GQ65="","",'[1]BASE'!GQ65)</f>
      </c>
      <c r="N64" s="471">
        <f>IF('[1]BASE'!GR65="","",'[1]BASE'!GR65)</f>
      </c>
      <c r="O64" s="471">
        <f>IF('[1]BASE'!GS65="","",'[1]BASE'!GS65)</f>
      </c>
      <c r="P64" s="471">
        <f>IF('[1]BASE'!GT65="","",'[1]BASE'!GT65)</f>
      </c>
      <c r="Q64" s="471">
        <f>IF('[1]BASE'!GU65="","",'[1]BASE'!GU65)</f>
      </c>
      <c r="R64" s="471">
        <f>IF('[1]BASE'!GV65="","",'[1]BASE'!GV65)</f>
      </c>
      <c r="S64" s="471">
        <f>IF('[1]BASE'!GW65="","",'[1]BASE'!GW65)</f>
      </c>
      <c r="T64" s="471">
        <f>IF('[1]BASE'!GX65="","",'[1]BASE'!GX65)</f>
      </c>
      <c r="U64" s="472"/>
      <c r="V64" s="469"/>
    </row>
    <row r="65" spans="2:22" s="463" customFormat="1" ht="19.5" customHeight="1">
      <c r="B65" s="464"/>
      <c r="C65" s="473">
        <f>IF('[1]BASE'!C66="","",'[1]BASE'!C66)</f>
        <v>50</v>
      </c>
      <c r="D65" s="473" t="str">
        <f>IF('[1]BASE'!D66="","",'[1]BASE'!D66)</f>
        <v>CE-000</v>
      </c>
      <c r="E65" s="473" t="str">
        <f>IF('[1]BASE'!E66="","",'[1]BASE'!E66)</f>
        <v>OLAVARRIA - LAPRIDA</v>
      </c>
      <c r="F65" s="473">
        <f>IF('[1]BASE'!F66="","",'[1]BASE'!F66)</f>
        <v>132</v>
      </c>
      <c r="G65" s="473">
        <f>IF('[1]BASE'!G66="","",'[1]BASE'!G66)</f>
        <v>99.7</v>
      </c>
      <c r="H65" s="473" t="str">
        <f>IF('[1]BASE'!H66="","",'[1]BASE'!H66)</f>
        <v>C</v>
      </c>
      <c r="I65" s="474" t="str">
        <f>IF('[1]BASE'!GM66="","",'[1]BASE'!GM66)</f>
        <v>XXXX</v>
      </c>
      <c r="J65" s="474" t="str">
        <f>IF('[1]BASE'!GN66="","",'[1]BASE'!GN66)</f>
        <v>XXXX</v>
      </c>
      <c r="K65" s="474" t="str">
        <f>IF('[1]BASE'!GO66="","",'[1]BASE'!GO66)</f>
        <v>XXXX</v>
      </c>
      <c r="L65" s="474" t="str">
        <f>IF('[1]BASE'!GP66="","",'[1]BASE'!GP66)</f>
        <v>XXXX</v>
      </c>
      <c r="M65" s="474" t="str">
        <f>IF('[1]BASE'!GQ66="","",'[1]BASE'!GQ66)</f>
        <v>XXXX</v>
      </c>
      <c r="N65" s="474" t="str">
        <f>IF('[1]BASE'!GR66="","",'[1]BASE'!GR66)</f>
        <v>XXXX</v>
      </c>
      <c r="O65" s="474" t="str">
        <f>IF('[1]BASE'!GS66="","",'[1]BASE'!GS66)</f>
        <v>XXXX</v>
      </c>
      <c r="P65" s="474" t="str">
        <f>IF('[1]BASE'!GT66="","",'[1]BASE'!GT66)</f>
        <v>XXXX</v>
      </c>
      <c r="Q65" s="474" t="str">
        <f>IF('[1]BASE'!GU66="","",'[1]BASE'!GU66)</f>
        <v>XXXX</v>
      </c>
      <c r="R65" s="474" t="str">
        <f>IF('[1]BASE'!GV66="","",'[1]BASE'!GV66)</f>
        <v>XXXX</v>
      </c>
      <c r="S65" s="474" t="str">
        <f>IF('[1]BASE'!GW66="","",'[1]BASE'!GW66)</f>
        <v>XXXX</v>
      </c>
      <c r="T65" s="474" t="str">
        <f>IF('[1]BASE'!GX66="","",'[1]BASE'!GX66)</f>
        <v>XXXX</v>
      </c>
      <c r="U65" s="472"/>
      <c r="V65" s="469"/>
    </row>
    <row r="66" spans="2:22" s="463" customFormat="1" ht="19.5" customHeight="1">
      <c r="B66" s="464"/>
      <c r="C66" s="470">
        <f>IF('[1]BASE'!C67="","",'[1]BASE'!C67)</f>
        <v>51</v>
      </c>
      <c r="D66" s="470">
        <f>IF('[1]BASE'!D67="","",'[1]BASE'!D67)</f>
        <v>1449</v>
      </c>
      <c r="E66" s="470" t="str">
        <f>IF('[1]BASE'!E67="","",'[1]BASE'!E67)</f>
        <v>OLAVARRIA - TANDIL</v>
      </c>
      <c r="F66" s="470">
        <f>IF('[1]BASE'!F67="","",'[1]BASE'!F67)</f>
        <v>132</v>
      </c>
      <c r="G66" s="470">
        <f>IF('[1]BASE'!G67="","",'[1]BASE'!G67)</f>
        <v>133.2</v>
      </c>
      <c r="H66" s="470" t="str">
        <f>IF('[1]BASE'!H67="","",'[1]BASE'!H67)</f>
        <v>A</v>
      </c>
      <c r="I66" s="471">
        <f>IF('[1]BASE'!GM67="","",'[1]BASE'!GM67)</f>
      </c>
      <c r="J66" s="471">
        <f>IF('[1]BASE'!GN67="","",'[1]BASE'!GN67)</f>
      </c>
      <c r="K66" s="471">
        <f>IF('[1]BASE'!GO67="","",'[1]BASE'!GO67)</f>
      </c>
      <c r="L66" s="471">
        <f>IF('[1]BASE'!GP67="","",'[1]BASE'!GP67)</f>
        <v>1</v>
      </c>
      <c r="M66" s="471">
        <f>IF('[1]BASE'!GQ67="","",'[1]BASE'!GQ67)</f>
      </c>
      <c r="N66" s="471">
        <f>IF('[1]BASE'!GR67="","",'[1]BASE'!GR67)</f>
      </c>
      <c r="O66" s="471">
        <f>IF('[1]BASE'!GS67="","",'[1]BASE'!GS67)</f>
      </c>
      <c r="P66" s="471">
        <f>IF('[1]BASE'!GT67="","",'[1]BASE'!GT67)</f>
      </c>
      <c r="Q66" s="471">
        <f>IF('[1]BASE'!GU67="","",'[1]BASE'!GU67)</f>
      </c>
      <c r="R66" s="471">
        <f>IF('[1]BASE'!GV67="","",'[1]BASE'!GV67)</f>
      </c>
      <c r="S66" s="471">
        <f>IF('[1]BASE'!GW67="","",'[1]BASE'!GW67)</f>
      </c>
      <c r="T66" s="471">
        <f>IF('[1]BASE'!GX67="","",'[1]BASE'!GX67)</f>
      </c>
      <c r="U66" s="472"/>
      <c r="V66" s="469"/>
    </row>
    <row r="67" spans="2:22" s="463" customFormat="1" ht="19.5" customHeight="1">
      <c r="B67" s="464"/>
      <c r="C67" s="473">
        <f>IF('[1]BASE'!C68="","",'[1]BASE'!C68)</f>
        <v>52</v>
      </c>
      <c r="D67" s="473">
        <f>IF('[1]BASE'!D68="","",'[1]BASE'!D68)</f>
        <v>1451</v>
      </c>
      <c r="E67" s="473" t="str">
        <f>IF('[1]BASE'!E68="","",'[1]BASE'!E68)</f>
        <v>OLAVARRIA VIEJA - OLAVARRIA</v>
      </c>
      <c r="F67" s="473">
        <f>IF('[1]BASE'!F68="","",'[1]BASE'!F68)</f>
        <v>132</v>
      </c>
      <c r="G67" s="473">
        <f>IF('[1]BASE'!G68="","",'[1]BASE'!G68)</f>
        <v>35.59</v>
      </c>
      <c r="H67" s="473" t="str">
        <f>IF('[1]BASE'!H68="","",'[1]BASE'!H68)</f>
        <v>C</v>
      </c>
      <c r="I67" s="474">
        <f>IF('[1]BASE'!GM68="","",'[1]BASE'!GM68)</f>
      </c>
      <c r="J67" s="474">
        <f>IF('[1]BASE'!GN68="","",'[1]BASE'!GN68)</f>
      </c>
      <c r="K67" s="474">
        <f>IF('[1]BASE'!GO68="","",'[1]BASE'!GO68)</f>
      </c>
      <c r="L67" s="474">
        <f>IF('[1]BASE'!GP68="","",'[1]BASE'!GP68)</f>
      </c>
      <c r="M67" s="474">
        <f>IF('[1]BASE'!GQ68="","",'[1]BASE'!GQ68)</f>
      </c>
      <c r="N67" s="474">
        <f>IF('[1]BASE'!GR68="","",'[1]BASE'!GR68)</f>
        <v>1</v>
      </c>
      <c r="O67" s="474">
        <f>IF('[1]BASE'!GS68="","",'[1]BASE'!GS68)</f>
      </c>
      <c r="P67" s="474">
        <f>IF('[1]BASE'!GT68="","",'[1]BASE'!GT68)</f>
      </c>
      <c r="Q67" s="474">
        <f>IF('[1]BASE'!GU68="","",'[1]BASE'!GU68)</f>
      </c>
      <c r="R67" s="474">
        <f>IF('[1]BASE'!GV68="","",'[1]BASE'!GV68)</f>
      </c>
      <c r="S67" s="474">
        <f>IF('[1]BASE'!GW68="","",'[1]BASE'!GW68)</f>
      </c>
      <c r="T67" s="474">
        <f>IF('[1]BASE'!GX68="","",'[1]BASE'!GX68)</f>
      </c>
      <c r="U67" s="472"/>
      <c r="V67" s="469"/>
    </row>
    <row r="68" spans="2:22" s="463" customFormat="1" ht="19.5" customHeight="1">
      <c r="B68" s="464"/>
      <c r="C68" s="470">
        <f>IF('[1]BASE'!C69="","",'[1]BASE'!C69)</f>
        <v>53</v>
      </c>
      <c r="D68" s="470">
        <f>IF('[1]BASE'!D69="","",'[1]BASE'!D69)</f>
        <v>1533</v>
      </c>
      <c r="E68" s="470" t="str">
        <f>IF('[1]BASE'!E69="","",'[1]BASE'!E69)</f>
        <v>P. LURO - C. PATAGONES</v>
      </c>
      <c r="F68" s="470">
        <f>IF('[1]BASE'!F69="","",'[1]BASE'!F69)</f>
        <v>132</v>
      </c>
      <c r="G68" s="470">
        <f>IF('[1]BASE'!G69="","",'[1]BASE'!G69)</f>
        <v>151</v>
      </c>
      <c r="H68" s="470" t="str">
        <f>IF('[1]BASE'!H69="","",'[1]BASE'!H69)</f>
        <v>C</v>
      </c>
      <c r="I68" s="471">
        <f>IF('[1]BASE'!GM69="","",'[1]BASE'!GM69)</f>
      </c>
      <c r="J68" s="471">
        <f>IF('[1]BASE'!GN69="","",'[1]BASE'!GN69)</f>
        <v>1</v>
      </c>
      <c r="K68" s="471">
        <f>IF('[1]BASE'!GO69="","",'[1]BASE'!GO69)</f>
      </c>
      <c r="L68" s="471">
        <f>IF('[1]BASE'!GP69="","",'[1]BASE'!GP69)</f>
      </c>
      <c r="M68" s="471">
        <f>IF('[1]BASE'!GQ69="","",'[1]BASE'!GQ69)</f>
        <v>1</v>
      </c>
      <c r="N68" s="471">
        <f>IF('[1]BASE'!GR69="","",'[1]BASE'!GR69)</f>
      </c>
      <c r="O68" s="471">
        <f>IF('[1]BASE'!GS69="","",'[1]BASE'!GS69)</f>
      </c>
      <c r="P68" s="471">
        <f>IF('[1]BASE'!GT69="","",'[1]BASE'!GT69)</f>
        <v>1</v>
      </c>
      <c r="Q68" s="471">
        <f>IF('[1]BASE'!GU69="","",'[1]BASE'!GU69)</f>
      </c>
      <c r="R68" s="471">
        <f>IF('[1]BASE'!GV69="","",'[1]BASE'!GV69)</f>
      </c>
      <c r="S68" s="471">
        <f>IF('[1]BASE'!GW69="","",'[1]BASE'!GW69)</f>
        <v>1</v>
      </c>
      <c r="T68" s="471">
        <f>IF('[1]BASE'!GX69="","",'[1]BASE'!GX69)</f>
      </c>
      <c r="U68" s="472"/>
      <c r="V68" s="469"/>
    </row>
    <row r="69" spans="2:22" s="463" customFormat="1" ht="19.5" customHeight="1">
      <c r="B69" s="464"/>
      <c r="C69" s="473">
        <f>IF('[1]BASE'!C70="","",'[1]BASE'!C70)</f>
        <v>54</v>
      </c>
      <c r="D69" s="473">
        <f>IF('[1]BASE'!D70="","",'[1]BASE'!D70)</f>
        <v>2740</v>
      </c>
      <c r="E69" s="473" t="str">
        <f>IF('[1]BASE'!E70="","",'[1]BASE'!E70)</f>
        <v>PERGAMINO - RAMALLO</v>
      </c>
      <c r="F69" s="473">
        <f>IF('[1]BASE'!F70="","",'[1]BASE'!F70)</f>
        <v>132</v>
      </c>
      <c r="G69" s="473">
        <f>IF('[1]BASE'!G70="","",'[1]BASE'!G70)</f>
        <v>66.8</v>
      </c>
      <c r="H69" s="473" t="str">
        <f>IF('[1]BASE'!H70="","",'[1]BASE'!H70)</f>
        <v>C</v>
      </c>
      <c r="I69" s="474">
        <f>IF('[1]BASE'!GM70="","",'[1]BASE'!GM70)</f>
      </c>
      <c r="J69" s="474">
        <f>IF('[1]BASE'!GN70="","",'[1]BASE'!GN70)</f>
      </c>
      <c r="K69" s="474">
        <f>IF('[1]BASE'!GO70="","",'[1]BASE'!GO70)</f>
      </c>
      <c r="L69" s="474">
        <f>IF('[1]BASE'!GP70="","",'[1]BASE'!GP70)</f>
      </c>
      <c r="M69" s="474">
        <f>IF('[1]BASE'!GQ70="","",'[1]BASE'!GQ70)</f>
      </c>
      <c r="N69" s="474">
        <f>IF('[1]BASE'!GR70="","",'[1]BASE'!GR70)</f>
      </c>
      <c r="O69" s="474">
        <f>IF('[1]BASE'!GS70="","",'[1]BASE'!GS70)</f>
      </c>
      <c r="P69" s="474">
        <f>IF('[1]BASE'!GT70="","",'[1]BASE'!GT70)</f>
      </c>
      <c r="Q69" s="474">
        <f>IF('[1]BASE'!GU70="","",'[1]BASE'!GU70)</f>
        <v>2</v>
      </c>
      <c r="R69" s="474">
        <f>IF('[1]BASE'!GV70="","",'[1]BASE'!GV70)</f>
      </c>
      <c r="S69" s="474">
        <f>IF('[1]BASE'!GW70="","",'[1]BASE'!GW70)</f>
      </c>
      <c r="T69" s="474">
        <f>IF('[1]BASE'!GX70="","",'[1]BASE'!GX70)</f>
      </c>
      <c r="U69" s="472"/>
      <c r="V69" s="469"/>
    </row>
    <row r="70" spans="2:22" s="463" customFormat="1" ht="19.5" customHeight="1">
      <c r="B70" s="464"/>
      <c r="C70" s="470">
        <f>IF('[1]BASE'!C71="","",'[1]BASE'!C71)</f>
        <v>55</v>
      </c>
      <c r="D70" s="470">
        <f>IF('[1]BASE'!D71="","",'[1]BASE'!D71)</f>
        <v>1420</v>
      </c>
      <c r="E70" s="470" t="str">
        <f>IF('[1]BASE'!E71="","",'[1]BASE'!E71)</f>
        <v>PERGAMINO - ROJAS</v>
      </c>
      <c r="F70" s="470">
        <f>IF('[1]BASE'!F71="","",'[1]BASE'!F71)</f>
        <v>132</v>
      </c>
      <c r="G70" s="470">
        <f>IF('[1]BASE'!G71="","",'[1]BASE'!G71)</f>
        <v>36</v>
      </c>
      <c r="H70" s="470" t="str">
        <f>IF('[1]BASE'!H71="","",'[1]BASE'!H71)</f>
        <v>C</v>
      </c>
      <c r="I70" s="471">
        <f>IF('[1]BASE'!GM71="","",'[1]BASE'!GM71)</f>
      </c>
      <c r="J70" s="471">
        <f>IF('[1]BASE'!GN71="","",'[1]BASE'!GN71)</f>
      </c>
      <c r="K70" s="471">
        <f>IF('[1]BASE'!GO71="","",'[1]BASE'!GO71)</f>
      </c>
      <c r="L70" s="471">
        <f>IF('[1]BASE'!GP71="","",'[1]BASE'!GP71)</f>
      </c>
      <c r="M70" s="471">
        <f>IF('[1]BASE'!GQ71="","",'[1]BASE'!GQ71)</f>
      </c>
      <c r="N70" s="471">
        <f>IF('[1]BASE'!GR71="","",'[1]BASE'!GR71)</f>
      </c>
      <c r="O70" s="471">
        <f>IF('[1]BASE'!GS71="","",'[1]BASE'!GS71)</f>
      </c>
      <c r="P70" s="471">
        <f>IF('[1]BASE'!GT71="","",'[1]BASE'!GT71)</f>
      </c>
      <c r="Q70" s="471">
        <f>IF('[1]BASE'!GU71="","",'[1]BASE'!GU71)</f>
      </c>
      <c r="R70" s="471">
        <f>IF('[1]BASE'!GV71="","",'[1]BASE'!GV71)</f>
        <v>1</v>
      </c>
      <c r="S70" s="471">
        <f>IF('[1]BASE'!GW71="","",'[1]BASE'!GW71)</f>
      </c>
      <c r="T70" s="471">
        <f>IF('[1]BASE'!GX71="","",'[1]BASE'!GX71)</f>
      </c>
      <c r="U70" s="472"/>
      <c r="V70" s="469"/>
    </row>
    <row r="71" spans="2:22" s="463" customFormat="1" ht="19.5" customHeight="1">
      <c r="B71" s="464"/>
      <c r="C71" s="473">
        <f>IF('[1]BASE'!C72="","",'[1]BASE'!C72)</f>
        <v>56</v>
      </c>
      <c r="D71" s="473">
        <f>IF('[1]BASE'!D72="","",'[1]BASE'!D72)</f>
        <v>1419</v>
      </c>
      <c r="E71" s="473" t="str">
        <f>IF('[1]BASE'!E72="","",'[1]BASE'!E72)</f>
        <v>PERGAMINO - SAN NICOLAS</v>
      </c>
      <c r="F71" s="473">
        <f>IF('[1]BASE'!F72="","",'[1]BASE'!F72)</f>
        <v>132</v>
      </c>
      <c r="G71" s="473">
        <f>IF('[1]BASE'!G72="","",'[1]BASE'!G72)</f>
        <v>70.8</v>
      </c>
      <c r="H71" s="473" t="str">
        <f>IF('[1]BASE'!H72="","",'[1]BASE'!H72)</f>
        <v>C</v>
      </c>
      <c r="I71" s="474">
        <f>IF('[1]BASE'!GM72="","",'[1]BASE'!GM72)</f>
      </c>
      <c r="J71" s="474">
        <f>IF('[1]BASE'!GN72="","",'[1]BASE'!GN72)</f>
      </c>
      <c r="K71" s="474">
        <f>IF('[1]BASE'!GO72="","",'[1]BASE'!GO72)</f>
      </c>
      <c r="L71" s="474">
        <f>IF('[1]BASE'!GP72="","",'[1]BASE'!GP72)</f>
      </c>
      <c r="M71" s="474">
        <f>IF('[1]BASE'!GQ72="","",'[1]BASE'!GQ72)</f>
      </c>
      <c r="N71" s="474">
        <f>IF('[1]BASE'!GR72="","",'[1]BASE'!GR72)</f>
      </c>
      <c r="O71" s="474">
        <f>IF('[1]BASE'!GS72="","",'[1]BASE'!GS72)</f>
      </c>
      <c r="P71" s="474">
        <f>IF('[1]BASE'!GT72="","",'[1]BASE'!GT72)</f>
      </c>
      <c r="Q71" s="474">
        <f>IF('[1]BASE'!GU72="","",'[1]BASE'!GU72)</f>
      </c>
      <c r="R71" s="474">
        <f>IF('[1]BASE'!GV72="","",'[1]BASE'!GV72)</f>
      </c>
      <c r="S71" s="474">
        <f>IF('[1]BASE'!GW72="","",'[1]BASE'!GW72)</f>
      </c>
      <c r="T71" s="474">
        <f>IF('[1]BASE'!GX72="","",'[1]BASE'!GX72)</f>
        <v>1</v>
      </c>
      <c r="U71" s="472"/>
      <c r="V71" s="469"/>
    </row>
    <row r="72" spans="2:22" s="463" customFormat="1" ht="19.5" customHeight="1">
      <c r="B72" s="464"/>
      <c r="C72" s="470">
        <f>IF('[1]BASE'!C73="","",'[1]BASE'!C73)</f>
        <v>57</v>
      </c>
      <c r="D72" s="470">
        <f>IF('[1]BASE'!D73="","",'[1]BASE'!D73)</f>
        <v>1546</v>
      </c>
      <c r="E72" s="470" t="str">
        <f>IF('[1]BASE'!E73="","",'[1]BASE'!E73)</f>
        <v>PETROQ. BAHIA BLANCA - URBANA BB</v>
      </c>
      <c r="F72" s="470">
        <f>IF('[1]BASE'!F73="","",'[1]BASE'!F73)</f>
        <v>132</v>
      </c>
      <c r="G72" s="470">
        <f>IF('[1]BASE'!G73="","",'[1]BASE'!G73)</f>
        <v>3.2</v>
      </c>
      <c r="H72" s="470" t="str">
        <f>IF('[1]BASE'!H73="","",'[1]BASE'!H73)</f>
        <v>C</v>
      </c>
      <c r="I72" s="471">
        <f>IF('[1]BASE'!GM73="","",'[1]BASE'!GM73)</f>
      </c>
      <c r="J72" s="471">
        <f>IF('[1]BASE'!GN73="","",'[1]BASE'!GN73)</f>
      </c>
      <c r="K72" s="471">
        <f>IF('[1]BASE'!GO73="","",'[1]BASE'!GO73)</f>
      </c>
      <c r="L72" s="471">
        <f>IF('[1]BASE'!GP73="","",'[1]BASE'!GP73)</f>
      </c>
      <c r="M72" s="471">
        <f>IF('[1]BASE'!GQ73="","",'[1]BASE'!GQ73)</f>
      </c>
      <c r="N72" s="471">
        <f>IF('[1]BASE'!GR73="","",'[1]BASE'!GR73)</f>
      </c>
      <c r="O72" s="471">
        <f>IF('[1]BASE'!GS73="","",'[1]BASE'!GS73)</f>
      </c>
      <c r="P72" s="471">
        <f>IF('[1]BASE'!GT73="","",'[1]BASE'!GT73)</f>
      </c>
      <c r="Q72" s="471">
        <f>IF('[1]BASE'!GU73="","",'[1]BASE'!GU73)</f>
      </c>
      <c r="R72" s="471">
        <f>IF('[1]BASE'!GV73="","",'[1]BASE'!GV73)</f>
      </c>
      <c r="S72" s="471">
        <f>IF('[1]BASE'!GW73="","",'[1]BASE'!GW73)</f>
      </c>
      <c r="T72" s="471">
        <f>IF('[1]BASE'!GX73="","",'[1]BASE'!GX73)</f>
      </c>
      <c r="U72" s="472"/>
      <c r="V72" s="469"/>
    </row>
    <row r="73" spans="2:22" s="463" customFormat="1" ht="19.5" customHeight="1">
      <c r="B73" s="464"/>
      <c r="C73" s="473">
        <f>IF('[1]BASE'!C74="","",'[1]BASE'!C74)</f>
        <v>58</v>
      </c>
      <c r="D73" s="473">
        <f>IF('[1]BASE'!D74="","",'[1]BASE'!D74)</f>
      </c>
      <c r="E73" s="473" t="str">
        <f>IF('[1]BASE'!E74="","",'[1]BASE'!E74)</f>
        <v>C. PIEDRABUENA - ING. WHITE</v>
      </c>
      <c r="F73" s="473">
        <f>IF('[1]BASE'!F74="","",'[1]BASE'!F74)</f>
        <v>132</v>
      </c>
      <c r="G73" s="473">
        <f>IF('[1]BASE'!G74="","",'[1]BASE'!G74)</f>
        <v>1.1</v>
      </c>
      <c r="H73" s="473" t="str">
        <f>IF('[1]BASE'!H74="","",'[1]BASE'!H74)</f>
        <v>C</v>
      </c>
      <c r="I73" s="474">
        <f>IF('[1]BASE'!GM74="","",'[1]BASE'!GM74)</f>
      </c>
      <c r="J73" s="474">
        <f>IF('[1]BASE'!GN74="","",'[1]BASE'!GN74)</f>
      </c>
      <c r="K73" s="474">
        <f>IF('[1]BASE'!GO74="","",'[1]BASE'!GO74)</f>
      </c>
      <c r="L73" s="474">
        <f>IF('[1]BASE'!GP74="","",'[1]BASE'!GP74)</f>
      </c>
      <c r="M73" s="474">
        <f>IF('[1]BASE'!GQ74="","",'[1]BASE'!GQ74)</f>
      </c>
      <c r="N73" s="474">
        <f>IF('[1]BASE'!GR74="","",'[1]BASE'!GR74)</f>
      </c>
      <c r="O73" s="474">
        <f>IF('[1]BASE'!GS74="","",'[1]BASE'!GS74)</f>
      </c>
      <c r="P73" s="474">
        <f>IF('[1]BASE'!GT74="","",'[1]BASE'!GT74)</f>
      </c>
      <c r="Q73" s="474">
        <f>IF('[1]BASE'!GU74="","",'[1]BASE'!GU74)</f>
      </c>
      <c r="R73" s="474">
        <f>IF('[1]BASE'!GV74="","",'[1]BASE'!GV74)</f>
      </c>
      <c r="S73" s="474">
        <f>IF('[1]BASE'!GW74="","",'[1]BASE'!GW74)</f>
      </c>
      <c r="T73" s="474">
        <f>IF('[1]BASE'!GX74="","",'[1]BASE'!GX74)</f>
      </c>
      <c r="U73" s="472"/>
      <c r="V73" s="469"/>
    </row>
    <row r="74" spans="2:22" s="463" customFormat="1" ht="19.5" customHeight="1">
      <c r="B74" s="464"/>
      <c r="C74" s="470">
        <f>IF('[1]BASE'!C75="","",'[1]BASE'!C75)</f>
        <v>59</v>
      </c>
      <c r="D74" s="470">
        <f>IF('[1]BASE'!D75="","",'[1]BASE'!D75)</f>
        <v>2616</v>
      </c>
      <c r="E74" s="470" t="str">
        <f>IF('[1]BASE'!E75="","",'[1]BASE'!E75)</f>
        <v>PIGUE - GUATRACHE</v>
      </c>
      <c r="F74" s="470">
        <f>IF('[1]BASE'!F75="","",'[1]BASE'!F75)</f>
        <v>132</v>
      </c>
      <c r="G74" s="470">
        <f>IF('[1]BASE'!G75="","",'[1]BASE'!G75)</f>
        <v>102</v>
      </c>
      <c r="H74" s="470" t="str">
        <f>IF('[1]BASE'!H75="","",'[1]BASE'!H75)</f>
        <v>C</v>
      </c>
      <c r="I74" s="471">
        <f>IF('[1]BASE'!GM75="","",'[1]BASE'!GM75)</f>
      </c>
      <c r="J74" s="471">
        <f>IF('[1]BASE'!GN75="","",'[1]BASE'!GN75)</f>
      </c>
      <c r="K74" s="471">
        <f>IF('[1]BASE'!GO75="","",'[1]BASE'!GO75)</f>
      </c>
      <c r="L74" s="471">
        <f>IF('[1]BASE'!GP75="","",'[1]BASE'!GP75)</f>
        <v>1</v>
      </c>
      <c r="M74" s="471">
        <f>IF('[1]BASE'!GQ75="","",'[1]BASE'!GQ75)</f>
      </c>
      <c r="N74" s="471">
        <f>IF('[1]BASE'!GR75="","",'[1]BASE'!GR75)</f>
      </c>
      <c r="O74" s="471">
        <f>IF('[1]BASE'!GS75="","",'[1]BASE'!GS75)</f>
      </c>
      <c r="P74" s="471">
        <f>IF('[1]BASE'!GT75="","",'[1]BASE'!GT75)</f>
      </c>
      <c r="Q74" s="471">
        <f>IF('[1]BASE'!GU75="","",'[1]BASE'!GU75)</f>
      </c>
      <c r="R74" s="471">
        <f>IF('[1]BASE'!GV75="","",'[1]BASE'!GV75)</f>
      </c>
      <c r="S74" s="471">
        <f>IF('[1]BASE'!GW75="","",'[1]BASE'!GW75)</f>
      </c>
      <c r="T74" s="471">
        <f>IF('[1]BASE'!GX75="","",'[1]BASE'!GX75)</f>
      </c>
      <c r="U74" s="472"/>
      <c r="V74" s="469"/>
    </row>
    <row r="75" spans="2:22" s="463" customFormat="1" ht="19.5" customHeight="1">
      <c r="B75" s="464"/>
      <c r="C75" s="473">
        <f>IF('[1]BASE'!C76="","",'[1]BASE'!C76)</f>
        <v>60</v>
      </c>
      <c r="D75" s="473" t="str">
        <f>IF('[1]BASE'!D76="","",'[1]BASE'!D76)</f>
        <v>CE-004</v>
      </c>
      <c r="E75" s="473" t="str">
        <f>IF('[1]BASE'!E76="","",'[1]BASE'!E76)</f>
        <v>PIGÜE - TORNQUIST - BAHIA BLANCA</v>
      </c>
      <c r="F75" s="473">
        <f>IF('[1]BASE'!F76="","",'[1]BASE'!F76)</f>
        <v>132</v>
      </c>
      <c r="G75" s="473">
        <f>IF('[1]BASE'!G76="","",'[1]BASE'!G76)</f>
        <v>132.3</v>
      </c>
      <c r="H75" s="473" t="str">
        <f>IF('[1]BASE'!H76="","",'[1]BASE'!H76)</f>
        <v>C</v>
      </c>
      <c r="I75" s="474">
        <f>IF('[1]BASE'!GM76="","",'[1]BASE'!GM76)</f>
      </c>
      <c r="J75" s="474">
        <f>IF('[1]BASE'!GN76="","",'[1]BASE'!GN76)</f>
      </c>
      <c r="K75" s="474">
        <f>IF('[1]BASE'!GO76="","",'[1]BASE'!GO76)</f>
      </c>
      <c r="L75" s="474">
        <f>IF('[1]BASE'!GP76="","",'[1]BASE'!GP76)</f>
      </c>
      <c r="M75" s="474">
        <f>IF('[1]BASE'!GQ76="","",'[1]BASE'!GQ76)</f>
      </c>
      <c r="N75" s="474">
        <f>IF('[1]BASE'!GR76="","",'[1]BASE'!GR76)</f>
      </c>
      <c r="O75" s="474">
        <f>IF('[1]BASE'!GS76="","",'[1]BASE'!GS76)</f>
      </c>
      <c r="P75" s="474">
        <f>IF('[1]BASE'!GT76="","",'[1]BASE'!GT76)</f>
      </c>
      <c r="Q75" s="474">
        <f>IF('[1]BASE'!GU76="","",'[1]BASE'!GU76)</f>
      </c>
      <c r="R75" s="474">
        <f>IF('[1]BASE'!GV76="","",'[1]BASE'!GV76)</f>
        <v>1</v>
      </c>
      <c r="S75" s="474">
        <f>IF('[1]BASE'!GW76="","",'[1]BASE'!GW76)</f>
      </c>
      <c r="T75" s="474">
        <f>IF('[1]BASE'!GX76="","",'[1]BASE'!GX76)</f>
      </c>
      <c r="U75" s="472"/>
      <c r="V75" s="469"/>
    </row>
    <row r="76" spans="2:22" s="463" customFormat="1" ht="19.5" customHeight="1">
      <c r="B76" s="464"/>
      <c r="C76" s="470">
        <f>IF('[1]BASE'!C77="","",'[1]BASE'!C77)</f>
        <v>61</v>
      </c>
      <c r="D76" s="470">
        <f>IF('[1]BASE'!D77="","",'[1]BASE'!D77)</f>
        <v>1443</v>
      </c>
      <c r="E76" s="470" t="str">
        <f>IF('[1]BASE'!E77="","",'[1]BASE'!E77)</f>
        <v>PINAMAR - VILLA GESELL</v>
      </c>
      <c r="F76" s="470">
        <f>IF('[1]BASE'!F77="","",'[1]BASE'!F77)</f>
        <v>132</v>
      </c>
      <c r="G76" s="470">
        <f>IF('[1]BASE'!G77="","",'[1]BASE'!G77)</f>
        <v>20.28</v>
      </c>
      <c r="H76" s="470" t="str">
        <f>IF('[1]BASE'!H77="","",'[1]BASE'!H77)</f>
        <v>C</v>
      </c>
      <c r="I76" s="471" t="str">
        <f>IF('[1]BASE'!GM77="","",'[1]BASE'!GM77)</f>
        <v>XXXX</v>
      </c>
      <c r="J76" s="471" t="str">
        <f>IF('[1]BASE'!GN77="","",'[1]BASE'!GN77)</f>
        <v>XXXX</v>
      </c>
      <c r="K76" s="471" t="str">
        <f>IF('[1]BASE'!GO77="","",'[1]BASE'!GO77)</f>
        <v>XXXX</v>
      </c>
      <c r="L76" s="471" t="str">
        <f>IF('[1]BASE'!GP77="","",'[1]BASE'!GP77)</f>
        <v>XXXX</v>
      </c>
      <c r="M76" s="471" t="str">
        <f>IF('[1]BASE'!GQ77="","",'[1]BASE'!GQ77)</f>
        <v>XXXX</v>
      </c>
      <c r="N76" s="471" t="str">
        <f>IF('[1]BASE'!GR77="","",'[1]BASE'!GR77)</f>
        <v>XXXX</v>
      </c>
      <c r="O76" s="471" t="str">
        <f>IF('[1]BASE'!GS77="","",'[1]BASE'!GS77)</f>
        <v>XXXX</v>
      </c>
      <c r="P76" s="471" t="str">
        <f>IF('[1]BASE'!GT77="","",'[1]BASE'!GT77)</f>
        <v>XXXX</v>
      </c>
      <c r="Q76" s="471" t="str">
        <f>IF('[1]BASE'!GU77="","",'[1]BASE'!GU77)</f>
        <v>XXXX</v>
      </c>
      <c r="R76" s="471" t="str">
        <f>IF('[1]BASE'!GV77="","",'[1]BASE'!GV77)</f>
        <v>XXXX</v>
      </c>
      <c r="S76" s="471" t="str">
        <f>IF('[1]BASE'!GW77="","",'[1]BASE'!GW77)</f>
        <v>XXXX</v>
      </c>
      <c r="T76" s="471" t="str">
        <f>IF('[1]BASE'!GX77="","",'[1]BASE'!GX77)</f>
        <v>XXXX</v>
      </c>
      <c r="U76" s="472"/>
      <c r="V76" s="469"/>
    </row>
    <row r="77" spans="2:22" s="463" customFormat="1" ht="19.5" customHeight="1">
      <c r="B77" s="464"/>
      <c r="C77" s="473">
        <f>IF('[1]BASE'!C78="","",'[1]BASE'!C78)</f>
        <v>62</v>
      </c>
      <c r="D77" s="473">
        <f>IF('[1]BASE'!D78="","",'[1]BASE'!D78)</f>
        <v>1543</v>
      </c>
      <c r="E77" s="473" t="str">
        <f>IF('[1]BASE'!E78="","",'[1]BASE'!E78)</f>
        <v>PUNTA ALTA - BAHIA BLANCA</v>
      </c>
      <c r="F77" s="473">
        <f>IF('[1]BASE'!F78="","",'[1]BASE'!F78)</f>
        <v>132</v>
      </c>
      <c r="G77" s="473">
        <f>IF('[1]BASE'!G78="","",'[1]BASE'!G78)</f>
        <v>24.1</v>
      </c>
      <c r="H77" s="473" t="str">
        <f>IF('[1]BASE'!H78="","",'[1]BASE'!H78)</f>
        <v>C</v>
      </c>
      <c r="I77" s="474">
        <f>IF('[1]BASE'!GM78="","",'[1]BASE'!GM78)</f>
      </c>
      <c r="J77" s="474">
        <f>IF('[1]BASE'!GN78="","",'[1]BASE'!GN78)</f>
      </c>
      <c r="K77" s="474">
        <f>IF('[1]BASE'!GO78="","",'[1]BASE'!GO78)</f>
      </c>
      <c r="L77" s="474">
        <f>IF('[1]BASE'!GP78="","",'[1]BASE'!GP78)</f>
      </c>
      <c r="M77" s="474">
        <f>IF('[1]BASE'!GQ78="","",'[1]BASE'!GQ78)</f>
      </c>
      <c r="N77" s="474">
        <f>IF('[1]BASE'!GR78="","",'[1]BASE'!GR78)</f>
      </c>
      <c r="O77" s="474">
        <f>IF('[1]BASE'!GS78="","",'[1]BASE'!GS78)</f>
      </c>
      <c r="P77" s="474">
        <f>IF('[1]BASE'!GT78="","",'[1]BASE'!GT78)</f>
      </c>
      <c r="Q77" s="474">
        <f>IF('[1]BASE'!GU78="","",'[1]BASE'!GU78)</f>
      </c>
      <c r="R77" s="474">
        <f>IF('[1]BASE'!GV78="","",'[1]BASE'!GV78)</f>
      </c>
      <c r="S77" s="474">
        <f>IF('[1]BASE'!GW78="","",'[1]BASE'!GW78)</f>
      </c>
      <c r="T77" s="474">
        <f>IF('[1]BASE'!GX78="","",'[1]BASE'!GX78)</f>
      </c>
      <c r="U77" s="472"/>
      <c r="V77" s="469"/>
    </row>
    <row r="78" spans="2:22" s="463" customFormat="1" ht="19.5" customHeight="1">
      <c r="B78" s="464"/>
      <c r="C78" s="470">
        <f>IF('[1]BASE'!C79="","",'[1]BASE'!C79)</f>
        <v>63</v>
      </c>
      <c r="D78" s="470">
        <f>IF('[1]BASE'!D79="","",'[1]BASE'!D79)</f>
        <v>1544</v>
      </c>
      <c r="E78" s="470" t="str">
        <f>IF('[1]BASE'!E79="","",'[1]BASE'!E79)</f>
        <v>PUNTA ALTA - C. PIEDRABUENA</v>
      </c>
      <c r="F78" s="470">
        <f>IF('[1]BASE'!F79="","",'[1]BASE'!F79)</f>
        <v>132</v>
      </c>
      <c r="G78" s="470">
        <f>IF('[1]BASE'!G79="","",'[1]BASE'!G79)</f>
        <v>25</v>
      </c>
      <c r="H78" s="470" t="str">
        <f>IF('[1]BASE'!H79="","",'[1]BASE'!H79)</f>
        <v>C</v>
      </c>
      <c r="I78" s="471">
        <f>IF('[1]BASE'!GM79="","",'[1]BASE'!GM79)</f>
      </c>
      <c r="J78" s="471">
        <f>IF('[1]BASE'!GN79="","",'[1]BASE'!GN79)</f>
      </c>
      <c r="K78" s="471">
        <f>IF('[1]BASE'!GO79="","",'[1]BASE'!GO79)</f>
      </c>
      <c r="L78" s="471">
        <f>IF('[1]BASE'!GP79="","",'[1]BASE'!GP79)</f>
      </c>
      <c r="M78" s="471">
        <f>IF('[1]BASE'!GQ79="","",'[1]BASE'!GQ79)</f>
      </c>
      <c r="N78" s="471">
        <f>IF('[1]BASE'!GR79="","",'[1]BASE'!GR79)</f>
      </c>
      <c r="O78" s="471">
        <f>IF('[1]BASE'!GS79="","",'[1]BASE'!GS79)</f>
      </c>
      <c r="P78" s="471">
        <f>IF('[1]BASE'!GT79="","",'[1]BASE'!GT79)</f>
      </c>
      <c r="Q78" s="471">
        <f>IF('[1]BASE'!GU79="","",'[1]BASE'!GU79)</f>
      </c>
      <c r="R78" s="471">
        <f>IF('[1]BASE'!GV79="","",'[1]BASE'!GV79)</f>
      </c>
      <c r="S78" s="471">
        <f>IF('[1]BASE'!GW79="","",'[1]BASE'!GW79)</f>
      </c>
      <c r="T78" s="471">
        <f>IF('[1]BASE'!GX79="","",'[1]BASE'!GX79)</f>
      </c>
      <c r="U78" s="472"/>
      <c r="V78" s="469"/>
    </row>
    <row r="79" spans="2:22" s="463" customFormat="1" ht="19.5" customHeight="1">
      <c r="B79" s="464"/>
      <c r="C79" s="473">
        <f>IF('[1]BASE'!C80="","",'[1]BASE'!C80)</f>
        <v>64</v>
      </c>
      <c r="D79" s="473">
        <f>IF('[1]BASE'!D80="","",'[1]BASE'!D80)</f>
        <v>2741</v>
      </c>
      <c r="E79" s="473" t="str">
        <f>IF('[1]BASE'!E80="","",'[1]BASE'!E80)</f>
        <v>RAMALLO - URBANA SAN NICOLAS</v>
      </c>
      <c r="F79" s="473">
        <f>IF('[1]BASE'!F80="","",'[1]BASE'!F80)</f>
        <v>132</v>
      </c>
      <c r="G79" s="473">
        <f>IF('[1]BASE'!G80="","",'[1]BASE'!G80)</f>
        <v>12.86</v>
      </c>
      <c r="H79" s="473" t="str">
        <f>IF('[1]BASE'!H80="","",'[1]BASE'!H80)</f>
        <v>C</v>
      </c>
      <c r="I79" s="474">
        <f>IF('[1]BASE'!GM80="","",'[1]BASE'!GM80)</f>
      </c>
      <c r="J79" s="474">
        <f>IF('[1]BASE'!GN80="","",'[1]BASE'!GN80)</f>
        <v>1</v>
      </c>
      <c r="K79" s="474">
        <f>IF('[1]BASE'!GO80="","",'[1]BASE'!GO80)</f>
      </c>
      <c r="L79" s="474">
        <f>IF('[1]BASE'!GP80="","",'[1]BASE'!GP80)</f>
      </c>
      <c r="M79" s="474">
        <f>IF('[1]BASE'!GQ80="","",'[1]BASE'!GQ80)</f>
      </c>
      <c r="N79" s="474">
        <f>IF('[1]BASE'!GR80="","",'[1]BASE'!GR80)</f>
      </c>
      <c r="O79" s="474">
        <f>IF('[1]BASE'!GS80="","",'[1]BASE'!GS80)</f>
      </c>
      <c r="P79" s="474">
        <f>IF('[1]BASE'!GT80="","",'[1]BASE'!GT80)</f>
      </c>
      <c r="Q79" s="474">
        <f>IF('[1]BASE'!GU80="","",'[1]BASE'!GU80)</f>
        <v>2</v>
      </c>
      <c r="R79" s="474">
        <f>IF('[1]BASE'!GV80="","",'[1]BASE'!GV80)</f>
      </c>
      <c r="S79" s="474">
        <f>IF('[1]BASE'!GW80="","",'[1]BASE'!GW80)</f>
      </c>
      <c r="T79" s="474">
        <f>IF('[1]BASE'!GX80="","",'[1]BASE'!GX80)</f>
      </c>
      <c r="U79" s="472"/>
      <c r="V79" s="469"/>
    </row>
    <row r="80" spans="2:22" s="463" customFormat="1" ht="19.5" customHeight="1">
      <c r="B80" s="464"/>
      <c r="C80" s="470">
        <f>IF('[1]BASE'!C81="","",'[1]BASE'!C81)</f>
        <v>65</v>
      </c>
      <c r="D80" s="470">
        <f>IF('[1]BASE'!D81="","",'[1]BASE'!D81)</f>
        <v>1418</v>
      </c>
      <c r="E80" s="470" t="str">
        <f>IF('[1]BASE'!E81="","",'[1]BASE'!E81)</f>
        <v>ROJAS - JUNIN</v>
      </c>
      <c r="F80" s="470">
        <f>IF('[1]BASE'!F81="","",'[1]BASE'!F81)</f>
        <v>132</v>
      </c>
      <c r="G80" s="470">
        <f>IF('[1]BASE'!G81="","",'[1]BASE'!G81)</f>
        <v>47.7</v>
      </c>
      <c r="H80" s="470" t="str">
        <f>IF('[1]BASE'!H81="","",'[1]BASE'!H81)</f>
        <v>C</v>
      </c>
      <c r="I80" s="471">
        <f>IF('[1]BASE'!GM81="","",'[1]BASE'!GM81)</f>
      </c>
      <c r="J80" s="471">
        <f>IF('[1]BASE'!GN81="","",'[1]BASE'!GN81)</f>
      </c>
      <c r="K80" s="471">
        <f>IF('[1]BASE'!GO81="","",'[1]BASE'!GO81)</f>
      </c>
      <c r="L80" s="471">
        <f>IF('[1]BASE'!GP81="","",'[1]BASE'!GP81)</f>
        <v>1</v>
      </c>
      <c r="M80" s="471">
        <f>IF('[1]BASE'!GQ81="","",'[1]BASE'!GQ81)</f>
      </c>
      <c r="N80" s="471">
        <f>IF('[1]BASE'!GR81="","",'[1]BASE'!GR81)</f>
      </c>
      <c r="O80" s="471">
        <f>IF('[1]BASE'!GS81="","",'[1]BASE'!GS81)</f>
      </c>
      <c r="P80" s="471">
        <f>IF('[1]BASE'!GT81="","",'[1]BASE'!GT81)</f>
      </c>
      <c r="Q80" s="471">
        <f>IF('[1]BASE'!GU81="","",'[1]BASE'!GU81)</f>
      </c>
      <c r="R80" s="471">
        <f>IF('[1]BASE'!GV81="","",'[1]BASE'!GV81)</f>
      </c>
      <c r="S80" s="471">
        <f>IF('[1]BASE'!GW81="","",'[1]BASE'!GW81)</f>
      </c>
      <c r="T80" s="471">
        <f>IF('[1]BASE'!GX81="","",'[1]BASE'!GX81)</f>
      </c>
      <c r="U80" s="472"/>
      <c r="V80" s="469"/>
    </row>
    <row r="81" spans="2:22" s="463" customFormat="1" ht="19.5" customHeight="1">
      <c r="B81" s="464"/>
      <c r="C81" s="473">
        <f>IF('[1]BASE'!C82="","",'[1]BASE'!C82)</f>
        <v>66</v>
      </c>
      <c r="D81" s="473">
        <f>IF('[1]BASE'!D82="","",'[1]BASE'!D82)</f>
        <v>1407</v>
      </c>
      <c r="E81" s="473" t="str">
        <f>IF('[1]BASE'!E82="","",'[1]BASE'!E82)</f>
        <v>SALADILLO - LAS FLORES</v>
      </c>
      <c r="F81" s="473">
        <f>IF('[1]BASE'!F82="","",'[1]BASE'!F82)</f>
        <v>132</v>
      </c>
      <c r="G81" s="473">
        <f>IF('[1]BASE'!G82="","",'[1]BASE'!G82)</f>
        <v>76.3</v>
      </c>
      <c r="H81" s="473" t="str">
        <f>IF('[1]BASE'!H82="","",'[1]BASE'!H82)</f>
        <v>C</v>
      </c>
      <c r="I81" s="474">
        <f>IF('[1]BASE'!GM82="","",'[1]BASE'!GM82)</f>
      </c>
      <c r="J81" s="474">
        <f>IF('[1]BASE'!GN82="","",'[1]BASE'!GN82)</f>
      </c>
      <c r="K81" s="474">
        <f>IF('[1]BASE'!GO82="","",'[1]BASE'!GO82)</f>
      </c>
      <c r="L81" s="474">
        <f>IF('[1]BASE'!GP82="","",'[1]BASE'!GP82)</f>
      </c>
      <c r="M81" s="474">
        <f>IF('[1]BASE'!GQ82="","",'[1]BASE'!GQ82)</f>
      </c>
      <c r="N81" s="474">
        <f>IF('[1]BASE'!GR82="","",'[1]BASE'!GR82)</f>
      </c>
      <c r="O81" s="474">
        <f>IF('[1]BASE'!GS82="","",'[1]BASE'!GS82)</f>
      </c>
      <c r="P81" s="474">
        <f>IF('[1]BASE'!GT82="","",'[1]BASE'!GT82)</f>
      </c>
      <c r="Q81" s="474">
        <f>IF('[1]BASE'!GU82="","",'[1]BASE'!GU82)</f>
      </c>
      <c r="R81" s="474">
        <f>IF('[1]BASE'!GV82="","",'[1]BASE'!GV82)</f>
        <v>1</v>
      </c>
      <c r="S81" s="474">
        <f>IF('[1]BASE'!GW82="","",'[1]BASE'!GW82)</f>
      </c>
      <c r="T81" s="474">
        <f>IF('[1]BASE'!GX82="","",'[1]BASE'!GX82)</f>
      </c>
      <c r="U81" s="472"/>
      <c r="V81" s="469"/>
    </row>
    <row r="82" spans="2:22" s="463" customFormat="1" ht="19.5" customHeight="1">
      <c r="B82" s="464"/>
      <c r="C82" s="470">
        <f>IF('[1]BASE'!C83="","",'[1]BASE'!C83)</f>
        <v>67</v>
      </c>
      <c r="D82" s="470">
        <f>IF('[1]BASE'!D83="","",'[1]BASE'!D83)</f>
        <v>1439</v>
      </c>
      <c r="E82" s="470" t="str">
        <f>IF('[1]BASE'!E83="","",'[1]BASE'!E83)</f>
        <v>SAN CLEMENTE - DOLORES</v>
      </c>
      <c r="F82" s="470">
        <f>IF('[1]BASE'!F83="","",'[1]BASE'!F83)</f>
        <v>132</v>
      </c>
      <c r="G82" s="470">
        <f>IF('[1]BASE'!G83="","",'[1]BASE'!G83)</f>
        <v>102.6</v>
      </c>
      <c r="H82" s="470" t="str">
        <f>IF('[1]BASE'!H83="","",'[1]BASE'!H83)</f>
        <v>C</v>
      </c>
      <c r="I82" s="471">
        <f>IF('[1]BASE'!GM83="","",'[1]BASE'!GM83)</f>
      </c>
      <c r="J82" s="471">
        <f>IF('[1]BASE'!GN83="","",'[1]BASE'!GN83)</f>
      </c>
      <c r="K82" s="471">
        <f>IF('[1]BASE'!GO83="","",'[1]BASE'!GO83)</f>
      </c>
      <c r="L82" s="471">
        <f>IF('[1]BASE'!GP83="","",'[1]BASE'!GP83)</f>
      </c>
      <c r="M82" s="471">
        <f>IF('[1]BASE'!GQ83="","",'[1]BASE'!GQ83)</f>
      </c>
      <c r="N82" s="471">
        <f>IF('[1]BASE'!GR83="","",'[1]BASE'!GR83)</f>
      </c>
      <c r="O82" s="471">
        <f>IF('[1]BASE'!GS83="","",'[1]BASE'!GS83)</f>
      </c>
      <c r="P82" s="471">
        <f>IF('[1]BASE'!GT83="","",'[1]BASE'!GT83)</f>
      </c>
      <c r="Q82" s="471">
        <f>IF('[1]BASE'!GU83="","",'[1]BASE'!GU83)</f>
      </c>
      <c r="R82" s="471">
        <f>IF('[1]BASE'!GV83="","",'[1]BASE'!GV83)</f>
      </c>
      <c r="S82" s="471">
        <f>IF('[1]BASE'!GW83="","",'[1]BASE'!GW83)</f>
      </c>
      <c r="T82" s="471">
        <f>IF('[1]BASE'!GX83="","",'[1]BASE'!GX83)</f>
      </c>
      <c r="U82" s="472"/>
      <c r="V82" s="469"/>
    </row>
    <row r="83" spans="2:22" s="463" customFormat="1" ht="19.5" customHeight="1" hidden="1">
      <c r="B83" s="464"/>
      <c r="C83" s="473">
        <f>IF('[1]BASE'!C84="","",'[1]BASE'!C84)</f>
        <v>68</v>
      </c>
      <c r="D83" s="473" t="str">
        <f>IF('[1]BASE'!D84="","",'[1]BASE'!D84)</f>
        <v>C-000</v>
      </c>
      <c r="E83" s="473" t="str">
        <f>IF('[1]BASE'!E84="","",'[1]BASE'!E84)</f>
        <v>SAN CLEMENTE - MAR DEL TUYÚ - MAR DE AJÓ</v>
      </c>
      <c r="F83" s="473">
        <f>IF('[1]BASE'!F84="","",'[1]BASE'!F84)</f>
        <v>132</v>
      </c>
      <c r="G83" s="473">
        <f>IF('[1]BASE'!G84="","",'[1]BASE'!G84)</f>
        <v>39</v>
      </c>
      <c r="H83" s="473" t="str">
        <f>IF('[1]BASE'!H84="","",'[1]BASE'!H84)</f>
        <v>B</v>
      </c>
      <c r="I83" s="474" t="str">
        <f>IF('[1]BASE'!GM84="","",'[1]BASE'!GM84)</f>
        <v>XXXX</v>
      </c>
      <c r="J83" s="474" t="str">
        <f>IF('[1]BASE'!GN84="","",'[1]BASE'!GN84)</f>
        <v>XXXX</v>
      </c>
      <c r="K83" s="474" t="str">
        <f>IF('[1]BASE'!GO84="","",'[1]BASE'!GO84)</f>
        <v>XXXX</v>
      </c>
      <c r="L83" s="474" t="str">
        <f>IF('[1]BASE'!GP84="","",'[1]BASE'!GP84)</f>
        <v>XXXX</v>
      </c>
      <c r="M83" s="474" t="str">
        <f>IF('[1]BASE'!GQ84="","",'[1]BASE'!GQ84)</f>
        <v>XXXX</v>
      </c>
      <c r="N83" s="474" t="str">
        <f>IF('[1]BASE'!GR84="","",'[1]BASE'!GR84)</f>
        <v>XXXX</v>
      </c>
      <c r="O83" s="474" t="str">
        <f>IF('[1]BASE'!GS84="","",'[1]BASE'!GS84)</f>
        <v>XXXX</v>
      </c>
      <c r="P83" s="474" t="str">
        <f>IF('[1]BASE'!GT84="","",'[1]BASE'!GT84)</f>
        <v>XXXX</v>
      </c>
      <c r="Q83" s="474" t="str">
        <f>IF('[1]BASE'!GU84="","",'[1]BASE'!GU84)</f>
        <v>XXXX</v>
      </c>
      <c r="R83" s="474" t="str">
        <f>IF('[1]BASE'!GV84="","",'[1]BASE'!GV84)</f>
        <v>XXXX</v>
      </c>
      <c r="S83" s="474" t="str">
        <f>IF('[1]BASE'!GW84="","",'[1]BASE'!GW84)</f>
        <v>XXXX</v>
      </c>
      <c r="T83" s="474" t="str">
        <f>IF('[1]BASE'!GX84="","",'[1]BASE'!GX84)</f>
        <v>XXXX</v>
      </c>
      <c r="U83" s="472"/>
      <c r="V83" s="469"/>
    </row>
    <row r="84" spans="2:22" s="463" customFormat="1" ht="19.5" customHeight="1">
      <c r="B84" s="464"/>
      <c r="C84" s="470">
        <f>IF('[1]BASE'!C85="","",'[1]BASE'!C85)</f>
        <v>69</v>
      </c>
      <c r="D84" s="470">
        <f>IF('[1]BASE'!D85="","",'[1]BASE'!D85)</f>
        <v>4293</v>
      </c>
      <c r="E84" s="470" t="str">
        <f>IF('[1]BASE'!E85="","",'[1]BASE'!E85)</f>
        <v>SAN CLEMENTE - LAS TONINAS</v>
      </c>
      <c r="F84" s="470">
        <f>IF('[1]BASE'!F85="","",'[1]BASE'!F85)</f>
        <v>132</v>
      </c>
      <c r="G84" s="470">
        <f>IF('[1]BASE'!G85="","",'[1]BASE'!G85)</f>
        <v>14.6</v>
      </c>
      <c r="H84" s="470" t="str">
        <f>IF('[1]BASE'!H85="","",'[1]BASE'!H85)</f>
        <v>B</v>
      </c>
      <c r="I84" s="471">
        <f>IF('[1]BASE'!GM85="","",'[1]BASE'!GM85)</f>
      </c>
      <c r="J84" s="471">
        <f>IF('[1]BASE'!GN85="","",'[1]BASE'!GN85)</f>
      </c>
      <c r="K84" s="471">
        <f>IF('[1]BASE'!GO85="","",'[1]BASE'!GO85)</f>
      </c>
      <c r="L84" s="471">
        <f>IF('[1]BASE'!GP85="","",'[1]BASE'!GP85)</f>
      </c>
      <c r="M84" s="471">
        <f>IF('[1]BASE'!GQ85="","",'[1]BASE'!GQ85)</f>
      </c>
      <c r="N84" s="471">
        <f>IF('[1]BASE'!GR85="","",'[1]BASE'!GR85)</f>
      </c>
      <c r="O84" s="471">
        <f>IF('[1]BASE'!GS85="","",'[1]BASE'!GS85)</f>
      </c>
      <c r="P84" s="471">
        <f>IF('[1]BASE'!GT85="","",'[1]BASE'!GT85)</f>
      </c>
      <c r="Q84" s="471">
        <f>IF('[1]BASE'!GU85="","",'[1]BASE'!GU85)</f>
      </c>
      <c r="R84" s="471">
        <f>IF('[1]BASE'!GV85="","",'[1]BASE'!GV85)</f>
      </c>
      <c r="S84" s="471">
        <f>IF('[1]BASE'!GW85="","",'[1]BASE'!GW85)</f>
      </c>
      <c r="T84" s="471">
        <f>IF('[1]BASE'!GX85="","",'[1]BASE'!GX85)</f>
        <v>1</v>
      </c>
      <c r="U84" s="472"/>
      <c r="V84" s="469"/>
    </row>
    <row r="85" spans="2:22" s="463" customFormat="1" ht="19.5" customHeight="1">
      <c r="B85" s="464"/>
      <c r="C85" s="473">
        <f>IF('[1]BASE'!C86="","",'[1]BASE'!C86)</f>
        <v>70</v>
      </c>
      <c r="D85" s="473" t="str">
        <f>IF('[1]BASE'!D86="","",'[1]BASE'!D86)</f>
        <v>CE-003</v>
      </c>
      <c r="E85" s="473" t="str">
        <f>IF('[1]BASE'!E86="","",'[1]BASE'!E86)</f>
        <v>LAS TONINAS-MAR DEL TUYU-MAR DE AJO</v>
      </c>
      <c r="F85" s="473">
        <f>IF('[1]BASE'!F86="","",'[1]BASE'!F86)</f>
        <v>132</v>
      </c>
      <c r="G85" s="473">
        <f>IF('[1]BASE'!G86="","",'[1]BASE'!G86)</f>
        <v>29.57</v>
      </c>
      <c r="H85" s="473" t="str">
        <f>IF('[1]BASE'!H86="","",'[1]BASE'!H86)</f>
        <v>B</v>
      </c>
      <c r="I85" s="474">
        <f>IF('[1]BASE'!GM86="","",'[1]BASE'!GM86)</f>
      </c>
      <c r="J85" s="474">
        <f>IF('[1]BASE'!GN86="","",'[1]BASE'!GN86)</f>
      </c>
      <c r="K85" s="474">
        <f>IF('[1]BASE'!GO86="","",'[1]BASE'!GO86)</f>
      </c>
      <c r="L85" s="474">
        <f>IF('[1]BASE'!GP86="","",'[1]BASE'!GP86)</f>
      </c>
      <c r="M85" s="474">
        <f>IF('[1]BASE'!GQ86="","",'[1]BASE'!GQ86)</f>
      </c>
      <c r="N85" s="474">
        <f>IF('[1]BASE'!GR86="","",'[1]BASE'!GR86)</f>
      </c>
      <c r="O85" s="474">
        <f>IF('[1]BASE'!GS86="","",'[1]BASE'!GS86)</f>
      </c>
      <c r="P85" s="474">
        <f>IF('[1]BASE'!GT86="","",'[1]BASE'!GT86)</f>
      </c>
      <c r="Q85" s="474">
        <f>IF('[1]BASE'!GU86="","",'[1]BASE'!GU86)</f>
      </c>
      <c r="R85" s="474">
        <f>IF('[1]BASE'!GV86="","",'[1]BASE'!GV86)</f>
      </c>
      <c r="S85" s="474">
        <f>IF('[1]BASE'!GW86="","",'[1]BASE'!GW86)</f>
      </c>
      <c r="T85" s="474">
        <f>IF('[1]BASE'!GX86="","",'[1]BASE'!GX86)</f>
      </c>
      <c r="U85" s="472"/>
      <c r="V85" s="469"/>
    </row>
    <row r="86" spans="2:22" s="463" customFormat="1" ht="19.5" customHeight="1">
      <c r="B86" s="464"/>
      <c r="C86" s="470">
        <f>IF('[1]BASE'!C87="","",'[1]BASE'!C87)</f>
        <v>71</v>
      </c>
      <c r="D86" s="470">
        <f>IF('[1]BASE'!D87="","",'[1]BASE'!D87)</f>
        <v>1999</v>
      </c>
      <c r="E86" s="470" t="str">
        <f>IF('[1]BASE'!E87="","",'[1]BASE'!E87)</f>
        <v>SAN NICOLÁS - VILLA CONSTITUCIÓN IND.</v>
      </c>
      <c r="F86" s="470">
        <f>IF('[1]BASE'!F87="","",'[1]BASE'!F87)</f>
        <v>132</v>
      </c>
      <c r="G86" s="470">
        <f>IF('[1]BASE'!G87="","",'[1]BASE'!G87)</f>
        <v>14.7</v>
      </c>
      <c r="H86" s="470" t="str">
        <f>IF('[1]BASE'!H87="","",'[1]BASE'!H87)</f>
        <v>C</v>
      </c>
      <c r="I86" s="471">
        <f>IF('[1]BASE'!GM87="","",'[1]BASE'!GM87)</f>
      </c>
      <c r="J86" s="471">
        <f>IF('[1]BASE'!GN87="","",'[1]BASE'!GN87)</f>
      </c>
      <c r="K86" s="471">
        <f>IF('[1]BASE'!GO87="","",'[1]BASE'!GO87)</f>
      </c>
      <c r="L86" s="471">
        <f>IF('[1]BASE'!GP87="","",'[1]BASE'!GP87)</f>
      </c>
      <c r="M86" s="471">
        <f>IF('[1]BASE'!GQ87="","",'[1]BASE'!GQ87)</f>
      </c>
      <c r="N86" s="471">
        <f>IF('[1]BASE'!GR87="","",'[1]BASE'!GR87)</f>
      </c>
      <c r="O86" s="471">
        <f>IF('[1]BASE'!GS87="","",'[1]BASE'!GS87)</f>
      </c>
      <c r="P86" s="471">
        <f>IF('[1]BASE'!GT87="","",'[1]BASE'!GT87)</f>
      </c>
      <c r="Q86" s="471">
        <f>IF('[1]BASE'!GU87="","",'[1]BASE'!GU87)</f>
      </c>
      <c r="R86" s="471">
        <f>IF('[1]BASE'!GV87="","",'[1]BASE'!GV87)</f>
        <v>1</v>
      </c>
      <c r="S86" s="471">
        <f>IF('[1]BASE'!GW87="","",'[1]BASE'!GW87)</f>
        <v>1</v>
      </c>
      <c r="T86" s="471">
        <f>IF('[1]BASE'!GX87="","",'[1]BASE'!GX87)</f>
      </c>
      <c r="U86" s="472"/>
      <c r="V86" s="469"/>
    </row>
    <row r="87" spans="2:22" s="463" customFormat="1" ht="19.5" customHeight="1">
      <c r="B87" s="464"/>
      <c r="C87" s="473">
        <f>IF('[1]BASE'!C88="","",'[1]BASE'!C88)</f>
        <v>72</v>
      </c>
      <c r="D87" s="473">
        <f>IF('[1]BASE'!D88="","",'[1]BASE'!D88)</f>
        <v>1997</v>
      </c>
      <c r="E87" s="473" t="str">
        <f>IF('[1]BASE'!E88="","",'[1]BASE'!E88)</f>
        <v>SAN NICOLÁS - VILLA CONSTITUCIÓN RES.</v>
      </c>
      <c r="F87" s="473">
        <f>IF('[1]BASE'!F88="","",'[1]BASE'!F88)</f>
        <v>132</v>
      </c>
      <c r="G87" s="473">
        <f>IF('[1]BASE'!G88="","",'[1]BASE'!G88)</f>
        <v>13.6</v>
      </c>
      <c r="H87" s="473" t="str">
        <f>IF('[1]BASE'!H88="","",'[1]BASE'!H88)</f>
        <v>B</v>
      </c>
      <c r="I87" s="474">
        <f>IF('[1]BASE'!GM88="","",'[1]BASE'!GM88)</f>
      </c>
      <c r="J87" s="474">
        <f>IF('[1]BASE'!GN88="","",'[1]BASE'!GN88)</f>
      </c>
      <c r="K87" s="474">
        <f>IF('[1]BASE'!GO88="","",'[1]BASE'!GO88)</f>
      </c>
      <c r="L87" s="474">
        <f>IF('[1]BASE'!GP88="","",'[1]BASE'!GP88)</f>
      </c>
      <c r="M87" s="474">
        <f>IF('[1]BASE'!GQ88="","",'[1]BASE'!GQ88)</f>
      </c>
      <c r="N87" s="474">
        <f>IF('[1]BASE'!GR88="","",'[1]BASE'!GR88)</f>
      </c>
      <c r="O87" s="474">
        <f>IF('[1]BASE'!GS88="","",'[1]BASE'!GS88)</f>
        <v>1</v>
      </c>
      <c r="P87" s="474">
        <f>IF('[1]BASE'!GT88="","",'[1]BASE'!GT88)</f>
      </c>
      <c r="Q87" s="474">
        <f>IF('[1]BASE'!GU88="","",'[1]BASE'!GU88)</f>
      </c>
      <c r="R87" s="474">
        <f>IF('[1]BASE'!GV88="","",'[1]BASE'!GV88)</f>
      </c>
      <c r="S87" s="474">
        <f>IF('[1]BASE'!GW88="","",'[1]BASE'!GW88)</f>
      </c>
      <c r="T87" s="474">
        <f>IF('[1]BASE'!GX88="","",'[1]BASE'!GX88)</f>
        <v>1</v>
      </c>
      <c r="U87" s="472"/>
      <c r="V87" s="469"/>
    </row>
    <row r="88" spans="2:22" s="463" customFormat="1" ht="19.5" customHeight="1" hidden="1">
      <c r="B88" s="464"/>
      <c r="C88" s="470">
        <f>IF('[1]BASE'!C89="","",'[1]BASE'!C89)</f>
        <v>73</v>
      </c>
      <c r="D88" s="470" t="str">
        <f>IF('[1]BASE'!D89="","",'[1]BASE'!D89)</f>
        <v>CE-000</v>
      </c>
      <c r="E88" s="470" t="str">
        <f>IF('[1]BASE'!E89="","",'[1]BASE'!E89)</f>
        <v>SAN NICOLAS EXTG - SAN NICOLAS</v>
      </c>
      <c r="F88" s="470">
        <f>IF('[1]BASE'!F89="","",'[1]BASE'!F89)</f>
        <v>132</v>
      </c>
      <c r="G88" s="470">
        <f>IF('[1]BASE'!G89="","",'[1]BASE'!G89)</f>
        <v>0.4</v>
      </c>
      <c r="H88" s="470" t="str">
        <f>IF('[1]BASE'!H89="","",'[1]BASE'!H89)</f>
        <v>C</v>
      </c>
      <c r="I88" s="471" t="str">
        <f>IF('[1]BASE'!GM89="","",'[1]BASE'!GM89)</f>
        <v>XXXX</v>
      </c>
      <c r="J88" s="471" t="str">
        <f>IF('[1]BASE'!GN89="","",'[1]BASE'!GN89)</f>
        <v>XXXX</v>
      </c>
      <c r="K88" s="471" t="str">
        <f>IF('[1]BASE'!GO89="","",'[1]BASE'!GO89)</f>
        <v>XXXX</v>
      </c>
      <c r="L88" s="471" t="str">
        <f>IF('[1]BASE'!GP89="","",'[1]BASE'!GP89)</f>
        <v>XXXX</v>
      </c>
      <c r="M88" s="471" t="str">
        <f>IF('[1]BASE'!GQ89="","",'[1]BASE'!GQ89)</f>
        <v>XXXX</v>
      </c>
      <c r="N88" s="471" t="str">
        <f>IF('[1]BASE'!GR89="","",'[1]BASE'!GR89)</f>
        <v>XXXX</v>
      </c>
      <c r="O88" s="471" t="str">
        <f>IF('[1]BASE'!GS89="","",'[1]BASE'!GS89)</f>
        <v>XXXX</v>
      </c>
      <c r="P88" s="471" t="str">
        <f>IF('[1]BASE'!GT89="","",'[1]BASE'!GT89)</f>
        <v>XXXX</v>
      </c>
      <c r="Q88" s="471" t="str">
        <f>IF('[1]BASE'!GU89="","",'[1]BASE'!GU89)</f>
        <v>XXXX</v>
      </c>
      <c r="R88" s="471" t="str">
        <f>IF('[1]BASE'!GV89="","",'[1]BASE'!GV89)</f>
        <v>XXXX</v>
      </c>
      <c r="S88" s="471" t="str">
        <f>IF('[1]BASE'!GW89="","",'[1]BASE'!GW89)</f>
        <v>XXXX</v>
      </c>
      <c r="T88" s="471" t="str">
        <f>IF('[1]BASE'!GX89="","",'[1]BASE'!GX89)</f>
        <v>XXXX</v>
      </c>
      <c r="U88" s="472"/>
      <c r="V88" s="469"/>
    </row>
    <row r="89" spans="2:22" s="463" customFormat="1" ht="19.5" customHeight="1" hidden="1">
      <c r="B89" s="464"/>
      <c r="C89" s="473">
        <f>IF('[1]BASE'!C90="","",'[1]BASE'!C90)</f>
        <v>74</v>
      </c>
      <c r="D89" s="473">
        <f>IF('[1]BASE'!D90="","",'[1]BASE'!D90)</f>
        <v>2957</v>
      </c>
      <c r="E89" s="473" t="str">
        <f>IF('[1]BASE'!E90="","",'[1]BASE'!E90)</f>
        <v>SAN PEDRO - EASTMAN T</v>
      </c>
      <c r="F89" s="473">
        <f>IF('[1]BASE'!F90="","",'[1]BASE'!F90)</f>
        <v>132</v>
      </c>
      <c r="G89" s="473">
        <f>IF('[1]BASE'!G90="","",'[1]BASE'!G90)</f>
        <v>63.1</v>
      </c>
      <c r="H89" s="473" t="str">
        <f>IF('[1]BASE'!H90="","",'[1]BASE'!H90)</f>
        <v>C</v>
      </c>
      <c r="I89" s="474" t="str">
        <f>IF('[1]BASE'!GM90="","",'[1]BASE'!GM90)</f>
        <v>XXXX</v>
      </c>
      <c r="J89" s="474" t="str">
        <f>IF('[1]BASE'!GN90="","",'[1]BASE'!GN90)</f>
        <v>XXXX</v>
      </c>
      <c r="K89" s="474" t="str">
        <f>IF('[1]BASE'!GO90="","",'[1]BASE'!GO90)</f>
        <v>XXXX</v>
      </c>
      <c r="L89" s="474" t="str">
        <f>IF('[1]BASE'!GP90="","",'[1]BASE'!GP90)</f>
        <v>XXXX</v>
      </c>
      <c r="M89" s="474" t="str">
        <f>IF('[1]BASE'!GQ90="","",'[1]BASE'!GQ90)</f>
        <v>XXXX</v>
      </c>
      <c r="N89" s="474" t="str">
        <f>IF('[1]BASE'!GR90="","",'[1]BASE'!GR90)</f>
        <v>XXXX</v>
      </c>
      <c r="O89" s="474" t="str">
        <f>IF('[1]BASE'!GS90="","",'[1]BASE'!GS90)</f>
        <v>XXXX</v>
      </c>
      <c r="P89" s="474" t="str">
        <f>IF('[1]BASE'!GT90="","",'[1]BASE'!GT90)</f>
        <v>XXXX</v>
      </c>
      <c r="Q89" s="474" t="str">
        <f>IF('[1]BASE'!GU90="","",'[1]BASE'!GU90)</f>
        <v>XXXX</v>
      </c>
      <c r="R89" s="474" t="str">
        <f>IF('[1]BASE'!GV90="","",'[1]BASE'!GV90)</f>
        <v>XXXX</v>
      </c>
      <c r="S89" s="474" t="str">
        <f>IF('[1]BASE'!GW90="","",'[1]BASE'!GW90)</f>
        <v>XXXX</v>
      </c>
      <c r="T89" s="474" t="str">
        <f>IF('[1]BASE'!GX90="","",'[1]BASE'!GX90)</f>
        <v>XXXX</v>
      </c>
      <c r="U89" s="472"/>
      <c r="V89" s="469"/>
    </row>
    <row r="90" spans="2:22" s="463" customFormat="1" ht="19.5" customHeight="1">
      <c r="B90" s="464"/>
      <c r="C90" s="470">
        <f>IF('[1]BASE'!C91="","",'[1]BASE'!C91)</f>
        <v>75</v>
      </c>
      <c r="D90" s="470">
        <f>IF('[1]BASE'!D91="","",'[1]BASE'!D91)</f>
        <v>1427</v>
      </c>
      <c r="E90" s="470" t="str">
        <f>IF('[1]BASE'!E91="","",'[1]BASE'!E91)</f>
        <v>SAN PEDRO - PAPEL PRENSA</v>
      </c>
      <c r="F90" s="470">
        <f>IF('[1]BASE'!F91="","",'[1]BASE'!F91)</f>
        <v>132</v>
      </c>
      <c r="G90" s="470">
        <f>IF('[1]BASE'!G91="","",'[1]BASE'!G91)</f>
        <v>10.9</v>
      </c>
      <c r="H90" s="470" t="str">
        <f>IF('[1]BASE'!H91="","",'[1]BASE'!H91)</f>
        <v>B</v>
      </c>
      <c r="I90" s="471">
        <f>IF('[1]BASE'!GM91="","",'[1]BASE'!GM91)</f>
      </c>
      <c r="J90" s="471">
        <f>IF('[1]BASE'!GN91="","",'[1]BASE'!GN91)</f>
      </c>
      <c r="K90" s="471">
        <f>IF('[1]BASE'!GO91="","",'[1]BASE'!GO91)</f>
      </c>
      <c r="L90" s="471">
        <f>IF('[1]BASE'!GP91="","",'[1]BASE'!GP91)</f>
      </c>
      <c r="M90" s="471">
        <f>IF('[1]BASE'!GQ91="","",'[1]BASE'!GQ91)</f>
      </c>
      <c r="N90" s="471">
        <f>IF('[1]BASE'!GR91="","",'[1]BASE'!GR91)</f>
      </c>
      <c r="O90" s="471">
        <f>IF('[1]BASE'!GS91="","",'[1]BASE'!GS91)</f>
      </c>
      <c r="P90" s="471">
        <f>IF('[1]BASE'!GT91="","",'[1]BASE'!GT91)</f>
      </c>
      <c r="Q90" s="471">
        <f>IF('[1]BASE'!GU91="","",'[1]BASE'!GU91)</f>
      </c>
      <c r="R90" s="471">
        <f>IF('[1]BASE'!GV91="","",'[1]BASE'!GV91)</f>
      </c>
      <c r="S90" s="471">
        <f>IF('[1]BASE'!GW91="","",'[1]BASE'!GW91)</f>
      </c>
      <c r="T90" s="471">
        <f>IF('[1]BASE'!GX91="","",'[1]BASE'!GX91)</f>
      </c>
      <c r="U90" s="472"/>
      <c r="V90" s="469"/>
    </row>
    <row r="91" spans="2:22" s="463" customFormat="1" ht="19.5" customHeight="1" hidden="1">
      <c r="B91" s="464"/>
      <c r="C91" s="473">
        <f>IF('[1]BASE'!C92="","",'[1]BASE'!C92)</f>
        <v>76</v>
      </c>
      <c r="D91" s="473" t="str">
        <f>IF('[1]BASE'!D92="","",'[1]BASE'!D92)</f>
        <v>CE-000</v>
      </c>
      <c r="E91" s="473" t="str">
        <f>IF('[1]BASE'!E92="","",'[1]BASE'!E92)</f>
        <v>SAN PEDRO - SAN NICOLÁS</v>
      </c>
      <c r="F91" s="473">
        <f>IF('[1]BASE'!F92="","",'[1]BASE'!F92)</f>
        <v>132</v>
      </c>
      <c r="G91" s="473">
        <f>IF('[1]BASE'!G92="","",'[1]BASE'!G92)</f>
        <v>65</v>
      </c>
      <c r="H91" s="473" t="str">
        <f>IF('[1]BASE'!H92="","",'[1]BASE'!H92)</f>
        <v>C</v>
      </c>
      <c r="I91" s="474" t="str">
        <f>IF('[1]BASE'!GM92="","",'[1]BASE'!GM92)</f>
        <v>XXXX</v>
      </c>
      <c r="J91" s="474" t="str">
        <f>IF('[1]BASE'!GN92="","",'[1]BASE'!GN92)</f>
        <v>XXXX</v>
      </c>
      <c r="K91" s="474" t="str">
        <f>IF('[1]BASE'!GO92="","",'[1]BASE'!GO92)</f>
        <v>XXXX</v>
      </c>
      <c r="L91" s="474" t="str">
        <f>IF('[1]BASE'!GP92="","",'[1]BASE'!GP92)</f>
        <v>XXXX</v>
      </c>
      <c r="M91" s="474" t="str">
        <f>IF('[1]BASE'!GQ92="","",'[1]BASE'!GQ92)</f>
        <v>XXXX</v>
      </c>
      <c r="N91" s="474" t="str">
        <f>IF('[1]BASE'!GR92="","",'[1]BASE'!GR92)</f>
        <v>XXXX</v>
      </c>
      <c r="O91" s="474" t="str">
        <f>IF('[1]BASE'!GS92="","",'[1]BASE'!GS92)</f>
        <v>XXXX</v>
      </c>
      <c r="P91" s="474" t="str">
        <f>IF('[1]BASE'!GT92="","",'[1]BASE'!GT92)</f>
        <v>XXXX</v>
      </c>
      <c r="Q91" s="474" t="str">
        <f>IF('[1]BASE'!GU92="","",'[1]BASE'!GU92)</f>
        <v>XXXX</v>
      </c>
      <c r="R91" s="474" t="str">
        <f>IF('[1]BASE'!GV92="","",'[1]BASE'!GV92)</f>
        <v>XXXX</v>
      </c>
      <c r="S91" s="474" t="str">
        <f>IF('[1]BASE'!GW92="","",'[1]BASE'!GW92)</f>
        <v>XXXX</v>
      </c>
      <c r="T91" s="474" t="str">
        <f>IF('[1]BASE'!GX92="","",'[1]BASE'!GX92)</f>
        <v>XXXX</v>
      </c>
      <c r="U91" s="472"/>
      <c r="V91" s="469"/>
    </row>
    <row r="92" spans="2:22" s="463" customFormat="1" ht="19.5" customHeight="1">
      <c r="B92" s="464"/>
      <c r="C92" s="470">
        <f>IF('[1]BASE'!C93="","",'[1]BASE'!C93)</f>
        <v>77</v>
      </c>
      <c r="D92" s="470">
        <f>IF('[1]BASE'!D93="","",'[1]BASE'!D93)</f>
        <v>4277</v>
      </c>
      <c r="E92" s="470" t="str">
        <f>IF('[1]BASE'!E93="","",'[1]BASE'!E93)</f>
        <v>SAN PEDRO - RAMALLO INDUSTRIAL</v>
      </c>
      <c r="F92" s="470">
        <f>IF('[1]BASE'!F93="","",'[1]BASE'!F93)</f>
        <v>132</v>
      </c>
      <c r="G92" s="470">
        <f>IF('[1]BASE'!G93="","",'[1]BASE'!G93)</f>
        <v>58</v>
      </c>
      <c r="H92" s="470" t="str">
        <f>IF('[1]BASE'!H93="","",'[1]BASE'!H93)</f>
        <v>C</v>
      </c>
      <c r="I92" s="471">
        <f>IF('[1]BASE'!GM93="","",'[1]BASE'!GM93)</f>
        <v>2</v>
      </c>
      <c r="J92" s="471">
        <f>IF('[1]BASE'!GN93="","",'[1]BASE'!GN93)</f>
      </c>
      <c r="K92" s="471">
        <f>IF('[1]BASE'!GO93="","",'[1]BASE'!GO93)</f>
      </c>
      <c r="L92" s="471">
        <f>IF('[1]BASE'!GP93="","",'[1]BASE'!GP93)</f>
      </c>
      <c r="M92" s="471">
        <f>IF('[1]BASE'!GQ93="","",'[1]BASE'!GQ93)</f>
      </c>
      <c r="N92" s="471">
        <f>IF('[1]BASE'!GR93="","",'[1]BASE'!GR93)</f>
      </c>
      <c r="O92" s="471">
        <f>IF('[1]BASE'!GS93="","",'[1]BASE'!GS93)</f>
        <v>1</v>
      </c>
      <c r="P92" s="471">
        <f>IF('[1]BASE'!GT93="","",'[1]BASE'!GT93)</f>
      </c>
      <c r="Q92" s="471">
        <f>IF('[1]BASE'!GU93="","",'[1]BASE'!GU93)</f>
      </c>
      <c r="R92" s="471">
        <f>IF('[1]BASE'!GV93="","",'[1]BASE'!GV93)</f>
      </c>
      <c r="S92" s="471">
        <f>IF('[1]BASE'!GW93="","",'[1]BASE'!GW93)</f>
      </c>
      <c r="T92" s="471">
        <f>IF('[1]BASE'!GX93="","",'[1]BASE'!GX93)</f>
      </c>
      <c r="U92" s="472"/>
      <c r="V92" s="469"/>
    </row>
    <row r="93" spans="2:22" s="463" customFormat="1" ht="19.5" customHeight="1" hidden="1">
      <c r="B93" s="464"/>
      <c r="C93" s="473">
        <f>IF('[1]BASE'!C94="","",'[1]BASE'!C94)</f>
        <v>78</v>
      </c>
      <c r="D93" s="473">
        <f>IF('[1]BASE'!D94="","",'[1]BASE'!D94)</f>
        <v>4278</v>
      </c>
      <c r="E93" s="473" t="str">
        <f>IF('[1]BASE'!E94="","",'[1]BASE'!E94)</f>
        <v>SAN NICOLÁS - RAMALLO INDUSTRIAL</v>
      </c>
      <c r="F93" s="473">
        <f>IF('[1]BASE'!F94="","",'[1]BASE'!F94)</f>
        <v>132</v>
      </c>
      <c r="G93" s="473">
        <f>IF('[1]BASE'!G94="","",'[1]BASE'!G94)</f>
        <v>23.52</v>
      </c>
      <c r="H93" s="473" t="str">
        <f>IF('[1]BASE'!H94="","",'[1]BASE'!H94)</f>
        <v>C</v>
      </c>
      <c r="I93" s="474" t="str">
        <f>IF('[1]BASE'!GM94="","",'[1]BASE'!GM94)</f>
        <v>XXXX</v>
      </c>
      <c r="J93" s="474" t="str">
        <f>IF('[1]BASE'!GN94="","",'[1]BASE'!GN94)</f>
        <v>XXXX</v>
      </c>
      <c r="K93" s="474" t="str">
        <f>IF('[1]BASE'!GO94="","",'[1]BASE'!GO94)</f>
        <v>XXXX</v>
      </c>
      <c r="L93" s="474" t="str">
        <f>IF('[1]BASE'!GP94="","",'[1]BASE'!GP94)</f>
        <v>XXXX</v>
      </c>
      <c r="M93" s="474" t="str">
        <f>IF('[1]BASE'!GQ94="","",'[1]BASE'!GQ94)</f>
        <v>XXXX</v>
      </c>
      <c r="N93" s="474" t="str">
        <f>IF('[1]BASE'!GR94="","",'[1]BASE'!GR94)</f>
        <v>XXXX</v>
      </c>
      <c r="O93" s="474" t="str">
        <f>IF('[1]BASE'!GS94="","",'[1]BASE'!GS94)</f>
        <v>XXXX</v>
      </c>
      <c r="P93" s="474" t="str">
        <f>IF('[1]BASE'!GT94="","",'[1]BASE'!GT94)</f>
        <v>XXXX</v>
      </c>
      <c r="Q93" s="474" t="str">
        <f>IF('[1]BASE'!GU94="","",'[1]BASE'!GU94)</f>
        <v>XXXX</v>
      </c>
      <c r="R93" s="474" t="str">
        <f>IF('[1]BASE'!GV94="","",'[1]BASE'!GV94)</f>
        <v>XXXX</v>
      </c>
      <c r="S93" s="474" t="str">
        <f>IF('[1]BASE'!GW94="","",'[1]BASE'!GW94)</f>
        <v>XXXX</v>
      </c>
      <c r="T93" s="474" t="str">
        <f>IF('[1]BASE'!GX94="","",'[1]BASE'!GX94)</f>
        <v>XXXX</v>
      </c>
      <c r="U93" s="472"/>
      <c r="V93" s="469"/>
    </row>
    <row r="94" spans="2:22" s="463" customFormat="1" ht="19.5" customHeight="1">
      <c r="B94" s="464"/>
      <c r="C94" s="470">
        <f>IF('[1]BASE'!C95="","",'[1]BASE'!C95)</f>
        <v>79</v>
      </c>
      <c r="D94" s="470">
        <f>IF('[1]BASE'!D95="","",'[1]BASE'!D95)</f>
        <v>1517</v>
      </c>
      <c r="E94" s="470" t="str">
        <f>IF('[1]BASE'!E95="","",'[1]BASE'!E95)</f>
        <v>TANDIL - BALCARCE</v>
      </c>
      <c r="F94" s="470">
        <f>IF('[1]BASE'!F95="","",'[1]BASE'!F95)</f>
        <v>132</v>
      </c>
      <c r="G94" s="470">
        <f>IF('[1]BASE'!G95="","",'[1]BASE'!G95)</f>
        <v>103.6</v>
      </c>
      <c r="H94" s="470" t="str">
        <f>IF('[1]BASE'!H95="","",'[1]BASE'!H95)</f>
        <v>C</v>
      </c>
      <c r="I94" s="471">
        <f>IF('[1]BASE'!GM95="","",'[1]BASE'!GM95)</f>
      </c>
      <c r="J94" s="471">
        <f>IF('[1]BASE'!GN95="","",'[1]BASE'!GN95)</f>
      </c>
      <c r="K94" s="471">
        <f>IF('[1]BASE'!GO95="","",'[1]BASE'!GO95)</f>
      </c>
      <c r="L94" s="471">
        <f>IF('[1]BASE'!GP95="","",'[1]BASE'!GP95)</f>
      </c>
      <c r="M94" s="471">
        <f>IF('[1]BASE'!GQ95="","",'[1]BASE'!GQ95)</f>
      </c>
      <c r="N94" s="471">
        <f>IF('[1]BASE'!GR95="","",'[1]BASE'!GR95)</f>
      </c>
      <c r="O94" s="471">
        <f>IF('[1]BASE'!GS95="","",'[1]BASE'!GS95)</f>
      </c>
      <c r="P94" s="471">
        <f>IF('[1]BASE'!GT95="","",'[1]BASE'!GT95)</f>
      </c>
      <c r="Q94" s="471">
        <f>IF('[1]BASE'!GU95="","",'[1]BASE'!GU95)</f>
      </c>
      <c r="R94" s="471">
        <f>IF('[1]BASE'!GV95="","",'[1]BASE'!GV95)</f>
      </c>
      <c r="S94" s="471">
        <f>IF('[1]BASE'!GW95="","",'[1]BASE'!GW95)</f>
      </c>
      <c r="T94" s="471">
        <f>IF('[1]BASE'!GX95="","",'[1]BASE'!GX95)</f>
      </c>
      <c r="U94" s="472"/>
      <c r="V94" s="469"/>
    </row>
    <row r="95" spans="2:22" s="463" customFormat="1" ht="19.5" customHeight="1">
      <c r="B95" s="464"/>
      <c r="C95" s="473">
        <f>IF('[1]BASE'!C96="","",'[1]BASE'!C96)</f>
        <v>80</v>
      </c>
      <c r="D95" s="473">
        <f>IF('[1]BASE'!D96="","",'[1]BASE'!D96)</f>
        <v>1519</v>
      </c>
      <c r="E95" s="473" t="str">
        <f>IF('[1]BASE'!E96="","",'[1]BASE'!E96)</f>
        <v>TANDIL - NECOCHEA</v>
      </c>
      <c r="F95" s="473">
        <f>IF('[1]BASE'!F96="","",'[1]BASE'!F96)</f>
        <v>132</v>
      </c>
      <c r="G95" s="473">
        <f>IF('[1]BASE'!G96="","",'[1]BASE'!G96)</f>
        <v>149.2</v>
      </c>
      <c r="H95" s="473" t="str">
        <f>IF('[1]BASE'!H96="","",'[1]BASE'!H96)</f>
        <v>C</v>
      </c>
      <c r="I95" s="474">
        <f>IF('[1]BASE'!GM96="","",'[1]BASE'!GM96)</f>
      </c>
      <c r="J95" s="474">
        <f>IF('[1]BASE'!GN96="","",'[1]BASE'!GN96)</f>
      </c>
      <c r="K95" s="474">
        <f>IF('[1]BASE'!GO96="","",'[1]BASE'!GO96)</f>
      </c>
      <c r="L95" s="474">
        <f>IF('[1]BASE'!GP96="","",'[1]BASE'!GP96)</f>
      </c>
      <c r="M95" s="474">
        <f>IF('[1]BASE'!GQ96="","",'[1]BASE'!GQ96)</f>
      </c>
      <c r="N95" s="474">
        <f>IF('[1]BASE'!GR96="","",'[1]BASE'!GR96)</f>
      </c>
      <c r="O95" s="474">
        <f>IF('[1]BASE'!GS96="","",'[1]BASE'!GS96)</f>
      </c>
      <c r="P95" s="474">
        <f>IF('[1]BASE'!GT96="","",'[1]BASE'!GT96)</f>
        <v>2</v>
      </c>
      <c r="Q95" s="474">
        <f>IF('[1]BASE'!GU96="","",'[1]BASE'!GU96)</f>
        <v>1</v>
      </c>
      <c r="R95" s="474">
        <f>IF('[1]BASE'!GV96="","",'[1]BASE'!GV96)</f>
      </c>
      <c r="S95" s="474">
        <f>IF('[1]BASE'!GW96="","",'[1]BASE'!GW96)</f>
      </c>
      <c r="T95" s="474">
        <f>IF('[1]BASE'!GX96="","",'[1]BASE'!GX96)</f>
      </c>
      <c r="U95" s="472"/>
      <c r="V95" s="469"/>
    </row>
    <row r="96" spans="2:22" s="463" customFormat="1" ht="19.5" customHeight="1">
      <c r="B96" s="464"/>
      <c r="C96" s="470">
        <f>IF('[1]BASE'!C97="","",'[1]BASE'!C97)</f>
        <v>81</v>
      </c>
      <c r="D96" s="470">
        <f>IF('[1]BASE'!D97="","",'[1]BASE'!D97)</f>
        <v>1518</v>
      </c>
      <c r="E96" s="470" t="str">
        <f>IF('[1]BASE'!E97="","",'[1]BASE'!E97)</f>
        <v>TANDIL - BARKER</v>
      </c>
      <c r="F96" s="470">
        <f>IF('[1]BASE'!F97="","",'[1]BASE'!F97)</f>
        <v>132</v>
      </c>
      <c r="G96" s="470">
        <f>IF('[1]BASE'!G97="","",'[1]BASE'!G97)</f>
        <v>47.7</v>
      </c>
      <c r="H96" s="470" t="str">
        <f>IF('[1]BASE'!H97="","",'[1]BASE'!H97)</f>
        <v>C</v>
      </c>
      <c r="I96" s="471">
        <f>IF('[1]BASE'!GM97="","",'[1]BASE'!GM97)</f>
      </c>
      <c r="J96" s="471">
        <f>IF('[1]BASE'!GN97="","",'[1]BASE'!GN97)</f>
      </c>
      <c r="K96" s="471">
        <f>IF('[1]BASE'!GO97="","",'[1]BASE'!GO97)</f>
      </c>
      <c r="L96" s="471">
        <f>IF('[1]BASE'!GP97="","",'[1]BASE'!GP97)</f>
      </c>
      <c r="M96" s="471">
        <f>IF('[1]BASE'!GQ97="","",'[1]BASE'!GQ97)</f>
      </c>
      <c r="N96" s="471">
        <f>IF('[1]BASE'!GR97="","",'[1]BASE'!GR97)</f>
      </c>
      <c r="O96" s="471">
        <f>IF('[1]BASE'!GS97="","",'[1]BASE'!GS97)</f>
      </c>
      <c r="P96" s="471">
        <f>IF('[1]BASE'!GT97="","",'[1]BASE'!GT97)</f>
      </c>
      <c r="Q96" s="471">
        <f>IF('[1]BASE'!GU97="","",'[1]BASE'!GU97)</f>
      </c>
      <c r="R96" s="471">
        <f>IF('[1]BASE'!GV97="","",'[1]BASE'!GV97)</f>
      </c>
      <c r="S96" s="471">
        <f>IF('[1]BASE'!GW97="","",'[1]BASE'!GW97)</f>
      </c>
      <c r="T96" s="471">
        <f>IF('[1]BASE'!GX97="","",'[1]BASE'!GX97)</f>
      </c>
      <c r="U96" s="472"/>
      <c r="V96" s="469"/>
    </row>
    <row r="97" spans="2:22" s="463" customFormat="1" ht="19.5" customHeight="1">
      <c r="B97" s="464"/>
      <c r="C97" s="473">
        <f>IF('[1]BASE'!C98="","",'[1]BASE'!C98)</f>
        <v>82</v>
      </c>
      <c r="D97" s="473">
        <f>IF('[1]BASE'!D98="","",'[1]BASE'!D98)</f>
        <v>2712</v>
      </c>
      <c r="E97" s="473" t="str">
        <f>IF('[1]BASE'!E98="","",'[1]BASE'!E98)</f>
        <v>TRENQUE LAUQUEN - GRAL. PICO</v>
      </c>
      <c r="F97" s="473">
        <f>IF('[1]BASE'!F98="","",'[1]BASE'!F98)</f>
        <v>132</v>
      </c>
      <c r="G97" s="473">
        <f>IF('[1]BASE'!G98="","",'[1]BASE'!G98)</f>
        <v>77</v>
      </c>
      <c r="H97" s="473" t="str">
        <f>IF('[1]BASE'!H98="","",'[1]BASE'!H98)</f>
        <v>C</v>
      </c>
      <c r="I97" s="474">
        <f>IF('[1]BASE'!GM98="","",'[1]BASE'!GM98)</f>
      </c>
      <c r="J97" s="474">
        <f>IF('[1]BASE'!GN98="","",'[1]BASE'!GN98)</f>
      </c>
      <c r="K97" s="474">
        <f>IF('[1]BASE'!GO98="","",'[1]BASE'!GO98)</f>
        <v>1</v>
      </c>
      <c r="L97" s="474">
        <f>IF('[1]BASE'!GP98="","",'[1]BASE'!GP98)</f>
      </c>
      <c r="M97" s="474">
        <f>IF('[1]BASE'!GQ98="","",'[1]BASE'!GQ98)</f>
        <v>1</v>
      </c>
      <c r="N97" s="474">
        <f>IF('[1]BASE'!GR98="","",'[1]BASE'!GR98)</f>
      </c>
      <c r="O97" s="474">
        <f>IF('[1]BASE'!GS98="","",'[1]BASE'!GS98)</f>
        <v>1</v>
      </c>
      <c r="P97" s="474">
        <f>IF('[1]BASE'!GT98="","",'[1]BASE'!GT98)</f>
      </c>
      <c r="Q97" s="474">
        <f>IF('[1]BASE'!GU98="","",'[1]BASE'!GU98)</f>
      </c>
      <c r="R97" s="474">
        <f>IF('[1]BASE'!GV98="","",'[1]BASE'!GV98)</f>
      </c>
      <c r="S97" s="474">
        <f>IF('[1]BASE'!GW98="","",'[1]BASE'!GW98)</f>
      </c>
      <c r="T97" s="474">
        <f>IF('[1]BASE'!GX98="","",'[1]BASE'!GX98)</f>
      </c>
      <c r="U97" s="472"/>
      <c r="V97" s="469"/>
    </row>
    <row r="98" spans="2:22" s="463" customFormat="1" ht="19.5" customHeight="1">
      <c r="B98" s="464"/>
      <c r="C98" s="470">
        <f>IF('[1]BASE'!C99="","",'[1]BASE'!C99)</f>
        <v>83</v>
      </c>
      <c r="D98" s="470">
        <f>IF('[1]BASE'!D99="","",'[1]BASE'!D99)</f>
        <v>1402</v>
      </c>
      <c r="E98" s="470" t="str">
        <f>IF('[1]BASE'!E99="","",'[1]BASE'!E99)</f>
        <v>TRENQUE LAUQUEN - HENDERSON</v>
      </c>
      <c r="F98" s="470">
        <f>IF('[1]BASE'!F99="","",'[1]BASE'!F99)</f>
        <v>132</v>
      </c>
      <c r="G98" s="470">
        <f>IF('[1]BASE'!G99="","",'[1]BASE'!G99)</f>
        <v>105.4</v>
      </c>
      <c r="H98" s="470" t="str">
        <f>IF('[1]BASE'!H99="","",'[1]BASE'!H99)</f>
        <v>A</v>
      </c>
      <c r="I98" s="471">
        <f>IF('[1]BASE'!GM99="","",'[1]BASE'!GM99)</f>
      </c>
      <c r="J98" s="471">
        <f>IF('[1]BASE'!GN99="","",'[1]BASE'!GN99)</f>
      </c>
      <c r="K98" s="471">
        <f>IF('[1]BASE'!GO99="","",'[1]BASE'!GO99)</f>
        <v>1</v>
      </c>
      <c r="L98" s="471">
        <f>IF('[1]BASE'!GP99="","",'[1]BASE'!GP99)</f>
      </c>
      <c r="M98" s="471">
        <f>IF('[1]BASE'!GQ99="","",'[1]BASE'!GQ99)</f>
      </c>
      <c r="N98" s="471">
        <f>IF('[1]BASE'!GR99="","",'[1]BASE'!GR99)</f>
        <v>2</v>
      </c>
      <c r="O98" s="471">
        <f>IF('[1]BASE'!GS99="","",'[1]BASE'!GS99)</f>
      </c>
      <c r="P98" s="471">
        <f>IF('[1]BASE'!GT99="","",'[1]BASE'!GT99)</f>
      </c>
      <c r="Q98" s="471">
        <f>IF('[1]BASE'!GU99="","",'[1]BASE'!GU99)</f>
      </c>
      <c r="R98" s="471">
        <f>IF('[1]BASE'!GV99="","",'[1]BASE'!GV99)</f>
      </c>
      <c r="S98" s="471">
        <f>IF('[1]BASE'!GW99="","",'[1]BASE'!GW99)</f>
        <v>1</v>
      </c>
      <c r="T98" s="471">
        <f>IF('[1]BASE'!GX99="","",'[1]BASE'!GX99)</f>
      </c>
      <c r="U98" s="472"/>
      <c r="V98" s="469"/>
    </row>
    <row r="99" spans="2:22" s="463" customFormat="1" ht="19.5" customHeight="1">
      <c r="B99" s="464"/>
      <c r="C99" s="473">
        <f>IF('[1]BASE'!C100="","",'[1]BASE'!C100)</f>
        <v>84</v>
      </c>
      <c r="D99" s="473">
        <f>IF('[1]BASE'!D100="","",'[1]BASE'!D100)</f>
        <v>1382</v>
      </c>
      <c r="E99" s="473" t="str">
        <f>IF('[1]BASE'!E100="","",'[1]BASE'!E100)</f>
        <v>URBANA SAN NICOLÁS - SAN NICOLAS</v>
      </c>
      <c r="F99" s="473">
        <f>IF('[1]BASE'!F100="","",'[1]BASE'!F100)</f>
        <v>132</v>
      </c>
      <c r="G99" s="473">
        <f>IF('[1]BASE'!G100="","",'[1]BASE'!G100)</f>
        <v>6.5</v>
      </c>
      <c r="H99" s="473" t="str">
        <f>IF('[1]BASE'!H100="","",'[1]BASE'!H100)</f>
        <v>C</v>
      </c>
      <c r="I99" s="474">
        <f>IF('[1]BASE'!GM100="","",'[1]BASE'!GM100)</f>
      </c>
      <c r="J99" s="474">
        <f>IF('[1]BASE'!GN100="","",'[1]BASE'!GN100)</f>
      </c>
      <c r="K99" s="474">
        <f>IF('[1]BASE'!GO100="","",'[1]BASE'!GO100)</f>
      </c>
      <c r="L99" s="474">
        <f>IF('[1]BASE'!GP100="","",'[1]BASE'!GP100)</f>
      </c>
      <c r="M99" s="474">
        <f>IF('[1]BASE'!GQ100="","",'[1]BASE'!GQ100)</f>
      </c>
      <c r="N99" s="474">
        <f>IF('[1]BASE'!GR100="","",'[1]BASE'!GR100)</f>
      </c>
      <c r="O99" s="474">
        <f>IF('[1]BASE'!GS100="","",'[1]BASE'!GS100)</f>
      </c>
      <c r="P99" s="474">
        <f>IF('[1]BASE'!GT100="","",'[1]BASE'!GT100)</f>
      </c>
      <c r="Q99" s="474">
        <f>IF('[1]BASE'!GU100="","",'[1]BASE'!GU100)</f>
      </c>
      <c r="R99" s="474">
        <f>IF('[1]BASE'!GV100="","",'[1]BASE'!GV100)</f>
      </c>
      <c r="S99" s="474">
        <f>IF('[1]BASE'!GW100="","",'[1]BASE'!GW100)</f>
      </c>
      <c r="T99" s="474">
        <f>IF('[1]BASE'!GX100="","",'[1]BASE'!GX100)</f>
      </c>
      <c r="U99" s="472"/>
      <c r="V99" s="469"/>
    </row>
    <row r="100" spans="2:22" s="463" customFormat="1" ht="19.5" customHeight="1">
      <c r="B100" s="464"/>
      <c r="C100" s="470">
        <f>IF('[1]BASE'!C101="","",'[1]BASE'!C101)</f>
        <v>85</v>
      </c>
      <c r="D100" s="470">
        <f>IF('[1]BASE'!D101="","",'[1]BASE'!D101)</f>
        <v>1547</v>
      </c>
      <c r="E100" s="470" t="str">
        <f>IF('[1]BASE'!E101="","",'[1]BASE'!E101)</f>
        <v>URBANA BB - C. PIEDRABUENA</v>
      </c>
      <c r="F100" s="470">
        <f>IF('[1]BASE'!F101="","",'[1]BASE'!F101)</f>
        <v>132</v>
      </c>
      <c r="G100" s="470">
        <f>IF('[1]BASE'!G101="","",'[1]BASE'!G101)</f>
        <v>1.9</v>
      </c>
      <c r="H100" s="470" t="str">
        <f>IF('[1]BASE'!H101="","",'[1]BASE'!H101)</f>
        <v>C</v>
      </c>
      <c r="I100" s="471">
        <f>IF('[1]BASE'!GM101="","",'[1]BASE'!GM101)</f>
      </c>
      <c r="J100" s="471">
        <f>IF('[1]BASE'!GN101="","",'[1]BASE'!GN101)</f>
      </c>
      <c r="K100" s="471">
        <f>IF('[1]BASE'!GO101="","",'[1]BASE'!GO101)</f>
      </c>
      <c r="L100" s="471">
        <f>IF('[1]BASE'!GP101="","",'[1]BASE'!GP101)</f>
      </c>
      <c r="M100" s="471">
        <f>IF('[1]BASE'!GQ101="","",'[1]BASE'!GQ101)</f>
      </c>
      <c r="N100" s="471">
        <f>IF('[1]BASE'!GR101="","",'[1]BASE'!GR101)</f>
      </c>
      <c r="O100" s="471">
        <f>IF('[1]BASE'!GS101="","",'[1]BASE'!GS101)</f>
      </c>
      <c r="P100" s="471">
        <f>IF('[1]BASE'!GT101="","",'[1]BASE'!GT101)</f>
      </c>
      <c r="Q100" s="471">
        <f>IF('[1]BASE'!GU101="","",'[1]BASE'!GU101)</f>
      </c>
      <c r="R100" s="471">
        <f>IF('[1]BASE'!GV101="","",'[1]BASE'!GV101)</f>
      </c>
      <c r="S100" s="471">
        <f>IF('[1]BASE'!GW101="","",'[1]BASE'!GW101)</f>
      </c>
      <c r="T100" s="471">
        <f>IF('[1]BASE'!GX101="","",'[1]BASE'!GX101)</f>
      </c>
      <c r="U100" s="472"/>
      <c r="V100" s="469"/>
    </row>
    <row r="101" spans="2:22" s="463" customFormat="1" ht="19.5" customHeight="1">
      <c r="B101" s="464"/>
      <c r="C101" s="473">
        <f>IF('[1]BASE'!C102="","",'[1]BASE'!C102)</f>
        <v>86</v>
      </c>
      <c r="D101" s="473">
        <f>IF('[1]BASE'!D102="","",'[1]BASE'!D102)</f>
        <v>1445</v>
      </c>
      <c r="E101" s="473" t="str">
        <f>IF('[1]BASE'!E102="","",'[1]BASE'!E102)</f>
        <v>VILLA GESELL - GRAL. MADARIAGA</v>
      </c>
      <c r="F101" s="473">
        <f>IF('[1]BASE'!F102="","",'[1]BASE'!F102)</f>
        <v>132</v>
      </c>
      <c r="G101" s="473">
        <f>IF('[1]BASE'!G102="","",'[1]BASE'!G102)</f>
        <v>35</v>
      </c>
      <c r="H101" s="473" t="str">
        <f>IF('[1]BASE'!H102="","",'[1]BASE'!H102)</f>
        <v>C</v>
      </c>
      <c r="I101" s="474">
        <f>IF('[1]BASE'!GM102="","",'[1]BASE'!GM102)</f>
      </c>
      <c r="J101" s="474">
        <f>IF('[1]BASE'!GN102="","",'[1]BASE'!GN102)</f>
      </c>
      <c r="K101" s="474">
        <f>IF('[1]BASE'!GO102="","",'[1]BASE'!GO102)</f>
      </c>
      <c r="L101" s="474">
        <f>IF('[1]BASE'!GP102="","",'[1]BASE'!GP102)</f>
      </c>
      <c r="M101" s="474">
        <f>IF('[1]BASE'!GQ102="","",'[1]BASE'!GQ102)</f>
      </c>
      <c r="N101" s="474">
        <f>IF('[1]BASE'!GR102="","",'[1]BASE'!GR102)</f>
      </c>
      <c r="O101" s="474">
        <f>IF('[1]BASE'!GS102="","",'[1]BASE'!GS102)</f>
      </c>
      <c r="P101" s="474">
        <f>IF('[1]BASE'!GT102="","",'[1]BASE'!GT102)</f>
      </c>
      <c r="Q101" s="474">
        <f>IF('[1]BASE'!GU102="","",'[1]BASE'!GU102)</f>
      </c>
      <c r="R101" s="474">
        <f>IF('[1]BASE'!GV102="","",'[1]BASE'!GV102)</f>
      </c>
      <c r="S101" s="474">
        <f>IF('[1]BASE'!GW102="","",'[1]BASE'!GW102)</f>
      </c>
      <c r="T101" s="474">
        <f>IF('[1]BASE'!GX102="","",'[1]BASE'!GX102)</f>
      </c>
      <c r="U101" s="472"/>
      <c r="V101" s="469"/>
    </row>
    <row r="102" spans="2:22" s="463" customFormat="1" ht="19.5" customHeight="1">
      <c r="B102" s="464"/>
      <c r="C102" s="470">
        <f>IF('[1]BASE'!C103="","",'[1]BASE'!C103)</f>
        <v>87</v>
      </c>
      <c r="D102" s="470">
        <f>IF('[1]BASE'!D103="","",'[1]BASE'!D103)</f>
        <v>2715</v>
      </c>
      <c r="E102" s="470" t="str">
        <f>IF('[1]BASE'!E103="","",'[1]BASE'!E103)</f>
        <v>VILLA LIA "T" - ANTONIO DE ARECO</v>
      </c>
      <c r="F102" s="470">
        <f>IF('[1]BASE'!F103="","",'[1]BASE'!F103)</f>
        <v>132</v>
      </c>
      <c r="G102" s="470">
        <f>IF('[1]BASE'!G103="","",'[1]BASE'!G103)</f>
        <v>18.4</v>
      </c>
      <c r="H102" s="470" t="str">
        <f>IF('[1]BASE'!H103="","",'[1]BASE'!H103)</f>
        <v>C</v>
      </c>
      <c r="I102" s="471">
        <f>IF('[1]BASE'!GM103="","",'[1]BASE'!GM103)</f>
      </c>
      <c r="J102" s="471">
        <f>IF('[1]BASE'!GN103="","",'[1]BASE'!GN103)</f>
      </c>
      <c r="K102" s="471">
        <f>IF('[1]BASE'!GO103="","",'[1]BASE'!GO103)</f>
      </c>
      <c r="L102" s="471">
        <f>IF('[1]BASE'!GP103="","",'[1]BASE'!GP103)</f>
      </c>
      <c r="M102" s="471">
        <f>IF('[1]BASE'!GQ103="","",'[1]BASE'!GQ103)</f>
      </c>
      <c r="N102" s="471">
        <f>IF('[1]BASE'!GR103="","",'[1]BASE'!GR103)</f>
      </c>
      <c r="O102" s="471">
        <f>IF('[1]BASE'!GS103="","",'[1]BASE'!GS103)</f>
      </c>
      <c r="P102" s="471">
        <f>IF('[1]BASE'!GT103="","",'[1]BASE'!GT103)</f>
      </c>
      <c r="Q102" s="471">
        <f>IF('[1]BASE'!GU103="","",'[1]BASE'!GU103)</f>
      </c>
      <c r="R102" s="471">
        <f>IF('[1]BASE'!GV103="","",'[1]BASE'!GV103)</f>
      </c>
      <c r="S102" s="471">
        <f>IF('[1]BASE'!GW103="","",'[1]BASE'!GW103)</f>
      </c>
      <c r="T102" s="471">
        <f>IF('[1]BASE'!GX103="","",'[1]BASE'!GX103)</f>
      </c>
      <c r="U102" s="472"/>
      <c r="V102" s="469"/>
    </row>
    <row r="103" spans="2:22" s="463" customFormat="1" ht="19.5" customHeight="1">
      <c r="B103" s="464"/>
      <c r="C103" s="473">
        <f>IF('[1]BASE'!C104="","",'[1]BASE'!C104)</f>
        <v>88</v>
      </c>
      <c r="D103" s="473">
        <f>IF('[1]BASE'!D104="","",'[1]BASE'!D104)</f>
        <v>2714</v>
      </c>
      <c r="E103" s="473" t="str">
        <f>IF('[1]BASE'!E104="","",'[1]BASE'!E104)</f>
        <v>VILLA LIA "T" - NUEVA CAMPANA</v>
      </c>
      <c r="F103" s="473">
        <f>IF('[1]BASE'!F104="","",'[1]BASE'!F104)</f>
        <v>132</v>
      </c>
      <c r="G103" s="473">
        <f>IF('[1]BASE'!G104="","",'[1]BASE'!G104)</f>
        <v>35</v>
      </c>
      <c r="H103" s="473" t="str">
        <f>IF('[1]BASE'!H104="","",'[1]BASE'!H104)</f>
        <v>C</v>
      </c>
      <c r="I103" s="474">
        <f>IF('[1]BASE'!GM104="","",'[1]BASE'!GM104)</f>
      </c>
      <c r="J103" s="474">
        <f>IF('[1]BASE'!GN104="","",'[1]BASE'!GN104)</f>
      </c>
      <c r="K103" s="474">
        <f>IF('[1]BASE'!GO104="","",'[1]BASE'!GO104)</f>
      </c>
      <c r="L103" s="474">
        <f>IF('[1]BASE'!GP104="","",'[1]BASE'!GP104)</f>
      </c>
      <c r="M103" s="474">
        <f>IF('[1]BASE'!GQ104="","",'[1]BASE'!GQ104)</f>
        <v>1</v>
      </c>
      <c r="N103" s="474">
        <f>IF('[1]BASE'!GR104="","",'[1]BASE'!GR104)</f>
      </c>
      <c r="O103" s="474">
        <f>IF('[1]BASE'!GS104="","",'[1]BASE'!GS104)</f>
      </c>
      <c r="P103" s="474">
        <f>IF('[1]BASE'!GT104="","",'[1]BASE'!GT104)</f>
      </c>
      <c r="Q103" s="474">
        <f>IF('[1]BASE'!GU104="","",'[1]BASE'!GU104)</f>
      </c>
      <c r="R103" s="474">
        <f>IF('[1]BASE'!GV104="","",'[1]BASE'!GV104)</f>
      </c>
      <c r="S103" s="474">
        <f>IF('[1]BASE'!GW104="","",'[1]BASE'!GW104)</f>
      </c>
      <c r="T103" s="474">
        <f>IF('[1]BASE'!GX104="","",'[1]BASE'!GX104)</f>
      </c>
      <c r="U103" s="472"/>
      <c r="V103" s="469"/>
    </row>
    <row r="104" spans="2:22" s="463" customFormat="1" ht="19.5" customHeight="1">
      <c r="B104" s="464"/>
      <c r="C104" s="470">
        <f>IF('[1]BASE'!C105="","",'[1]BASE'!C105)</f>
        <v>89</v>
      </c>
      <c r="D104" s="470">
        <f>IF('[1]BASE'!D105="","",'[1]BASE'!D105)</f>
        <v>2713</v>
      </c>
      <c r="E104" s="470" t="str">
        <f>IF('[1]BASE'!E105="","",'[1]BASE'!E105)</f>
        <v>VILLA LIA "T" - VILLA LIA</v>
      </c>
      <c r="F104" s="470">
        <f>IF('[1]BASE'!F105="","",'[1]BASE'!F105)</f>
        <v>132</v>
      </c>
      <c r="G104" s="470">
        <f>IF('[1]BASE'!G105="","",'[1]BASE'!G105)</f>
        <v>8</v>
      </c>
      <c r="H104" s="470" t="str">
        <f>IF('[1]BASE'!H105="","",'[1]BASE'!H105)</f>
        <v>C</v>
      </c>
      <c r="I104" s="471">
        <f>IF('[1]BASE'!GM105="","",'[1]BASE'!GM105)</f>
      </c>
      <c r="J104" s="471">
        <f>IF('[1]BASE'!GN105="","",'[1]BASE'!GN105)</f>
      </c>
      <c r="K104" s="471">
        <f>IF('[1]BASE'!GO105="","",'[1]BASE'!GO105)</f>
      </c>
      <c r="L104" s="471">
        <f>IF('[1]BASE'!GP105="","",'[1]BASE'!GP105)</f>
      </c>
      <c r="M104" s="471">
        <f>IF('[1]BASE'!GQ105="","",'[1]BASE'!GQ105)</f>
      </c>
      <c r="N104" s="471">
        <f>IF('[1]BASE'!GR105="","",'[1]BASE'!GR105)</f>
      </c>
      <c r="O104" s="471">
        <f>IF('[1]BASE'!GS105="","",'[1]BASE'!GS105)</f>
      </c>
      <c r="P104" s="471">
        <f>IF('[1]BASE'!GT105="","",'[1]BASE'!GT105)</f>
      </c>
      <c r="Q104" s="471">
        <f>IF('[1]BASE'!GU105="","",'[1]BASE'!GU105)</f>
      </c>
      <c r="R104" s="471">
        <f>IF('[1]BASE'!GV105="","",'[1]BASE'!GV105)</f>
      </c>
      <c r="S104" s="471">
        <f>IF('[1]BASE'!GW105="","",'[1]BASE'!GW105)</f>
      </c>
      <c r="T104" s="471">
        <f>IF('[1]BASE'!GX105="","",'[1]BASE'!GX105)</f>
      </c>
      <c r="U104" s="472"/>
      <c r="V104" s="469"/>
    </row>
    <row r="105" spans="2:22" s="463" customFormat="1" ht="19.5" customHeight="1">
      <c r="B105" s="464"/>
      <c r="C105" s="473">
        <f>IF('[1]BASE'!C106="","",'[1]BASE'!C106)</f>
        <v>90</v>
      </c>
      <c r="D105" s="473">
        <f>IF('[1]BASE'!D106="","",'[1]BASE'!D106)</f>
        <v>1424</v>
      </c>
      <c r="E105" s="473" t="str">
        <f>IF('[1]BASE'!E106="","",'[1]BASE'!E106)</f>
        <v>ZARATE - ATUCHA I</v>
      </c>
      <c r="F105" s="473">
        <f>IF('[1]BASE'!F106="","",'[1]BASE'!F106)</f>
        <v>132</v>
      </c>
      <c r="G105" s="473">
        <f>IF('[1]BASE'!G106="","",'[1]BASE'!G106)</f>
        <v>22.1</v>
      </c>
      <c r="H105" s="473" t="str">
        <f>IF('[1]BASE'!H106="","",'[1]BASE'!H106)</f>
        <v>C</v>
      </c>
      <c r="I105" s="474">
        <f>IF('[1]BASE'!GM106="","",'[1]BASE'!GM106)</f>
      </c>
      <c r="J105" s="474">
        <f>IF('[1]BASE'!GN106="","",'[1]BASE'!GN106)</f>
      </c>
      <c r="K105" s="474">
        <f>IF('[1]BASE'!GO106="","",'[1]BASE'!GO106)</f>
      </c>
      <c r="L105" s="474">
        <f>IF('[1]BASE'!GP106="","",'[1]BASE'!GP106)</f>
      </c>
      <c r="M105" s="474">
        <f>IF('[1]BASE'!GQ106="","",'[1]BASE'!GQ106)</f>
      </c>
      <c r="N105" s="474">
        <f>IF('[1]BASE'!GR106="","",'[1]BASE'!GR106)</f>
        <v>1</v>
      </c>
      <c r="O105" s="474">
        <f>IF('[1]BASE'!GS106="","",'[1]BASE'!GS106)</f>
      </c>
      <c r="P105" s="474">
        <f>IF('[1]BASE'!GT106="","",'[1]BASE'!GT106)</f>
      </c>
      <c r="Q105" s="474">
        <f>IF('[1]BASE'!GU106="","",'[1]BASE'!GU106)</f>
      </c>
      <c r="R105" s="474">
        <f>IF('[1]BASE'!GV106="","",'[1]BASE'!GV106)</f>
        <v>1</v>
      </c>
      <c r="S105" s="474">
        <f>IF('[1]BASE'!GW106="","",'[1]BASE'!GW106)</f>
      </c>
      <c r="T105" s="474">
        <f>IF('[1]BASE'!GX106="","",'[1]BASE'!GX106)</f>
        <v>1</v>
      </c>
      <c r="U105" s="472"/>
      <c r="V105" s="469"/>
    </row>
    <row r="106" spans="2:22" s="463" customFormat="1" ht="19.5" customHeight="1" hidden="1">
      <c r="B106" s="464"/>
      <c r="C106" s="470">
        <f>IF('[1]BASE'!C107="","",'[1]BASE'!C107)</f>
        <v>91</v>
      </c>
      <c r="D106" s="470">
        <f>IF('[1]BASE'!D107="","",'[1]BASE'!D107)</f>
        <v>2955</v>
      </c>
      <c r="E106" s="470" t="str">
        <f>IF('[1]BASE'!E107="","",'[1]BASE'!E107)</f>
        <v>ZARATE - EASTMAN T</v>
      </c>
      <c r="F106" s="470">
        <f>IF('[1]BASE'!F107="","",'[1]BASE'!F107)</f>
        <v>132</v>
      </c>
      <c r="G106" s="470">
        <f>IF('[1]BASE'!G107="","",'[1]BASE'!G107)</f>
        <v>11</v>
      </c>
      <c r="H106" s="470" t="str">
        <f>IF('[1]BASE'!H107="","",'[1]BASE'!H107)</f>
        <v>C</v>
      </c>
      <c r="I106" s="471" t="str">
        <f>IF('[1]BASE'!GM107="","",'[1]BASE'!GM107)</f>
        <v>XXXX</v>
      </c>
      <c r="J106" s="471" t="str">
        <f>IF('[1]BASE'!GN107="","",'[1]BASE'!GN107)</f>
        <v>XXXX</v>
      </c>
      <c r="K106" s="471" t="str">
        <f>IF('[1]BASE'!GO107="","",'[1]BASE'!GO107)</f>
        <v>XXXX</v>
      </c>
      <c r="L106" s="471" t="str">
        <f>IF('[1]BASE'!GP107="","",'[1]BASE'!GP107)</f>
        <v>XXXX</v>
      </c>
      <c r="M106" s="471" t="str">
        <f>IF('[1]BASE'!GQ107="","",'[1]BASE'!GQ107)</f>
        <v>XXXX</v>
      </c>
      <c r="N106" s="471" t="str">
        <f>IF('[1]BASE'!GR107="","",'[1]BASE'!GR107)</f>
        <v>XXXX</v>
      </c>
      <c r="O106" s="471" t="str">
        <f>IF('[1]BASE'!GS107="","",'[1]BASE'!GS107)</f>
        <v>XXXX</v>
      </c>
      <c r="P106" s="471" t="str">
        <f>IF('[1]BASE'!GT107="","",'[1]BASE'!GT107)</f>
        <v>XXXX</v>
      </c>
      <c r="Q106" s="471" t="str">
        <f>IF('[1]BASE'!GU107="","",'[1]BASE'!GU107)</f>
        <v>XXXX</v>
      </c>
      <c r="R106" s="471" t="str">
        <f>IF('[1]BASE'!GV107="","",'[1]BASE'!GV107)</f>
        <v>XXXX</v>
      </c>
      <c r="S106" s="471" t="str">
        <f>IF('[1]BASE'!GW107="","",'[1]BASE'!GW107)</f>
        <v>XXXX</v>
      </c>
      <c r="T106" s="471" t="str">
        <f>IF('[1]BASE'!GX107="","",'[1]BASE'!GX107)</f>
        <v>XXXX</v>
      </c>
      <c r="U106" s="472"/>
      <c r="V106" s="469"/>
    </row>
    <row r="107" spans="2:22" s="463" customFormat="1" ht="19.5" customHeight="1" hidden="1">
      <c r="B107" s="464"/>
      <c r="C107" s="473">
        <f>IF('[1]BASE'!C108="","",'[1]BASE'!C108)</f>
        <v>92</v>
      </c>
      <c r="D107" s="473">
        <f>IF('[1]BASE'!D108="","",'[1]BASE'!D108)</f>
        <v>1423</v>
      </c>
      <c r="E107" s="473" t="str">
        <f>IF('[1]BASE'!E108="","",'[1]BASE'!E108)</f>
        <v>ZARATE - MATHEU</v>
      </c>
      <c r="F107" s="473">
        <f>IF('[1]BASE'!F108="","",'[1]BASE'!F108)</f>
        <v>132</v>
      </c>
      <c r="G107" s="473">
        <f>IF('[1]BASE'!G108="","",'[1]BASE'!G108)</f>
        <v>37.7</v>
      </c>
      <c r="H107" s="473" t="str">
        <f>IF('[1]BASE'!H108="","",'[1]BASE'!H108)</f>
        <v>C</v>
      </c>
      <c r="I107" s="474" t="str">
        <f>IF('[1]BASE'!GM108="","",'[1]BASE'!GM108)</f>
        <v>XXXX</v>
      </c>
      <c r="J107" s="474" t="str">
        <f>IF('[1]BASE'!GN108="","",'[1]BASE'!GN108)</f>
        <v>XXXX</v>
      </c>
      <c r="K107" s="474" t="str">
        <f>IF('[1]BASE'!GO108="","",'[1]BASE'!GO108)</f>
        <v>XXXX</v>
      </c>
      <c r="L107" s="474" t="str">
        <f>IF('[1]BASE'!GP108="","",'[1]BASE'!GP108)</f>
        <v>XXXX</v>
      </c>
      <c r="M107" s="474" t="str">
        <f>IF('[1]BASE'!GQ108="","",'[1]BASE'!GQ108)</f>
        <v>XXXX</v>
      </c>
      <c r="N107" s="474" t="str">
        <f>IF('[1]BASE'!GR108="","",'[1]BASE'!GR108)</f>
        <v>XXXX</v>
      </c>
      <c r="O107" s="474" t="str">
        <f>IF('[1]BASE'!GS108="","",'[1]BASE'!GS108)</f>
        <v>XXXX</v>
      </c>
      <c r="P107" s="474" t="str">
        <f>IF('[1]BASE'!GT108="","",'[1]BASE'!GT108)</f>
        <v>XXXX</v>
      </c>
      <c r="Q107" s="474" t="str">
        <f>IF('[1]BASE'!GU108="","",'[1]BASE'!GU108)</f>
        <v>XXXX</v>
      </c>
      <c r="R107" s="474" t="str">
        <f>IF('[1]BASE'!GV108="","",'[1]BASE'!GV108)</f>
        <v>XXXX</v>
      </c>
      <c r="S107" s="474" t="str">
        <f>IF('[1]BASE'!GW108="","",'[1]BASE'!GW108)</f>
        <v>XXXX</v>
      </c>
      <c r="T107" s="474" t="str">
        <f>IF('[1]BASE'!GX108="","",'[1]BASE'!GX108)</f>
        <v>XXXX</v>
      </c>
      <c r="U107" s="472"/>
      <c r="V107" s="469"/>
    </row>
    <row r="108" spans="2:22" s="463" customFormat="1" ht="19.5" customHeight="1" hidden="1">
      <c r="B108" s="464"/>
      <c r="C108" s="470">
        <f>IF('[1]BASE'!C109="","",'[1]BASE'!C109)</f>
        <v>93</v>
      </c>
      <c r="D108" s="470">
        <f>IF('[1]BASE'!D109="","",'[1]BASE'!D109)</f>
        <v>1434</v>
      </c>
      <c r="E108" s="470" t="str">
        <f>IF('[1]BASE'!E109="","",'[1]BASE'!E109)</f>
        <v>9 DE JULIO 66 - BRAGADO</v>
      </c>
      <c r="F108" s="470">
        <f>IF('[1]BASE'!F109="","",'[1]BASE'!F109)</f>
        <v>66</v>
      </c>
      <c r="G108" s="470">
        <f>IF('[1]BASE'!G109="","",'[1]BASE'!G109)</f>
        <v>60.94</v>
      </c>
      <c r="H108" s="470" t="str">
        <f>IF('[1]BASE'!H109="","",'[1]BASE'!H109)</f>
        <v>C</v>
      </c>
      <c r="I108" s="471" t="str">
        <f>IF('[1]BASE'!GM109="","",'[1]BASE'!GM109)</f>
        <v>XXXX</v>
      </c>
      <c r="J108" s="471" t="str">
        <f>IF('[1]BASE'!GN109="","",'[1]BASE'!GN109)</f>
        <v>XXXX</v>
      </c>
      <c r="K108" s="471" t="str">
        <f>IF('[1]BASE'!GO109="","",'[1]BASE'!GO109)</f>
        <v>XXXX</v>
      </c>
      <c r="L108" s="471" t="str">
        <f>IF('[1]BASE'!GP109="","",'[1]BASE'!GP109)</f>
        <v>XXXX</v>
      </c>
      <c r="M108" s="471" t="str">
        <f>IF('[1]BASE'!GQ109="","",'[1]BASE'!GQ109)</f>
        <v>XXXX</v>
      </c>
      <c r="N108" s="471" t="str">
        <f>IF('[1]BASE'!GR109="","",'[1]BASE'!GR109)</f>
        <v>XXXX</v>
      </c>
      <c r="O108" s="471" t="str">
        <f>IF('[1]BASE'!GS109="","",'[1]BASE'!GS109)</f>
        <v>XXXX</v>
      </c>
      <c r="P108" s="471" t="str">
        <f>IF('[1]BASE'!GT109="","",'[1]BASE'!GT109)</f>
        <v>XXXX</v>
      </c>
      <c r="Q108" s="471" t="str">
        <f>IF('[1]BASE'!GU109="","",'[1]BASE'!GU109)</f>
        <v>XXXX</v>
      </c>
      <c r="R108" s="471" t="str">
        <f>IF('[1]BASE'!GV109="","",'[1]BASE'!GV109)</f>
        <v>XXXX</v>
      </c>
      <c r="S108" s="471" t="str">
        <f>IF('[1]BASE'!GW109="","",'[1]BASE'!GW109)</f>
        <v>XXXX</v>
      </c>
      <c r="T108" s="471" t="str">
        <f>IF('[1]BASE'!GX109="","",'[1]BASE'!GX109)</f>
        <v>XXXX</v>
      </c>
      <c r="U108" s="472"/>
      <c r="V108" s="469"/>
    </row>
    <row r="109" spans="2:22" s="463" customFormat="1" ht="19.5" customHeight="1" hidden="1">
      <c r="B109" s="464"/>
      <c r="C109" s="473">
        <f>IF('[1]BASE'!C110="","",'[1]BASE'!C110)</f>
        <v>94</v>
      </c>
      <c r="D109" s="473" t="str">
        <f>IF('[1]BASE'!D110="","",'[1]BASE'!D110)</f>
        <v>CE-000</v>
      </c>
      <c r="E109" s="473" t="str">
        <f>IF('[1]BASE'!E110="","",'[1]BASE'!E110)</f>
        <v>CAP. SARMIENTO - ANTONIO DE ARECO - LUJAN</v>
      </c>
      <c r="F109" s="473">
        <f>IF('[1]BASE'!F110="","",'[1]BASE'!F110)</f>
        <v>66</v>
      </c>
      <c r="G109" s="473">
        <f>IF('[1]BASE'!G110="","",'[1]BASE'!G110)</f>
        <v>81.3</v>
      </c>
      <c r="H109" s="473" t="str">
        <f>IF('[1]BASE'!H110="","",'[1]BASE'!H110)</f>
        <v>C</v>
      </c>
      <c r="I109" s="474" t="str">
        <f>IF('[1]BASE'!GM110="","",'[1]BASE'!GM110)</f>
        <v>XXXX</v>
      </c>
      <c r="J109" s="474" t="str">
        <f>IF('[1]BASE'!GN110="","",'[1]BASE'!GN110)</f>
        <v>XXXX</v>
      </c>
      <c r="K109" s="474" t="str">
        <f>IF('[1]BASE'!GO110="","",'[1]BASE'!GO110)</f>
        <v>XXXX</v>
      </c>
      <c r="L109" s="474" t="str">
        <f>IF('[1]BASE'!GP110="","",'[1]BASE'!GP110)</f>
        <v>XXXX</v>
      </c>
      <c r="M109" s="474" t="str">
        <f>IF('[1]BASE'!GQ110="","",'[1]BASE'!GQ110)</f>
        <v>XXXX</v>
      </c>
      <c r="N109" s="474" t="str">
        <f>IF('[1]BASE'!GR110="","",'[1]BASE'!GR110)</f>
        <v>XXXX</v>
      </c>
      <c r="O109" s="474" t="str">
        <f>IF('[1]BASE'!GS110="","",'[1]BASE'!GS110)</f>
        <v>XXXX</v>
      </c>
      <c r="P109" s="474" t="str">
        <f>IF('[1]BASE'!GT110="","",'[1]BASE'!GT110)</f>
        <v>XXXX</v>
      </c>
      <c r="Q109" s="474" t="str">
        <f>IF('[1]BASE'!GU110="","",'[1]BASE'!GU110)</f>
        <v>XXXX</v>
      </c>
      <c r="R109" s="474" t="str">
        <f>IF('[1]BASE'!GV110="","",'[1]BASE'!GV110)</f>
        <v>XXXX</v>
      </c>
      <c r="S109" s="474" t="str">
        <f>IF('[1]BASE'!GW110="","",'[1]BASE'!GW110)</f>
        <v>XXXX</v>
      </c>
      <c r="T109" s="474" t="str">
        <f>IF('[1]BASE'!GX110="","",'[1]BASE'!GX110)</f>
        <v>XXXX</v>
      </c>
      <c r="U109" s="472"/>
      <c r="V109" s="469"/>
    </row>
    <row r="110" spans="2:22" s="463" customFormat="1" ht="19.5" customHeight="1">
      <c r="B110" s="464"/>
      <c r="C110" s="470">
        <f>IF('[1]BASE'!C111="","",'[1]BASE'!C111)</f>
        <v>95</v>
      </c>
      <c r="D110" s="470">
        <f>IF('[1]BASE'!D111="","",'[1]BASE'!D111)</f>
        <v>1421</v>
      </c>
      <c r="E110" s="470" t="str">
        <f>IF('[1]BASE'!E111="","",'[1]BASE'!E111)</f>
        <v>ARRECIFES - CAP. SARMIENTO</v>
      </c>
      <c r="F110" s="470">
        <f>IF('[1]BASE'!F111="","",'[1]BASE'!F111)</f>
        <v>66</v>
      </c>
      <c r="G110" s="470">
        <f>IF('[1]BASE'!G111="","",'[1]BASE'!G111)</f>
        <v>31.9</v>
      </c>
      <c r="H110" s="470" t="str">
        <f>IF('[1]BASE'!H111="","",'[1]BASE'!H111)</f>
        <v>C</v>
      </c>
      <c r="I110" s="471">
        <f>IF('[1]BASE'!GM111="","",'[1]BASE'!GM111)</f>
      </c>
      <c r="J110" s="471">
        <f>IF('[1]BASE'!GN111="","",'[1]BASE'!GN111)</f>
      </c>
      <c r="K110" s="471">
        <f>IF('[1]BASE'!GO111="","",'[1]BASE'!GO111)</f>
      </c>
      <c r="L110" s="471">
        <f>IF('[1]BASE'!GP111="","",'[1]BASE'!GP111)</f>
      </c>
      <c r="M110" s="471">
        <f>IF('[1]BASE'!GQ111="","",'[1]BASE'!GQ111)</f>
      </c>
      <c r="N110" s="471">
        <f>IF('[1]BASE'!GR111="","",'[1]BASE'!GR111)</f>
        <v>1</v>
      </c>
      <c r="O110" s="471">
        <f>IF('[1]BASE'!GS111="","",'[1]BASE'!GS111)</f>
      </c>
      <c r="P110" s="471">
        <f>IF('[1]BASE'!GT111="","",'[1]BASE'!GT111)</f>
      </c>
      <c r="Q110" s="471">
        <f>IF('[1]BASE'!GU111="","",'[1]BASE'!GU111)</f>
      </c>
      <c r="R110" s="471">
        <f>IF('[1]BASE'!GV111="","",'[1]BASE'!GV111)</f>
      </c>
      <c r="S110" s="471">
        <f>IF('[1]BASE'!GW111="","",'[1]BASE'!GW111)</f>
      </c>
      <c r="T110" s="471">
        <f>IF('[1]BASE'!GX111="","",'[1]BASE'!GX111)</f>
      </c>
      <c r="U110" s="472"/>
      <c r="V110" s="469"/>
    </row>
    <row r="111" spans="2:22" s="463" customFormat="1" ht="19.5" customHeight="1">
      <c r="B111" s="464"/>
      <c r="C111" s="473">
        <f>IF('[1]BASE'!C112="","",'[1]BASE'!C112)</f>
        <v>96</v>
      </c>
      <c r="D111" s="473">
        <f>IF('[1]BASE'!D112="","",'[1]BASE'!D112)</f>
        <v>1536</v>
      </c>
      <c r="E111" s="473" t="str">
        <f>IF('[1]BASE'!E112="","",'[1]BASE'!E112)</f>
        <v>CARLOS CASARES - 9 DE JULIO 66</v>
      </c>
      <c r="F111" s="473">
        <f>IF('[1]BASE'!F112="","",'[1]BASE'!F112)</f>
        <v>66</v>
      </c>
      <c r="G111" s="473">
        <f>IF('[1]BASE'!G112="","",'[1]BASE'!G112)</f>
        <v>46.8</v>
      </c>
      <c r="H111" s="473" t="str">
        <f>IF('[1]BASE'!H112="","",'[1]BASE'!H112)</f>
        <v>C</v>
      </c>
      <c r="I111" s="474">
        <f>IF('[1]BASE'!GM112="","",'[1]BASE'!GM112)</f>
      </c>
      <c r="J111" s="474">
        <f>IF('[1]BASE'!GN112="","",'[1]BASE'!GN112)</f>
      </c>
      <c r="K111" s="474">
        <f>IF('[1]BASE'!GO112="","",'[1]BASE'!GO112)</f>
      </c>
      <c r="L111" s="474">
        <f>IF('[1]BASE'!GP112="","",'[1]BASE'!GP112)</f>
      </c>
      <c r="M111" s="474">
        <f>IF('[1]BASE'!GQ112="","",'[1]BASE'!GQ112)</f>
      </c>
      <c r="N111" s="474">
        <f>IF('[1]BASE'!GR112="","",'[1]BASE'!GR112)</f>
        <v>1</v>
      </c>
      <c r="O111" s="474">
        <f>IF('[1]BASE'!GS112="","",'[1]BASE'!GS112)</f>
      </c>
      <c r="P111" s="474">
        <f>IF('[1]BASE'!GT112="","",'[1]BASE'!GT112)</f>
      </c>
      <c r="Q111" s="474">
        <f>IF('[1]BASE'!GU112="","",'[1]BASE'!GU112)</f>
      </c>
      <c r="R111" s="474">
        <f>IF('[1]BASE'!GV112="","",'[1]BASE'!GV112)</f>
      </c>
      <c r="S111" s="474">
        <f>IF('[1]BASE'!GW112="","",'[1]BASE'!GW112)</f>
      </c>
      <c r="T111" s="474">
        <f>IF('[1]BASE'!GX112="","",'[1]BASE'!GX112)</f>
      </c>
      <c r="U111" s="472"/>
      <c r="V111" s="469"/>
    </row>
    <row r="112" spans="2:22" s="463" customFormat="1" ht="19.5" customHeight="1">
      <c r="B112" s="464"/>
      <c r="C112" s="470">
        <f>IF('[1]BASE'!C113="","",'[1]BASE'!C113)</f>
        <v>97</v>
      </c>
      <c r="D112" s="470">
        <f>IF('[1]BASE'!D113="","",'[1]BASE'!D113)</f>
        <v>1530</v>
      </c>
      <c r="E112" s="470" t="str">
        <f>IF('[1]BASE'!E113="","",'[1]BASE'!E113)</f>
        <v>PEHUAJO - CARLOS CASARES</v>
      </c>
      <c r="F112" s="470">
        <f>IF('[1]BASE'!F113="","",'[1]BASE'!F113)</f>
        <v>66</v>
      </c>
      <c r="G112" s="470">
        <f>IF('[1]BASE'!G113="","",'[1]BASE'!G113)</f>
        <v>53.1</v>
      </c>
      <c r="H112" s="470" t="str">
        <f>IF('[1]BASE'!H113="","",'[1]BASE'!H113)</f>
        <v>C</v>
      </c>
      <c r="I112" s="471">
        <f>IF('[1]BASE'!GM113="","",'[1]BASE'!GM113)</f>
      </c>
      <c r="J112" s="471">
        <f>IF('[1]BASE'!GN113="","",'[1]BASE'!GN113)</f>
      </c>
      <c r="K112" s="471">
        <f>IF('[1]BASE'!GO113="","",'[1]BASE'!GO113)</f>
      </c>
      <c r="L112" s="471">
        <f>IF('[1]BASE'!GP113="","",'[1]BASE'!GP113)</f>
        <v>2</v>
      </c>
      <c r="M112" s="471">
        <f>IF('[1]BASE'!GQ113="","",'[1]BASE'!GQ113)</f>
        <v>1</v>
      </c>
      <c r="N112" s="471">
        <f>IF('[1]BASE'!GR113="","",'[1]BASE'!GR113)</f>
        <v>1</v>
      </c>
      <c r="O112" s="471">
        <f>IF('[1]BASE'!GS113="","",'[1]BASE'!GS113)</f>
        <v>1</v>
      </c>
      <c r="P112" s="471">
        <f>IF('[1]BASE'!GT113="","",'[1]BASE'!GT113)</f>
      </c>
      <c r="Q112" s="471">
        <f>IF('[1]BASE'!GU113="","",'[1]BASE'!GU113)</f>
      </c>
      <c r="R112" s="471">
        <f>IF('[1]BASE'!GV113="","",'[1]BASE'!GV113)</f>
      </c>
      <c r="S112" s="471">
        <f>IF('[1]BASE'!GW113="","",'[1]BASE'!GW113)</f>
      </c>
      <c r="T112" s="471">
        <f>IF('[1]BASE'!GX113="","",'[1]BASE'!GX113)</f>
      </c>
      <c r="U112" s="472"/>
      <c r="V112" s="469"/>
    </row>
    <row r="113" spans="2:22" s="463" customFormat="1" ht="19.5" customHeight="1">
      <c r="B113" s="464"/>
      <c r="C113" s="473">
        <f>IF('[1]BASE'!C114="","",'[1]BASE'!C114)</f>
        <v>98</v>
      </c>
      <c r="D113" s="473">
        <f>IF('[1]BASE'!D114="","",'[1]BASE'!D114)</f>
        <v>1441</v>
      </c>
      <c r="E113" s="473" t="str">
        <f>IF('[1]BASE'!E114="","",'[1]BASE'!E114)</f>
        <v>PERGAMINO - ARRECIFES</v>
      </c>
      <c r="F113" s="473">
        <f>IF('[1]BASE'!F114="","",'[1]BASE'!F114)</f>
        <v>66</v>
      </c>
      <c r="G113" s="473">
        <f>IF('[1]BASE'!G114="","",'[1]BASE'!G114)</f>
        <v>43.8</v>
      </c>
      <c r="H113" s="473" t="str">
        <f>IF('[1]BASE'!H114="","",'[1]BASE'!H114)</f>
        <v>B</v>
      </c>
      <c r="I113" s="474">
        <f>IF('[1]BASE'!GM114="","",'[1]BASE'!GM114)</f>
      </c>
      <c r="J113" s="474">
        <f>IF('[1]BASE'!GN114="","",'[1]BASE'!GN114)</f>
      </c>
      <c r="K113" s="474">
        <f>IF('[1]BASE'!GO114="","",'[1]BASE'!GO114)</f>
      </c>
      <c r="L113" s="474">
        <f>IF('[1]BASE'!GP114="","",'[1]BASE'!GP114)</f>
      </c>
      <c r="M113" s="474">
        <f>IF('[1]BASE'!GQ114="","",'[1]BASE'!GQ114)</f>
      </c>
      <c r="N113" s="474">
        <f>IF('[1]BASE'!GR114="","",'[1]BASE'!GR114)</f>
      </c>
      <c r="O113" s="474">
        <f>IF('[1]BASE'!GS114="","",'[1]BASE'!GS114)</f>
        <v>1</v>
      </c>
      <c r="P113" s="474">
        <f>IF('[1]BASE'!GT114="","",'[1]BASE'!GT114)</f>
      </c>
      <c r="Q113" s="474">
        <f>IF('[1]BASE'!GU114="","",'[1]BASE'!GU114)</f>
      </c>
      <c r="R113" s="474">
        <f>IF('[1]BASE'!GV114="","",'[1]BASE'!GV114)</f>
      </c>
      <c r="S113" s="474">
        <f>IF('[1]BASE'!GW114="","",'[1]BASE'!GW114)</f>
      </c>
      <c r="T113" s="474">
        <f>IF('[1]BASE'!GX114="","",'[1]BASE'!GX114)</f>
      </c>
      <c r="U113" s="472"/>
      <c r="V113" s="469"/>
    </row>
    <row r="114" spans="2:22" s="463" customFormat="1" ht="19.5" customHeight="1">
      <c r="B114" s="464"/>
      <c r="C114" s="470">
        <f>IF('[1]BASE'!C115="","",'[1]BASE'!C115)</f>
        <v>99</v>
      </c>
      <c r="D114" s="470">
        <f>IF('[1]BASE'!D115="","",'[1]BASE'!D115)</f>
        <v>1436</v>
      </c>
      <c r="E114" s="470" t="str">
        <f>IF('[1]BASE'!E115="","",'[1]BASE'!E115)</f>
        <v>TRENQUE LAUQUEN - PEHUAJO</v>
      </c>
      <c r="F114" s="470">
        <f>IF('[1]BASE'!F115="","",'[1]BASE'!F115)</f>
        <v>66</v>
      </c>
      <c r="G114" s="470">
        <f>IF('[1]BASE'!G115="","",'[1]BASE'!G115)</f>
        <v>80.1</v>
      </c>
      <c r="H114" s="470" t="str">
        <f>IF('[1]BASE'!H115="","",'[1]BASE'!H115)</f>
        <v>B</v>
      </c>
      <c r="I114" s="471">
        <f>IF('[1]BASE'!GM115="","",'[1]BASE'!GM115)</f>
        <v>1</v>
      </c>
      <c r="J114" s="471">
        <f>IF('[1]BASE'!GN115="","",'[1]BASE'!GN115)</f>
      </c>
      <c r="K114" s="471">
        <f>IF('[1]BASE'!GO115="","",'[1]BASE'!GO115)</f>
        <v>1</v>
      </c>
      <c r="L114" s="471">
        <f>IF('[1]BASE'!GP115="","",'[1]BASE'!GP115)</f>
      </c>
      <c r="M114" s="471">
        <f>IF('[1]BASE'!GQ115="","",'[1]BASE'!GQ115)</f>
      </c>
      <c r="N114" s="471">
        <f>IF('[1]BASE'!GR115="","",'[1]BASE'!GR115)</f>
      </c>
      <c r="O114" s="471">
        <f>IF('[1]BASE'!GS115="","",'[1]BASE'!GS115)</f>
      </c>
      <c r="P114" s="471">
        <f>IF('[1]BASE'!GT115="","",'[1]BASE'!GT115)</f>
      </c>
      <c r="Q114" s="471">
        <f>IF('[1]BASE'!GU115="","",'[1]BASE'!GU115)</f>
        <v>1</v>
      </c>
      <c r="R114" s="471">
        <f>IF('[1]BASE'!GV115="","",'[1]BASE'!GV115)</f>
      </c>
      <c r="S114" s="471">
        <f>IF('[1]BASE'!GW115="","",'[1]BASE'!GW115)</f>
      </c>
      <c r="T114" s="471">
        <f>IF('[1]BASE'!GX115="","",'[1]BASE'!GX115)</f>
      </c>
      <c r="U114" s="472"/>
      <c r="V114" s="469"/>
    </row>
    <row r="115" spans="2:22" s="463" customFormat="1" ht="19.5" customHeight="1">
      <c r="B115" s="464"/>
      <c r="C115" s="473">
        <f>IF('[1]BASE'!C116="","",'[1]BASE'!C116)</f>
        <v>100</v>
      </c>
      <c r="D115" s="473">
        <f>IF('[1]BASE'!D116="","",'[1]BASE'!D116)</f>
        <v>3556</v>
      </c>
      <c r="E115" s="473" t="str">
        <f>IF('[1]BASE'!E116="","",'[1]BASE'!E116)</f>
        <v>NUEVA CAMPANA - MINETTI (CORCEMAR)</v>
      </c>
      <c r="F115" s="473">
        <f>IF('[1]BASE'!F116="","",'[1]BASE'!F116)</f>
        <v>132</v>
      </c>
      <c r="G115" s="473">
        <f>IF('[1]BASE'!G116="","",'[1]BASE'!G116)</f>
        <v>5</v>
      </c>
      <c r="H115" s="473" t="str">
        <f>IF('[1]BASE'!H116="","",'[1]BASE'!H116)</f>
        <v>C</v>
      </c>
      <c r="I115" s="474">
        <f>IF('[1]BASE'!GM116="","",'[1]BASE'!GM116)</f>
      </c>
      <c r="J115" s="474">
        <f>IF('[1]BASE'!GN116="","",'[1]BASE'!GN116)</f>
      </c>
      <c r="K115" s="474">
        <f>IF('[1]BASE'!GO116="","",'[1]BASE'!GO116)</f>
      </c>
      <c r="L115" s="474">
        <f>IF('[1]BASE'!GP116="","",'[1]BASE'!GP116)</f>
      </c>
      <c r="M115" s="474">
        <f>IF('[1]BASE'!GQ116="","",'[1]BASE'!GQ116)</f>
      </c>
      <c r="N115" s="474">
        <f>IF('[1]BASE'!GR116="","",'[1]BASE'!GR116)</f>
      </c>
      <c r="O115" s="474">
        <f>IF('[1]BASE'!GS116="","",'[1]BASE'!GS116)</f>
      </c>
      <c r="P115" s="474">
        <f>IF('[1]BASE'!GT116="","",'[1]BASE'!GT116)</f>
      </c>
      <c r="Q115" s="474">
        <f>IF('[1]BASE'!GU116="","",'[1]BASE'!GU116)</f>
      </c>
      <c r="R115" s="474">
        <f>IF('[1]BASE'!GV116="","",'[1]BASE'!GV116)</f>
      </c>
      <c r="S115" s="474">
        <f>IF('[1]BASE'!GW116="","",'[1]BASE'!GW116)</f>
      </c>
      <c r="T115" s="474">
        <f>IF('[1]BASE'!GX116="","",'[1]BASE'!GX116)</f>
      </c>
      <c r="U115" s="472"/>
      <c r="V115" s="469"/>
    </row>
    <row r="116" spans="2:22" s="463" customFormat="1" ht="19.5" customHeight="1">
      <c r="B116" s="464"/>
      <c r="C116" s="470">
        <f>IF('[1]BASE'!C117="","",'[1]BASE'!C117)</f>
        <v>101</v>
      </c>
      <c r="D116" s="470">
        <f>IF('[1]BASE'!D117="","",'[1]BASE'!D117)</f>
        <v>3557</v>
      </c>
      <c r="E116" s="470" t="str">
        <f>IF('[1]BASE'!E117="","",'[1]BASE'!E117)</f>
        <v>(CORCEMAR) MINETTI - ZARATE</v>
      </c>
      <c r="F116" s="470">
        <f>IF('[1]BASE'!F117="","",'[1]BASE'!F117)</f>
        <v>132</v>
      </c>
      <c r="G116" s="470">
        <f>IF('[1]BASE'!G117="","",'[1]BASE'!G117)</f>
        <v>7</v>
      </c>
      <c r="H116" s="470" t="str">
        <f>IF('[1]BASE'!H117="","",'[1]BASE'!H117)</f>
        <v>C</v>
      </c>
      <c r="I116" s="471">
        <f>IF('[1]BASE'!GM117="","",'[1]BASE'!GM117)</f>
        <v>1</v>
      </c>
      <c r="J116" s="471">
        <f>IF('[1]BASE'!GN117="","",'[1]BASE'!GN117)</f>
      </c>
      <c r="K116" s="471">
        <f>IF('[1]BASE'!GO117="","",'[1]BASE'!GO117)</f>
      </c>
      <c r="L116" s="471">
        <f>IF('[1]BASE'!GP117="","",'[1]BASE'!GP117)</f>
      </c>
      <c r="M116" s="471">
        <f>IF('[1]BASE'!GQ117="","",'[1]BASE'!GQ117)</f>
      </c>
      <c r="N116" s="471">
        <f>IF('[1]BASE'!GR117="","",'[1]BASE'!GR117)</f>
      </c>
      <c r="O116" s="471">
        <f>IF('[1]BASE'!GS117="","",'[1]BASE'!GS117)</f>
      </c>
      <c r="P116" s="471">
        <f>IF('[1]BASE'!GT117="","",'[1]BASE'!GT117)</f>
      </c>
      <c r="Q116" s="471">
        <f>IF('[1]BASE'!GU117="","",'[1]BASE'!GU117)</f>
      </c>
      <c r="R116" s="471">
        <f>IF('[1]BASE'!GV117="","",'[1]BASE'!GV117)</f>
      </c>
      <c r="S116" s="471">
        <f>IF('[1]BASE'!GW117="","",'[1]BASE'!GW117)</f>
      </c>
      <c r="T116" s="471">
        <f>IF('[1]BASE'!GX117="","",'[1]BASE'!GX117)</f>
      </c>
      <c r="U116" s="472"/>
      <c r="V116" s="469"/>
    </row>
    <row r="117" spans="2:22" s="463" customFormat="1" ht="19.5" customHeight="1" hidden="1">
      <c r="B117" s="464"/>
      <c r="C117" s="473">
        <f>IF('[1]BASE'!C118="","",'[1]BASE'!C118)</f>
        <v>102</v>
      </c>
      <c r="D117" s="473">
        <f>IF('[1]BASE'!D118="","",'[1]BASE'!D118)</f>
        <v>3285</v>
      </c>
      <c r="E117" s="473" t="str">
        <f>IF('[1]BASE'!E118="","",'[1]BASE'!E118)</f>
        <v>EASTMAN T - PROTISA</v>
      </c>
      <c r="F117" s="473">
        <f>IF('[1]BASE'!F118="","",'[1]BASE'!F118)</f>
        <v>132</v>
      </c>
      <c r="G117" s="473">
        <f>IF('[1]BASE'!G118="","",'[1]BASE'!G118)</f>
        <v>5.5</v>
      </c>
      <c r="H117" s="473" t="str">
        <f>IF('[1]BASE'!H118="","",'[1]BASE'!H118)</f>
        <v>C</v>
      </c>
      <c r="I117" s="474" t="str">
        <f>IF('[1]BASE'!GM118="","",'[1]BASE'!GM118)</f>
        <v>XXXX</v>
      </c>
      <c r="J117" s="474" t="str">
        <f>IF('[1]BASE'!GN118="","",'[1]BASE'!GN118)</f>
        <v>XXXX</v>
      </c>
      <c r="K117" s="474" t="str">
        <f>IF('[1]BASE'!GO118="","",'[1]BASE'!GO118)</f>
        <v>XXXX</v>
      </c>
      <c r="L117" s="474" t="str">
        <f>IF('[1]BASE'!GP118="","",'[1]BASE'!GP118)</f>
        <v>XXXX</v>
      </c>
      <c r="M117" s="474" t="str">
        <f>IF('[1]BASE'!GQ118="","",'[1]BASE'!GQ118)</f>
        <v>XXXX</v>
      </c>
      <c r="N117" s="474" t="str">
        <f>IF('[1]BASE'!GR118="","",'[1]BASE'!GR118)</f>
        <v>XXXX</v>
      </c>
      <c r="O117" s="474" t="str">
        <f>IF('[1]BASE'!GS118="","",'[1]BASE'!GS118)</f>
        <v>XXXX</v>
      </c>
      <c r="P117" s="474" t="str">
        <f>IF('[1]BASE'!GT118="","",'[1]BASE'!GT118)</f>
        <v>XXXX</v>
      </c>
      <c r="Q117" s="474" t="str">
        <f>IF('[1]BASE'!GU118="","",'[1]BASE'!GU118)</f>
        <v>XXXX</v>
      </c>
      <c r="R117" s="474" t="str">
        <f>IF('[1]BASE'!GV118="","",'[1]BASE'!GV118)</f>
        <v>XXXX</v>
      </c>
      <c r="S117" s="474" t="str">
        <f>IF('[1]BASE'!GW118="","",'[1]BASE'!GW118)</f>
        <v>XXXX</v>
      </c>
      <c r="T117" s="474" t="str">
        <f>IF('[1]BASE'!GX118="","",'[1]BASE'!GX118)</f>
        <v>XXXX</v>
      </c>
      <c r="U117" s="472"/>
      <c r="V117" s="469"/>
    </row>
    <row r="118" spans="2:22" s="463" customFormat="1" ht="19.5" customHeight="1">
      <c r="B118" s="464"/>
      <c r="C118" s="470">
        <f>IF('[1]BASE'!C119="","",'[1]BASE'!C119)</f>
        <v>103</v>
      </c>
      <c r="D118" s="470">
        <f>IF('[1]BASE'!D119="","",'[1]BASE'!D119)</f>
        <v>3286</v>
      </c>
      <c r="E118" s="470" t="str">
        <f>IF('[1]BASE'!E119="","",'[1]BASE'!E119)</f>
        <v>PROTISA - EASTMAN</v>
      </c>
      <c r="F118" s="470">
        <f>IF('[1]BASE'!F119="","",'[1]BASE'!F119)</f>
        <v>132</v>
      </c>
      <c r="G118" s="470">
        <f>IF('[1]BASE'!G119="","",'[1]BASE'!G119)</f>
        <v>1</v>
      </c>
      <c r="H118" s="470" t="str">
        <f>IF('[1]BASE'!H119="","",'[1]BASE'!H119)</f>
        <v>C</v>
      </c>
      <c r="I118" s="471">
        <f>IF('[1]BASE'!GM119="","",'[1]BASE'!GM119)</f>
      </c>
      <c r="J118" s="471">
        <f>IF('[1]BASE'!GN119="","",'[1]BASE'!GN119)</f>
      </c>
      <c r="K118" s="471">
        <f>IF('[1]BASE'!GO119="","",'[1]BASE'!GO119)</f>
      </c>
      <c r="L118" s="471">
        <f>IF('[1]BASE'!GP119="","",'[1]BASE'!GP119)</f>
      </c>
      <c r="M118" s="471">
        <f>IF('[1]BASE'!GQ119="","",'[1]BASE'!GQ119)</f>
      </c>
      <c r="N118" s="471">
        <f>IF('[1]BASE'!GR119="","",'[1]BASE'!GR119)</f>
      </c>
      <c r="O118" s="471">
        <f>IF('[1]BASE'!GS119="","",'[1]BASE'!GS119)</f>
      </c>
      <c r="P118" s="471">
        <f>IF('[1]BASE'!GT119="","",'[1]BASE'!GT119)</f>
      </c>
      <c r="Q118" s="471">
        <f>IF('[1]BASE'!GU119="","",'[1]BASE'!GU119)</f>
      </c>
      <c r="R118" s="471">
        <f>IF('[1]BASE'!GV119="","",'[1]BASE'!GV119)</f>
      </c>
      <c r="S118" s="471">
        <f>IF('[1]BASE'!GW119="","",'[1]BASE'!GW119)</f>
      </c>
      <c r="T118" s="471">
        <f>IF('[1]BASE'!GX119="","",'[1]BASE'!GX119)</f>
      </c>
      <c r="U118" s="472"/>
      <c r="V118" s="469"/>
    </row>
    <row r="119" spans="2:22" s="463" customFormat="1" ht="19.5" customHeight="1">
      <c r="B119" s="464"/>
      <c r="C119" s="473">
        <f>IF('[1]BASE'!C120="","",'[1]BASE'!C120)</f>
        <v>104</v>
      </c>
      <c r="D119" s="473">
        <f>IF('[1]BASE'!D120="","",'[1]BASE'!D120)</f>
        <v>3482</v>
      </c>
      <c r="E119" s="473" t="str">
        <f>IF('[1]BASE'!E120="","",'[1]BASE'!E120)</f>
        <v>BAHIA BLANCA - PETROQ. BAHIA BLANCA 2</v>
      </c>
      <c r="F119" s="473">
        <f>IF('[1]BASE'!F120="","",'[1]BASE'!F120)</f>
        <v>132</v>
      </c>
      <c r="G119" s="473">
        <f>IF('[1]BASE'!G120="","",'[1]BASE'!G120)</f>
        <v>29.8</v>
      </c>
      <c r="H119" s="473" t="str">
        <f>IF('[1]BASE'!H120="","",'[1]BASE'!H120)</f>
        <v>C</v>
      </c>
      <c r="I119" s="474">
        <f>IF('[1]BASE'!GM120="","",'[1]BASE'!GM120)</f>
      </c>
      <c r="J119" s="474">
        <f>IF('[1]BASE'!GN120="","",'[1]BASE'!GN120)</f>
      </c>
      <c r="K119" s="474">
        <f>IF('[1]BASE'!GO120="","",'[1]BASE'!GO120)</f>
      </c>
      <c r="L119" s="474">
        <f>IF('[1]BASE'!GP120="","",'[1]BASE'!GP120)</f>
        <v>1</v>
      </c>
      <c r="M119" s="474">
        <f>IF('[1]BASE'!GQ120="","",'[1]BASE'!GQ120)</f>
      </c>
      <c r="N119" s="474">
        <f>IF('[1]BASE'!GR120="","",'[1]BASE'!GR120)</f>
      </c>
      <c r="O119" s="474">
        <f>IF('[1]BASE'!GS120="","",'[1]BASE'!GS120)</f>
      </c>
      <c r="P119" s="474">
        <f>IF('[1]BASE'!GT120="","",'[1]BASE'!GT120)</f>
      </c>
      <c r="Q119" s="474">
        <f>IF('[1]BASE'!GU120="","",'[1]BASE'!GU120)</f>
      </c>
      <c r="R119" s="474">
        <f>IF('[1]BASE'!GV120="","",'[1]BASE'!GV120)</f>
      </c>
      <c r="S119" s="474">
        <f>IF('[1]BASE'!GW120="","",'[1]BASE'!GW120)</f>
      </c>
      <c r="T119" s="474">
        <f>IF('[1]BASE'!GX120="","",'[1]BASE'!GX120)</f>
      </c>
      <c r="U119" s="472"/>
      <c r="V119" s="469"/>
    </row>
    <row r="120" spans="2:22" s="463" customFormat="1" ht="19.5" customHeight="1">
      <c r="B120" s="464"/>
      <c r="C120" s="470">
        <f>IF('[1]BASE'!C121="","",'[1]BASE'!C121)</f>
        <v>105</v>
      </c>
      <c r="D120" s="470">
        <f>IF('[1]BASE'!D121="","",'[1]BASE'!D121)</f>
        <v>3483</v>
      </c>
      <c r="E120" s="470" t="str">
        <f>IF('[1]BASE'!E121="","",'[1]BASE'!E121)</f>
        <v>BAHIA BLANCA - PETROQ. BAHIA BLANCA 3</v>
      </c>
      <c r="F120" s="470">
        <f>IF('[1]BASE'!F121="","",'[1]BASE'!F121)</f>
        <v>132</v>
      </c>
      <c r="G120" s="470">
        <f>IF('[1]BASE'!G121="","",'[1]BASE'!G121)</f>
        <v>29.8</v>
      </c>
      <c r="H120" s="470" t="str">
        <f>IF('[1]BASE'!H121="","",'[1]BASE'!H121)</f>
        <v>C</v>
      </c>
      <c r="I120" s="471">
        <f>IF('[1]BASE'!GM121="","",'[1]BASE'!GM121)</f>
      </c>
      <c r="J120" s="471">
        <f>IF('[1]BASE'!GN121="","",'[1]BASE'!GN121)</f>
      </c>
      <c r="K120" s="471">
        <f>IF('[1]BASE'!GO121="","",'[1]BASE'!GO121)</f>
      </c>
      <c r="L120" s="471">
        <f>IF('[1]BASE'!GP121="","",'[1]BASE'!GP121)</f>
      </c>
      <c r="M120" s="471">
        <f>IF('[1]BASE'!GQ121="","",'[1]BASE'!GQ121)</f>
      </c>
      <c r="N120" s="471">
        <f>IF('[1]BASE'!GR121="","",'[1]BASE'!GR121)</f>
      </c>
      <c r="O120" s="471">
        <f>IF('[1]BASE'!GS121="","",'[1]BASE'!GS121)</f>
      </c>
      <c r="P120" s="471">
        <f>IF('[1]BASE'!GT121="","",'[1]BASE'!GT121)</f>
      </c>
      <c r="Q120" s="471">
        <f>IF('[1]BASE'!GU121="","",'[1]BASE'!GU121)</f>
      </c>
      <c r="R120" s="471">
        <f>IF('[1]BASE'!GV121="","",'[1]BASE'!GV121)</f>
      </c>
      <c r="S120" s="471">
        <f>IF('[1]BASE'!GW121="","",'[1]BASE'!GW121)</f>
      </c>
      <c r="T120" s="471">
        <f>IF('[1]BASE'!GX121="","",'[1]BASE'!GX121)</f>
      </c>
      <c r="U120" s="472"/>
      <c r="V120" s="469"/>
    </row>
    <row r="121" spans="2:22" s="463" customFormat="1" ht="19.5" customHeight="1">
      <c r="B121" s="464"/>
      <c r="C121" s="473">
        <f>IF('[1]BASE'!C122="","",'[1]BASE'!C122)</f>
        <v>106</v>
      </c>
      <c r="D121" s="473">
        <f>IF('[1]BASE'!D122="","",'[1]BASE'!D122)</f>
        <v>3541</v>
      </c>
      <c r="E121" s="473" t="str">
        <f>IF('[1]BASE'!E122="","",'[1]BASE'!E122)</f>
        <v>PETROQ. BAHIA BLANCA - PROFERTIL</v>
      </c>
      <c r="F121" s="473">
        <f>IF('[1]BASE'!F122="","",'[1]BASE'!F122)</f>
        <v>132</v>
      </c>
      <c r="G121" s="473">
        <f>IF('[1]BASE'!G122="","",'[1]BASE'!G122)</f>
        <v>1.8</v>
      </c>
      <c r="H121" s="473" t="str">
        <f>IF('[1]BASE'!H122="","",'[1]BASE'!H122)</f>
        <v>C</v>
      </c>
      <c r="I121" s="474">
        <f>IF('[1]BASE'!GM122="","",'[1]BASE'!GM122)</f>
      </c>
      <c r="J121" s="474">
        <f>IF('[1]BASE'!GN122="","",'[1]BASE'!GN122)</f>
      </c>
      <c r="K121" s="474">
        <f>IF('[1]BASE'!GO122="","",'[1]BASE'!GO122)</f>
      </c>
      <c r="L121" s="474">
        <f>IF('[1]BASE'!GP122="","",'[1]BASE'!GP122)</f>
      </c>
      <c r="M121" s="474">
        <f>IF('[1]BASE'!GQ122="","",'[1]BASE'!GQ122)</f>
      </c>
      <c r="N121" s="474">
        <f>IF('[1]BASE'!GR122="","",'[1]BASE'!GR122)</f>
      </c>
      <c r="O121" s="474">
        <f>IF('[1]BASE'!GS122="","",'[1]BASE'!GS122)</f>
      </c>
      <c r="P121" s="474">
        <f>IF('[1]BASE'!GT122="","",'[1]BASE'!GT122)</f>
      </c>
      <c r="Q121" s="474">
        <f>IF('[1]BASE'!GU122="","",'[1]BASE'!GU122)</f>
      </c>
      <c r="R121" s="474">
        <f>IF('[1]BASE'!GV122="","",'[1]BASE'!GV122)</f>
      </c>
      <c r="S121" s="474">
        <f>IF('[1]BASE'!GW122="","",'[1]BASE'!GW122)</f>
      </c>
      <c r="T121" s="474">
        <f>IF('[1]BASE'!GX122="","",'[1]BASE'!GX122)</f>
      </c>
      <c r="U121" s="472"/>
      <c r="V121" s="469"/>
    </row>
    <row r="122" spans="2:22" s="463" customFormat="1" ht="19.5" customHeight="1">
      <c r="B122" s="464"/>
      <c r="C122" s="470">
        <f>IF('[1]BASE'!C123="","",'[1]BASE'!C123)</f>
        <v>107</v>
      </c>
      <c r="D122" s="470">
        <f>IF('[1]BASE'!D123="","",'[1]BASE'!D123)</f>
        <v>3575</v>
      </c>
      <c r="E122" s="470" t="str">
        <f>IF('[1]BASE'!E123="","",'[1]BASE'!E123)</f>
        <v>NUEVA CAMPANA - PRAXAIR</v>
      </c>
      <c r="F122" s="470">
        <f>IF('[1]BASE'!F123="","",'[1]BASE'!F123)</f>
        <v>132</v>
      </c>
      <c r="G122" s="470">
        <f>IF('[1]BASE'!G123="","",'[1]BASE'!G123)</f>
        <v>6.1</v>
      </c>
      <c r="H122" s="470" t="str">
        <f>IF('[1]BASE'!H123="","",'[1]BASE'!H123)</f>
        <v>C</v>
      </c>
      <c r="I122" s="471">
        <f>IF('[1]BASE'!GM123="","",'[1]BASE'!GM123)</f>
      </c>
      <c r="J122" s="471">
        <f>IF('[1]BASE'!GN123="","",'[1]BASE'!GN123)</f>
      </c>
      <c r="K122" s="471">
        <f>IF('[1]BASE'!GO123="","",'[1]BASE'!GO123)</f>
      </c>
      <c r="L122" s="471">
        <f>IF('[1]BASE'!GP123="","",'[1]BASE'!GP123)</f>
      </c>
      <c r="M122" s="471">
        <f>IF('[1]BASE'!GQ123="","",'[1]BASE'!GQ123)</f>
      </c>
      <c r="N122" s="471">
        <f>IF('[1]BASE'!GR123="","",'[1]BASE'!GR123)</f>
      </c>
      <c r="O122" s="471">
        <f>IF('[1]BASE'!GS123="","",'[1]BASE'!GS123)</f>
      </c>
      <c r="P122" s="471">
        <f>IF('[1]BASE'!GT123="","",'[1]BASE'!GT123)</f>
      </c>
      <c r="Q122" s="471">
        <f>IF('[1]BASE'!GU123="","",'[1]BASE'!GU123)</f>
      </c>
      <c r="R122" s="471">
        <f>IF('[1]BASE'!GV123="","",'[1]BASE'!GV123)</f>
      </c>
      <c r="S122" s="471">
        <f>IF('[1]BASE'!GW123="","",'[1]BASE'!GW123)</f>
      </c>
      <c r="T122" s="471">
        <f>IF('[1]BASE'!GX123="","",'[1]BASE'!GX123)</f>
      </c>
      <c r="U122" s="472"/>
      <c r="V122" s="469"/>
    </row>
    <row r="123" spans="2:22" s="463" customFormat="1" ht="19.5" customHeight="1">
      <c r="B123" s="464"/>
      <c r="C123" s="473">
        <f>IF('[1]BASE'!C124="","",'[1]BASE'!C124)</f>
        <v>108</v>
      </c>
      <c r="D123" s="473">
        <f>IF('[1]BASE'!D124="","",'[1]BASE'!D124)</f>
        <v>3576</v>
      </c>
      <c r="E123" s="473" t="str">
        <f>IF('[1]BASE'!E124="","",'[1]BASE'!E124)</f>
        <v>PRAXAIR - CAMPANA</v>
      </c>
      <c r="F123" s="473">
        <f>IF('[1]BASE'!F124="","",'[1]BASE'!F124)</f>
        <v>132</v>
      </c>
      <c r="G123" s="473">
        <f>IF('[1]BASE'!G124="","",'[1]BASE'!G124)</f>
        <v>1.1</v>
      </c>
      <c r="H123" s="473" t="str">
        <f>IF('[1]BASE'!H124="","",'[1]BASE'!H124)</f>
        <v>C</v>
      </c>
      <c r="I123" s="474">
        <f>IF('[1]BASE'!GM124="","",'[1]BASE'!GM124)</f>
      </c>
      <c r="J123" s="474">
        <f>IF('[1]BASE'!GN124="","",'[1]BASE'!GN124)</f>
      </c>
      <c r="K123" s="474">
        <f>IF('[1]BASE'!GO124="","",'[1]BASE'!GO124)</f>
      </c>
      <c r="L123" s="474">
        <f>IF('[1]BASE'!GP124="","",'[1]BASE'!GP124)</f>
      </c>
      <c r="M123" s="474">
        <f>IF('[1]BASE'!GQ124="","",'[1]BASE'!GQ124)</f>
      </c>
      <c r="N123" s="474">
        <f>IF('[1]BASE'!GR124="","",'[1]BASE'!GR124)</f>
      </c>
      <c r="O123" s="474">
        <f>IF('[1]BASE'!GS124="","",'[1]BASE'!GS124)</f>
      </c>
      <c r="P123" s="474">
        <f>IF('[1]BASE'!GT124="","",'[1]BASE'!GT124)</f>
      </c>
      <c r="Q123" s="474">
        <f>IF('[1]BASE'!GU124="","",'[1]BASE'!GU124)</f>
      </c>
      <c r="R123" s="474">
        <f>IF('[1]BASE'!GV124="","",'[1]BASE'!GV124)</f>
      </c>
      <c r="S123" s="474">
        <f>IF('[1]BASE'!GW124="","",'[1]BASE'!GW124)</f>
      </c>
      <c r="T123" s="474">
        <f>IF('[1]BASE'!GX124="","",'[1]BASE'!GX124)</f>
      </c>
      <c r="U123" s="472"/>
      <c r="V123" s="469"/>
    </row>
    <row r="124" spans="2:22" s="463" customFormat="1" ht="19.5" customHeight="1">
      <c r="B124" s="464"/>
      <c r="C124" s="470">
        <f>IF('[1]BASE'!C125="","",'[1]BASE'!C125)</f>
        <v>109</v>
      </c>
      <c r="D124" s="470">
        <f>IF('[1]BASE'!D125="","",'[1]BASE'!D125)</f>
        <v>3596</v>
      </c>
      <c r="E124" s="470" t="str">
        <f>IF('[1]BASE'!E125="","",'[1]BASE'!E125)</f>
        <v>PUNTA ALTA - CORONEL ROSALES</v>
      </c>
      <c r="F124" s="470">
        <f>IF('[1]BASE'!F125="","",'[1]BASE'!F125)</f>
        <v>132</v>
      </c>
      <c r="G124" s="470">
        <f>IF('[1]BASE'!G125="","",'[1]BASE'!G125)</f>
        <v>4.1</v>
      </c>
      <c r="H124" s="470" t="str">
        <f>IF('[1]BASE'!H125="","",'[1]BASE'!H125)</f>
        <v>C</v>
      </c>
      <c r="I124" s="471">
        <f>IF('[1]BASE'!GM125="","",'[1]BASE'!GM125)</f>
      </c>
      <c r="J124" s="471">
        <f>IF('[1]BASE'!GN125="","",'[1]BASE'!GN125)</f>
      </c>
      <c r="K124" s="471">
        <f>IF('[1]BASE'!GO125="","",'[1]BASE'!GO125)</f>
      </c>
      <c r="L124" s="471">
        <f>IF('[1]BASE'!GP125="","",'[1]BASE'!GP125)</f>
      </c>
      <c r="M124" s="471">
        <f>IF('[1]BASE'!GQ125="","",'[1]BASE'!GQ125)</f>
      </c>
      <c r="N124" s="471">
        <f>IF('[1]BASE'!GR125="","",'[1]BASE'!GR125)</f>
      </c>
      <c r="O124" s="471">
        <f>IF('[1]BASE'!GS125="","",'[1]BASE'!GS125)</f>
      </c>
      <c r="P124" s="471">
        <f>IF('[1]BASE'!GT125="","",'[1]BASE'!GT125)</f>
      </c>
      <c r="Q124" s="471">
        <f>IF('[1]BASE'!GU125="","",'[1]BASE'!GU125)</f>
      </c>
      <c r="R124" s="471">
        <f>IF('[1]BASE'!GV125="","",'[1]BASE'!GV125)</f>
      </c>
      <c r="S124" s="471">
        <f>IF('[1]BASE'!GW125="","",'[1]BASE'!GW125)</f>
      </c>
      <c r="T124" s="471">
        <f>IF('[1]BASE'!GX125="","",'[1]BASE'!GX125)</f>
      </c>
      <c r="U124" s="472"/>
      <c r="V124" s="469"/>
    </row>
    <row r="125" spans="2:22" s="463" customFormat="1" ht="19.5" customHeight="1">
      <c r="B125" s="464"/>
      <c r="C125" s="473">
        <f>IF('[1]BASE'!C126="","",'[1]BASE'!C126)</f>
        <v>110</v>
      </c>
      <c r="D125" s="473">
        <f>IF('[1]BASE'!D126="","",'[1]BASE'!D126)</f>
        <v>3535</v>
      </c>
      <c r="E125" s="473" t="str">
        <f>IF('[1]BASE'!E126="","",'[1]BASE'!E126)</f>
        <v>PAPEL PRENSA - BARADERO</v>
      </c>
      <c r="F125" s="473">
        <f>IF('[1]BASE'!F126="","",'[1]BASE'!F126)</f>
        <v>132</v>
      </c>
      <c r="G125" s="473">
        <f>IF('[1]BASE'!G126="","",'[1]BASE'!G126)</f>
        <v>24</v>
      </c>
      <c r="H125" s="473" t="str">
        <f>IF('[1]BASE'!H126="","",'[1]BASE'!H126)</f>
        <v>C</v>
      </c>
      <c r="I125" s="474">
        <f>IF('[1]BASE'!GM126="","",'[1]BASE'!GM126)</f>
      </c>
      <c r="J125" s="474">
        <f>IF('[1]BASE'!GN126="","",'[1]BASE'!GN126)</f>
      </c>
      <c r="K125" s="474">
        <f>IF('[1]BASE'!GO126="","",'[1]BASE'!GO126)</f>
      </c>
      <c r="L125" s="474">
        <f>IF('[1]BASE'!GP126="","",'[1]BASE'!GP126)</f>
      </c>
      <c r="M125" s="474">
        <f>IF('[1]BASE'!GQ126="","",'[1]BASE'!GQ126)</f>
      </c>
      <c r="N125" s="474">
        <f>IF('[1]BASE'!GR126="","",'[1]BASE'!GR126)</f>
      </c>
      <c r="O125" s="474">
        <f>IF('[1]BASE'!GS126="","",'[1]BASE'!GS126)</f>
      </c>
      <c r="P125" s="474">
        <f>IF('[1]BASE'!GT126="","",'[1]BASE'!GT126)</f>
      </c>
      <c r="Q125" s="474">
        <f>IF('[1]BASE'!GU126="","",'[1]BASE'!GU126)</f>
        <v>1</v>
      </c>
      <c r="R125" s="474">
        <f>IF('[1]BASE'!GV126="","",'[1]BASE'!GV126)</f>
      </c>
      <c r="S125" s="474">
        <f>IF('[1]BASE'!GW126="","",'[1]BASE'!GW126)</f>
      </c>
      <c r="T125" s="474">
        <f>IF('[1]BASE'!GX126="","",'[1]BASE'!GX126)</f>
      </c>
      <c r="U125" s="472"/>
      <c r="V125" s="469"/>
    </row>
    <row r="126" spans="2:22" s="463" customFormat="1" ht="19.5" customHeight="1" hidden="1">
      <c r="B126" s="464"/>
      <c r="C126" s="470">
        <f>IF('[1]BASE'!C127="","",'[1]BASE'!C127)</f>
        <v>111</v>
      </c>
      <c r="D126" s="470">
        <f>IF('[1]BASE'!D127="","",'[1]BASE'!D127)</f>
        <v>3715</v>
      </c>
      <c r="E126" s="470" t="str">
        <f>IF('[1]BASE'!E127="","",'[1]BASE'!E127)</f>
        <v>SALTO BA - CHACABUCO</v>
      </c>
      <c r="F126" s="470">
        <f>IF('[1]BASE'!F127="","",'[1]BASE'!F127)</f>
        <v>132</v>
      </c>
      <c r="G126" s="470">
        <f>IF('[1]BASE'!G127="","",'[1]BASE'!G127)</f>
        <v>60.1</v>
      </c>
      <c r="H126" s="470" t="str">
        <f>IF('[1]BASE'!H127="","",'[1]BASE'!H127)</f>
        <v>C</v>
      </c>
      <c r="I126" s="471" t="str">
        <f>IF('[1]BASE'!GM127="","",'[1]BASE'!GM127)</f>
        <v>XXXX</v>
      </c>
      <c r="J126" s="471" t="str">
        <f>IF('[1]BASE'!GN127="","",'[1]BASE'!GN127)</f>
        <v>XXXX</v>
      </c>
      <c r="K126" s="471" t="str">
        <f>IF('[1]BASE'!GO127="","",'[1]BASE'!GO127)</f>
        <v>XXXX</v>
      </c>
      <c r="L126" s="471" t="str">
        <f>IF('[1]BASE'!GP127="","",'[1]BASE'!GP127)</f>
        <v>XXXX</v>
      </c>
      <c r="M126" s="471" t="str">
        <f>IF('[1]BASE'!GQ127="","",'[1]BASE'!GQ127)</f>
        <v>XXXX</v>
      </c>
      <c r="N126" s="471" t="str">
        <f>IF('[1]BASE'!GR127="","",'[1]BASE'!GR127)</f>
        <v>XXXX</v>
      </c>
      <c r="O126" s="471" t="str">
        <f>IF('[1]BASE'!GS127="","",'[1]BASE'!GS127)</f>
        <v>XXXX</v>
      </c>
      <c r="P126" s="471" t="str">
        <f>IF('[1]BASE'!GT127="","",'[1]BASE'!GT127)</f>
        <v>XXXX</v>
      </c>
      <c r="Q126" s="471" t="str">
        <f>IF('[1]BASE'!GU127="","",'[1]BASE'!GU127)</f>
        <v>XXXX</v>
      </c>
      <c r="R126" s="471" t="str">
        <f>IF('[1]BASE'!GV127="","",'[1]BASE'!GV127)</f>
        <v>XXXX</v>
      </c>
      <c r="S126" s="471" t="str">
        <f>IF('[1]BASE'!GW127="","",'[1]BASE'!GW127)</f>
        <v>XXXX</v>
      </c>
      <c r="T126" s="471" t="str">
        <f>IF('[1]BASE'!GX127="","",'[1]BASE'!GX127)</f>
        <v>XXXX</v>
      </c>
      <c r="U126" s="472"/>
      <c r="V126" s="469"/>
    </row>
    <row r="127" spans="2:22" s="463" customFormat="1" ht="19.5" customHeight="1">
      <c r="B127" s="464"/>
      <c r="C127" s="473">
        <f>IF('[1]BASE'!C128="","",'[1]BASE'!C128)</f>
        <v>112</v>
      </c>
      <c r="D127" s="473">
        <f>IF('[1]BASE'!D128="","",'[1]BASE'!D128)</f>
        <v>3689</v>
      </c>
      <c r="E127" s="473" t="str">
        <f>IF('[1]BASE'!E128="","",'[1]BASE'!E128)</f>
        <v>LA PAMPITA - LAPRIDA</v>
      </c>
      <c r="F127" s="473">
        <f>IF('[1]BASE'!F128="","",'[1]BASE'!F128)</f>
        <v>132</v>
      </c>
      <c r="G127" s="473">
        <f>IF('[1]BASE'!G128="","",'[1]BASE'!G128)</f>
        <v>72.2</v>
      </c>
      <c r="H127" s="473" t="str">
        <f>IF('[1]BASE'!H128="","",'[1]BASE'!H128)</f>
        <v>C</v>
      </c>
      <c r="I127" s="474">
        <f>IF('[1]BASE'!GM128="","",'[1]BASE'!GM128)</f>
      </c>
      <c r="J127" s="474">
        <f>IF('[1]BASE'!GN128="","",'[1]BASE'!GN128)</f>
      </c>
      <c r="K127" s="474">
        <f>IF('[1]BASE'!GO128="","",'[1]BASE'!GO128)</f>
        <v>1</v>
      </c>
      <c r="L127" s="474">
        <f>IF('[1]BASE'!GP128="","",'[1]BASE'!GP128)</f>
      </c>
      <c r="M127" s="474">
        <f>IF('[1]BASE'!GQ128="","",'[1]BASE'!GQ128)</f>
      </c>
      <c r="N127" s="474">
        <f>IF('[1]BASE'!GR128="","",'[1]BASE'!GR128)</f>
      </c>
      <c r="O127" s="474">
        <f>IF('[1]BASE'!GS128="","",'[1]BASE'!GS128)</f>
      </c>
      <c r="P127" s="474">
        <f>IF('[1]BASE'!GT128="","",'[1]BASE'!GT128)</f>
      </c>
      <c r="Q127" s="474">
        <f>IF('[1]BASE'!GU128="","",'[1]BASE'!GU128)</f>
      </c>
      <c r="R127" s="474">
        <f>IF('[1]BASE'!GV128="","",'[1]BASE'!GV128)</f>
      </c>
      <c r="S127" s="474">
        <f>IF('[1]BASE'!GW128="","",'[1]BASE'!GW128)</f>
      </c>
      <c r="T127" s="474">
        <f>IF('[1]BASE'!GX128="","",'[1]BASE'!GX128)</f>
      </c>
      <c r="U127" s="472"/>
      <c r="V127" s="469"/>
    </row>
    <row r="128" spans="2:22" s="463" customFormat="1" ht="19.5" customHeight="1">
      <c r="B128" s="464"/>
      <c r="C128" s="470">
        <f>IF('[1]BASE'!C129="","",'[1]BASE'!C129)</f>
        <v>113</v>
      </c>
      <c r="D128" s="470">
        <f>IF('[1]BASE'!D129="","",'[1]BASE'!D129)</f>
        <v>3690</v>
      </c>
      <c r="E128" s="470" t="str">
        <f>IF('[1]BASE'!E129="","",'[1]BASE'!E129)</f>
        <v>OLAVARRIA - LA PAMPITA</v>
      </c>
      <c r="F128" s="470">
        <f>IF('[1]BASE'!F129="","",'[1]BASE'!F129)</f>
        <v>132</v>
      </c>
      <c r="G128" s="470">
        <f>IF('[1]BASE'!G129="","",'[1]BASE'!G129)</f>
        <v>27.5</v>
      </c>
      <c r="H128" s="470" t="str">
        <f>IF('[1]BASE'!H129="","",'[1]BASE'!H129)</f>
        <v>C</v>
      </c>
      <c r="I128" s="471">
        <f>IF('[1]BASE'!GM129="","",'[1]BASE'!GM129)</f>
      </c>
      <c r="J128" s="471">
        <f>IF('[1]BASE'!GN129="","",'[1]BASE'!GN129)</f>
      </c>
      <c r="K128" s="471">
        <f>IF('[1]BASE'!GO129="","",'[1]BASE'!GO129)</f>
      </c>
      <c r="L128" s="471">
        <f>IF('[1]BASE'!GP129="","",'[1]BASE'!GP129)</f>
      </c>
      <c r="M128" s="471">
        <f>IF('[1]BASE'!GQ129="","",'[1]BASE'!GQ129)</f>
      </c>
      <c r="N128" s="471">
        <f>IF('[1]BASE'!GR129="","",'[1]BASE'!GR129)</f>
      </c>
      <c r="O128" s="471">
        <f>IF('[1]BASE'!GS129="","",'[1]BASE'!GS129)</f>
      </c>
      <c r="P128" s="471">
        <f>IF('[1]BASE'!GT129="","",'[1]BASE'!GT129)</f>
      </c>
      <c r="Q128" s="471">
        <f>IF('[1]BASE'!GU129="","",'[1]BASE'!GU129)</f>
      </c>
      <c r="R128" s="471">
        <f>IF('[1]BASE'!GV129="","",'[1]BASE'!GV129)</f>
      </c>
      <c r="S128" s="471">
        <f>IF('[1]BASE'!GW129="","",'[1]BASE'!GW129)</f>
      </c>
      <c r="T128" s="471">
        <f>IF('[1]BASE'!GX129="","",'[1]BASE'!GX129)</f>
      </c>
      <c r="U128" s="472"/>
      <c r="V128" s="469"/>
    </row>
    <row r="129" spans="2:22" s="463" customFormat="1" ht="19.5" customHeight="1">
      <c r="B129" s="464"/>
      <c r="C129" s="473">
        <f>IF('[1]BASE'!C130="","",'[1]BASE'!C130)</f>
        <v>114</v>
      </c>
      <c r="D129" s="473">
        <f>IF('[1]BASE'!D130="","",'[1]BASE'!D130)</f>
        <v>3796</v>
      </c>
      <c r="E129" s="473" t="str">
        <f>IF('[1]BASE'!E130="","",'[1]BASE'!E130)</f>
        <v>C. SARMIENTO - S.A. DE ARECO</v>
      </c>
      <c r="F129" s="473">
        <f>IF('[1]BASE'!F130="","",'[1]BASE'!F130)</f>
        <v>66</v>
      </c>
      <c r="G129" s="473">
        <f>IF('[1]BASE'!G130="","",'[1]BASE'!G130)</f>
        <v>31.5</v>
      </c>
      <c r="H129" s="473" t="str">
        <f>IF('[1]BASE'!H130="","",'[1]BASE'!H130)</f>
        <v>C</v>
      </c>
      <c r="I129" s="474">
        <f>IF('[1]BASE'!GM130="","",'[1]BASE'!GM130)</f>
      </c>
      <c r="J129" s="474">
        <f>IF('[1]BASE'!GN130="","",'[1]BASE'!GN130)</f>
      </c>
      <c r="K129" s="474">
        <f>IF('[1]BASE'!GO130="","",'[1]BASE'!GO130)</f>
      </c>
      <c r="L129" s="474">
        <f>IF('[1]BASE'!GP130="","",'[1]BASE'!GP130)</f>
      </c>
      <c r="M129" s="474">
        <f>IF('[1]BASE'!GQ130="","",'[1]BASE'!GQ130)</f>
      </c>
      <c r="N129" s="474">
        <f>IF('[1]BASE'!GR130="","",'[1]BASE'!GR130)</f>
      </c>
      <c r="O129" s="474">
        <f>IF('[1]BASE'!GS130="","",'[1]BASE'!GS130)</f>
      </c>
      <c r="P129" s="474">
        <f>IF('[1]BASE'!GT130="","",'[1]BASE'!GT130)</f>
      </c>
      <c r="Q129" s="474">
        <f>IF('[1]BASE'!GU130="","",'[1]BASE'!GU130)</f>
      </c>
      <c r="R129" s="474">
        <f>IF('[1]BASE'!GV130="","",'[1]BASE'!GV130)</f>
      </c>
      <c r="S129" s="474">
        <f>IF('[1]BASE'!GW130="","",'[1]BASE'!GW130)</f>
      </c>
      <c r="T129" s="474">
        <f>IF('[1]BASE'!GX130="","",'[1]BASE'!GX130)</f>
      </c>
      <c r="U129" s="472"/>
      <c r="V129" s="469"/>
    </row>
    <row r="130" spans="2:22" s="463" customFormat="1" ht="19.5" customHeight="1">
      <c r="B130" s="464"/>
      <c r="C130" s="470">
        <f>IF('[1]BASE'!C131="","",'[1]BASE'!C131)</f>
        <v>115</v>
      </c>
      <c r="D130" s="470">
        <f>IF('[1]BASE'!D131="","",'[1]BASE'!D131)</f>
        <v>3797</v>
      </c>
      <c r="E130" s="470" t="str">
        <f>IF('[1]BASE'!E131="","",'[1]BASE'!E131)</f>
        <v>S.A. DE ARECO - LUJAN BAS</v>
      </c>
      <c r="F130" s="470">
        <f>IF('[1]BASE'!F131="","",'[1]BASE'!F131)</f>
        <v>66</v>
      </c>
      <c r="G130" s="470">
        <f>IF('[1]BASE'!G131="","",'[1]BASE'!G131)</f>
        <v>49.8</v>
      </c>
      <c r="H130" s="470" t="str">
        <f>IF('[1]BASE'!H131="","",'[1]BASE'!H131)</f>
        <v>C</v>
      </c>
      <c r="I130" s="471">
        <f>IF('[1]BASE'!GM131="","",'[1]BASE'!GM131)</f>
      </c>
      <c r="J130" s="471">
        <f>IF('[1]BASE'!GN131="","",'[1]BASE'!GN131)</f>
      </c>
      <c r="K130" s="471">
        <f>IF('[1]BASE'!GO131="","",'[1]BASE'!GO131)</f>
      </c>
      <c r="L130" s="471">
        <f>IF('[1]BASE'!GP131="","",'[1]BASE'!GP131)</f>
      </c>
      <c r="M130" s="471">
        <f>IF('[1]BASE'!GQ131="","",'[1]BASE'!GQ131)</f>
      </c>
      <c r="N130" s="471">
        <f>IF('[1]BASE'!GR131="","",'[1]BASE'!GR131)</f>
      </c>
      <c r="O130" s="471">
        <f>IF('[1]BASE'!GS131="","",'[1]BASE'!GS131)</f>
        <v>1</v>
      </c>
      <c r="P130" s="471">
        <f>IF('[1]BASE'!GT131="","",'[1]BASE'!GT131)</f>
        <v>1</v>
      </c>
      <c r="Q130" s="471">
        <f>IF('[1]BASE'!GU131="","",'[1]BASE'!GU131)</f>
      </c>
      <c r="R130" s="471">
        <f>IF('[1]BASE'!GV131="","",'[1]BASE'!GV131)</f>
      </c>
      <c r="S130" s="471">
        <f>IF('[1]BASE'!GW131="","",'[1]BASE'!GW131)</f>
      </c>
      <c r="T130" s="471">
        <f>IF('[1]BASE'!GX131="","",'[1]BASE'!GX131)</f>
      </c>
      <c r="U130" s="472"/>
      <c r="V130" s="469"/>
    </row>
    <row r="131" spans="2:22" s="463" customFormat="1" ht="19.5" customHeight="1">
      <c r="B131" s="464"/>
      <c r="C131" s="473">
        <f>IF('[1]BASE'!C132="","",'[1]BASE'!C132)</f>
        <v>116</v>
      </c>
      <c r="D131" s="473">
        <f>IF('[1]BASE'!D132="","",'[1]BASE'!D132)</f>
        <v>3829</v>
      </c>
      <c r="E131" s="473" t="str">
        <f>IF('[1]BASE'!E132="","",'[1]BASE'!E132)</f>
        <v>OLAVARRIA - BARKER</v>
      </c>
      <c r="F131" s="473">
        <f>IF('[1]BASE'!F132="","",'[1]BASE'!F132)</f>
        <v>132</v>
      </c>
      <c r="G131" s="473">
        <f>IF('[1]BASE'!G132="","",'[1]BASE'!G132)</f>
        <v>139.4</v>
      </c>
      <c r="H131" s="473" t="str">
        <f>IF('[1]BASE'!H132="","",'[1]BASE'!H132)</f>
        <v>C</v>
      </c>
      <c r="I131" s="474">
        <f>IF('[1]BASE'!GM132="","",'[1]BASE'!GM132)</f>
      </c>
      <c r="J131" s="474">
        <f>IF('[1]BASE'!GN132="","",'[1]BASE'!GN132)</f>
      </c>
      <c r="K131" s="474">
        <f>IF('[1]BASE'!GO132="","",'[1]BASE'!GO132)</f>
      </c>
      <c r="L131" s="474">
        <f>IF('[1]BASE'!GP132="","",'[1]BASE'!GP132)</f>
      </c>
      <c r="M131" s="474">
        <f>IF('[1]BASE'!GQ132="","",'[1]BASE'!GQ132)</f>
      </c>
      <c r="N131" s="474">
        <f>IF('[1]BASE'!GR132="","",'[1]BASE'!GR132)</f>
      </c>
      <c r="O131" s="474">
        <f>IF('[1]BASE'!GS132="","",'[1]BASE'!GS132)</f>
      </c>
      <c r="P131" s="474">
        <f>IF('[1]BASE'!GT132="","",'[1]BASE'!GT132)</f>
      </c>
      <c r="Q131" s="474">
        <f>IF('[1]BASE'!GU132="","",'[1]BASE'!GU132)</f>
      </c>
      <c r="R131" s="474">
        <f>IF('[1]BASE'!GV132="","",'[1]BASE'!GV132)</f>
      </c>
      <c r="S131" s="474">
        <f>IF('[1]BASE'!GW132="","",'[1]BASE'!GW132)</f>
      </c>
      <c r="T131" s="474">
        <f>IF('[1]BASE'!GX132="","",'[1]BASE'!GX132)</f>
      </c>
      <c r="U131" s="472"/>
      <c r="V131" s="469"/>
    </row>
    <row r="132" spans="2:22" s="463" customFormat="1" ht="19.5" customHeight="1">
      <c r="B132" s="464"/>
      <c r="C132" s="470">
        <f>IF('[1]BASE'!C133="","",'[1]BASE'!C133)</f>
        <v>117</v>
      </c>
      <c r="D132" s="470">
        <f>IF('[1]BASE'!D133="","",'[1]BASE'!D133)</f>
        <v>4067</v>
      </c>
      <c r="E132" s="470" t="str">
        <f>IF('[1]BASE'!E133="","",'[1]BASE'!E133)</f>
        <v>CHILLAR - OLAVARRIA </v>
      </c>
      <c r="F132" s="470">
        <f>IF('[1]BASE'!F133="","",'[1]BASE'!F133)</f>
        <v>132</v>
      </c>
      <c r="G132" s="470">
        <f>IF('[1]BASE'!G133="","",'[1]BASE'!G133)</f>
        <v>73.43</v>
      </c>
      <c r="H132" s="470" t="str">
        <f>IF('[1]BASE'!H133="","",'[1]BASE'!H133)</f>
        <v>C</v>
      </c>
      <c r="I132" s="471">
        <f>IF('[1]BASE'!GM133="","",'[1]BASE'!GM133)</f>
      </c>
      <c r="J132" s="471">
        <f>IF('[1]BASE'!GN133="","",'[1]BASE'!GN133)</f>
      </c>
      <c r="K132" s="471">
        <f>IF('[1]BASE'!GO133="","",'[1]BASE'!GO133)</f>
      </c>
      <c r="L132" s="471">
        <f>IF('[1]BASE'!GP133="","",'[1]BASE'!GP133)</f>
      </c>
      <c r="M132" s="471">
        <f>IF('[1]BASE'!GQ133="","",'[1]BASE'!GQ133)</f>
      </c>
      <c r="N132" s="471">
        <f>IF('[1]BASE'!GR133="","",'[1]BASE'!GR133)</f>
      </c>
      <c r="O132" s="471">
        <f>IF('[1]BASE'!GS133="","",'[1]BASE'!GS133)</f>
      </c>
      <c r="P132" s="471">
        <f>IF('[1]BASE'!GT133="","",'[1]BASE'!GT133)</f>
      </c>
      <c r="Q132" s="471">
        <f>IF('[1]BASE'!GU133="","",'[1]BASE'!GU133)</f>
      </c>
      <c r="R132" s="471">
        <f>IF('[1]BASE'!GV133="","",'[1]BASE'!GV133)</f>
        <v>1</v>
      </c>
      <c r="S132" s="471">
        <f>IF('[1]BASE'!GW133="","",'[1]BASE'!GW133)</f>
      </c>
      <c r="T132" s="471">
        <f>IF('[1]BASE'!GX133="","",'[1]BASE'!GX133)</f>
      </c>
      <c r="U132" s="472"/>
      <c r="V132" s="469"/>
    </row>
    <row r="133" spans="2:22" s="463" customFormat="1" ht="19.5" customHeight="1">
      <c r="B133" s="464"/>
      <c r="C133" s="473">
        <f>IF('[1]BASE'!C134="","",'[1]BASE'!C134)</f>
        <v>118</v>
      </c>
      <c r="D133" s="473">
        <f>IF('[1]BASE'!D134="","",'[1]BASE'!D134)</f>
        <v>4070</v>
      </c>
      <c r="E133" s="473" t="str">
        <f>IF('[1]BASE'!E134="","",'[1]BASE'!E134)</f>
        <v>CHILLAR  - GONZALEZ CHAVES</v>
      </c>
      <c r="F133" s="473">
        <f>IF('[1]BASE'!F134="","",'[1]BASE'!F134)</f>
        <v>132</v>
      </c>
      <c r="G133" s="473">
        <f>IF('[1]BASE'!G134="","",'[1]BASE'!G134)</f>
        <v>89.14</v>
      </c>
      <c r="H133" s="473" t="str">
        <f>IF('[1]BASE'!H134="","",'[1]BASE'!H134)</f>
        <v>C</v>
      </c>
      <c r="I133" s="474">
        <f>IF('[1]BASE'!GM134="","",'[1]BASE'!GM134)</f>
      </c>
      <c r="J133" s="474">
        <f>IF('[1]BASE'!GN134="","",'[1]BASE'!GN134)</f>
      </c>
      <c r="K133" s="474">
        <f>IF('[1]BASE'!GO134="","",'[1]BASE'!GO134)</f>
      </c>
      <c r="L133" s="474">
        <f>IF('[1]BASE'!GP134="","",'[1]BASE'!GP134)</f>
      </c>
      <c r="M133" s="474">
        <f>IF('[1]BASE'!GQ134="","",'[1]BASE'!GQ134)</f>
      </c>
      <c r="N133" s="474">
        <f>IF('[1]BASE'!GR134="","",'[1]BASE'!GR134)</f>
      </c>
      <c r="O133" s="474">
        <f>IF('[1]BASE'!GS134="","",'[1]BASE'!GS134)</f>
      </c>
      <c r="P133" s="474">
        <f>IF('[1]BASE'!GT134="","",'[1]BASE'!GT134)</f>
      </c>
      <c r="Q133" s="474">
        <f>IF('[1]BASE'!GU134="","",'[1]BASE'!GU134)</f>
      </c>
      <c r="R133" s="474">
        <f>IF('[1]BASE'!GV134="","",'[1]BASE'!GV134)</f>
      </c>
      <c r="S133" s="474">
        <f>IF('[1]BASE'!GW134="","",'[1]BASE'!GW134)</f>
      </c>
      <c r="T133" s="474">
        <f>IF('[1]BASE'!GX134="","",'[1]BASE'!GX134)</f>
      </c>
      <c r="U133" s="472"/>
      <c r="V133" s="469"/>
    </row>
    <row r="134" spans="2:22" s="463" customFormat="1" ht="19.5" customHeight="1">
      <c r="B134" s="464"/>
      <c r="C134" s="470">
        <f>IF('[1]BASE'!C135="","",'[1]BASE'!C135)</f>
        <v>119</v>
      </c>
      <c r="D134" s="470">
        <f>IF('[1]BASE'!D135="","",'[1]BASE'!D135)</f>
        <v>4077</v>
      </c>
      <c r="E134" s="470" t="str">
        <f>IF('[1]BASE'!E135="","",'[1]BASE'!E135)</f>
        <v>CACHARI - RAUCH</v>
      </c>
      <c r="F134" s="470">
        <f>IF('[1]BASE'!F135="","",'[1]BASE'!F135)</f>
        <v>132</v>
      </c>
      <c r="G134" s="470">
        <f>IF('[1]BASE'!G135="","",'[1]BASE'!G135)</f>
        <v>19.6</v>
      </c>
      <c r="H134" s="470" t="str">
        <f>IF('[1]BASE'!H135="","",'[1]BASE'!H135)</f>
        <v>C</v>
      </c>
      <c r="I134" s="471">
        <f>IF('[1]BASE'!GM135="","",'[1]BASE'!GM135)</f>
      </c>
      <c r="J134" s="471">
        <f>IF('[1]BASE'!GN135="","",'[1]BASE'!GN135)</f>
      </c>
      <c r="K134" s="471">
        <f>IF('[1]BASE'!GO135="","",'[1]BASE'!GO135)</f>
      </c>
      <c r="L134" s="471">
        <f>IF('[1]BASE'!GP135="","",'[1]BASE'!GP135)</f>
      </c>
      <c r="M134" s="471">
        <f>IF('[1]BASE'!GQ135="","",'[1]BASE'!GQ135)</f>
      </c>
      <c r="N134" s="471">
        <f>IF('[1]BASE'!GR135="","",'[1]BASE'!GR135)</f>
      </c>
      <c r="O134" s="471">
        <f>IF('[1]BASE'!GS135="","",'[1]BASE'!GS135)</f>
      </c>
      <c r="P134" s="471">
        <f>IF('[1]BASE'!GT135="","",'[1]BASE'!GT135)</f>
      </c>
      <c r="Q134" s="471">
        <f>IF('[1]BASE'!GU135="","",'[1]BASE'!GU135)</f>
      </c>
      <c r="R134" s="471">
        <f>IF('[1]BASE'!GV135="","",'[1]BASE'!GV135)</f>
      </c>
      <c r="S134" s="471">
        <f>IF('[1]BASE'!GW135="","",'[1]BASE'!GW135)</f>
      </c>
      <c r="T134" s="471">
        <f>IF('[1]BASE'!GX135="","",'[1]BASE'!GX135)</f>
      </c>
      <c r="U134" s="472"/>
      <c r="V134" s="469"/>
    </row>
    <row r="135" spans="2:22" s="463" customFormat="1" ht="19.5" customHeight="1">
      <c r="B135" s="464"/>
      <c r="C135" s="473">
        <f>IF('[1]BASE'!C136="","",'[1]BASE'!C136)</f>
        <v>120</v>
      </c>
      <c r="D135" s="473">
        <f>IF('[1]BASE'!D136="","",'[1]BASE'!D136)</f>
        <v>4075</v>
      </c>
      <c r="E135" s="473" t="str">
        <f>IF('[1]BASE'!E136="","",'[1]BASE'!E136)</f>
        <v>AZUL - CACHARI</v>
      </c>
      <c r="F135" s="473">
        <f>IF('[1]BASE'!F136="","",'[1]BASE'!F136)</f>
        <v>132</v>
      </c>
      <c r="G135" s="473">
        <f>IF('[1]BASE'!G136="","",'[1]BASE'!G136)</f>
        <v>55.7</v>
      </c>
      <c r="H135" s="473" t="str">
        <f>IF('[1]BASE'!H136="","",'[1]BASE'!H136)</f>
        <v>C</v>
      </c>
      <c r="I135" s="474">
        <f>IF('[1]BASE'!GM136="","",'[1]BASE'!GM136)</f>
      </c>
      <c r="J135" s="474">
        <f>IF('[1]BASE'!GN136="","",'[1]BASE'!GN136)</f>
      </c>
      <c r="K135" s="474">
        <f>IF('[1]BASE'!GO136="","",'[1]BASE'!GO136)</f>
      </c>
      <c r="L135" s="474">
        <f>IF('[1]BASE'!GP136="","",'[1]BASE'!GP136)</f>
      </c>
      <c r="M135" s="474">
        <f>IF('[1]BASE'!GQ136="","",'[1]BASE'!GQ136)</f>
      </c>
      <c r="N135" s="474">
        <f>IF('[1]BASE'!GR136="","",'[1]BASE'!GR136)</f>
      </c>
      <c r="O135" s="474">
        <f>IF('[1]BASE'!GS136="","",'[1]BASE'!GS136)</f>
      </c>
      <c r="P135" s="474">
        <f>IF('[1]BASE'!GT136="","",'[1]BASE'!GT136)</f>
      </c>
      <c r="Q135" s="474">
        <f>IF('[1]BASE'!GU136="","",'[1]BASE'!GU136)</f>
      </c>
      <c r="R135" s="474">
        <f>IF('[1]BASE'!GV136="","",'[1]BASE'!GV136)</f>
      </c>
      <c r="S135" s="474">
        <f>IF('[1]BASE'!GW136="","",'[1]BASE'!GW136)</f>
      </c>
      <c r="T135" s="474">
        <f>IF('[1]BASE'!GX136="","",'[1]BASE'!GX136)</f>
      </c>
      <c r="U135" s="472"/>
      <c r="V135" s="469"/>
    </row>
    <row r="136" spans="2:22" s="463" customFormat="1" ht="19.5" customHeight="1">
      <c r="B136" s="464"/>
      <c r="C136" s="470">
        <f>IF('[1]BASE'!C137="","",'[1]BASE'!C137)</f>
        <v>121</v>
      </c>
      <c r="D136" s="470">
        <f>IF('[1]BASE'!D137="","",'[1]BASE'!D137)</f>
        <v>4076</v>
      </c>
      <c r="E136" s="470" t="str">
        <f>IF('[1]BASE'!E137="","",'[1]BASE'!E137)</f>
        <v>CACHARI - LAS FLORES</v>
      </c>
      <c r="F136" s="470">
        <f>IF('[1]BASE'!F137="","",'[1]BASE'!F137)</f>
        <v>132</v>
      </c>
      <c r="G136" s="470">
        <f>IF('[1]BASE'!G137="","",'[1]BASE'!G137)</f>
        <v>51.3</v>
      </c>
      <c r="H136" s="470" t="str">
        <f>IF('[1]BASE'!H137="","",'[1]BASE'!H137)</f>
        <v>C</v>
      </c>
      <c r="I136" s="471">
        <f>IF('[1]BASE'!GM137="","",'[1]BASE'!GM137)</f>
      </c>
      <c r="J136" s="471">
        <f>IF('[1]BASE'!GN137="","",'[1]BASE'!GN137)</f>
      </c>
      <c r="K136" s="471">
        <f>IF('[1]BASE'!GO137="","",'[1]BASE'!GO137)</f>
      </c>
      <c r="L136" s="471">
        <f>IF('[1]BASE'!GP137="","",'[1]BASE'!GP137)</f>
      </c>
      <c r="M136" s="471">
        <f>IF('[1]BASE'!GQ137="","",'[1]BASE'!GQ137)</f>
      </c>
      <c r="N136" s="471">
        <f>IF('[1]BASE'!GR137="","",'[1]BASE'!GR137)</f>
      </c>
      <c r="O136" s="471">
        <f>IF('[1]BASE'!GS137="","",'[1]BASE'!GS137)</f>
      </c>
      <c r="P136" s="471">
        <f>IF('[1]BASE'!GT137="","",'[1]BASE'!GT137)</f>
      </c>
      <c r="Q136" s="471">
        <f>IF('[1]BASE'!GU137="","",'[1]BASE'!GU137)</f>
      </c>
      <c r="R136" s="471">
        <f>IF('[1]BASE'!GV137="","",'[1]BASE'!GV137)</f>
      </c>
      <c r="S136" s="471">
        <f>IF('[1]BASE'!GW137="","",'[1]BASE'!GW137)</f>
      </c>
      <c r="T136" s="471">
        <f>IF('[1]BASE'!GX137="","",'[1]BASE'!GX137)</f>
      </c>
      <c r="U136" s="472"/>
      <c r="V136" s="469"/>
    </row>
    <row r="137" spans="2:22" s="463" customFormat="1" ht="19.5" customHeight="1">
      <c r="B137" s="464"/>
      <c r="C137" s="473">
        <f>IF('[1]BASE'!C138="","",'[1]BASE'!C138)</f>
        <v>122</v>
      </c>
      <c r="D137" s="473">
        <f>IF('[1]BASE'!D138="","",'[1]BASE'!D138)</f>
        <v>4074</v>
      </c>
      <c r="E137" s="473" t="str">
        <f>IF('[1]BASE'!E138="","",'[1]BASE'!E138)</f>
        <v>INDIO RICO - PRINGLES</v>
      </c>
      <c r="F137" s="473">
        <f>IF('[1]BASE'!F138="","",'[1]BASE'!F138)</f>
        <v>132</v>
      </c>
      <c r="G137" s="473">
        <f>IF('[1]BASE'!G138="","",'[1]BASE'!G138)</f>
        <v>44.4</v>
      </c>
      <c r="H137" s="473" t="str">
        <f>IF('[1]BASE'!H138="","",'[1]BASE'!H138)</f>
        <v>C</v>
      </c>
      <c r="I137" s="474">
        <f>IF('[1]BASE'!GM138="","",'[1]BASE'!GM138)</f>
      </c>
      <c r="J137" s="474">
        <f>IF('[1]BASE'!GN138="","",'[1]BASE'!GN138)</f>
      </c>
      <c r="K137" s="474">
        <f>IF('[1]BASE'!GO138="","",'[1]BASE'!GO138)</f>
      </c>
      <c r="L137" s="474">
        <f>IF('[1]BASE'!GP138="","",'[1]BASE'!GP138)</f>
      </c>
      <c r="M137" s="474">
        <f>IF('[1]BASE'!GQ138="","",'[1]BASE'!GQ138)</f>
      </c>
      <c r="N137" s="474">
        <f>IF('[1]BASE'!GR138="","",'[1]BASE'!GR138)</f>
      </c>
      <c r="O137" s="474">
        <f>IF('[1]BASE'!GS138="","",'[1]BASE'!GS138)</f>
      </c>
      <c r="P137" s="474">
        <f>IF('[1]BASE'!GT138="","",'[1]BASE'!GT138)</f>
      </c>
      <c r="Q137" s="474">
        <f>IF('[1]BASE'!GU138="","",'[1]BASE'!GU138)</f>
      </c>
      <c r="R137" s="474">
        <f>IF('[1]BASE'!GV138="","",'[1]BASE'!GV138)</f>
      </c>
      <c r="S137" s="474">
        <f>IF('[1]BASE'!GW138="","",'[1]BASE'!GW138)</f>
      </c>
      <c r="T137" s="474">
        <f>IF('[1]BASE'!GX138="","",'[1]BASE'!GX138)</f>
      </c>
      <c r="U137" s="472"/>
      <c r="V137" s="469"/>
    </row>
    <row r="138" spans="2:22" s="463" customFormat="1" ht="19.5" customHeight="1">
      <c r="B138" s="464"/>
      <c r="C138" s="470">
        <f>IF('[1]BASE'!C139="","",'[1]BASE'!C139)</f>
        <v>123</v>
      </c>
      <c r="D138" s="470">
        <f>IF('[1]BASE'!D139="","",'[1]BASE'!D139)</f>
        <v>4096</v>
      </c>
      <c r="E138" s="470" t="str">
        <f>IF('[1]BASE'!E139="","",'[1]BASE'!E139)</f>
        <v>MONTE - ROSAS</v>
      </c>
      <c r="F138" s="470">
        <f>IF('[1]BASE'!F139="","",'[1]BASE'!F139)</f>
        <v>132</v>
      </c>
      <c r="G138" s="470">
        <f>IF('[1]BASE'!G139="","",'[1]BASE'!G139)</f>
        <v>58.4</v>
      </c>
      <c r="H138" s="470" t="str">
        <f>IF('[1]BASE'!H139="","",'[1]BASE'!H139)</f>
        <v>C</v>
      </c>
      <c r="I138" s="471">
        <f>IF('[1]BASE'!GM139="","",'[1]BASE'!GM139)</f>
      </c>
      <c r="J138" s="471">
        <f>IF('[1]BASE'!GN139="","",'[1]BASE'!GN139)</f>
      </c>
      <c r="K138" s="471">
        <f>IF('[1]BASE'!GO139="","",'[1]BASE'!GO139)</f>
      </c>
      <c r="L138" s="471">
        <f>IF('[1]BASE'!GP139="","",'[1]BASE'!GP139)</f>
      </c>
      <c r="M138" s="471">
        <f>IF('[1]BASE'!GQ139="","",'[1]BASE'!GQ139)</f>
      </c>
      <c r="N138" s="471">
        <f>IF('[1]BASE'!GR139="","",'[1]BASE'!GR139)</f>
      </c>
      <c r="O138" s="471">
        <f>IF('[1]BASE'!GS139="","",'[1]BASE'!GS139)</f>
      </c>
      <c r="P138" s="471">
        <f>IF('[1]BASE'!GT139="","",'[1]BASE'!GT139)</f>
      </c>
      <c r="Q138" s="471">
        <f>IF('[1]BASE'!GU139="","",'[1]BASE'!GU139)</f>
      </c>
      <c r="R138" s="471">
        <f>IF('[1]BASE'!GV139="","",'[1]BASE'!GV139)</f>
      </c>
      <c r="S138" s="471">
        <f>IF('[1]BASE'!GW139="","",'[1]BASE'!GW139)</f>
      </c>
      <c r="T138" s="471">
        <f>IF('[1]BASE'!GX139="","",'[1]BASE'!GX139)</f>
      </c>
      <c r="U138" s="472"/>
      <c r="V138" s="469"/>
    </row>
    <row r="139" spans="2:22" s="463" customFormat="1" ht="19.5" customHeight="1">
      <c r="B139" s="464"/>
      <c r="C139" s="473">
        <f>IF('[1]BASE'!C140="","",'[1]BASE'!C140)</f>
        <v>124</v>
      </c>
      <c r="D139" s="473">
        <f>IF('[1]BASE'!D140="","",'[1]BASE'!D140)</f>
        <v>4097</v>
      </c>
      <c r="E139" s="473" t="str">
        <f>IF('[1]BASE'!E140="","",'[1]BASE'!E140)</f>
        <v>ROSAS - NEWTON</v>
      </c>
      <c r="F139" s="473">
        <f>IF('[1]BASE'!F140="","",'[1]BASE'!F140)</f>
        <v>132</v>
      </c>
      <c r="G139" s="473">
        <f>IF('[1]BASE'!G140="","",'[1]BASE'!G140)</f>
        <v>11</v>
      </c>
      <c r="H139" s="473" t="str">
        <f>IF('[1]BASE'!H140="","",'[1]BASE'!H140)</f>
        <v>C</v>
      </c>
      <c r="I139" s="474">
        <f>IF('[1]BASE'!GM140="","",'[1]BASE'!GM140)</f>
      </c>
      <c r="J139" s="474">
        <f>IF('[1]BASE'!GN140="","",'[1]BASE'!GN140)</f>
      </c>
      <c r="K139" s="474">
        <f>IF('[1]BASE'!GO140="","",'[1]BASE'!GO140)</f>
      </c>
      <c r="L139" s="474">
        <f>IF('[1]BASE'!GP140="","",'[1]BASE'!GP140)</f>
      </c>
      <c r="M139" s="474">
        <f>IF('[1]BASE'!GQ140="","",'[1]BASE'!GQ140)</f>
      </c>
      <c r="N139" s="474">
        <f>IF('[1]BASE'!GR140="","",'[1]BASE'!GR140)</f>
      </c>
      <c r="O139" s="474">
        <f>IF('[1]BASE'!GS140="","",'[1]BASE'!GS140)</f>
      </c>
      <c r="P139" s="474">
        <f>IF('[1]BASE'!GT140="","",'[1]BASE'!GT140)</f>
      </c>
      <c r="Q139" s="474">
        <f>IF('[1]BASE'!GU140="","",'[1]BASE'!GU140)</f>
        <v>1</v>
      </c>
      <c r="R139" s="474">
        <f>IF('[1]BASE'!GV140="","",'[1]BASE'!GV140)</f>
      </c>
      <c r="S139" s="474">
        <f>IF('[1]BASE'!GW140="","",'[1]BASE'!GW140)</f>
      </c>
      <c r="T139" s="474">
        <f>IF('[1]BASE'!GX140="","",'[1]BASE'!GX140)</f>
      </c>
      <c r="U139" s="472"/>
      <c r="V139" s="469"/>
    </row>
    <row r="140" spans="2:22" s="463" customFormat="1" ht="19.5" customHeight="1">
      <c r="B140" s="464"/>
      <c r="C140" s="470">
        <f>IF('[1]BASE'!C141="","",'[1]BASE'!C141)</f>
        <v>125</v>
      </c>
      <c r="D140" s="470">
        <f>IF('[1]BASE'!D141="","",'[1]BASE'!D141)</f>
        <v>4095</v>
      </c>
      <c r="E140" s="470" t="str">
        <f>IF('[1]BASE'!E141="","",'[1]BASE'!E141)</f>
        <v>LAS FLORES - ROSAS</v>
      </c>
      <c r="F140" s="470">
        <f>IF('[1]BASE'!F141="","",'[1]BASE'!F141)</f>
        <v>132</v>
      </c>
      <c r="G140" s="470">
        <f>IF('[1]BASE'!G141="","",'[1]BASE'!G141)</f>
        <v>28.4</v>
      </c>
      <c r="H140" s="470" t="str">
        <f>IF('[1]BASE'!H141="","",'[1]BASE'!H141)</f>
        <v>C</v>
      </c>
      <c r="I140" s="471">
        <f>IF('[1]BASE'!GM141="","",'[1]BASE'!GM141)</f>
      </c>
      <c r="J140" s="471">
        <f>IF('[1]BASE'!GN141="","",'[1]BASE'!GN141)</f>
      </c>
      <c r="K140" s="471">
        <f>IF('[1]BASE'!GO141="","",'[1]BASE'!GO141)</f>
      </c>
      <c r="L140" s="471">
        <f>IF('[1]BASE'!GP141="","",'[1]BASE'!GP141)</f>
      </c>
      <c r="M140" s="471">
        <f>IF('[1]BASE'!GQ141="","",'[1]BASE'!GQ141)</f>
      </c>
      <c r="N140" s="471">
        <f>IF('[1]BASE'!GR141="","",'[1]BASE'!GR141)</f>
      </c>
      <c r="O140" s="471">
        <f>IF('[1]BASE'!GS141="","",'[1]BASE'!GS141)</f>
      </c>
      <c r="P140" s="471">
        <f>IF('[1]BASE'!GT141="","",'[1]BASE'!GT141)</f>
      </c>
      <c r="Q140" s="471">
        <f>IF('[1]BASE'!GU141="","",'[1]BASE'!GU141)</f>
      </c>
      <c r="R140" s="471">
        <f>IF('[1]BASE'!GV141="","",'[1]BASE'!GV141)</f>
      </c>
      <c r="S140" s="471">
        <f>IF('[1]BASE'!GW141="","",'[1]BASE'!GW141)</f>
      </c>
      <c r="T140" s="471">
        <f>IF('[1]BASE'!GX141="","",'[1]BASE'!GX141)</f>
      </c>
      <c r="U140" s="472"/>
      <c r="V140" s="469"/>
    </row>
    <row r="141" spans="2:22" s="463" customFormat="1" ht="19.5" customHeight="1">
      <c r="B141" s="464"/>
      <c r="C141" s="473">
        <f>IF('[1]BASE'!C142="","",'[1]BASE'!C142)</f>
        <v>126</v>
      </c>
      <c r="D141" s="473">
        <f>IF('[1]BASE'!D142="","",'[1]BASE'!D142)</f>
        <v>4830</v>
      </c>
      <c r="E141" s="473" t="str">
        <f>IF('[1]BASE'!E142="","",'[1]BASE'!E142)</f>
        <v>LOS CHAÑARES - PTQ. BAHIA BLANCA</v>
      </c>
      <c r="F141" s="473">
        <f>IF('[1]BASE'!F142="","",'[1]BASE'!F142)</f>
        <v>132</v>
      </c>
      <c r="G141" s="473">
        <f>IF('[1]BASE'!G142="","",'[1]BASE'!G142)</f>
        <v>15.701</v>
      </c>
      <c r="H141" s="473" t="str">
        <f>IF('[1]BASE'!H142="","",'[1]BASE'!H142)</f>
        <v>C</v>
      </c>
      <c r="I141" s="474">
        <f>IF('[1]BASE'!GM142="","",'[1]BASE'!GM142)</f>
      </c>
      <c r="J141" s="474">
        <f>IF('[1]BASE'!GN142="","",'[1]BASE'!GN142)</f>
      </c>
      <c r="K141" s="474">
        <f>IF('[1]BASE'!GO142="","",'[1]BASE'!GO142)</f>
      </c>
      <c r="L141" s="474">
        <f>IF('[1]BASE'!GP142="","",'[1]BASE'!GP142)</f>
      </c>
      <c r="M141" s="474">
        <f>IF('[1]BASE'!GQ142="","",'[1]BASE'!GQ142)</f>
      </c>
      <c r="N141" s="474">
        <f>IF('[1]BASE'!GR142="","",'[1]BASE'!GR142)</f>
      </c>
      <c r="O141" s="474">
        <f>IF('[1]BASE'!GS142="","",'[1]BASE'!GS142)</f>
      </c>
      <c r="P141" s="474">
        <f>IF('[1]BASE'!GT142="","",'[1]BASE'!GT142)</f>
      </c>
      <c r="Q141" s="474">
        <f>IF('[1]BASE'!GU142="","",'[1]BASE'!GU142)</f>
      </c>
      <c r="R141" s="474">
        <f>IF('[1]BASE'!GV142="","",'[1]BASE'!GV142)</f>
      </c>
      <c r="S141" s="474">
        <f>IF('[1]BASE'!GW142="","",'[1]BASE'!GW142)</f>
      </c>
      <c r="T141" s="474">
        <f>IF('[1]BASE'!GX142="","",'[1]BASE'!GX142)</f>
      </c>
      <c r="U141" s="472"/>
      <c r="V141" s="469"/>
    </row>
    <row r="142" spans="2:22" s="463" customFormat="1" ht="19.5" customHeight="1">
      <c r="B142" s="464"/>
      <c r="C142" s="470">
        <f>IF('[1]BASE'!C143="","",'[1]BASE'!C143)</f>
        <v>127</v>
      </c>
      <c r="D142" s="470">
        <f>IF('[1]BASE'!D143="","",'[1]BASE'!D143)</f>
        <v>4831</v>
      </c>
      <c r="E142" s="470" t="str">
        <f>IF('[1]BASE'!E143="","",'[1]BASE'!E143)</f>
        <v>NORTE II - LOS CHAÑARES</v>
      </c>
      <c r="F142" s="470">
        <f>IF('[1]BASE'!F143="","",'[1]BASE'!F143)</f>
        <v>132</v>
      </c>
      <c r="G142" s="470">
        <f>IF('[1]BASE'!G143="","",'[1]BASE'!G143)</f>
        <v>15.725</v>
      </c>
      <c r="H142" s="470" t="str">
        <f>IF('[1]BASE'!H143="","",'[1]BASE'!H143)</f>
        <v>C</v>
      </c>
      <c r="I142" s="471">
        <f>IF('[1]BASE'!GM143="","",'[1]BASE'!GM143)</f>
      </c>
      <c r="J142" s="471">
        <f>IF('[1]BASE'!GN143="","",'[1]BASE'!GN143)</f>
      </c>
      <c r="K142" s="471">
        <f>IF('[1]BASE'!GO143="","",'[1]BASE'!GO143)</f>
      </c>
      <c r="L142" s="471">
        <f>IF('[1]BASE'!GP143="","",'[1]BASE'!GP143)</f>
      </c>
      <c r="M142" s="471">
        <f>IF('[1]BASE'!GQ143="","",'[1]BASE'!GQ143)</f>
      </c>
      <c r="N142" s="471">
        <f>IF('[1]BASE'!GR143="","",'[1]BASE'!GR143)</f>
      </c>
      <c r="O142" s="471">
        <f>IF('[1]BASE'!GS143="","",'[1]BASE'!GS143)</f>
      </c>
      <c r="P142" s="471">
        <f>IF('[1]BASE'!GT143="","",'[1]BASE'!GT143)</f>
      </c>
      <c r="Q142" s="471">
        <f>IF('[1]BASE'!GU143="","",'[1]BASE'!GU143)</f>
      </c>
      <c r="R142" s="471">
        <f>IF('[1]BASE'!GV143="","",'[1]BASE'!GV143)</f>
      </c>
      <c r="S142" s="471">
        <f>IF('[1]BASE'!GW143="","",'[1]BASE'!GW143)</f>
      </c>
      <c r="T142" s="471">
        <f>IF('[1]BASE'!GX143="","",'[1]BASE'!GX143)</f>
      </c>
      <c r="U142" s="472"/>
      <c r="V142" s="469"/>
    </row>
    <row r="143" spans="2:22" s="463" customFormat="1" ht="19.5" customHeight="1">
      <c r="B143" s="464"/>
      <c r="C143" s="473">
        <f>IF('[1]BASE'!C144="","",'[1]BASE'!C144)</f>
        <v>128</v>
      </c>
      <c r="D143" s="473">
        <f>IF('[1]BASE'!D144="","",'[1]BASE'!D144)</f>
        <v>4701</v>
      </c>
      <c r="E143" s="473" t="str">
        <f>IF('[1]BASE'!E144="","",'[1]BASE'!E144)</f>
        <v>CHACABUCO - CHACABUCO IND.</v>
      </c>
      <c r="F143" s="473">
        <f>IF('[1]BASE'!F144="","",'[1]BASE'!F144)</f>
        <v>132</v>
      </c>
      <c r="G143" s="473">
        <f>IF('[1]BASE'!G144="","",'[1]BASE'!G144)</f>
        <v>15.9</v>
      </c>
      <c r="H143" s="473" t="str">
        <f>IF('[1]BASE'!H144="","",'[1]BASE'!H144)</f>
        <v>C</v>
      </c>
      <c r="I143" s="474">
        <f>IF('[1]BASE'!GM144="","",'[1]BASE'!GM144)</f>
      </c>
      <c r="J143" s="474">
        <f>IF('[1]BASE'!GN144="","",'[1]BASE'!GN144)</f>
      </c>
      <c r="K143" s="474">
        <f>IF('[1]BASE'!GO144="","",'[1]BASE'!GO144)</f>
      </c>
      <c r="L143" s="474">
        <f>IF('[1]BASE'!GP144="","",'[1]BASE'!GP144)</f>
      </c>
      <c r="M143" s="474">
        <f>IF('[1]BASE'!GQ144="","",'[1]BASE'!GQ144)</f>
      </c>
      <c r="N143" s="474">
        <f>IF('[1]BASE'!GR144="","",'[1]BASE'!GR144)</f>
      </c>
      <c r="O143" s="474">
        <f>IF('[1]BASE'!GS144="","",'[1]BASE'!GS144)</f>
      </c>
      <c r="P143" s="474">
        <f>IF('[1]BASE'!GT144="","",'[1]BASE'!GT144)</f>
      </c>
      <c r="Q143" s="474">
        <f>IF('[1]BASE'!GU144="","",'[1]BASE'!GU144)</f>
      </c>
      <c r="R143" s="474">
        <f>IF('[1]BASE'!GV144="","",'[1]BASE'!GV144)</f>
      </c>
      <c r="S143" s="474">
        <f>IF('[1]BASE'!GW144="","",'[1]BASE'!GW144)</f>
      </c>
      <c r="T143" s="474">
        <f>IF('[1]BASE'!GX144="","",'[1]BASE'!GX144)</f>
      </c>
      <c r="U143" s="472"/>
      <c r="V143" s="469"/>
    </row>
    <row r="144" spans="2:22" s="463" customFormat="1" ht="19.5" customHeight="1">
      <c r="B144" s="464"/>
      <c r="C144" s="470">
        <f>IF('[1]BASE'!C145="","",'[1]BASE'!C145)</f>
        <v>129</v>
      </c>
      <c r="D144" s="470">
        <f>IF('[1]BASE'!D145="","",'[1]BASE'!D145)</f>
        <v>4702</v>
      </c>
      <c r="E144" s="470" t="str">
        <f>IF('[1]BASE'!E145="","",'[1]BASE'!E145)</f>
        <v>CHACABUCO IND. - SALTO BA</v>
      </c>
      <c r="F144" s="470">
        <f>IF('[1]BASE'!F145="","",'[1]BASE'!F145)</f>
        <v>132</v>
      </c>
      <c r="G144" s="470">
        <f>IF('[1]BASE'!G145="","",'[1]BASE'!G145)</f>
        <v>48.6</v>
      </c>
      <c r="H144" s="470" t="str">
        <f>IF('[1]BASE'!H145="","",'[1]BASE'!H145)</f>
        <v>C</v>
      </c>
      <c r="I144" s="471">
        <f>IF('[1]BASE'!GM145="","",'[1]BASE'!GM145)</f>
      </c>
      <c r="J144" s="471">
        <f>IF('[1]BASE'!GN145="","",'[1]BASE'!GN145)</f>
      </c>
      <c r="K144" s="471">
        <f>IF('[1]BASE'!GO145="","",'[1]BASE'!GO145)</f>
      </c>
      <c r="L144" s="471">
        <f>IF('[1]BASE'!GP145="","",'[1]BASE'!GP145)</f>
      </c>
      <c r="M144" s="471">
        <f>IF('[1]BASE'!GQ145="","",'[1]BASE'!GQ145)</f>
      </c>
      <c r="N144" s="471">
        <f>IF('[1]BASE'!GR145="","",'[1]BASE'!GR145)</f>
      </c>
      <c r="O144" s="471">
        <f>IF('[1]BASE'!GS145="","",'[1]BASE'!GS145)</f>
      </c>
      <c r="P144" s="471">
        <f>IF('[1]BASE'!GT145="","",'[1]BASE'!GT145)</f>
      </c>
      <c r="Q144" s="471">
        <f>IF('[1]BASE'!GU145="","",'[1]BASE'!GU145)</f>
        <v>1</v>
      </c>
      <c r="R144" s="471">
        <f>IF('[1]BASE'!GV145="","",'[1]BASE'!GV145)</f>
      </c>
      <c r="S144" s="471">
        <f>IF('[1]BASE'!GW145="","",'[1]BASE'!GW145)</f>
      </c>
      <c r="T144" s="471">
        <f>IF('[1]BASE'!GX145="","",'[1]BASE'!GX145)</f>
      </c>
      <c r="U144" s="472"/>
      <c r="V144" s="469"/>
    </row>
    <row r="145" spans="2:22" s="463" customFormat="1" ht="19.5" customHeight="1">
      <c r="B145" s="464"/>
      <c r="C145" s="473">
        <f>IF('[1]BASE'!C146="","",'[1]BASE'!C146)</f>
        <v>130</v>
      </c>
      <c r="D145" s="473">
        <f>IF('[1]BASE'!D146="","",'[1]BASE'!D146)</f>
        <v>4935</v>
      </c>
      <c r="E145" s="473" t="str">
        <f>IF('[1]BASE'!E146="","",'[1]BASE'!E146)</f>
        <v>LAS PALMAS - SAN PEDRO</v>
      </c>
      <c r="F145" s="473">
        <f>IF('[1]BASE'!F146="","",'[1]BASE'!F146)</f>
        <v>132</v>
      </c>
      <c r="G145" s="473">
        <f>IF('[1]BASE'!G146="","",'[1]BASE'!G146)</f>
        <v>67.3</v>
      </c>
      <c r="H145" s="473" t="str">
        <f>IF('[1]BASE'!H146="","",'[1]BASE'!H146)</f>
        <v>C</v>
      </c>
      <c r="I145" s="474">
        <f>IF('[1]BASE'!GM146="","",'[1]BASE'!GM146)</f>
      </c>
      <c r="J145" s="474">
        <f>IF('[1]BASE'!GN146="","",'[1]BASE'!GN146)</f>
      </c>
      <c r="K145" s="474">
        <f>IF('[1]BASE'!GO146="","",'[1]BASE'!GO146)</f>
      </c>
      <c r="L145" s="474">
        <f>IF('[1]BASE'!GP146="","",'[1]BASE'!GP146)</f>
      </c>
      <c r="M145" s="474">
        <f>IF('[1]BASE'!GQ146="","",'[1]BASE'!GQ146)</f>
      </c>
      <c r="N145" s="474">
        <f>IF('[1]BASE'!GR146="","",'[1]BASE'!GR146)</f>
      </c>
      <c r="O145" s="474">
        <f>IF('[1]BASE'!GS146="","",'[1]BASE'!GS146)</f>
      </c>
      <c r="P145" s="474">
        <f>IF('[1]BASE'!GT146="","",'[1]BASE'!GT146)</f>
      </c>
      <c r="Q145" s="474">
        <f>IF('[1]BASE'!GU146="","",'[1]BASE'!GU146)</f>
      </c>
      <c r="R145" s="474">
        <f>IF('[1]BASE'!GV146="","",'[1]BASE'!GV146)</f>
      </c>
      <c r="S145" s="474">
        <f>IF('[1]BASE'!GW146="","",'[1]BASE'!GW146)</f>
      </c>
      <c r="T145" s="474">
        <f>IF('[1]BASE'!GX146="","",'[1]BASE'!GX146)</f>
      </c>
      <c r="U145" s="472"/>
      <c r="V145" s="469"/>
    </row>
    <row r="146" spans="2:22" s="463" customFormat="1" ht="19.5" customHeight="1">
      <c r="B146" s="464"/>
      <c r="C146" s="470">
        <f>IF('[1]BASE'!C147="","",'[1]BASE'!C147)</f>
        <v>131</v>
      </c>
      <c r="D146" s="470">
        <f>IF('[1]BASE'!D147="","",'[1]BASE'!D147)</f>
        <v>4933</v>
      </c>
      <c r="E146" s="470" t="str">
        <f>IF('[1]BASE'!E147="","",'[1]BASE'!E147)</f>
        <v>ZARATE - LAS PALMAS</v>
      </c>
      <c r="F146" s="470">
        <f>IF('[1]BASE'!F147="","",'[1]BASE'!F147)</f>
        <v>132</v>
      </c>
      <c r="G146" s="470">
        <f>IF('[1]BASE'!G147="","",'[1]BASE'!G147)</f>
        <v>8.7</v>
      </c>
      <c r="H146" s="470" t="str">
        <f>IF('[1]BASE'!H147="","",'[1]BASE'!H147)</f>
        <v>C</v>
      </c>
      <c r="I146" s="471">
        <f>IF('[1]BASE'!GM147="","",'[1]BASE'!GM147)</f>
      </c>
      <c r="J146" s="471">
        <f>IF('[1]BASE'!GN147="","",'[1]BASE'!GN147)</f>
      </c>
      <c r="K146" s="471">
        <f>IF('[1]BASE'!GO147="","",'[1]BASE'!GO147)</f>
      </c>
      <c r="L146" s="471">
        <f>IF('[1]BASE'!GP147="","",'[1]BASE'!GP147)</f>
      </c>
      <c r="M146" s="471">
        <f>IF('[1]BASE'!GQ147="","",'[1]BASE'!GQ147)</f>
      </c>
      <c r="N146" s="471">
        <f>IF('[1]BASE'!GR147="","",'[1]BASE'!GR147)</f>
      </c>
      <c r="O146" s="471">
        <f>IF('[1]BASE'!GS147="","",'[1]BASE'!GS147)</f>
      </c>
      <c r="P146" s="471">
        <f>IF('[1]BASE'!GT147="","",'[1]BASE'!GT147)</f>
      </c>
      <c r="Q146" s="471">
        <f>IF('[1]BASE'!GU147="","",'[1]BASE'!GU147)</f>
      </c>
      <c r="R146" s="471">
        <f>IF('[1]BASE'!GV147="","",'[1]BASE'!GV147)</f>
      </c>
      <c r="S146" s="471">
        <f>IF('[1]BASE'!GW147="","",'[1]BASE'!GW147)</f>
      </c>
      <c r="T146" s="471">
        <f>IF('[1]BASE'!GX147="","",'[1]BASE'!GX147)</f>
      </c>
      <c r="U146" s="472"/>
      <c r="V146" s="469"/>
    </row>
    <row r="147" spans="2:22" s="463" customFormat="1" ht="19.5" customHeight="1">
      <c r="B147" s="464"/>
      <c r="C147" s="473">
        <f>IF('[1]BASE'!C148="","",'[1]BASE'!C148)</f>
        <v>132</v>
      </c>
      <c r="D147" s="473">
        <f>IF('[1]BASE'!D148="","",'[1]BASE'!D148)</f>
      </c>
      <c r="E147" s="473" t="str">
        <f>IF('[1]BASE'!E148="","",'[1]BASE'!E148)</f>
        <v>LAS PALMAS - PROTISA</v>
      </c>
      <c r="F147" s="473">
        <f>IF('[1]BASE'!F148="","",'[1]BASE'!F148)</f>
        <v>132</v>
      </c>
      <c r="G147" s="473">
        <f>IF('[1]BASE'!G148="","",'[1]BASE'!G148)</f>
        <v>4.4</v>
      </c>
      <c r="H147" s="473" t="str">
        <f>IF('[1]BASE'!H148="","",'[1]BASE'!H148)</f>
        <v>C</v>
      </c>
      <c r="I147" s="474">
        <f>IF('[1]BASE'!GM148="","",'[1]BASE'!GM148)</f>
      </c>
      <c r="J147" s="474">
        <f>IF('[1]BASE'!GN148="","",'[1]BASE'!GN148)</f>
      </c>
      <c r="K147" s="474">
        <f>IF('[1]BASE'!GO148="","",'[1]BASE'!GO148)</f>
      </c>
      <c r="L147" s="474">
        <f>IF('[1]BASE'!GP148="","",'[1]BASE'!GP148)</f>
      </c>
      <c r="M147" s="474">
        <f>IF('[1]BASE'!GQ148="","",'[1]BASE'!GQ148)</f>
      </c>
      <c r="N147" s="474">
        <f>IF('[1]BASE'!GR148="","",'[1]BASE'!GR148)</f>
      </c>
      <c r="O147" s="474">
        <f>IF('[1]BASE'!GS148="","",'[1]BASE'!GS148)</f>
      </c>
      <c r="P147" s="474">
        <f>IF('[1]BASE'!GT148="","",'[1]BASE'!GT148)</f>
      </c>
      <c r="Q147" s="474">
        <f>IF('[1]BASE'!GU148="","",'[1]BASE'!GU148)</f>
      </c>
      <c r="R147" s="474">
        <f>IF('[1]BASE'!GV148="","",'[1]BASE'!GV148)</f>
      </c>
      <c r="S147" s="474">
        <f>IF('[1]BASE'!GW148="","",'[1]BASE'!GW148)</f>
      </c>
      <c r="T147" s="474">
        <f>IF('[1]BASE'!GX148="","",'[1]BASE'!GX148)</f>
      </c>
      <c r="U147" s="472"/>
      <c r="V147" s="469"/>
    </row>
    <row r="148" spans="2:22" s="463" customFormat="1" ht="19.5" customHeight="1">
      <c r="B148" s="464"/>
      <c r="C148" s="470">
        <f>IF('[1]BASE'!C149="","",'[1]BASE'!C149)</f>
        <v>133</v>
      </c>
      <c r="D148" s="470">
        <f>IF('[1]BASE'!D149="","",'[1]BASE'!D149)</f>
        <v>4671</v>
      </c>
      <c r="E148" s="470" t="str">
        <f>IF('[1]BASE'!E149="","",'[1]BASE'!E149)</f>
        <v>PERGAMINO - COLON</v>
      </c>
      <c r="F148" s="470">
        <f>IF('[1]BASE'!F149="","",'[1]BASE'!F149)</f>
        <v>132</v>
      </c>
      <c r="G148" s="470">
        <f>IF('[1]BASE'!G149="","",'[1]BASE'!G149)</f>
        <v>52.7</v>
      </c>
      <c r="H148" s="470" t="str">
        <f>IF('[1]BASE'!H149="","",'[1]BASE'!H149)</f>
        <v>C</v>
      </c>
      <c r="I148" s="471">
        <f>IF('[1]BASE'!GM149="","",'[1]BASE'!GM149)</f>
      </c>
      <c r="J148" s="471">
        <f>IF('[1]BASE'!GN149="","",'[1]BASE'!GN149)</f>
      </c>
      <c r="K148" s="471">
        <f>IF('[1]BASE'!GO149="","",'[1]BASE'!GO149)</f>
      </c>
      <c r="L148" s="471">
        <f>IF('[1]BASE'!GP149="","",'[1]BASE'!GP149)</f>
      </c>
      <c r="M148" s="471">
        <f>IF('[1]BASE'!GQ149="","",'[1]BASE'!GQ149)</f>
      </c>
      <c r="N148" s="471">
        <f>IF('[1]BASE'!GR149="","",'[1]BASE'!GR149)</f>
      </c>
      <c r="O148" s="471">
        <f>IF('[1]BASE'!GS149="","",'[1]BASE'!GS149)</f>
      </c>
      <c r="P148" s="471">
        <f>IF('[1]BASE'!GT149="","",'[1]BASE'!GT149)</f>
      </c>
      <c r="Q148" s="471">
        <f>IF('[1]BASE'!GU149="","",'[1]BASE'!GU149)</f>
      </c>
      <c r="R148" s="471">
        <f>IF('[1]BASE'!GV149="","",'[1]BASE'!GV149)</f>
      </c>
      <c r="S148" s="471">
        <f>IF('[1]BASE'!GW149="","",'[1]BASE'!GW149)</f>
      </c>
      <c r="T148" s="471">
        <f>IF('[1]BASE'!GX149="","",'[1]BASE'!GX149)</f>
      </c>
      <c r="U148" s="472"/>
      <c r="V148" s="469"/>
    </row>
    <row r="149" spans="2:22" s="463" customFormat="1" ht="19.5" customHeight="1">
      <c r="B149" s="464"/>
      <c r="C149" s="473">
        <f>IF('[1]BASE'!C150="","",'[1]BASE'!C150)</f>
        <v>134</v>
      </c>
      <c r="D149" s="473">
        <f>IF('[1]BASE'!D150="","",'[1]BASE'!D150)</f>
        <v>1434</v>
      </c>
      <c r="E149" s="473" t="str">
        <f>IF('[1]BASE'!E150="","",'[1]BASE'!E150)</f>
        <v>9 DE JULIO 66 - BRAGADO</v>
      </c>
      <c r="F149" s="473">
        <f>IF('[1]BASE'!F150="","",'[1]BASE'!F150)</f>
        <v>66</v>
      </c>
      <c r="G149" s="473">
        <f>IF('[1]BASE'!G150="","",'[1]BASE'!G150)</f>
        <v>60.94</v>
      </c>
      <c r="H149" s="473" t="str">
        <f>IF('[1]BASE'!H150="","",'[1]BASE'!H150)</f>
        <v>C</v>
      </c>
      <c r="I149" s="474">
        <f>IF('[1]BASE'!GM150="","",'[1]BASE'!GM150)</f>
      </c>
      <c r="J149" s="474">
        <f>IF('[1]BASE'!GN150="","",'[1]BASE'!GN150)</f>
      </c>
      <c r="K149" s="474">
        <f>IF('[1]BASE'!GO150="","",'[1]BASE'!GO150)</f>
      </c>
      <c r="L149" s="474">
        <f>IF('[1]BASE'!GP150="","",'[1]BASE'!GP150)</f>
      </c>
      <c r="M149" s="474">
        <f>IF('[1]BASE'!GQ150="","",'[1]BASE'!GQ150)</f>
      </c>
      <c r="N149" s="474">
        <f>IF('[1]BASE'!GR150="","",'[1]BASE'!GR150)</f>
        <v>1</v>
      </c>
      <c r="O149" s="474">
        <f>IF('[1]BASE'!GS150="","",'[1]BASE'!GS150)</f>
      </c>
      <c r="P149" s="474">
        <f>IF('[1]BASE'!GT150="","",'[1]BASE'!GT150)</f>
      </c>
      <c r="Q149" s="474">
        <f>IF('[1]BASE'!GU150="","",'[1]BASE'!GU150)</f>
      </c>
      <c r="R149" s="474">
        <f>IF('[1]BASE'!GV150="","",'[1]BASE'!GV150)</f>
      </c>
      <c r="S149" s="474">
        <f>IF('[1]BASE'!GW150="","",'[1]BASE'!GW150)</f>
      </c>
      <c r="T149" s="474">
        <f>IF('[1]BASE'!GX150="","",'[1]BASE'!GX150)</f>
      </c>
      <c r="U149" s="472"/>
      <c r="V149" s="469"/>
    </row>
    <row r="150" spans="2:22" s="463" customFormat="1" ht="19.5" customHeight="1">
      <c r="B150" s="464"/>
      <c r="C150" s="470">
        <f>IF('[1]BASE'!C151="","",'[1]BASE'!C151)</f>
        <v>135</v>
      </c>
      <c r="D150" s="470">
        <f>IF('[1]BASE'!D151="","",'[1]BASE'!D151)</f>
        <v>4715</v>
      </c>
      <c r="E150" s="470" t="str">
        <f>IF('[1]BASE'!E151="","",'[1]BASE'!E151)</f>
        <v>LUJAN GBA - LUJAN II GBA</v>
      </c>
      <c r="F150" s="470">
        <f>IF('[1]BASE'!F151="","",'[1]BASE'!F151)</f>
        <v>132</v>
      </c>
      <c r="G150" s="470">
        <f>IF('[1]BASE'!G151="","",'[1]BASE'!G151)</f>
        <v>9.02</v>
      </c>
      <c r="H150" s="470" t="str">
        <f>IF('[1]BASE'!H151="","",'[1]BASE'!H151)</f>
        <v>C</v>
      </c>
      <c r="I150" s="471">
        <f>IF('[1]BASE'!GM151="","",'[1]BASE'!GM151)</f>
      </c>
      <c r="J150" s="471">
        <f>IF('[1]BASE'!GN151="","",'[1]BASE'!GN151)</f>
      </c>
      <c r="K150" s="471">
        <f>IF('[1]BASE'!GO151="","",'[1]BASE'!GO151)</f>
      </c>
      <c r="L150" s="471">
        <f>IF('[1]BASE'!GP151="","",'[1]BASE'!GP151)</f>
      </c>
      <c r="M150" s="471">
        <f>IF('[1]BASE'!GQ151="","",'[1]BASE'!GQ151)</f>
        <v>1</v>
      </c>
      <c r="N150" s="471">
        <f>IF('[1]BASE'!GR151="","",'[1]BASE'!GR151)</f>
      </c>
      <c r="O150" s="471">
        <f>IF('[1]BASE'!GS151="","",'[1]BASE'!GS151)</f>
      </c>
      <c r="P150" s="471">
        <f>IF('[1]BASE'!GT151="","",'[1]BASE'!GT151)</f>
        <v>2</v>
      </c>
      <c r="Q150" s="471">
        <f>IF('[1]BASE'!GU151="","",'[1]BASE'!GU151)</f>
      </c>
      <c r="R150" s="471">
        <f>IF('[1]BASE'!GV151="","",'[1]BASE'!GV151)</f>
      </c>
      <c r="S150" s="471">
        <f>IF('[1]BASE'!GW151="","",'[1]BASE'!GW151)</f>
      </c>
      <c r="T150" s="471">
        <f>IF('[1]BASE'!GX151="","",'[1]BASE'!GX151)</f>
      </c>
      <c r="U150" s="472"/>
      <c r="V150" s="469"/>
    </row>
    <row r="151" spans="2:22" s="463" customFormat="1" ht="19.5" customHeight="1">
      <c r="B151" s="464"/>
      <c r="C151" s="473">
        <f>IF('[1]BASE'!C152="","",'[1]BASE'!C152)</f>
        <v>136</v>
      </c>
      <c r="D151" s="473">
        <f>IF('[1]BASE'!D152="","",'[1]BASE'!D152)</f>
        <v>4716</v>
      </c>
      <c r="E151" s="473" t="str">
        <f>IF('[1]BASE'!E152="","",'[1]BASE'!E152)</f>
        <v>LUJAN  II - MALV.1- CATONAS 1 - MORON 1</v>
      </c>
      <c r="F151" s="473">
        <f>IF('[1]BASE'!F152="","",'[1]BASE'!F152)</f>
        <v>132</v>
      </c>
      <c r="G151" s="473">
        <f>IF('[1]BASE'!G152="","",'[1]BASE'!G152)</f>
        <v>38.29</v>
      </c>
      <c r="H151" s="473" t="str">
        <f>IF('[1]BASE'!H152="","",'[1]BASE'!H152)</f>
        <v>A</v>
      </c>
      <c r="I151" s="474">
        <f>IF('[1]BASE'!GM152="","",'[1]BASE'!GM152)</f>
      </c>
      <c r="J151" s="474">
        <f>IF('[1]BASE'!GN152="","",'[1]BASE'!GN152)</f>
      </c>
      <c r="K151" s="474">
        <f>IF('[1]BASE'!GO152="","",'[1]BASE'!GO152)</f>
      </c>
      <c r="L151" s="474">
        <f>IF('[1]BASE'!GP152="","",'[1]BASE'!GP152)</f>
      </c>
      <c r="M151" s="474">
        <f>IF('[1]BASE'!GQ152="","",'[1]BASE'!GQ152)</f>
      </c>
      <c r="N151" s="474">
        <f>IF('[1]BASE'!GR152="","",'[1]BASE'!GR152)</f>
      </c>
      <c r="O151" s="474">
        <f>IF('[1]BASE'!GS152="","",'[1]BASE'!GS152)</f>
      </c>
      <c r="P151" s="474">
        <f>IF('[1]BASE'!GT152="","",'[1]BASE'!GT152)</f>
        <v>2</v>
      </c>
      <c r="Q151" s="474">
        <f>IF('[1]BASE'!GU152="","",'[1]BASE'!GU152)</f>
      </c>
      <c r="R151" s="474">
        <f>IF('[1]BASE'!GV152="","",'[1]BASE'!GV152)</f>
        <v>1</v>
      </c>
      <c r="S151" s="474">
        <f>IF('[1]BASE'!GW152="","",'[1]BASE'!GW152)</f>
      </c>
      <c r="T151" s="474">
        <f>IF('[1]BASE'!GX152="","",'[1]BASE'!GX152)</f>
      </c>
      <c r="U151" s="472"/>
      <c r="V151" s="469"/>
    </row>
    <row r="152" spans="2:22" s="463" customFormat="1" ht="19.5" customHeight="1">
      <c r="B152" s="464"/>
      <c r="C152" s="470">
        <f>IF('[1]BASE'!C153="","",'[1]BASE'!C153)</f>
        <v>137</v>
      </c>
      <c r="D152" s="470">
        <f>IF('[1]BASE'!D153="","",'[1]BASE'!D153)</f>
        <v>4888</v>
      </c>
      <c r="E152" s="470" t="str">
        <f>IF('[1]BASE'!E153="","",'[1]BASE'!E153)</f>
        <v>ZARATE -CAMPANA III</v>
      </c>
      <c r="F152" s="470">
        <f>IF('[1]BASE'!F153="","",'[1]BASE'!F153)</f>
        <v>132</v>
      </c>
      <c r="G152" s="470">
        <f>IF('[1]BASE'!G153="","",'[1]BASE'!G153)</f>
        <v>16.8</v>
      </c>
      <c r="H152" s="470" t="str">
        <f>IF('[1]BASE'!H153="","",'[1]BASE'!H153)</f>
        <v>C</v>
      </c>
      <c r="I152" s="471">
        <f>IF('[1]BASE'!GM153="","",'[1]BASE'!GM153)</f>
      </c>
      <c r="J152" s="471">
        <f>IF('[1]BASE'!GN153="","",'[1]BASE'!GN153)</f>
      </c>
      <c r="K152" s="471">
        <f>IF('[1]BASE'!GO153="","",'[1]BASE'!GO153)</f>
      </c>
      <c r="L152" s="471">
        <f>IF('[1]BASE'!GP153="","",'[1]BASE'!GP153)</f>
      </c>
      <c r="M152" s="471">
        <f>IF('[1]BASE'!GQ153="","",'[1]BASE'!GQ153)</f>
      </c>
      <c r="N152" s="471">
        <f>IF('[1]BASE'!GR153="","",'[1]BASE'!GR153)</f>
      </c>
      <c r="O152" s="471">
        <f>IF('[1]BASE'!GS153="","",'[1]BASE'!GS153)</f>
      </c>
      <c r="P152" s="471">
        <f>IF('[1]BASE'!GT153="","",'[1]BASE'!GT153)</f>
      </c>
      <c r="Q152" s="471">
        <f>IF('[1]BASE'!GU153="","",'[1]BASE'!GU153)</f>
      </c>
      <c r="R152" s="471">
        <f>IF('[1]BASE'!GV153="","",'[1]BASE'!GV153)</f>
      </c>
      <c r="S152" s="471">
        <f>IF('[1]BASE'!GW153="","",'[1]BASE'!GW153)</f>
      </c>
      <c r="T152" s="471">
        <f>IF('[1]BASE'!GX153="","",'[1]BASE'!GX153)</f>
      </c>
      <c r="U152" s="472"/>
      <c r="V152" s="469"/>
    </row>
    <row r="153" spans="2:22" s="463" customFormat="1" ht="19.5" customHeight="1">
      <c r="B153" s="464"/>
      <c r="C153" s="473">
        <f>IF('[1]BASE'!C154="","",'[1]BASE'!C154)</f>
        <v>138</v>
      </c>
      <c r="D153" s="473">
        <f>IF('[1]BASE'!D154="","",'[1]BASE'!D154)</f>
        <v>4889</v>
      </c>
      <c r="E153" s="473" t="str">
        <f>IF('[1]BASE'!E154="","",'[1]BASE'!E154)</f>
        <v>CAMPANBA III - MATHEU</v>
      </c>
      <c r="F153" s="473">
        <f>IF('[1]BASE'!F154="","",'[1]BASE'!F154)</f>
        <v>132</v>
      </c>
      <c r="G153" s="473">
        <f>IF('[1]BASE'!G154="","",'[1]BASE'!G154)</f>
        <v>24.7</v>
      </c>
      <c r="H153" s="473" t="str">
        <f>IF('[1]BASE'!H154="","",'[1]BASE'!H154)</f>
        <v>C</v>
      </c>
      <c r="I153" s="474">
        <f>IF('[1]BASE'!GM154="","",'[1]BASE'!GM154)</f>
      </c>
      <c r="J153" s="474">
        <f>IF('[1]BASE'!GN154="","",'[1]BASE'!GN154)</f>
      </c>
      <c r="K153" s="474">
        <f>IF('[1]BASE'!GO154="","",'[1]BASE'!GO154)</f>
      </c>
      <c r="L153" s="474">
        <f>IF('[1]BASE'!GP154="","",'[1]BASE'!GP154)</f>
      </c>
      <c r="M153" s="474">
        <f>IF('[1]BASE'!GQ154="","",'[1]BASE'!GQ154)</f>
      </c>
      <c r="N153" s="474">
        <f>IF('[1]BASE'!GR154="","",'[1]BASE'!GR154)</f>
      </c>
      <c r="O153" s="474">
        <f>IF('[1]BASE'!GS154="","",'[1]BASE'!GS154)</f>
      </c>
      <c r="P153" s="474">
        <f>IF('[1]BASE'!GT154="","",'[1]BASE'!GT154)</f>
      </c>
      <c r="Q153" s="474">
        <f>IF('[1]BASE'!GU154="","",'[1]BASE'!GU154)</f>
      </c>
      <c r="R153" s="474">
        <f>IF('[1]BASE'!GV154="","",'[1]BASE'!GV154)</f>
      </c>
      <c r="S153" s="474">
        <f>IF('[1]BASE'!GW154="","",'[1]BASE'!GW154)</f>
      </c>
      <c r="T153" s="474">
        <f>IF('[1]BASE'!GX154="","",'[1]BASE'!GX154)</f>
      </c>
      <c r="U153" s="472"/>
      <c r="V153" s="469"/>
    </row>
    <row r="154" spans="2:22" s="463" customFormat="1" ht="19.5" customHeight="1">
      <c r="B154" s="464"/>
      <c r="C154" s="470">
        <f>IF('[1]BASE'!C155="","",'[1]BASE'!C155)</f>
        <v>139</v>
      </c>
      <c r="D154" s="470">
        <f>IF('[1]BASE'!D155="","",'[1]BASE'!D155)</f>
        <v>4914</v>
      </c>
      <c r="E154" s="470" t="str">
        <f>IF('[1]BASE'!E155="","",'[1]BASE'!E155)</f>
        <v>RAMALLO - SIDERAR</v>
      </c>
      <c r="F154" s="470">
        <f>IF('[1]BASE'!F155="","",'[1]BASE'!F155)</f>
        <v>132</v>
      </c>
      <c r="G154" s="470">
        <f>IF('[1]BASE'!G155="","",'[1]BASE'!G155)</f>
        <v>6.75</v>
      </c>
      <c r="H154" s="470" t="str">
        <f>IF('[1]BASE'!H155="","",'[1]BASE'!H155)</f>
        <v>C</v>
      </c>
      <c r="I154" s="471">
        <f>IF('[1]BASE'!GM155="","",'[1]BASE'!GM155)</f>
      </c>
      <c r="J154" s="471">
        <f>IF('[1]BASE'!GN155="","",'[1]BASE'!GN155)</f>
      </c>
      <c r="K154" s="471">
        <f>IF('[1]BASE'!GO155="","",'[1]BASE'!GO155)</f>
      </c>
      <c r="L154" s="471">
        <f>IF('[1]BASE'!GP155="","",'[1]BASE'!GP155)</f>
      </c>
      <c r="M154" s="471">
        <f>IF('[1]BASE'!GQ155="","",'[1]BASE'!GQ155)</f>
      </c>
      <c r="N154" s="471">
        <f>IF('[1]BASE'!GR155="","",'[1]BASE'!GR155)</f>
      </c>
      <c r="O154" s="471">
        <f>IF('[1]BASE'!GS155="","",'[1]BASE'!GS155)</f>
      </c>
      <c r="P154" s="471">
        <f>IF('[1]BASE'!GT155="","",'[1]BASE'!GT155)</f>
      </c>
      <c r="Q154" s="471">
        <f>IF('[1]BASE'!GU155="","",'[1]BASE'!GU155)</f>
      </c>
      <c r="R154" s="471">
        <f>IF('[1]BASE'!GV155="","",'[1]BASE'!GV155)</f>
      </c>
      <c r="S154" s="471">
        <f>IF('[1]BASE'!GW155="","",'[1]BASE'!GW155)</f>
      </c>
      <c r="T154" s="471">
        <f>IF('[1]BASE'!GX155="","",'[1]BASE'!GX155)</f>
      </c>
      <c r="U154" s="472"/>
      <c r="V154" s="469"/>
    </row>
    <row r="155" spans="2:22" s="463" customFormat="1" ht="19.5" customHeight="1">
      <c r="B155" s="464"/>
      <c r="C155" s="473">
        <f>IF('[1]BASE'!C156="","",'[1]BASE'!C156)</f>
        <v>140</v>
      </c>
      <c r="D155" s="473">
        <f>IF('[1]BASE'!D156="","",'[1]BASE'!D156)</f>
        <v>4915</v>
      </c>
      <c r="E155" s="473" t="str">
        <f>IF('[1]BASE'!E156="","",'[1]BASE'!E156)</f>
        <v>SIDERAR - SAN NICOLÁS</v>
      </c>
      <c r="F155" s="473">
        <f>IF('[1]BASE'!F156="","",'[1]BASE'!F156)</f>
        <v>132</v>
      </c>
      <c r="G155" s="473">
        <f>IF('[1]BASE'!G156="","",'[1]BASE'!G156)</f>
        <v>1.31</v>
      </c>
      <c r="H155" s="473" t="str">
        <f>IF('[1]BASE'!H156="","",'[1]BASE'!H156)</f>
        <v>C</v>
      </c>
      <c r="I155" s="474">
        <f>IF('[1]BASE'!GM156="","",'[1]BASE'!GM156)</f>
      </c>
      <c r="J155" s="474">
        <f>IF('[1]BASE'!GN156="","",'[1]BASE'!GN156)</f>
      </c>
      <c r="K155" s="474">
        <f>IF('[1]BASE'!GO156="","",'[1]BASE'!GO156)</f>
      </c>
      <c r="L155" s="474">
        <f>IF('[1]BASE'!GP156="","",'[1]BASE'!GP156)</f>
      </c>
      <c r="M155" s="474">
        <f>IF('[1]BASE'!GQ156="","",'[1]BASE'!GQ156)</f>
      </c>
      <c r="N155" s="474">
        <f>IF('[1]BASE'!GR156="","",'[1]BASE'!GR156)</f>
      </c>
      <c r="O155" s="474">
        <f>IF('[1]BASE'!GS156="","",'[1]BASE'!GS156)</f>
      </c>
      <c r="P155" s="474">
        <f>IF('[1]BASE'!GT156="","",'[1]BASE'!GT156)</f>
      </c>
      <c r="Q155" s="474">
        <f>IF('[1]BASE'!GU156="","",'[1]BASE'!GU156)</f>
      </c>
      <c r="R155" s="474">
        <f>IF('[1]BASE'!GV156="","",'[1]BASE'!GV156)</f>
      </c>
      <c r="S155" s="474">
        <f>IF('[1]BASE'!GW156="","",'[1]BASE'!GW156)</f>
      </c>
      <c r="T155" s="474">
        <f>IF('[1]BASE'!GX156="","",'[1]BASE'!GX156)</f>
      </c>
      <c r="U155" s="472"/>
      <c r="V155" s="469"/>
    </row>
    <row r="156" spans="2:22" s="463" customFormat="1" ht="19.5" customHeight="1">
      <c r="B156" s="464"/>
      <c r="C156" s="470">
        <f>IF('[1]BASE'!C157="","",'[1]BASE'!C157)</f>
        <v>141</v>
      </c>
      <c r="D156" s="470">
        <f>IF('[1]BASE'!D157="","",'[1]BASE'!D157)</f>
      </c>
      <c r="E156" s="470" t="str">
        <f>IF('[1]BASE'!E157="","",'[1]BASE'!E157)</f>
        <v>RAMALLO IND - RAMALLO</v>
      </c>
      <c r="F156" s="470">
        <f>IF('[1]BASE'!F157="","",'[1]BASE'!F157)</f>
        <v>132</v>
      </c>
      <c r="G156" s="470">
        <f>IF('[1]BASE'!G157="","",'[1]BASE'!G157)</f>
        <v>17.66</v>
      </c>
      <c r="H156" s="470" t="str">
        <f>IF('[1]BASE'!H157="","",'[1]BASE'!H157)</f>
        <v>C</v>
      </c>
      <c r="I156" s="471">
        <f>IF('[1]BASE'!GM157="","",'[1]BASE'!GM157)</f>
      </c>
      <c r="J156" s="471">
        <f>IF('[1]BASE'!GN157="","",'[1]BASE'!GN157)</f>
      </c>
      <c r="K156" s="471">
        <f>IF('[1]BASE'!GO157="","",'[1]BASE'!GO157)</f>
      </c>
      <c r="L156" s="471">
        <f>IF('[1]BASE'!GP157="","",'[1]BASE'!GP157)</f>
      </c>
      <c r="M156" s="471">
        <f>IF('[1]BASE'!GQ157="","",'[1]BASE'!GQ157)</f>
      </c>
      <c r="N156" s="471">
        <f>IF('[1]BASE'!GR157="","",'[1]BASE'!GR157)</f>
      </c>
      <c r="O156" s="471">
        <f>IF('[1]BASE'!GS157="","",'[1]BASE'!GS157)</f>
      </c>
      <c r="P156" s="471">
        <f>IF('[1]BASE'!GT157="","",'[1]BASE'!GT157)</f>
      </c>
      <c r="Q156" s="471">
        <f>IF('[1]BASE'!GU157="","",'[1]BASE'!GU157)</f>
      </c>
      <c r="R156" s="471">
        <f>IF('[1]BASE'!GV157="","",'[1]BASE'!GV157)</f>
      </c>
      <c r="S156" s="471">
        <f>IF('[1]BASE'!GW157="","",'[1]BASE'!GW157)</f>
      </c>
      <c r="T156" s="471">
        <f>IF('[1]BASE'!GX157="","",'[1]BASE'!GX157)</f>
      </c>
      <c r="U156" s="472"/>
      <c r="V156" s="469"/>
    </row>
    <row r="157" spans="2:22" s="463" customFormat="1" ht="19.5" customHeight="1">
      <c r="B157" s="464"/>
      <c r="C157" s="473">
        <f>IF('[1]BASE'!C158="","",'[1]BASE'!C158)</f>
        <v>142</v>
      </c>
      <c r="D157" s="473">
        <f>IF('[1]BASE'!D158="","",'[1]BASE'!D158)</f>
        <v>4964</v>
      </c>
      <c r="E157" s="473" t="str">
        <f>IF('[1]BASE'!E158="","",'[1]BASE'!E158)</f>
        <v>PINAMAR - VALERIA DEL MAR</v>
      </c>
      <c r="F157" s="473">
        <f>IF('[1]BASE'!F158="","",'[1]BASE'!F158)</f>
        <v>132</v>
      </c>
      <c r="G157" s="473">
        <f>IF('[1]BASE'!G158="","",'[1]BASE'!G158)</f>
        <v>6</v>
      </c>
      <c r="H157" s="473" t="str">
        <f>IF('[1]BASE'!H158="","",'[1]BASE'!H158)</f>
        <v>C</v>
      </c>
      <c r="I157" s="474">
        <f>IF('[1]BASE'!GM158="","",'[1]BASE'!GM158)</f>
      </c>
      <c r="J157" s="474">
        <f>IF('[1]BASE'!GN158="","",'[1]BASE'!GN158)</f>
      </c>
      <c r="K157" s="474">
        <f>IF('[1]BASE'!GO158="","",'[1]BASE'!GO158)</f>
      </c>
      <c r="L157" s="474">
        <f>IF('[1]BASE'!GP158="","",'[1]BASE'!GP158)</f>
      </c>
      <c r="M157" s="474">
        <f>IF('[1]BASE'!GQ158="","",'[1]BASE'!GQ158)</f>
      </c>
      <c r="N157" s="474">
        <f>IF('[1]BASE'!GR158="","",'[1]BASE'!GR158)</f>
      </c>
      <c r="O157" s="474">
        <f>IF('[1]BASE'!GS158="","",'[1]BASE'!GS158)</f>
      </c>
      <c r="P157" s="474">
        <f>IF('[1]BASE'!GT158="","",'[1]BASE'!GT158)</f>
      </c>
      <c r="Q157" s="474">
        <f>IF('[1]BASE'!GU158="","",'[1]BASE'!GU158)</f>
      </c>
      <c r="R157" s="474">
        <f>IF('[1]BASE'!GV158="","",'[1]BASE'!GV158)</f>
      </c>
      <c r="S157" s="474">
        <f>IF('[1]BASE'!GW158="","",'[1]BASE'!GW158)</f>
      </c>
      <c r="T157" s="474">
        <f>IF('[1]BASE'!GX158="","",'[1]BASE'!GX158)</f>
      </c>
      <c r="U157" s="472"/>
      <c r="V157" s="469"/>
    </row>
    <row r="158" spans="2:22" s="463" customFormat="1" ht="19.5" customHeight="1">
      <c r="B158" s="464"/>
      <c r="C158" s="470">
        <f>IF('[1]BASE'!C159="","",'[1]BASE'!C159)</f>
        <v>143</v>
      </c>
      <c r="D158" s="470">
        <f>IF('[1]BASE'!D159="","",'[1]BASE'!D159)</f>
        <v>4965</v>
      </c>
      <c r="E158" s="470" t="str">
        <f>IF('[1]BASE'!E159="","",'[1]BASE'!E159)</f>
        <v>VALERIA DEL MAR - VILLA GESELL</v>
      </c>
      <c r="F158" s="470">
        <f>IF('[1]BASE'!F159="","",'[1]BASE'!F159)</f>
        <v>132</v>
      </c>
      <c r="G158" s="470">
        <f>IF('[1]BASE'!G159="","",'[1]BASE'!G159)</f>
        <v>14.28</v>
      </c>
      <c r="H158" s="470" t="str">
        <f>IF('[1]BASE'!H159="","",'[1]BASE'!H159)</f>
        <v>C</v>
      </c>
      <c r="I158" s="471">
        <f>IF('[1]BASE'!GM159="","",'[1]BASE'!GM159)</f>
      </c>
      <c r="J158" s="471">
        <f>IF('[1]BASE'!GN159="","",'[1]BASE'!GN159)</f>
      </c>
      <c r="K158" s="471">
        <f>IF('[1]BASE'!GO159="","",'[1]BASE'!GO159)</f>
      </c>
      <c r="L158" s="471">
        <f>IF('[1]BASE'!GP159="","",'[1]BASE'!GP159)</f>
      </c>
      <c r="M158" s="471">
        <f>IF('[1]BASE'!GQ159="","",'[1]BASE'!GQ159)</f>
      </c>
      <c r="N158" s="471">
        <f>IF('[1]BASE'!GR159="","",'[1]BASE'!GR159)</f>
      </c>
      <c r="O158" s="471">
        <f>IF('[1]BASE'!GS159="","",'[1]BASE'!GS159)</f>
      </c>
      <c r="P158" s="471">
        <f>IF('[1]BASE'!GT159="","",'[1]BASE'!GT159)</f>
      </c>
      <c r="Q158" s="471">
        <f>IF('[1]BASE'!GU159="","",'[1]BASE'!GU159)</f>
      </c>
      <c r="R158" s="471">
        <f>IF('[1]BASE'!GV159="","",'[1]BASE'!GV159)</f>
      </c>
      <c r="S158" s="471">
        <f>IF('[1]BASE'!GW159="","",'[1]BASE'!GW159)</f>
      </c>
      <c r="T158" s="471">
        <f>IF('[1]BASE'!GX159="","",'[1]BASE'!GX159)</f>
      </c>
      <c r="U158" s="472"/>
      <c r="V158" s="469"/>
    </row>
    <row r="159" spans="2:22" s="463" customFormat="1" ht="19.5" customHeight="1">
      <c r="B159" s="464"/>
      <c r="C159" s="473">
        <f>IF('[1]BASE'!C160="","",'[1]BASE'!C160)</f>
        <v>144</v>
      </c>
      <c r="D159" s="473">
        <f>IF('[1]BASE'!D160="","",'[1]BASE'!D160)</f>
      </c>
      <c r="E159" s="473" t="str">
        <f>IF('[1]BASE'!E160="","",'[1]BASE'!E160)</f>
        <v>BAHIA BLANCA - MONTE HERMOSO</v>
      </c>
      <c r="F159" s="473">
        <f>IF('[1]BASE'!F160="","",'[1]BASE'!F160)</f>
        <v>132</v>
      </c>
      <c r="G159" s="473">
        <f>IF('[1]BASE'!G160="","",'[1]BASE'!G160)</f>
        <v>90</v>
      </c>
      <c r="H159" s="473" t="s">
        <v>75</v>
      </c>
      <c r="I159" s="474">
        <f>IF('[1]BASE'!GM160="","",'[1]BASE'!GM160)</f>
      </c>
      <c r="J159" s="474">
        <f>IF('[1]BASE'!GN160="","",'[1]BASE'!GN160)</f>
      </c>
      <c r="K159" s="474">
        <f>IF('[1]BASE'!GO160="","",'[1]BASE'!GO160)</f>
      </c>
      <c r="L159" s="474">
        <f>IF('[1]BASE'!GP160="","",'[1]BASE'!GP160)</f>
      </c>
      <c r="M159" s="474">
        <f>IF('[1]BASE'!GQ160="","",'[1]BASE'!GQ160)</f>
      </c>
      <c r="N159" s="474">
        <f>IF('[1]BASE'!GR160="","",'[1]BASE'!GR160)</f>
      </c>
      <c r="O159" s="474">
        <f>IF('[1]BASE'!GS160="","",'[1]BASE'!GS160)</f>
      </c>
      <c r="P159" s="474">
        <f>IF('[1]BASE'!GT160="","",'[1]BASE'!GT160)</f>
        <v>1</v>
      </c>
      <c r="Q159" s="474">
        <f>IF('[1]BASE'!GU160="","",'[1]BASE'!GU160)</f>
      </c>
      <c r="R159" s="474">
        <f>IF('[1]BASE'!GV160="","",'[1]BASE'!GV160)</f>
      </c>
      <c r="S159" s="474">
        <f>IF('[1]BASE'!GW160="","",'[1]BASE'!GW160)</f>
      </c>
      <c r="T159" s="474">
        <f>IF('[1]BASE'!GX160="","",'[1]BASE'!GX160)</f>
      </c>
      <c r="U159" s="472"/>
      <c r="V159" s="469"/>
    </row>
    <row r="160" spans="2:22" s="463" customFormat="1" ht="19.5" customHeight="1">
      <c r="B160" s="464"/>
      <c r="C160" s="470">
        <f>IF('[1]BASE'!C161="","",'[1]BASE'!C161)</f>
        <v>145</v>
      </c>
      <c r="D160" s="470">
        <f>IF('[1]BASE'!D161="","",'[1]BASE'!D161)</f>
      </c>
      <c r="E160" s="470" t="str">
        <f>IF('[1]BASE'!E161="","",'[1]BASE'!E161)</f>
        <v>MONTE HERMOSO - CORONEL DORREGO</v>
      </c>
      <c r="F160" s="470">
        <f>IF('[1]BASE'!F161="","",'[1]BASE'!F161)</f>
        <v>132</v>
      </c>
      <c r="G160" s="470">
        <f>IF('[1]BASE'!G161="","",'[1]BASE'!G161)</f>
        <v>35.4</v>
      </c>
      <c r="H160" s="470" t="s">
        <v>75</v>
      </c>
      <c r="I160" s="471">
        <f>IF('[1]BASE'!GM161="","",'[1]BASE'!GM161)</f>
      </c>
      <c r="J160" s="471">
        <f>IF('[1]BASE'!GN161="","",'[1]BASE'!GN161)</f>
      </c>
      <c r="K160" s="471">
        <f>IF('[1]BASE'!GO161="","",'[1]BASE'!GO161)</f>
      </c>
      <c r="L160" s="471">
        <f>IF('[1]BASE'!GP161="","",'[1]BASE'!GP161)</f>
      </c>
      <c r="M160" s="471">
        <f>IF('[1]BASE'!GQ161="","",'[1]BASE'!GQ161)</f>
      </c>
      <c r="N160" s="471">
        <f>IF('[1]BASE'!GR161="","",'[1]BASE'!GR161)</f>
      </c>
      <c r="O160" s="471">
        <f>IF('[1]BASE'!GS161="","",'[1]BASE'!GS161)</f>
      </c>
      <c r="P160" s="471">
        <f>IF('[1]BASE'!GT161="","",'[1]BASE'!GT161)</f>
      </c>
      <c r="Q160" s="471">
        <f>IF('[1]BASE'!GU161="","",'[1]BASE'!GU161)</f>
      </c>
      <c r="R160" s="471">
        <f>IF('[1]BASE'!GV161="","",'[1]BASE'!GV161)</f>
      </c>
      <c r="S160" s="471">
        <f>IF('[1]BASE'!GW161="","",'[1]BASE'!GW161)</f>
      </c>
      <c r="T160" s="471">
        <f>IF('[1]BASE'!GX161="","",'[1]BASE'!GX161)</f>
      </c>
      <c r="U160" s="472"/>
      <c r="V160" s="469"/>
    </row>
    <row r="161" spans="2:22" s="463" customFormat="1" ht="19.5" customHeight="1">
      <c r="B161" s="464"/>
      <c r="C161" s="473"/>
      <c r="D161" s="473"/>
      <c r="E161" s="473"/>
      <c r="F161" s="473"/>
      <c r="G161" s="473"/>
      <c r="H161" s="473"/>
      <c r="I161" s="474"/>
      <c r="J161" s="474"/>
      <c r="K161" s="474"/>
      <c r="L161" s="474"/>
      <c r="M161" s="474"/>
      <c r="N161" s="474"/>
      <c r="O161" s="474"/>
      <c r="P161" s="474"/>
      <c r="Q161" s="474"/>
      <c r="R161" s="474"/>
      <c r="S161" s="474"/>
      <c r="T161" s="474"/>
      <c r="U161" s="472"/>
      <c r="V161" s="469"/>
    </row>
    <row r="162" spans="2:22" s="463" customFormat="1" ht="19.5" customHeight="1" thickBot="1">
      <c r="B162" s="464"/>
      <c r="C162" s="475"/>
      <c r="D162" s="475"/>
      <c r="E162" s="475"/>
      <c r="F162" s="475"/>
      <c r="G162" s="476"/>
      <c r="H162" s="477"/>
      <c r="I162" s="478"/>
      <c r="J162" s="478"/>
      <c r="K162" s="478"/>
      <c r="L162" s="478"/>
      <c r="M162" s="478"/>
      <c r="N162" s="478"/>
      <c r="O162" s="478"/>
      <c r="P162" s="478"/>
      <c r="Q162" s="478"/>
      <c r="R162" s="478"/>
      <c r="S162" s="478"/>
      <c r="T162" s="478"/>
      <c r="U162" s="472"/>
      <c r="V162" s="469"/>
    </row>
    <row r="163" spans="2:22" s="463" customFormat="1" ht="19.5" customHeight="1" thickBot="1" thickTop="1">
      <c r="B163" s="464"/>
      <c r="C163" s="479"/>
      <c r="D163" s="479"/>
      <c r="E163" s="480" t="s">
        <v>212</v>
      </c>
      <c r="F163" s="481">
        <f>ROUND(SUM($G$16:$G$162)-SUMIF(T16:T162,"XXXX",$G$16:$G$162),2)</f>
        <v>6162.72</v>
      </c>
      <c r="G163" s="482" t="s">
        <v>213</v>
      </c>
      <c r="H163" s="482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83"/>
      <c r="U163" s="472"/>
      <c r="V163" s="469"/>
    </row>
    <row r="164" spans="2:22" s="463" customFormat="1" ht="19.5" customHeight="1" thickBot="1" thickTop="1">
      <c r="B164" s="464"/>
      <c r="C164" s="479"/>
      <c r="D164" s="484"/>
      <c r="G164" s="485" t="s">
        <v>214</v>
      </c>
      <c r="H164" s="485"/>
      <c r="I164" s="486">
        <f aca="true" t="shared" si="0" ref="I164:T164">SUM(I16:I162)</f>
        <v>9</v>
      </c>
      <c r="J164" s="486">
        <f t="shared" si="0"/>
        <v>2</v>
      </c>
      <c r="K164" s="486">
        <f t="shared" si="0"/>
        <v>9</v>
      </c>
      <c r="L164" s="486">
        <f t="shared" si="0"/>
        <v>12</v>
      </c>
      <c r="M164" s="486">
        <f t="shared" si="0"/>
        <v>10</v>
      </c>
      <c r="N164" s="486">
        <f t="shared" si="0"/>
        <v>11</v>
      </c>
      <c r="O164" s="486">
        <f t="shared" si="0"/>
        <v>9</v>
      </c>
      <c r="P164" s="486">
        <f t="shared" si="0"/>
        <v>15</v>
      </c>
      <c r="Q164" s="486">
        <f t="shared" si="0"/>
        <v>13</v>
      </c>
      <c r="R164" s="486">
        <f t="shared" si="0"/>
        <v>12</v>
      </c>
      <c r="S164" s="486">
        <f t="shared" si="0"/>
        <v>8</v>
      </c>
      <c r="T164" s="486">
        <f t="shared" si="0"/>
        <v>4</v>
      </c>
      <c r="U164" s="487"/>
      <c r="V164" s="469"/>
    </row>
    <row r="165" spans="2:22" s="463" customFormat="1" ht="19.5" customHeight="1" thickBot="1" thickTop="1">
      <c r="B165" s="464"/>
      <c r="C165" s="479"/>
      <c r="D165" s="484"/>
      <c r="F165" s="488"/>
      <c r="G165" s="489" t="s">
        <v>215</v>
      </c>
      <c r="H165" s="489"/>
      <c r="I165" s="490">
        <f>'[1]BASE'!GM166</f>
        <v>1.64</v>
      </c>
      <c r="J165" s="490">
        <f>'[1]BASE'!GN166</f>
        <v>1.66</v>
      </c>
      <c r="K165" s="490">
        <f>'[1]BASE'!GO166</f>
        <v>1.59</v>
      </c>
      <c r="L165" s="490">
        <f>'[1]BASE'!GP166</f>
        <v>1.57</v>
      </c>
      <c r="M165" s="490">
        <f>'[1]BASE'!GQ166</f>
        <v>1.62</v>
      </c>
      <c r="N165" s="490">
        <f>'[1]BASE'!GR166</f>
        <v>1.69</v>
      </c>
      <c r="O165" s="490">
        <f>'[1]BASE'!GS166</f>
        <v>1.8</v>
      </c>
      <c r="P165" s="490">
        <f>'[1]BASE'!GT166</f>
        <v>1.83</v>
      </c>
      <c r="Q165" s="490">
        <f>'[1]BASE'!GU166</f>
        <v>1.83</v>
      </c>
      <c r="R165" s="490">
        <f>'[1]BASE'!GV166</f>
        <v>1.9</v>
      </c>
      <c r="S165" s="490">
        <f>'[1]BASE'!GW166</f>
        <v>1.88</v>
      </c>
      <c r="T165" s="490">
        <f>'[1]BASE'!GX166</f>
        <v>1.85</v>
      </c>
      <c r="U165" s="490">
        <f>SUM(I164:T164)/F163*100</f>
        <v>1.8498325414751926</v>
      </c>
      <c r="V165" s="469"/>
    </row>
    <row r="166" spans="2:22" ht="18.75" customHeight="1" thickBot="1" thickTop="1">
      <c r="B166" s="453"/>
      <c r="C166" s="479"/>
      <c r="D166" s="491"/>
      <c r="E166" s="492"/>
      <c r="F166" s="493"/>
      <c r="G166" s="494"/>
      <c r="H166" s="494"/>
      <c r="I166" s="495"/>
      <c r="J166" s="495"/>
      <c r="K166" s="495"/>
      <c r="L166" s="495"/>
      <c r="M166" s="495"/>
      <c r="N166" s="495"/>
      <c r="O166" s="495"/>
      <c r="P166" s="495"/>
      <c r="Q166" s="495"/>
      <c r="R166" s="495"/>
      <c r="S166" s="495"/>
      <c r="T166" s="495"/>
      <c r="V166" s="496"/>
    </row>
    <row r="167" spans="2:22" ht="21" thickBot="1" thickTop="1">
      <c r="B167" s="497"/>
      <c r="C167" s="498"/>
      <c r="D167" s="454"/>
      <c r="E167" s="491"/>
      <c r="G167" s="499"/>
      <c r="L167" s="516" t="s">
        <v>216</v>
      </c>
      <c r="M167" s="517"/>
      <c r="N167" s="500">
        <f>U165</f>
        <v>1.8498325414751926</v>
      </c>
      <c r="O167" s="501" t="s">
        <v>217</v>
      </c>
      <c r="P167" s="502"/>
      <c r="Q167" s="503"/>
      <c r="R167" s="454"/>
      <c r="S167" s="454"/>
      <c r="T167" s="454"/>
      <c r="V167" s="504"/>
    </row>
    <row r="168" spans="2:22" ht="18.75" customHeight="1" thickBot="1" thickTop="1">
      <c r="B168" s="505"/>
      <c r="C168" s="506"/>
      <c r="D168" s="507"/>
      <c r="E168" s="507"/>
      <c r="F168" s="508"/>
      <c r="G168" s="509"/>
      <c r="H168" s="509"/>
      <c r="I168" s="510"/>
      <c r="J168" s="510"/>
      <c r="K168" s="510"/>
      <c r="L168" s="510"/>
      <c r="M168" s="510"/>
      <c r="N168" s="510"/>
      <c r="O168" s="510"/>
      <c r="P168" s="510"/>
      <c r="Q168" s="510"/>
      <c r="R168" s="510"/>
      <c r="S168" s="510"/>
      <c r="T168" s="510"/>
      <c r="U168" s="510"/>
      <c r="V168" s="511"/>
    </row>
    <row r="169" spans="3:195" ht="13.5" thickTop="1">
      <c r="C169" s="512"/>
      <c r="D169" s="494"/>
      <c r="E169" s="494"/>
      <c r="F169" s="494"/>
      <c r="G169" s="494"/>
      <c r="H169" s="494"/>
      <c r="I169" s="513"/>
      <c r="J169" s="513"/>
      <c r="K169" s="513"/>
      <c r="L169" s="513"/>
      <c r="M169" s="513"/>
      <c r="N169" s="513"/>
      <c r="O169" s="513"/>
      <c r="P169" s="513"/>
      <c r="Q169" s="513"/>
      <c r="R169" s="513"/>
      <c r="S169" s="513"/>
      <c r="T169" s="513"/>
      <c r="U169" s="495"/>
      <c r="V169" s="454"/>
      <c r="W169" s="454"/>
      <c r="X169" s="454"/>
      <c r="Y169" s="454"/>
      <c r="Z169" s="454"/>
      <c r="AA169" s="454"/>
      <c r="AB169" s="454"/>
      <c r="AC169" s="454"/>
      <c r="AD169" s="454"/>
      <c r="AE169" s="454"/>
      <c r="AF169" s="454"/>
      <c r="AG169" s="454"/>
      <c r="AH169" s="454"/>
      <c r="AI169" s="454"/>
      <c r="AJ169" s="454"/>
      <c r="AK169" s="454"/>
      <c r="AL169" s="454"/>
      <c r="AM169" s="454"/>
      <c r="AN169" s="454"/>
      <c r="AO169" s="454"/>
      <c r="AP169" s="454"/>
      <c r="AQ169" s="454"/>
      <c r="AR169" s="454"/>
      <c r="AS169" s="454"/>
      <c r="AT169" s="454"/>
      <c r="AU169" s="454"/>
      <c r="AV169" s="454"/>
      <c r="AW169" s="454"/>
      <c r="AX169" s="454"/>
      <c r="AY169" s="454"/>
      <c r="AZ169" s="454"/>
      <c r="BA169" s="454"/>
      <c r="BB169" s="454"/>
      <c r="BC169" s="454"/>
      <c r="BD169" s="454"/>
      <c r="BE169" s="454"/>
      <c r="BF169" s="454"/>
      <c r="BG169" s="454"/>
      <c r="BH169" s="454"/>
      <c r="BI169" s="454"/>
      <c r="BJ169" s="454"/>
      <c r="BK169" s="454"/>
      <c r="BL169" s="454"/>
      <c r="BM169" s="454"/>
      <c r="BN169" s="454"/>
      <c r="BO169" s="454"/>
      <c r="BP169" s="454"/>
      <c r="BQ169" s="454"/>
      <c r="BR169" s="454"/>
      <c r="BS169" s="454"/>
      <c r="BT169" s="454"/>
      <c r="BU169" s="454"/>
      <c r="BV169" s="454"/>
      <c r="BW169" s="454"/>
      <c r="BX169" s="454"/>
      <c r="BY169" s="454"/>
      <c r="BZ169" s="454"/>
      <c r="CA169" s="454"/>
      <c r="CB169" s="454"/>
      <c r="CC169" s="454"/>
      <c r="CD169" s="454"/>
      <c r="CE169" s="454"/>
      <c r="CF169" s="454"/>
      <c r="CG169" s="454"/>
      <c r="CH169" s="454"/>
      <c r="CI169" s="454"/>
      <c r="CJ169" s="454"/>
      <c r="CK169" s="454"/>
      <c r="CL169" s="454"/>
      <c r="CM169" s="454"/>
      <c r="CN169" s="454"/>
      <c r="CO169" s="454"/>
      <c r="CP169" s="454"/>
      <c r="CQ169" s="454"/>
      <c r="CR169" s="454"/>
      <c r="CS169" s="454"/>
      <c r="CT169" s="454"/>
      <c r="CU169" s="454"/>
      <c r="CV169" s="454"/>
      <c r="CW169" s="454"/>
      <c r="CX169" s="454"/>
      <c r="CY169" s="454"/>
      <c r="CZ169" s="454"/>
      <c r="DA169" s="454"/>
      <c r="DB169" s="454"/>
      <c r="DC169" s="454"/>
      <c r="DD169" s="454"/>
      <c r="DE169" s="454"/>
      <c r="DF169" s="454"/>
      <c r="DG169" s="454"/>
      <c r="DH169" s="454"/>
      <c r="DI169" s="454"/>
      <c r="DJ169" s="454"/>
      <c r="DK169" s="454"/>
      <c r="DL169" s="454"/>
      <c r="DM169" s="454"/>
      <c r="DN169" s="454"/>
      <c r="DO169" s="454"/>
      <c r="DP169" s="454"/>
      <c r="DQ169" s="454"/>
      <c r="DR169" s="454"/>
      <c r="DS169" s="454"/>
      <c r="DT169" s="454"/>
      <c r="DU169" s="454"/>
      <c r="DV169" s="454"/>
      <c r="DW169" s="454"/>
      <c r="DX169" s="454"/>
      <c r="DY169" s="454"/>
      <c r="DZ169" s="454"/>
      <c r="EA169" s="454"/>
      <c r="EB169" s="454"/>
      <c r="EC169" s="454"/>
      <c r="ED169" s="454"/>
      <c r="EE169" s="454"/>
      <c r="EF169" s="454"/>
      <c r="EG169" s="454"/>
      <c r="EH169" s="454"/>
      <c r="EI169" s="454"/>
      <c r="EJ169" s="454"/>
      <c r="EK169" s="454"/>
      <c r="EL169" s="454"/>
      <c r="EM169" s="454"/>
      <c r="EN169" s="454"/>
      <c r="EO169" s="454"/>
      <c r="EP169" s="454"/>
      <c r="EQ169" s="454"/>
      <c r="ER169" s="454"/>
      <c r="ES169" s="454"/>
      <c r="ET169" s="454"/>
      <c r="EU169" s="454"/>
      <c r="EV169" s="454"/>
      <c r="EW169" s="454"/>
      <c r="EX169" s="454"/>
      <c r="EY169" s="454"/>
      <c r="EZ169" s="454"/>
      <c r="FA169" s="454"/>
      <c r="FB169" s="454"/>
      <c r="FC169" s="454"/>
      <c r="FD169" s="454"/>
      <c r="FE169" s="454"/>
      <c r="FF169" s="454"/>
      <c r="FG169" s="454"/>
      <c r="FH169" s="454"/>
      <c r="FI169" s="454"/>
      <c r="FJ169" s="454"/>
      <c r="FK169" s="454"/>
      <c r="FL169" s="454"/>
      <c r="FM169" s="454"/>
      <c r="FN169" s="454"/>
      <c r="FO169" s="454"/>
      <c r="FP169" s="454"/>
      <c r="FQ169" s="454"/>
      <c r="FR169" s="454"/>
      <c r="FS169" s="454"/>
      <c r="FT169" s="454"/>
      <c r="FU169" s="454"/>
      <c r="FV169" s="454"/>
      <c r="FW169" s="454"/>
      <c r="FX169" s="454"/>
      <c r="FY169" s="454"/>
      <c r="FZ169" s="454"/>
      <c r="GA169" s="454"/>
      <c r="GB169" s="454"/>
      <c r="GC169" s="454"/>
      <c r="GD169" s="454"/>
      <c r="GE169" s="454"/>
      <c r="GF169" s="454"/>
      <c r="GG169" s="454"/>
      <c r="GH169" s="454"/>
      <c r="GI169" s="454"/>
      <c r="GJ169" s="454"/>
      <c r="GK169" s="454"/>
      <c r="GL169" s="454"/>
      <c r="GM169" s="454"/>
    </row>
    <row r="170" spans="3:195" ht="12.75">
      <c r="C170" s="512"/>
      <c r="D170" s="494"/>
      <c r="E170" s="494"/>
      <c r="F170" s="494"/>
      <c r="G170" s="494"/>
      <c r="H170" s="494"/>
      <c r="I170" s="513"/>
      <c r="J170" s="513"/>
      <c r="K170" s="513"/>
      <c r="L170" s="513"/>
      <c r="M170" s="513"/>
      <c r="N170" s="513"/>
      <c r="O170" s="513"/>
      <c r="P170" s="513"/>
      <c r="Q170" s="513"/>
      <c r="R170" s="513"/>
      <c r="S170" s="513"/>
      <c r="T170" s="513"/>
      <c r="U170" s="495"/>
      <c r="V170" s="454"/>
      <c r="W170" s="454"/>
      <c r="X170" s="454"/>
      <c r="Y170" s="454"/>
      <c r="Z170" s="454"/>
      <c r="AA170" s="454"/>
      <c r="AB170" s="454"/>
      <c r="AC170" s="454"/>
      <c r="AD170" s="454"/>
      <c r="AE170" s="454"/>
      <c r="AF170" s="454"/>
      <c r="AG170" s="454"/>
      <c r="AH170" s="454"/>
      <c r="AI170" s="454"/>
      <c r="AJ170" s="454"/>
      <c r="AK170" s="454"/>
      <c r="AL170" s="454"/>
      <c r="AM170" s="454"/>
      <c r="AN170" s="454"/>
      <c r="AO170" s="454"/>
      <c r="AP170" s="454"/>
      <c r="AQ170" s="454"/>
      <c r="AR170" s="454"/>
      <c r="AS170" s="454"/>
      <c r="AT170" s="454"/>
      <c r="AU170" s="454"/>
      <c r="AV170" s="454"/>
      <c r="AW170" s="454"/>
      <c r="AX170" s="454"/>
      <c r="AY170" s="454"/>
      <c r="AZ170" s="454"/>
      <c r="BA170" s="454"/>
      <c r="BB170" s="454"/>
      <c r="BC170" s="454"/>
      <c r="BD170" s="454"/>
      <c r="BE170" s="454"/>
      <c r="BF170" s="454"/>
      <c r="BG170" s="454"/>
      <c r="BH170" s="454"/>
      <c r="BI170" s="454"/>
      <c r="BJ170" s="454"/>
      <c r="BK170" s="454"/>
      <c r="BL170" s="454"/>
      <c r="BM170" s="454"/>
      <c r="BN170" s="454"/>
      <c r="BO170" s="454"/>
      <c r="BP170" s="454"/>
      <c r="BQ170" s="454"/>
      <c r="BR170" s="454"/>
      <c r="BS170" s="454"/>
      <c r="BT170" s="454"/>
      <c r="BU170" s="454"/>
      <c r="BV170" s="454"/>
      <c r="BW170" s="454"/>
      <c r="BX170" s="454"/>
      <c r="BY170" s="454"/>
      <c r="BZ170" s="454"/>
      <c r="CA170" s="454"/>
      <c r="CB170" s="454"/>
      <c r="CC170" s="454"/>
      <c r="CD170" s="454"/>
      <c r="CE170" s="454"/>
      <c r="CF170" s="454"/>
      <c r="CG170" s="454"/>
      <c r="CH170" s="454"/>
      <c r="CI170" s="454"/>
      <c r="CJ170" s="454"/>
      <c r="CK170" s="454"/>
      <c r="CL170" s="454"/>
      <c r="CM170" s="454"/>
      <c r="CN170" s="454"/>
      <c r="CO170" s="454"/>
      <c r="CP170" s="454"/>
      <c r="CQ170" s="454"/>
      <c r="CR170" s="454"/>
      <c r="CS170" s="454"/>
      <c r="CT170" s="454"/>
      <c r="CU170" s="454"/>
      <c r="CV170" s="454"/>
      <c r="CW170" s="454"/>
      <c r="CX170" s="454"/>
      <c r="CY170" s="454"/>
      <c r="CZ170" s="454"/>
      <c r="DA170" s="454"/>
      <c r="DB170" s="454"/>
      <c r="DC170" s="454"/>
      <c r="DD170" s="454"/>
      <c r="DE170" s="454"/>
      <c r="DF170" s="454"/>
      <c r="DG170" s="454"/>
      <c r="DH170" s="454"/>
      <c r="DI170" s="454"/>
      <c r="DJ170" s="454"/>
      <c r="DK170" s="454"/>
      <c r="DL170" s="454"/>
      <c r="DM170" s="454"/>
      <c r="DN170" s="454"/>
      <c r="DO170" s="454"/>
      <c r="DP170" s="454"/>
      <c r="DQ170" s="454"/>
      <c r="DR170" s="454"/>
      <c r="DS170" s="454"/>
      <c r="DT170" s="454"/>
      <c r="DU170" s="454"/>
      <c r="DV170" s="454"/>
      <c r="DW170" s="454"/>
      <c r="DX170" s="454"/>
      <c r="DY170" s="454"/>
      <c r="DZ170" s="454"/>
      <c r="EA170" s="454"/>
      <c r="EB170" s="454"/>
      <c r="EC170" s="454"/>
      <c r="ED170" s="454"/>
      <c r="EE170" s="454"/>
      <c r="EF170" s="454"/>
      <c r="EG170" s="454"/>
      <c r="EH170" s="454"/>
      <c r="EI170" s="454"/>
      <c r="EJ170" s="454"/>
      <c r="EK170" s="454"/>
      <c r="EL170" s="454"/>
      <c r="EM170" s="454"/>
      <c r="EN170" s="454"/>
      <c r="EO170" s="454"/>
      <c r="EP170" s="454"/>
      <c r="EQ170" s="454"/>
      <c r="ER170" s="454"/>
      <c r="ES170" s="454"/>
      <c r="ET170" s="454"/>
      <c r="EU170" s="454"/>
      <c r="EV170" s="454"/>
      <c r="EW170" s="454"/>
      <c r="EX170" s="454"/>
      <c r="EY170" s="454"/>
      <c r="EZ170" s="454"/>
      <c r="FA170" s="454"/>
      <c r="FB170" s="454"/>
      <c r="FC170" s="454"/>
      <c r="FD170" s="454"/>
      <c r="FE170" s="454"/>
      <c r="FF170" s="454"/>
      <c r="FG170" s="454"/>
      <c r="FH170" s="454"/>
      <c r="FI170" s="454"/>
      <c r="FJ170" s="454"/>
      <c r="FK170" s="454"/>
      <c r="FL170" s="454"/>
      <c r="FM170" s="454"/>
      <c r="FN170" s="454"/>
      <c r="FO170" s="454"/>
      <c r="FP170" s="454"/>
      <c r="FQ170" s="454"/>
      <c r="FR170" s="454"/>
      <c r="FS170" s="454"/>
      <c r="FT170" s="454"/>
      <c r="FU170" s="454"/>
      <c r="FV170" s="454"/>
      <c r="FW170" s="454"/>
      <c r="FX170" s="454"/>
      <c r="FY170" s="454"/>
      <c r="FZ170" s="454"/>
      <c r="GA170" s="454"/>
      <c r="GB170" s="454"/>
      <c r="GC170" s="454"/>
      <c r="GD170" s="454"/>
      <c r="GE170" s="454"/>
      <c r="GF170" s="454"/>
      <c r="GG170" s="454"/>
      <c r="GH170" s="454"/>
      <c r="GI170" s="454"/>
      <c r="GJ170" s="454"/>
      <c r="GK170" s="454"/>
      <c r="GL170" s="454"/>
      <c r="GM170" s="454"/>
    </row>
    <row r="171" spans="3:195" ht="12.75">
      <c r="C171" s="512"/>
      <c r="D171" s="494"/>
      <c r="E171" s="494"/>
      <c r="F171" s="494"/>
      <c r="G171" s="494"/>
      <c r="H171" s="494"/>
      <c r="I171" s="513"/>
      <c r="J171" s="513"/>
      <c r="K171" s="513"/>
      <c r="L171" s="513"/>
      <c r="M171" s="513"/>
      <c r="N171" s="513"/>
      <c r="O171" s="513"/>
      <c r="P171" s="513"/>
      <c r="Q171" s="513"/>
      <c r="R171" s="513"/>
      <c r="S171" s="513"/>
      <c r="T171" s="513"/>
      <c r="U171" s="495"/>
      <c r="V171" s="454"/>
      <c r="W171" s="454"/>
      <c r="X171" s="454"/>
      <c r="Y171" s="454"/>
      <c r="Z171" s="454"/>
      <c r="AA171" s="454"/>
      <c r="AB171" s="454"/>
      <c r="AC171" s="454"/>
      <c r="AD171" s="454"/>
      <c r="AE171" s="454"/>
      <c r="AF171" s="454"/>
      <c r="AG171" s="454"/>
      <c r="AH171" s="454"/>
      <c r="AI171" s="454"/>
      <c r="AJ171" s="454"/>
      <c r="AK171" s="454"/>
      <c r="AL171" s="454"/>
      <c r="AM171" s="454"/>
      <c r="AN171" s="454"/>
      <c r="AO171" s="454"/>
      <c r="AP171" s="454"/>
      <c r="AQ171" s="454"/>
      <c r="AR171" s="454"/>
      <c r="AS171" s="454"/>
      <c r="AT171" s="454"/>
      <c r="AU171" s="454"/>
      <c r="AV171" s="454"/>
      <c r="AW171" s="454"/>
      <c r="AX171" s="454"/>
      <c r="AY171" s="454"/>
      <c r="AZ171" s="454"/>
      <c r="BA171" s="454"/>
      <c r="BB171" s="454"/>
      <c r="BC171" s="454"/>
      <c r="BD171" s="454"/>
      <c r="BE171" s="454"/>
      <c r="BF171" s="454"/>
      <c r="BG171" s="454"/>
      <c r="BH171" s="454"/>
      <c r="BI171" s="454"/>
      <c r="BJ171" s="454"/>
      <c r="BK171" s="454"/>
      <c r="BL171" s="454"/>
      <c r="BM171" s="454"/>
      <c r="BN171" s="454"/>
      <c r="BO171" s="454"/>
      <c r="BP171" s="454"/>
      <c r="BQ171" s="454"/>
      <c r="BR171" s="454"/>
      <c r="BS171" s="454"/>
      <c r="BT171" s="454"/>
      <c r="BU171" s="454"/>
      <c r="BV171" s="454"/>
      <c r="BW171" s="454"/>
      <c r="BX171" s="454"/>
      <c r="BY171" s="454"/>
      <c r="BZ171" s="454"/>
      <c r="CA171" s="454"/>
      <c r="CB171" s="454"/>
      <c r="CC171" s="454"/>
      <c r="CD171" s="454"/>
      <c r="CE171" s="454"/>
      <c r="CF171" s="454"/>
      <c r="CG171" s="454"/>
      <c r="CH171" s="454"/>
      <c r="CI171" s="454"/>
      <c r="CJ171" s="454"/>
      <c r="CK171" s="454"/>
      <c r="CL171" s="454"/>
      <c r="CM171" s="454"/>
      <c r="CN171" s="454"/>
      <c r="CO171" s="454"/>
      <c r="CP171" s="454"/>
      <c r="CQ171" s="454"/>
      <c r="CR171" s="454"/>
      <c r="CS171" s="454"/>
      <c r="CT171" s="454"/>
      <c r="CU171" s="454"/>
      <c r="CV171" s="454"/>
      <c r="CW171" s="454"/>
      <c r="CX171" s="454"/>
      <c r="CY171" s="454"/>
      <c r="CZ171" s="454"/>
      <c r="DA171" s="454"/>
      <c r="DB171" s="454"/>
      <c r="DC171" s="454"/>
      <c r="DD171" s="454"/>
      <c r="DE171" s="454"/>
      <c r="DF171" s="454"/>
      <c r="DG171" s="454"/>
      <c r="DH171" s="454"/>
      <c r="DI171" s="454"/>
      <c r="DJ171" s="454"/>
      <c r="DK171" s="454"/>
      <c r="DL171" s="454"/>
      <c r="DM171" s="454"/>
      <c r="DN171" s="454"/>
      <c r="DO171" s="454"/>
      <c r="DP171" s="454"/>
      <c r="DQ171" s="454"/>
      <c r="DR171" s="454"/>
      <c r="DS171" s="454"/>
      <c r="DT171" s="454"/>
      <c r="DU171" s="454"/>
      <c r="DV171" s="454"/>
      <c r="DW171" s="454"/>
      <c r="DX171" s="454"/>
      <c r="DY171" s="454"/>
      <c r="DZ171" s="454"/>
      <c r="EA171" s="454"/>
      <c r="EB171" s="454"/>
      <c r="EC171" s="454"/>
      <c r="ED171" s="454"/>
      <c r="EE171" s="454"/>
      <c r="EF171" s="454"/>
      <c r="EG171" s="454"/>
      <c r="EH171" s="454"/>
      <c r="EI171" s="454"/>
      <c r="EJ171" s="454"/>
      <c r="EK171" s="454"/>
      <c r="EL171" s="454"/>
      <c r="EM171" s="454"/>
      <c r="EN171" s="454"/>
      <c r="EO171" s="454"/>
      <c r="EP171" s="454"/>
      <c r="EQ171" s="454"/>
      <c r="ER171" s="454"/>
      <c r="ES171" s="454"/>
      <c r="ET171" s="454"/>
      <c r="EU171" s="454"/>
      <c r="EV171" s="454"/>
      <c r="EW171" s="454"/>
      <c r="EX171" s="454"/>
      <c r="EY171" s="454"/>
      <c r="EZ171" s="454"/>
      <c r="FA171" s="454"/>
      <c r="FB171" s="454"/>
      <c r="FC171" s="454"/>
      <c r="FD171" s="454"/>
      <c r="FE171" s="454"/>
      <c r="FF171" s="454"/>
      <c r="FG171" s="454"/>
      <c r="FH171" s="454"/>
      <c r="FI171" s="454"/>
      <c r="FJ171" s="454"/>
      <c r="FK171" s="454"/>
      <c r="FL171" s="454"/>
      <c r="FM171" s="454"/>
      <c r="FN171" s="454"/>
      <c r="FO171" s="454"/>
      <c r="FP171" s="454"/>
      <c r="FQ171" s="454"/>
      <c r="FR171" s="454"/>
      <c r="FS171" s="454"/>
      <c r="FT171" s="454"/>
      <c r="FU171" s="454"/>
      <c r="FV171" s="454"/>
      <c r="FW171" s="454"/>
      <c r="FX171" s="454"/>
      <c r="FY171" s="454"/>
      <c r="FZ171" s="454"/>
      <c r="GA171" s="454"/>
      <c r="GB171" s="454"/>
      <c r="GC171" s="454"/>
      <c r="GD171" s="454"/>
      <c r="GE171" s="454"/>
      <c r="GF171" s="454"/>
      <c r="GG171" s="454"/>
      <c r="GH171" s="454"/>
      <c r="GI171" s="454"/>
      <c r="GJ171" s="454"/>
      <c r="GK171" s="454"/>
      <c r="GL171" s="454"/>
      <c r="GM171" s="454"/>
    </row>
    <row r="172" spans="3:195" ht="12.75">
      <c r="C172" s="512"/>
      <c r="D172" s="494"/>
      <c r="E172" s="494"/>
      <c r="F172" s="494"/>
      <c r="G172" s="494"/>
      <c r="H172" s="494"/>
      <c r="I172" s="494"/>
      <c r="J172" s="494"/>
      <c r="K172" s="494"/>
      <c r="L172" s="494"/>
      <c r="M172" s="494"/>
      <c r="N172" s="494"/>
      <c r="O172" s="494"/>
      <c r="P172" s="494"/>
      <c r="Q172" s="494"/>
      <c r="R172" s="494"/>
      <c r="S172" s="494"/>
      <c r="T172" s="494"/>
      <c r="U172" s="494"/>
      <c r="V172" s="454"/>
      <c r="W172" s="454"/>
      <c r="X172" s="454"/>
      <c r="Y172" s="454"/>
      <c r="Z172" s="454"/>
      <c r="AA172" s="454"/>
      <c r="AB172" s="454"/>
      <c r="AC172" s="454"/>
      <c r="AD172" s="454"/>
      <c r="AE172" s="454"/>
      <c r="AF172" s="454"/>
      <c r="AG172" s="454"/>
      <c r="AH172" s="454"/>
      <c r="AI172" s="454"/>
      <c r="AJ172" s="454"/>
      <c r="AK172" s="454"/>
      <c r="AL172" s="454"/>
      <c r="AM172" s="454"/>
      <c r="AN172" s="454"/>
      <c r="AO172" s="454"/>
      <c r="AP172" s="454"/>
      <c r="AQ172" s="454"/>
      <c r="AR172" s="454"/>
      <c r="AS172" s="454"/>
      <c r="AT172" s="454"/>
      <c r="AU172" s="454"/>
      <c r="AV172" s="454"/>
      <c r="AW172" s="454"/>
      <c r="AX172" s="454"/>
      <c r="AY172" s="454"/>
      <c r="AZ172" s="454"/>
      <c r="BA172" s="454"/>
      <c r="BB172" s="454"/>
      <c r="BC172" s="454"/>
      <c r="BD172" s="454"/>
      <c r="BE172" s="454"/>
      <c r="BF172" s="454"/>
      <c r="BG172" s="454"/>
      <c r="BH172" s="454"/>
      <c r="BI172" s="454"/>
      <c r="BJ172" s="454"/>
      <c r="BK172" s="454"/>
      <c r="BL172" s="454"/>
      <c r="BM172" s="454"/>
      <c r="BN172" s="454"/>
      <c r="BO172" s="454"/>
      <c r="BP172" s="454"/>
      <c r="BQ172" s="454"/>
      <c r="BR172" s="454"/>
      <c r="BS172" s="454"/>
      <c r="BT172" s="454"/>
      <c r="BU172" s="454"/>
      <c r="BV172" s="454"/>
      <c r="BW172" s="454"/>
      <c r="BX172" s="454"/>
      <c r="BY172" s="454"/>
      <c r="BZ172" s="454"/>
      <c r="CA172" s="454"/>
      <c r="CB172" s="454"/>
      <c r="CC172" s="454"/>
      <c r="CD172" s="454"/>
      <c r="CE172" s="454"/>
      <c r="CF172" s="454"/>
      <c r="CG172" s="454"/>
      <c r="CH172" s="454"/>
      <c r="CI172" s="454"/>
      <c r="CJ172" s="454"/>
      <c r="CK172" s="454"/>
      <c r="CL172" s="454"/>
      <c r="CM172" s="454"/>
      <c r="CN172" s="454"/>
      <c r="CO172" s="454"/>
      <c r="CP172" s="454"/>
      <c r="CQ172" s="454"/>
      <c r="CR172" s="454"/>
      <c r="CS172" s="454"/>
      <c r="CT172" s="454"/>
      <c r="CU172" s="454"/>
      <c r="CV172" s="454"/>
      <c r="CW172" s="454"/>
      <c r="CX172" s="454"/>
      <c r="CY172" s="454"/>
      <c r="CZ172" s="454"/>
      <c r="DA172" s="454"/>
      <c r="DB172" s="454"/>
      <c r="DC172" s="454"/>
      <c r="DD172" s="454"/>
      <c r="DE172" s="454"/>
      <c r="DF172" s="454"/>
      <c r="DG172" s="454"/>
      <c r="DH172" s="454"/>
      <c r="DI172" s="454"/>
      <c r="DJ172" s="454"/>
      <c r="DK172" s="454"/>
      <c r="DL172" s="454"/>
      <c r="DM172" s="454"/>
      <c r="DN172" s="454"/>
      <c r="DO172" s="454"/>
      <c r="DP172" s="454"/>
      <c r="DQ172" s="454"/>
      <c r="DR172" s="454"/>
      <c r="DS172" s="454"/>
      <c r="DT172" s="454"/>
      <c r="DU172" s="454"/>
      <c r="DV172" s="454"/>
      <c r="DW172" s="454"/>
      <c r="DX172" s="454"/>
      <c r="DY172" s="454"/>
      <c r="DZ172" s="454"/>
      <c r="EA172" s="454"/>
      <c r="EB172" s="454"/>
      <c r="EC172" s="454"/>
      <c r="ED172" s="454"/>
      <c r="EE172" s="454"/>
      <c r="EF172" s="454"/>
      <c r="EG172" s="454"/>
      <c r="EH172" s="454"/>
      <c r="EI172" s="454"/>
      <c r="EJ172" s="454"/>
      <c r="EK172" s="454"/>
      <c r="EL172" s="454"/>
      <c r="EM172" s="454"/>
      <c r="EN172" s="454"/>
      <c r="EO172" s="454"/>
      <c r="EP172" s="454"/>
      <c r="EQ172" s="454"/>
      <c r="ER172" s="454"/>
      <c r="ES172" s="454"/>
      <c r="ET172" s="454"/>
      <c r="EU172" s="454"/>
      <c r="EV172" s="454"/>
      <c r="EW172" s="454"/>
      <c r="EX172" s="454"/>
      <c r="EY172" s="454"/>
      <c r="EZ172" s="454"/>
      <c r="FA172" s="454"/>
      <c r="FB172" s="454"/>
      <c r="FC172" s="454"/>
      <c r="FD172" s="454"/>
      <c r="FE172" s="454"/>
      <c r="FF172" s="454"/>
      <c r="FG172" s="454"/>
      <c r="FH172" s="454"/>
      <c r="FI172" s="454"/>
      <c r="FJ172" s="454"/>
      <c r="FK172" s="454"/>
      <c r="FL172" s="454"/>
      <c r="FM172" s="454"/>
      <c r="FN172" s="454"/>
      <c r="FO172" s="454"/>
      <c r="FP172" s="454"/>
      <c r="FQ172" s="454"/>
      <c r="FR172" s="454"/>
      <c r="FS172" s="454"/>
      <c r="FT172" s="454"/>
      <c r="FU172" s="454"/>
      <c r="FV172" s="454"/>
      <c r="FW172" s="454"/>
      <c r="FX172" s="454"/>
      <c r="FY172" s="454"/>
      <c r="FZ172" s="454"/>
      <c r="GA172" s="454"/>
      <c r="GB172" s="454"/>
      <c r="GC172" s="454"/>
      <c r="GD172" s="454"/>
      <c r="GE172" s="454"/>
      <c r="GF172" s="454"/>
      <c r="GG172" s="454"/>
      <c r="GH172" s="454"/>
      <c r="GI172" s="454"/>
      <c r="GJ172" s="454"/>
      <c r="GK172" s="454"/>
      <c r="GL172" s="454"/>
      <c r="GM172" s="454"/>
    </row>
    <row r="173" spans="3:195" ht="12.75">
      <c r="C173" s="512"/>
      <c r="D173" s="454"/>
      <c r="E173" s="454"/>
      <c r="F173" s="494"/>
      <c r="G173" s="494"/>
      <c r="H173" s="494"/>
      <c r="I173" s="454"/>
      <c r="J173" s="454"/>
      <c r="K173" s="454"/>
      <c r="L173" s="454"/>
      <c r="M173" s="454"/>
      <c r="N173" s="454"/>
      <c r="O173" s="454"/>
      <c r="P173" s="454"/>
      <c r="Q173" s="454"/>
      <c r="R173" s="454"/>
      <c r="S173" s="454"/>
      <c r="T173" s="454"/>
      <c r="U173" s="454"/>
      <c r="V173" s="454"/>
      <c r="W173" s="454"/>
      <c r="X173" s="454"/>
      <c r="Y173" s="454"/>
      <c r="Z173" s="454"/>
      <c r="AA173" s="454"/>
      <c r="AB173" s="454"/>
      <c r="AC173" s="454"/>
      <c r="AD173" s="454"/>
      <c r="AE173" s="454"/>
      <c r="AF173" s="454"/>
      <c r="AG173" s="454"/>
      <c r="AH173" s="454"/>
      <c r="AI173" s="454"/>
      <c r="AJ173" s="454"/>
      <c r="AK173" s="454"/>
      <c r="AL173" s="454"/>
      <c r="AM173" s="454"/>
      <c r="AN173" s="454"/>
      <c r="AO173" s="454"/>
      <c r="AP173" s="454"/>
      <c r="AQ173" s="454"/>
      <c r="AR173" s="454"/>
      <c r="AS173" s="454"/>
      <c r="AT173" s="454"/>
      <c r="AU173" s="454"/>
      <c r="AV173" s="454"/>
      <c r="AW173" s="454"/>
      <c r="AX173" s="454"/>
      <c r="AY173" s="454"/>
      <c r="AZ173" s="454"/>
      <c r="BA173" s="454"/>
      <c r="BB173" s="454"/>
      <c r="BC173" s="454"/>
      <c r="BD173" s="454"/>
      <c r="BE173" s="454"/>
      <c r="BF173" s="454"/>
      <c r="BG173" s="454"/>
      <c r="BH173" s="454"/>
      <c r="BI173" s="454"/>
      <c r="BJ173" s="454"/>
      <c r="BK173" s="454"/>
      <c r="BL173" s="454"/>
      <c r="BM173" s="454"/>
      <c r="BN173" s="454"/>
      <c r="BO173" s="454"/>
      <c r="BP173" s="454"/>
      <c r="BQ173" s="454"/>
      <c r="BR173" s="454"/>
      <c r="BS173" s="454"/>
      <c r="BT173" s="454"/>
      <c r="BU173" s="454"/>
      <c r="BV173" s="454"/>
      <c r="BW173" s="454"/>
      <c r="BX173" s="454"/>
      <c r="BY173" s="454"/>
      <c r="BZ173" s="454"/>
      <c r="CA173" s="454"/>
      <c r="CB173" s="454"/>
      <c r="CC173" s="454"/>
      <c r="CD173" s="454"/>
      <c r="CE173" s="454"/>
      <c r="CF173" s="454"/>
      <c r="CG173" s="454"/>
      <c r="CH173" s="454"/>
      <c r="CI173" s="454"/>
      <c r="CJ173" s="454"/>
      <c r="CK173" s="454"/>
      <c r="CL173" s="454"/>
      <c r="CM173" s="454"/>
      <c r="CN173" s="454"/>
      <c r="CO173" s="454"/>
      <c r="CP173" s="454"/>
      <c r="CQ173" s="454"/>
      <c r="CR173" s="454"/>
      <c r="CS173" s="454"/>
      <c r="CT173" s="454"/>
      <c r="CU173" s="454"/>
      <c r="CV173" s="454"/>
      <c r="CW173" s="454"/>
      <c r="CX173" s="454"/>
      <c r="CY173" s="454"/>
      <c r="CZ173" s="454"/>
      <c r="DA173" s="454"/>
      <c r="DB173" s="454"/>
      <c r="DC173" s="454"/>
      <c r="DD173" s="454"/>
      <c r="DE173" s="454"/>
      <c r="DF173" s="454"/>
      <c r="DG173" s="454"/>
      <c r="DH173" s="454"/>
      <c r="DI173" s="454"/>
      <c r="DJ173" s="454"/>
      <c r="DK173" s="454"/>
      <c r="DL173" s="454"/>
      <c r="DM173" s="454"/>
      <c r="DN173" s="454"/>
      <c r="DO173" s="454"/>
      <c r="DP173" s="454"/>
      <c r="DQ173" s="454"/>
      <c r="DR173" s="454"/>
      <c r="DS173" s="454"/>
      <c r="DT173" s="454"/>
      <c r="DU173" s="454"/>
      <c r="DV173" s="454"/>
      <c r="DW173" s="454"/>
      <c r="DX173" s="454"/>
      <c r="DY173" s="454"/>
      <c r="DZ173" s="454"/>
      <c r="EA173" s="454"/>
      <c r="EB173" s="454"/>
      <c r="EC173" s="454"/>
      <c r="ED173" s="454"/>
      <c r="EE173" s="454"/>
      <c r="EF173" s="454"/>
      <c r="EG173" s="454"/>
      <c r="EH173" s="454"/>
      <c r="EI173" s="454"/>
      <c r="EJ173" s="454"/>
      <c r="EK173" s="454"/>
      <c r="EL173" s="454"/>
      <c r="EM173" s="454"/>
      <c r="EN173" s="454"/>
      <c r="EO173" s="454"/>
      <c r="EP173" s="454"/>
      <c r="EQ173" s="454"/>
      <c r="ER173" s="454"/>
      <c r="ES173" s="454"/>
      <c r="ET173" s="454"/>
      <c r="EU173" s="454"/>
      <c r="EV173" s="454"/>
      <c r="EW173" s="454"/>
      <c r="EX173" s="454"/>
      <c r="EY173" s="454"/>
      <c r="EZ173" s="454"/>
      <c r="FA173" s="454"/>
      <c r="FB173" s="454"/>
      <c r="FC173" s="454"/>
      <c r="FD173" s="454"/>
      <c r="FE173" s="454"/>
      <c r="FF173" s="454"/>
      <c r="FG173" s="454"/>
      <c r="FH173" s="454"/>
      <c r="FI173" s="454"/>
      <c r="FJ173" s="454"/>
      <c r="FK173" s="454"/>
      <c r="FL173" s="454"/>
      <c r="FM173" s="454"/>
      <c r="FN173" s="454"/>
      <c r="FO173" s="454"/>
      <c r="FP173" s="454"/>
      <c r="FQ173" s="454"/>
      <c r="FR173" s="454"/>
      <c r="FS173" s="454"/>
      <c r="FT173" s="454"/>
      <c r="FU173" s="454"/>
      <c r="FV173" s="454"/>
      <c r="FW173" s="454"/>
      <c r="FX173" s="454"/>
      <c r="FY173" s="454"/>
      <c r="FZ173" s="454"/>
      <c r="GA173" s="454"/>
      <c r="GB173" s="454"/>
      <c r="GC173" s="454"/>
      <c r="GD173" s="454"/>
      <c r="GE173" s="454"/>
      <c r="GF173" s="454"/>
      <c r="GG173" s="454"/>
      <c r="GH173" s="454"/>
      <c r="GI173" s="454"/>
      <c r="GJ173" s="454"/>
      <c r="GK173" s="454"/>
      <c r="GL173" s="454"/>
      <c r="GM173" s="454"/>
    </row>
    <row r="174" spans="3:8" ht="12.75">
      <c r="C174" s="512"/>
      <c r="F174" s="512"/>
      <c r="G174" s="512"/>
      <c r="H174" s="512"/>
    </row>
    <row r="175" spans="3:8" ht="12.75">
      <c r="C175" s="512"/>
      <c r="F175" s="512"/>
      <c r="G175" s="512"/>
      <c r="H175" s="512"/>
    </row>
    <row r="176" spans="3:8" ht="12.75">
      <c r="C176" s="512"/>
      <c r="F176" s="512"/>
      <c r="G176" s="512"/>
      <c r="H176" s="512"/>
    </row>
    <row r="177" spans="6:8" ht="12.75">
      <c r="F177" s="512"/>
      <c r="G177" s="512"/>
      <c r="H177" s="512"/>
    </row>
    <row r="199" spans="9:20" ht="12.75">
      <c r="I199" s="514"/>
      <c r="J199" s="514"/>
      <c r="K199" s="514"/>
      <c r="L199" s="514"/>
      <c r="M199" s="514"/>
      <c r="N199" s="514"/>
      <c r="O199" s="514"/>
      <c r="P199" s="514"/>
      <c r="Q199" s="514"/>
      <c r="R199" s="514"/>
      <c r="S199" s="514"/>
      <c r="T199" s="514"/>
    </row>
  </sheetData>
  <sheetProtection/>
  <mergeCells count="5">
    <mergeCell ref="L167:M167"/>
    <mergeCell ref="B12:V12"/>
    <mergeCell ref="B5:V5"/>
    <mergeCell ref="B7:V7"/>
    <mergeCell ref="B9:V9"/>
  </mergeCells>
  <printOptions/>
  <pageMargins left="0.6" right="0.1968503937007874" top="0.36" bottom="0.37" header="0.19" footer="0.19"/>
  <pageSetup fitToHeight="1" fitToWidth="1" horizontalDpi="300" verticalDpi="300" orientation="portrait" paperSize="9" scale="27" r:id="rId2"/>
  <headerFooter alignWithMargins="0">
    <oddFooter>&amp;L&amp;"Times New Roman,Normal"&amp;5&amp;Z&amp;F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5" zoomScaleNormal="75" zoomScalePageLayoutView="0" workbookViewId="0" topLeftCell="A7">
      <selection activeCell="O11" sqref="O11"/>
    </sheetView>
  </sheetViews>
  <sheetFormatPr defaultColWidth="11.421875" defaultRowHeight="12.75"/>
  <cols>
    <col min="1" max="1" width="20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'TOT-0514'!B2</f>
        <v>ANEXO VI al Memorándum  D.T.E.E.  N°     777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+'TOT-0514'!B14</f>
        <v>Desde el 01 al 31 de mayo de 2014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257.689</v>
      </c>
      <c r="H14" s="37"/>
      <c r="I14" s="38"/>
      <c r="J14" s="34"/>
      <c r="K14" s="34"/>
      <c r="L14" s="39" t="s">
        <v>8</v>
      </c>
      <c r="M14" s="40">
        <f>150*'TOT-0514'!B13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246.23899999999998</v>
      </c>
      <c r="H15" s="42"/>
      <c r="I15" s="43"/>
      <c r="J15" s="7"/>
      <c r="K15" s="44"/>
      <c r="L15" s="39" t="s">
        <v>10</v>
      </c>
      <c r="M15" s="40">
        <f>50*'TOT-0514'!B13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246.23899999999998</v>
      </c>
      <c r="H16" s="42"/>
      <c r="I16" s="43"/>
      <c r="J16" s="7"/>
      <c r="K16" s="7"/>
      <c r="L16" s="39" t="s">
        <v>12</v>
      </c>
      <c r="M16" s="40">
        <f>10*'TOT-0514'!B13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5">
        <v>3</v>
      </c>
      <c r="D17" s="415">
        <v>4</v>
      </c>
      <c r="E17" s="415">
        <v>5</v>
      </c>
      <c r="F17" s="415">
        <v>6</v>
      </c>
      <c r="G17" s="415">
        <v>7</v>
      </c>
      <c r="H17" s="415">
        <v>8</v>
      </c>
      <c r="I17" s="415">
        <v>9</v>
      </c>
      <c r="J17" s="415">
        <v>10</v>
      </c>
      <c r="K17" s="415">
        <v>11</v>
      </c>
      <c r="L17" s="415">
        <v>12</v>
      </c>
      <c r="M17" s="415">
        <v>13</v>
      </c>
      <c r="N17" s="415">
        <v>14</v>
      </c>
      <c r="O17" s="415">
        <v>15</v>
      </c>
      <c r="P17" s="415">
        <v>16</v>
      </c>
      <c r="Q17" s="415">
        <v>17</v>
      </c>
      <c r="R17" s="415">
        <v>18</v>
      </c>
      <c r="S17" s="415">
        <v>19</v>
      </c>
      <c r="T17" s="415">
        <v>20</v>
      </c>
      <c r="U17" s="415">
        <v>21</v>
      </c>
      <c r="V17" s="415">
        <v>22</v>
      </c>
      <c r="W17" s="415">
        <v>23</v>
      </c>
      <c r="X17" s="415">
        <v>24</v>
      </c>
      <c r="Y17" s="415">
        <v>25</v>
      </c>
      <c r="Z17" s="415">
        <v>26</v>
      </c>
      <c r="AA17" s="415">
        <v>27</v>
      </c>
      <c r="AB17" s="415">
        <v>28</v>
      </c>
      <c r="AC17" s="415">
        <v>29</v>
      </c>
      <c r="AD17" s="14"/>
    </row>
    <row r="18" spans="2:30" s="45" customFormat="1" ht="34.5" customHeight="1" thickBot="1" thickTop="1">
      <c r="B18" s="46"/>
      <c r="C18" s="414" t="s">
        <v>13</v>
      </c>
      <c r="D18" s="414" t="s">
        <v>66</v>
      </c>
      <c r="E18" s="414" t="s">
        <v>67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/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24"/>
      <c r="L20" s="425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1</v>
      </c>
      <c r="D21" s="79">
        <v>274796</v>
      </c>
      <c r="E21" s="79">
        <v>1529</v>
      </c>
      <c r="F21" s="77" t="s">
        <v>69</v>
      </c>
      <c r="G21" s="77">
        <v>132</v>
      </c>
      <c r="H21" s="90">
        <v>103.29000091552734</v>
      </c>
      <c r="I21" s="91" t="s">
        <v>70</v>
      </c>
      <c r="J21" s="92">
        <f aca="true" t="shared" si="0" ref="J21:J40">IF(G21=220,$G$14,IF(G21=132,$G$15,$G$16))*IF(H21&gt;25,H21,25)/100</f>
        <v>254.34026535438534</v>
      </c>
      <c r="K21" s="424">
        <v>41761.35208333333</v>
      </c>
      <c r="L21" s="424">
        <v>41761.73055555556</v>
      </c>
      <c r="M21" s="94">
        <f aca="true" t="shared" si="1" ref="M21:M40">IF(F21="","",(L21-K21)*24)</f>
        <v>9.083333333430346</v>
      </c>
      <c r="N21" s="95">
        <f aca="true" t="shared" si="2" ref="N21:N40">IF(F21="","",ROUND((L21-K21)*24*60,0))</f>
        <v>545</v>
      </c>
      <c r="O21" s="96" t="s">
        <v>71</v>
      </c>
      <c r="P21" s="423" t="s">
        <v>73</v>
      </c>
      <c r="Q21" s="97">
        <f aca="true" t="shared" si="3" ref="Q21:Q40">IF(I21="A",$M$14,IF(I21="B",$M$15,$M$16))</f>
        <v>150</v>
      </c>
      <c r="R21" s="98">
        <f aca="true" t="shared" si="4" ref="R21:R39">IF(O21="P",ROUND(N21/60,2)*J21*Q21*0.01,"--")</f>
        <v>3464.1144141267287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20" t="s">
        <v>72</v>
      </c>
      <c r="AC21" s="106">
        <f aca="true" t="shared" si="14" ref="AC21:AC40">IF(F21="","",SUM(R21:AA21)*IF(AB21="SI",1,2))</f>
        <v>3464.1144141267287</v>
      </c>
      <c r="AD21" s="107"/>
    </row>
    <row r="22" spans="2:30" s="1" customFormat="1" ht="16.5" customHeight="1">
      <c r="B22" s="13"/>
      <c r="C22" s="79">
        <v>2</v>
      </c>
      <c r="D22" s="79">
        <v>274798</v>
      </c>
      <c r="E22" s="79">
        <v>1529</v>
      </c>
      <c r="F22" s="77" t="s">
        <v>69</v>
      </c>
      <c r="G22" s="77">
        <v>132</v>
      </c>
      <c r="H22" s="90">
        <v>103.29000091552734</v>
      </c>
      <c r="I22" s="91" t="s">
        <v>70</v>
      </c>
      <c r="J22" s="92">
        <f t="shared" si="0"/>
        <v>254.34026535438534</v>
      </c>
      <c r="K22" s="424">
        <v>41762.34722222222</v>
      </c>
      <c r="L22" s="424">
        <v>41762.72638888889</v>
      </c>
      <c r="M22" s="94">
        <f t="shared" si="1"/>
        <v>9.10000000015134</v>
      </c>
      <c r="N22" s="95">
        <f t="shared" si="2"/>
        <v>546</v>
      </c>
      <c r="O22" s="96" t="s">
        <v>71</v>
      </c>
      <c r="P22" s="423" t="s">
        <v>73</v>
      </c>
      <c r="Q22" s="97">
        <f t="shared" si="3"/>
        <v>150</v>
      </c>
      <c r="R22" s="98">
        <f t="shared" si="4"/>
        <v>3471.74462208736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0" t="s">
        <v>72</v>
      </c>
      <c r="AC22" s="106">
        <f t="shared" si="14"/>
        <v>3471.74462208736</v>
      </c>
      <c r="AD22" s="107"/>
    </row>
    <row r="23" spans="2:30" s="1" customFormat="1" ht="16.5" customHeight="1">
      <c r="B23" s="13"/>
      <c r="C23" s="79">
        <v>3</v>
      </c>
      <c r="D23" s="79">
        <v>274804</v>
      </c>
      <c r="E23" s="79">
        <v>1529</v>
      </c>
      <c r="F23" s="77" t="s">
        <v>69</v>
      </c>
      <c r="G23" s="77">
        <v>132</v>
      </c>
      <c r="H23" s="90">
        <v>103.29000091552734</v>
      </c>
      <c r="I23" s="91" t="s">
        <v>70</v>
      </c>
      <c r="J23" s="92">
        <f t="shared" si="0"/>
        <v>254.34026535438534</v>
      </c>
      <c r="K23" s="424">
        <v>41763.34861111111</v>
      </c>
      <c r="L23" s="424">
        <v>41763.71666666667</v>
      </c>
      <c r="M23" s="94">
        <f t="shared" si="1"/>
        <v>8.83333333331393</v>
      </c>
      <c r="N23" s="95">
        <f t="shared" si="2"/>
        <v>530</v>
      </c>
      <c r="O23" s="96" t="s">
        <v>71</v>
      </c>
      <c r="P23" s="423" t="s">
        <v>73</v>
      </c>
      <c r="Q23" s="97">
        <f t="shared" si="3"/>
        <v>150</v>
      </c>
      <c r="R23" s="98">
        <f t="shared" si="4"/>
        <v>3368.736814618834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0" t="s">
        <v>72</v>
      </c>
      <c r="AC23" s="106">
        <f t="shared" si="14"/>
        <v>3368.736814618834</v>
      </c>
      <c r="AD23" s="107"/>
    </row>
    <row r="24" spans="2:30" s="1" customFormat="1" ht="16.5" customHeight="1">
      <c r="B24" s="13"/>
      <c r="C24" s="79" t="s">
        <v>200</v>
      </c>
      <c r="D24" s="79">
        <v>275003</v>
      </c>
      <c r="E24" s="79">
        <v>4889</v>
      </c>
      <c r="F24" s="77" t="s">
        <v>74</v>
      </c>
      <c r="G24" s="77">
        <v>132</v>
      </c>
      <c r="H24" s="90">
        <v>21</v>
      </c>
      <c r="I24" s="91" t="s">
        <v>75</v>
      </c>
      <c r="J24" s="92">
        <f t="shared" si="0"/>
        <v>61.559749999999994</v>
      </c>
      <c r="K24" s="424">
        <v>41764.31736111111</v>
      </c>
      <c r="L24" s="424">
        <v>41764.60972222222</v>
      </c>
      <c r="M24" s="94">
        <f t="shared" si="1"/>
        <v>7.016666666662786</v>
      </c>
      <c r="N24" s="95">
        <f t="shared" si="2"/>
        <v>421</v>
      </c>
      <c r="O24" s="96" t="s">
        <v>71</v>
      </c>
      <c r="P24" s="423" t="s">
        <v>73</v>
      </c>
      <c r="Q24" s="97">
        <f t="shared" si="3"/>
        <v>10</v>
      </c>
      <c r="R24" s="98">
        <f t="shared" si="4"/>
        <v>43.214944499999994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0" t="s">
        <v>72</v>
      </c>
      <c r="AC24" s="106">
        <v>0</v>
      </c>
      <c r="AD24" s="107"/>
    </row>
    <row r="25" spans="2:30" s="1" customFormat="1" ht="16.5" customHeight="1">
      <c r="B25" s="13"/>
      <c r="C25" s="79">
        <v>5</v>
      </c>
      <c r="D25" s="79">
        <v>275007</v>
      </c>
      <c r="E25" s="79">
        <v>1521</v>
      </c>
      <c r="F25" s="77" t="s">
        <v>76</v>
      </c>
      <c r="G25" s="77">
        <v>132</v>
      </c>
      <c r="H25" s="90">
        <v>122.19999694824219</v>
      </c>
      <c r="I25" s="91" t="s">
        <v>75</v>
      </c>
      <c r="J25" s="92">
        <f t="shared" si="0"/>
        <v>300.9040504853821</v>
      </c>
      <c r="K25" s="424">
        <v>41764.40277777778</v>
      </c>
      <c r="L25" s="424">
        <v>41764.50555555556</v>
      </c>
      <c r="M25" s="94">
        <f t="shared" si="1"/>
        <v>2.4666666666744277</v>
      </c>
      <c r="N25" s="95">
        <f t="shared" si="2"/>
        <v>148</v>
      </c>
      <c r="O25" s="96" t="s">
        <v>71</v>
      </c>
      <c r="P25" s="423" t="s">
        <v>73</v>
      </c>
      <c r="Q25" s="97">
        <f t="shared" si="3"/>
        <v>10</v>
      </c>
      <c r="R25" s="98">
        <f t="shared" si="4"/>
        <v>74.32330046988938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0" t="s">
        <v>72</v>
      </c>
      <c r="AC25" s="106">
        <f t="shared" si="14"/>
        <v>74.32330046988938</v>
      </c>
      <c r="AD25" s="107"/>
    </row>
    <row r="26" spans="2:30" s="1" customFormat="1" ht="16.5" customHeight="1">
      <c r="B26" s="13"/>
      <c r="C26" s="79">
        <v>6</v>
      </c>
      <c r="D26" s="79">
        <v>275010</v>
      </c>
      <c r="E26" s="79">
        <v>5280</v>
      </c>
      <c r="F26" s="77" t="s">
        <v>177</v>
      </c>
      <c r="G26" s="77">
        <v>132</v>
      </c>
      <c r="H26" s="90">
        <v>77.5</v>
      </c>
      <c r="I26" s="91" t="s">
        <v>75</v>
      </c>
      <c r="J26" s="92">
        <f t="shared" si="0"/>
        <v>190.83522499999998</v>
      </c>
      <c r="K26" s="424">
        <v>41764.4875</v>
      </c>
      <c r="L26" s="424">
        <v>41764.71875</v>
      </c>
      <c r="M26" s="94">
        <f t="shared" si="1"/>
        <v>5.549999999930151</v>
      </c>
      <c r="N26" s="95">
        <f t="shared" si="2"/>
        <v>333</v>
      </c>
      <c r="O26" s="93" t="s">
        <v>71</v>
      </c>
      <c r="P26" s="423" t="s">
        <v>73</v>
      </c>
      <c r="Q26" s="97">
        <f t="shared" si="3"/>
        <v>10</v>
      </c>
      <c r="R26" s="98">
        <f t="shared" si="4"/>
        <v>105.91354987499999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0" t="s">
        <v>72</v>
      </c>
      <c r="AC26" s="106">
        <f t="shared" si="14"/>
        <v>105.91354987499999</v>
      </c>
      <c r="AD26" s="107"/>
    </row>
    <row r="27" spans="2:30" s="1" customFormat="1" ht="16.5" customHeight="1">
      <c r="B27" s="13"/>
      <c r="C27" s="79">
        <v>7</v>
      </c>
      <c r="D27" s="79">
        <v>275013</v>
      </c>
      <c r="E27" s="79">
        <v>1439</v>
      </c>
      <c r="F27" s="77" t="s">
        <v>77</v>
      </c>
      <c r="G27" s="77">
        <v>132</v>
      </c>
      <c r="H27" s="90">
        <v>102.5999984741211</v>
      </c>
      <c r="I27" s="91" t="s">
        <v>75</v>
      </c>
      <c r="J27" s="92">
        <f t="shared" si="0"/>
        <v>252.64121024269102</v>
      </c>
      <c r="K27" s="424">
        <v>41765.36041666667</v>
      </c>
      <c r="L27" s="424">
        <v>41765.72152777778</v>
      </c>
      <c r="M27" s="94">
        <f t="shared" si="1"/>
        <v>8.666666666627862</v>
      </c>
      <c r="N27" s="95">
        <f t="shared" si="2"/>
        <v>520</v>
      </c>
      <c r="O27" s="93" t="s">
        <v>71</v>
      </c>
      <c r="P27" s="423" t="s">
        <v>73</v>
      </c>
      <c r="Q27" s="97">
        <f t="shared" si="3"/>
        <v>10</v>
      </c>
      <c r="R27" s="98">
        <f t="shared" si="4"/>
        <v>219.03992928041313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0" t="s">
        <v>72</v>
      </c>
      <c r="AC27" s="106">
        <f t="shared" si="14"/>
        <v>219.03992928041313</v>
      </c>
      <c r="AD27" s="107"/>
    </row>
    <row r="28" spans="2:30" s="1" customFormat="1" ht="16.5" customHeight="1">
      <c r="B28" s="13"/>
      <c r="C28" s="79">
        <v>8</v>
      </c>
      <c r="D28" s="79">
        <v>275014</v>
      </c>
      <c r="E28" s="79">
        <v>2617</v>
      </c>
      <c r="F28" s="77" t="s">
        <v>78</v>
      </c>
      <c r="G28" s="77">
        <v>132</v>
      </c>
      <c r="H28" s="90">
        <v>2.700000047683716</v>
      </c>
      <c r="I28" s="91" t="s">
        <v>75</v>
      </c>
      <c r="J28" s="92">
        <f t="shared" si="0"/>
        <v>61.559749999999994</v>
      </c>
      <c r="K28" s="424">
        <v>41765.37152777778</v>
      </c>
      <c r="L28" s="424">
        <v>41765.62569444445</v>
      </c>
      <c r="M28" s="94">
        <f t="shared" si="1"/>
        <v>6.099999999976717</v>
      </c>
      <c r="N28" s="95">
        <f t="shared" si="2"/>
        <v>366</v>
      </c>
      <c r="O28" s="93" t="s">
        <v>71</v>
      </c>
      <c r="P28" s="423" t="s">
        <v>73</v>
      </c>
      <c r="Q28" s="97">
        <f t="shared" si="3"/>
        <v>10</v>
      </c>
      <c r="R28" s="98">
        <f t="shared" si="4"/>
        <v>37.551447499999995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0" t="s">
        <v>72</v>
      </c>
      <c r="AC28" s="106">
        <f t="shared" si="14"/>
        <v>37.551447499999995</v>
      </c>
      <c r="AD28" s="107"/>
    </row>
    <row r="29" spans="2:30" s="1" customFormat="1" ht="16.5" customHeight="1">
      <c r="B29" s="13"/>
      <c r="C29" s="79">
        <v>9</v>
      </c>
      <c r="D29" s="79">
        <v>275015</v>
      </c>
      <c r="E29" s="79">
        <v>5280</v>
      </c>
      <c r="F29" s="77" t="s">
        <v>177</v>
      </c>
      <c r="G29" s="77">
        <v>132</v>
      </c>
      <c r="H29" s="90">
        <v>77.5</v>
      </c>
      <c r="I29" s="91" t="s">
        <v>75</v>
      </c>
      <c r="J29" s="92">
        <f t="shared" si="0"/>
        <v>190.83522499999998</v>
      </c>
      <c r="K29" s="424">
        <v>41765.376388888886</v>
      </c>
      <c r="L29" s="424">
        <v>41765.71111111111</v>
      </c>
      <c r="M29" s="94">
        <f t="shared" si="1"/>
        <v>8.033333333325572</v>
      </c>
      <c r="N29" s="95">
        <f t="shared" si="2"/>
        <v>482</v>
      </c>
      <c r="O29" s="93" t="s">
        <v>71</v>
      </c>
      <c r="P29" s="423" t="s">
        <v>73</v>
      </c>
      <c r="Q29" s="97">
        <f t="shared" si="3"/>
        <v>10</v>
      </c>
      <c r="R29" s="98">
        <f t="shared" si="4"/>
        <v>153.24068567499998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0" t="s">
        <v>72</v>
      </c>
      <c r="AC29" s="106">
        <f t="shared" si="14"/>
        <v>153.24068567499998</v>
      </c>
      <c r="AD29" s="107"/>
    </row>
    <row r="30" spans="2:30" s="1" customFormat="1" ht="16.5" customHeight="1">
      <c r="B30" s="13"/>
      <c r="C30" s="79">
        <v>10</v>
      </c>
      <c r="D30" s="79">
        <v>275025</v>
      </c>
      <c r="E30" s="79">
        <v>1516</v>
      </c>
      <c r="F30" s="77" t="s">
        <v>79</v>
      </c>
      <c r="G30" s="77">
        <v>132</v>
      </c>
      <c r="H30" s="90">
        <v>138.86000061035156</v>
      </c>
      <c r="I30" s="91" t="s">
        <v>70</v>
      </c>
      <c r="J30" s="92">
        <f t="shared" si="0"/>
        <v>341.9274769029235</v>
      </c>
      <c r="K30" s="424">
        <v>41766.34027777778</v>
      </c>
      <c r="L30" s="424">
        <v>41766.816666666666</v>
      </c>
      <c r="M30" s="94">
        <f t="shared" si="1"/>
        <v>11.43333333323244</v>
      </c>
      <c r="N30" s="95">
        <f t="shared" si="2"/>
        <v>686</v>
      </c>
      <c r="O30" s="93" t="s">
        <v>80</v>
      </c>
      <c r="P30" s="423" t="s">
        <v>73</v>
      </c>
      <c r="Q30" s="97">
        <f t="shared" si="3"/>
        <v>150</v>
      </c>
      <c r="R30" s="98" t="str">
        <f t="shared" si="4"/>
        <v>--</v>
      </c>
      <c r="S30" s="99" t="str">
        <f t="shared" si="5"/>
        <v>--</v>
      </c>
      <c r="T30" s="100">
        <f t="shared" si="6"/>
        <v>51289.12153543853</v>
      </c>
      <c r="U30" s="100">
        <f t="shared" si="7"/>
        <v>153867.3646063156</v>
      </c>
      <c r="V30" s="101">
        <f t="shared" si="8"/>
        <v>43236.729454374676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0" t="s">
        <v>72</v>
      </c>
      <c r="AC30" s="106">
        <f t="shared" si="14"/>
        <v>248393.21559612878</v>
      </c>
      <c r="AD30" s="107"/>
    </row>
    <row r="31" spans="2:30" s="1" customFormat="1" ht="16.5" customHeight="1">
      <c r="B31" s="13"/>
      <c r="C31" s="79">
        <v>11</v>
      </c>
      <c r="D31" s="79">
        <v>275029</v>
      </c>
      <c r="E31" s="79">
        <v>1439</v>
      </c>
      <c r="F31" s="77" t="s">
        <v>77</v>
      </c>
      <c r="G31" s="77">
        <v>132</v>
      </c>
      <c r="H31" s="90">
        <v>102.5999984741211</v>
      </c>
      <c r="I31" s="91" t="s">
        <v>75</v>
      </c>
      <c r="J31" s="92">
        <f t="shared" si="0"/>
        <v>252.64121024269102</v>
      </c>
      <c r="K31" s="424">
        <v>41766.373611111114</v>
      </c>
      <c r="L31" s="424">
        <v>41766.74930555555</v>
      </c>
      <c r="M31" s="94">
        <f t="shared" si="1"/>
        <v>9.01666666654637</v>
      </c>
      <c r="N31" s="95">
        <f t="shared" si="2"/>
        <v>541</v>
      </c>
      <c r="O31" s="93" t="s">
        <v>71</v>
      </c>
      <c r="P31" s="423" t="s">
        <v>73</v>
      </c>
      <c r="Q31" s="97">
        <f t="shared" si="3"/>
        <v>10</v>
      </c>
      <c r="R31" s="98">
        <f t="shared" si="4"/>
        <v>227.88237163890733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0" t="s">
        <v>72</v>
      </c>
      <c r="AC31" s="106">
        <f t="shared" si="14"/>
        <v>227.88237163890733</v>
      </c>
      <c r="AD31" s="107"/>
    </row>
    <row r="32" spans="2:30" s="1" customFormat="1" ht="16.5" customHeight="1">
      <c r="B32" s="13"/>
      <c r="C32" s="79">
        <v>12</v>
      </c>
      <c r="D32" s="79">
        <v>275030</v>
      </c>
      <c r="E32" s="79">
        <v>1436</v>
      </c>
      <c r="F32" s="77" t="s">
        <v>81</v>
      </c>
      <c r="G32" s="77">
        <v>66</v>
      </c>
      <c r="H32" s="90">
        <v>80.0999984741211</v>
      </c>
      <c r="I32" s="91" t="s">
        <v>82</v>
      </c>
      <c r="J32" s="92">
        <f t="shared" si="0"/>
        <v>197.23743524269102</v>
      </c>
      <c r="K32" s="424">
        <v>41766.37847222222</v>
      </c>
      <c r="L32" s="424">
        <v>41766.62777777778</v>
      </c>
      <c r="M32" s="94">
        <f t="shared" si="1"/>
        <v>5.983333333453629</v>
      </c>
      <c r="N32" s="95">
        <f t="shared" si="2"/>
        <v>359</v>
      </c>
      <c r="O32" s="93" t="s">
        <v>71</v>
      </c>
      <c r="P32" s="423" t="s">
        <v>73</v>
      </c>
      <c r="Q32" s="97">
        <f t="shared" si="3"/>
        <v>50</v>
      </c>
      <c r="R32" s="98">
        <f t="shared" si="4"/>
        <v>589.7399313756462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0" t="s">
        <v>72</v>
      </c>
      <c r="AC32" s="106">
        <f t="shared" si="14"/>
        <v>589.7399313756462</v>
      </c>
      <c r="AD32" s="107"/>
    </row>
    <row r="33" spans="2:30" s="1" customFormat="1" ht="16.5" customHeight="1">
      <c r="B33" s="13"/>
      <c r="C33" s="79">
        <v>13</v>
      </c>
      <c r="D33" s="79">
        <v>275031</v>
      </c>
      <c r="E33" s="79">
        <v>2617</v>
      </c>
      <c r="F33" s="77" t="s">
        <v>78</v>
      </c>
      <c r="G33" s="77">
        <v>132</v>
      </c>
      <c r="H33" s="90">
        <v>2.700000047683716</v>
      </c>
      <c r="I33" s="91" t="s">
        <v>75</v>
      </c>
      <c r="J33" s="92">
        <f t="shared" si="0"/>
        <v>61.559749999999994</v>
      </c>
      <c r="K33" s="424">
        <v>41766.388194444444</v>
      </c>
      <c r="L33" s="424">
        <v>41766.62013888889</v>
      </c>
      <c r="M33" s="94">
        <f t="shared" si="1"/>
        <v>5.566666666651145</v>
      </c>
      <c r="N33" s="95">
        <f t="shared" si="2"/>
        <v>334</v>
      </c>
      <c r="O33" s="93" t="s">
        <v>71</v>
      </c>
      <c r="P33" s="423" t="s">
        <v>73</v>
      </c>
      <c r="Q33" s="97">
        <f t="shared" si="3"/>
        <v>10</v>
      </c>
      <c r="R33" s="98">
        <f t="shared" si="4"/>
        <v>34.28878075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0" t="s">
        <v>72</v>
      </c>
      <c r="AC33" s="106">
        <f t="shared" si="14"/>
        <v>34.28878075</v>
      </c>
      <c r="AD33" s="107"/>
    </row>
    <row r="34" spans="2:30" s="1" customFormat="1" ht="16.5" customHeight="1">
      <c r="B34" s="108"/>
      <c r="C34" s="79">
        <v>14</v>
      </c>
      <c r="D34" s="79">
        <v>275040</v>
      </c>
      <c r="E34" s="79">
        <v>1439</v>
      </c>
      <c r="F34" s="77" t="s">
        <v>77</v>
      </c>
      <c r="G34" s="77">
        <v>132</v>
      </c>
      <c r="H34" s="90">
        <v>102.5999984741211</v>
      </c>
      <c r="I34" s="91" t="s">
        <v>75</v>
      </c>
      <c r="J34" s="92">
        <f t="shared" si="0"/>
        <v>252.64121024269102</v>
      </c>
      <c r="K34" s="424">
        <v>41767.35486111111</v>
      </c>
      <c r="L34" s="424">
        <v>41767.71597222222</v>
      </c>
      <c r="M34" s="94">
        <f t="shared" si="1"/>
        <v>8.666666666627862</v>
      </c>
      <c r="N34" s="95">
        <f t="shared" si="2"/>
        <v>520</v>
      </c>
      <c r="O34" s="93" t="s">
        <v>71</v>
      </c>
      <c r="P34" s="423" t="s">
        <v>73</v>
      </c>
      <c r="Q34" s="97">
        <f t="shared" si="3"/>
        <v>10</v>
      </c>
      <c r="R34" s="98">
        <f t="shared" si="4"/>
        <v>219.03992928041313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0" t="s">
        <v>72</v>
      </c>
      <c r="AC34" s="106">
        <f t="shared" si="14"/>
        <v>219.03992928041313</v>
      </c>
      <c r="AD34" s="107"/>
    </row>
    <row r="35" spans="2:30" s="1" customFormat="1" ht="16.5" customHeight="1">
      <c r="B35" s="108"/>
      <c r="C35" s="79">
        <v>15</v>
      </c>
      <c r="D35" s="79">
        <v>275041</v>
      </c>
      <c r="E35" s="79">
        <v>2617</v>
      </c>
      <c r="F35" s="77" t="s">
        <v>78</v>
      </c>
      <c r="G35" s="77">
        <v>132</v>
      </c>
      <c r="H35" s="90">
        <v>2.700000047683716</v>
      </c>
      <c r="I35" s="91" t="s">
        <v>75</v>
      </c>
      <c r="J35" s="92">
        <f t="shared" si="0"/>
        <v>61.559749999999994</v>
      </c>
      <c r="K35" s="424">
        <v>41767.35972222222</v>
      </c>
      <c r="L35" s="424">
        <v>41767.61875</v>
      </c>
      <c r="M35" s="94">
        <f t="shared" si="1"/>
        <v>6.216666666674428</v>
      </c>
      <c r="N35" s="95">
        <f t="shared" si="2"/>
        <v>373</v>
      </c>
      <c r="O35" s="93" t="s">
        <v>71</v>
      </c>
      <c r="P35" s="423" t="s">
        <v>73</v>
      </c>
      <c r="Q35" s="97">
        <f t="shared" si="3"/>
        <v>10</v>
      </c>
      <c r="R35" s="98">
        <f t="shared" si="4"/>
        <v>38.290164499999996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0" t="s">
        <v>72</v>
      </c>
      <c r="AC35" s="106">
        <f t="shared" si="14"/>
        <v>38.290164499999996</v>
      </c>
      <c r="AD35" s="107"/>
    </row>
    <row r="36" spans="2:30" s="1" customFormat="1" ht="16.5" customHeight="1">
      <c r="B36" s="108"/>
      <c r="C36" s="79">
        <v>16</v>
      </c>
      <c r="D36" s="79">
        <v>275042</v>
      </c>
      <c r="E36" s="79">
        <v>2741</v>
      </c>
      <c r="F36" s="77" t="s">
        <v>83</v>
      </c>
      <c r="G36" s="77">
        <v>132</v>
      </c>
      <c r="H36" s="90">
        <v>12.859999656677246</v>
      </c>
      <c r="I36" s="91" t="s">
        <v>75</v>
      </c>
      <c r="J36" s="92">
        <f t="shared" si="0"/>
        <v>61.559749999999994</v>
      </c>
      <c r="K36" s="424">
        <v>41767.37708333333</v>
      </c>
      <c r="L36" s="424">
        <v>41767.62291666667</v>
      </c>
      <c r="M36" s="94">
        <f t="shared" si="1"/>
        <v>5.900000000023283</v>
      </c>
      <c r="N36" s="95">
        <f t="shared" si="2"/>
        <v>354</v>
      </c>
      <c r="O36" s="93" t="s">
        <v>71</v>
      </c>
      <c r="P36" s="423" t="s">
        <v>73</v>
      </c>
      <c r="Q36" s="97">
        <f t="shared" si="3"/>
        <v>10</v>
      </c>
      <c r="R36" s="98">
        <f t="shared" si="4"/>
        <v>36.320252499999995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0" t="s">
        <v>72</v>
      </c>
      <c r="AC36" s="106">
        <f t="shared" si="14"/>
        <v>36.320252499999995</v>
      </c>
      <c r="AD36" s="107"/>
    </row>
    <row r="37" spans="2:30" s="1" customFormat="1" ht="16.5" customHeight="1">
      <c r="B37" s="108"/>
      <c r="C37" s="79">
        <v>17</v>
      </c>
      <c r="D37" s="79">
        <v>275044</v>
      </c>
      <c r="E37" s="79">
        <v>1436</v>
      </c>
      <c r="F37" s="77" t="s">
        <v>81</v>
      </c>
      <c r="G37" s="77">
        <v>66</v>
      </c>
      <c r="H37" s="90">
        <v>80.0999984741211</v>
      </c>
      <c r="I37" s="91" t="s">
        <v>82</v>
      </c>
      <c r="J37" s="92">
        <f t="shared" si="0"/>
        <v>197.23743524269102</v>
      </c>
      <c r="K37" s="424">
        <v>41767.39027777778</v>
      </c>
      <c r="L37" s="424">
        <v>41767.62777777778</v>
      </c>
      <c r="M37" s="94">
        <f t="shared" si="1"/>
        <v>5.700000000069849</v>
      </c>
      <c r="N37" s="95">
        <f t="shared" si="2"/>
        <v>342</v>
      </c>
      <c r="O37" s="93" t="s">
        <v>71</v>
      </c>
      <c r="P37" s="423" t="s">
        <v>73</v>
      </c>
      <c r="Q37" s="97">
        <f t="shared" si="3"/>
        <v>50</v>
      </c>
      <c r="R37" s="98">
        <f t="shared" si="4"/>
        <v>562.1266904416694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0" t="s">
        <v>72</v>
      </c>
      <c r="AC37" s="106">
        <f t="shared" si="14"/>
        <v>562.1266904416694</v>
      </c>
      <c r="AD37" s="107"/>
    </row>
    <row r="38" spans="2:30" s="1" customFormat="1" ht="16.5" customHeight="1">
      <c r="B38" s="108"/>
      <c r="C38" s="79">
        <v>18</v>
      </c>
      <c r="D38" s="79">
        <v>275053</v>
      </c>
      <c r="E38" s="79">
        <v>2617</v>
      </c>
      <c r="F38" s="77" t="s">
        <v>78</v>
      </c>
      <c r="G38" s="77">
        <v>132</v>
      </c>
      <c r="H38" s="90">
        <v>2.700000047683716</v>
      </c>
      <c r="I38" s="91" t="s">
        <v>75</v>
      </c>
      <c r="J38" s="92">
        <f t="shared" si="0"/>
        <v>61.559749999999994</v>
      </c>
      <c r="K38" s="424">
        <v>41768.350694444445</v>
      </c>
      <c r="L38" s="424">
        <v>41768.518055555556</v>
      </c>
      <c r="M38" s="94">
        <f t="shared" si="1"/>
        <v>4.016666666662786</v>
      </c>
      <c r="N38" s="95">
        <f t="shared" si="2"/>
        <v>241</v>
      </c>
      <c r="O38" s="93" t="s">
        <v>71</v>
      </c>
      <c r="P38" s="423" t="s">
        <v>73</v>
      </c>
      <c r="Q38" s="97">
        <f t="shared" si="3"/>
        <v>10</v>
      </c>
      <c r="R38" s="98">
        <f t="shared" si="4"/>
        <v>24.747019499999997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0" t="s">
        <v>72</v>
      </c>
      <c r="AC38" s="106">
        <f t="shared" si="14"/>
        <v>24.747019499999997</v>
      </c>
      <c r="AD38" s="107"/>
    </row>
    <row r="39" spans="2:30" s="1" customFormat="1" ht="16.5" customHeight="1">
      <c r="B39" s="108"/>
      <c r="C39" s="79">
        <v>19</v>
      </c>
      <c r="D39" s="79">
        <v>275054</v>
      </c>
      <c r="E39" s="79">
        <v>1439</v>
      </c>
      <c r="F39" s="77" t="s">
        <v>77</v>
      </c>
      <c r="G39" s="77">
        <v>132</v>
      </c>
      <c r="H39" s="90">
        <v>102.5999984741211</v>
      </c>
      <c r="I39" s="91" t="s">
        <v>75</v>
      </c>
      <c r="J39" s="92">
        <f t="shared" si="0"/>
        <v>252.64121024269102</v>
      </c>
      <c r="K39" s="424">
        <v>41768.354166666664</v>
      </c>
      <c r="L39" s="424">
        <v>41768.65972222222</v>
      </c>
      <c r="M39" s="94">
        <f t="shared" si="1"/>
        <v>7.333333333313931</v>
      </c>
      <c r="N39" s="95">
        <f t="shared" si="2"/>
        <v>440</v>
      </c>
      <c r="O39" s="93" t="s">
        <v>71</v>
      </c>
      <c r="P39" s="423" t="s">
        <v>73</v>
      </c>
      <c r="Q39" s="97">
        <f t="shared" si="3"/>
        <v>10</v>
      </c>
      <c r="R39" s="98">
        <f t="shared" si="4"/>
        <v>185.18600710789252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0" t="s">
        <v>72</v>
      </c>
      <c r="AC39" s="106">
        <f t="shared" si="14"/>
        <v>185.18600710789252</v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61.559749999999994</v>
      </c>
      <c r="K40" s="424"/>
      <c r="L40" s="424"/>
      <c r="M40" s="94">
        <f t="shared" si="1"/>
      </c>
      <c r="N40" s="95">
        <f t="shared" si="2"/>
      </c>
      <c r="O40" s="93"/>
      <c r="P40" s="419">
        <f>IF(F40="","","--")</f>
      </c>
      <c r="Q40" s="97">
        <f t="shared" si="3"/>
        <v>10</v>
      </c>
      <c r="R40" s="98" t="str">
        <f>IF(O40="P",ROUND(N40/60,2)*J40*Q40*0.01,"--")</f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0">
        <f>IF(F40="","","SI")</f>
      </c>
      <c r="AC40" s="106">
        <f t="shared" si="14"/>
      </c>
      <c r="AD40" s="107"/>
    </row>
    <row r="41" spans="2:30" s="1" customFormat="1" ht="16.5" customHeight="1" thickBot="1">
      <c r="B41" s="13"/>
      <c r="C41" s="109"/>
      <c r="D41" s="109"/>
      <c r="E41" s="109"/>
      <c r="F41" s="332"/>
      <c r="G41" s="333"/>
      <c r="H41" s="334"/>
      <c r="I41" s="334"/>
      <c r="J41" s="111"/>
      <c r="K41" s="407"/>
      <c r="L41" s="407"/>
      <c r="M41" s="110"/>
      <c r="N41" s="110"/>
      <c r="O41" s="334"/>
      <c r="P41" s="335"/>
      <c r="Q41" s="336"/>
      <c r="R41" s="337"/>
      <c r="S41" s="338"/>
      <c r="T41" s="339"/>
      <c r="U41" s="340"/>
      <c r="V41" s="340"/>
      <c r="W41" s="341"/>
      <c r="X41" s="341"/>
      <c r="Y41" s="341"/>
      <c r="Z41" s="342"/>
      <c r="AA41" s="343"/>
      <c r="AB41" s="344"/>
      <c r="AC41" s="112"/>
      <c r="AD41" s="107"/>
    </row>
    <row r="42" spans="2:30" s="1" customFormat="1" ht="16.5" customHeight="1" thickBot="1" thickTop="1">
      <c r="B42" s="13"/>
      <c r="C42" s="113" t="s">
        <v>55</v>
      </c>
      <c r="D42" s="430" t="s">
        <v>192</v>
      </c>
      <c r="E42" s="129"/>
      <c r="F42" s="114"/>
      <c r="G42" s="115"/>
      <c r="H42" s="116"/>
      <c r="I42" s="116"/>
      <c r="J42" s="117"/>
      <c r="K42" s="117"/>
      <c r="L42" s="117"/>
      <c r="M42" s="117"/>
      <c r="N42" s="117"/>
      <c r="O42" s="117"/>
      <c r="P42" s="118"/>
      <c r="Q42" s="118"/>
      <c r="R42" s="119">
        <f aca="true" t="shared" si="15" ref="R42:AA42">SUM(R19:R41)</f>
        <v>12855.50085522775</v>
      </c>
      <c r="S42" s="120">
        <f t="shared" si="15"/>
        <v>0</v>
      </c>
      <c r="T42" s="121">
        <f t="shared" si="15"/>
        <v>51289.12153543853</v>
      </c>
      <c r="U42" s="121">
        <f t="shared" si="15"/>
        <v>153867.3646063156</v>
      </c>
      <c r="V42" s="121">
        <f t="shared" si="15"/>
        <v>43236.729454374676</v>
      </c>
      <c r="W42" s="122">
        <f t="shared" si="15"/>
        <v>0</v>
      </c>
      <c r="X42" s="122">
        <f t="shared" si="15"/>
        <v>0</v>
      </c>
      <c r="Y42" s="122">
        <f t="shared" si="15"/>
        <v>0</v>
      </c>
      <c r="Z42" s="123">
        <f t="shared" si="15"/>
        <v>0</v>
      </c>
      <c r="AA42" s="124">
        <f t="shared" si="15"/>
        <v>0</v>
      </c>
      <c r="AB42" s="125"/>
      <c r="AC42" s="410">
        <f>ROUND(SUM(AC19:AC41),2)</f>
        <v>261205.5</v>
      </c>
      <c r="AD42" s="126"/>
    </row>
    <row r="43" spans="2:30" s="127" customFormat="1" ht="12" thickTop="1">
      <c r="B43" s="128"/>
      <c r="C43" s="431" t="s">
        <v>198</v>
      </c>
      <c r="D43" s="432" t="s">
        <v>199</v>
      </c>
      <c r="E43" s="129"/>
      <c r="F43" s="130"/>
      <c r="G43" s="131"/>
      <c r="H43" s="132"/>
      <c r="I43" s="132"/>
      <c r="J43" s="133"/>
      <c r="K43" s="133"/>
      <c r="L43" s="133"/>
      <c r="M43" s="133"/>
      <c r="N43" s="133"/>
      <c r="O43" s="133"/>
      <c r="P43" s="134"/>
      <c r="Q43" s="134"/>
      <c r="R43" s="135"/>
      <c r="S43" s="135"/>
      <c r="T43" s="136"/>
      <c r="U43" s="136"/>
      <c r="V43" s="137"/>
      <c r="W43" s="137"/>
      <c r="X43" s="137"/>
      <c r="Y43" s="137"/>
      <c r="Z43" s="137"/>
      <c r="AA43" s="137"/>
      <c r="AB43" s="137"/>
      <c r="AC43" s="138"/>
      <c r="AD43" s="139"/>
    </row>
    <row r="44" spans="2:30" s="1" customFormat="1" ht="16.5" customHeight="1" thickBot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</row>
    <row r="45" spans="2:30" ht="13.5" thickTop="1">
      <c r="B45" s="143"/>
      <c r="AD45" s="143"/>
    </row>
    <row r="90" ht="12.75">
      <c r="B90" s="14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5" zoomScaleNormal="75" zoomScalePageLayoutView="0" workbookViewId="0" topLeftCell="A16">
      <selection activeCell="O14" sqref="O14"/>
    </sheetView>
  </sheetViews>
  <sheetFormatPr defaultColWidth="11.421875" defaultRowHeight="12.75"/>
  <cols>
    <col min="1" max="1" width="20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'TOT-0514'!B2</f>
        <v>ANEXO VI al Memorándum  D.T.E.E.  N°     777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+'TOT-0514'!B14</f>
        <v>Desde el 01 al 31 de mayo de 2014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257.689</v>
      </c>
      <c r="H14" s="37"/>
      <c r="I14" s="38"/>
      <c r="J14" s="34"/>
      <c r="K14" s="34"/>
      <c r="L14" s="39" t="s">
        <v>8</v>
      </c>
      <c r="M14" s="40">
        <f>150*'TOT-0514'!B13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246.23899999999998</v>
      </c>
      <c r="H15" s="42"/>
      <c r="I15" s="43"/>
      <c r="J15" s="7"/>
      <c r="K15" s="44"/>
      <c r="L15" s="39" t="s">
        <v>10</v>
      </c>
      <c r="M15" s="40">
        <f>50*'TOT-0514'!B13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246.23899999999998</v>
      </c>
      <c r="H16" s="42"/>
      <c r="I16" s="43"/>
      <c r="J16" s="7"/>
      <c r="K16" s="7"/>
      <c r="L16" s="39" t="s">
        <v>12</v>
      </c>
      <c r="M16" s="40">
        <f>10*'TOT-0514'!B13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5">
        <v>3</v>
      </c>
      <c r="D17" s="415">
        <v>4</v>
      </c>
      <c r="E17" s="415">
        <v>5</v>
      </c>
      <c r="F17" s="415">
        <v>6</v>
      </c>
      <c r="G17" s="415">
        <v>7</v>
      </c>
      <c r="H17" s="415">
        <v>8</v>
      </c>
      <c r="I17" s="415">
        <v>9</v>
      </c>
      <c r="J17" s="415">
        <v>10</v>
      </c>
      <c r="K17" s="415">
        <v>11</v>
      </c>
      <c r="L17" s="415">
        <v>12</v>
      </c>
      <c r="M17" s="415">
        <v>13</v>
      </c>
      <c r="N17" s="415">
        <v>14</v>
      </c>
      <c r="O17" s="415">
        <v>15</v>
      </c>
      <c r="P17" s="415">
        <v>16</v>
      </c>
      <c r="Q17" s="415">
        <v>17</v>
      </c>
      <c r="R17" s="415">
        <v>18</v>
      </c>
      <c r="S17" s="415">
        <v>19</v>
      </c>
      <c r="T17" s="415">
        <v>20</v>
      </c>
      <c r="U17" s="415">
        <v>21</v>
      </c>
      <c r="V17" s="415">
        <v>22</v>
      </c>
      <c r="W17" s="415">
        <v>23</v>
      </c>
      <c r="X17" s="415">
        <v>24</v>
      </c>
      <c r="Y17" s="415">
        <v>25</v>
      </c>
      <c r="Z17" s="415">
        <v>26</v>
      </c>
      <c r="AA17" s="415">
        <v>27</v>
      </c>
      <c r="AB17" s="415">
        <v>28</v>
      </c>
      <c r="AC17" s="415">
        <v>29</v>
      </c>
      <c r="AD17" s="14"/>
    </row>
    <row r="18" spans="2:30" s="45" customFormat="1" ht="34.5" customHeight="1" thickBot="1" thickTop="1">
      <c r="B18" s="46"/>
      <c r="C18" s="414" t="s">
        <v>13</v>
      </c>
      <c r="D18" s="414" t="s">
        <v>66</v>
      </c>
      <c r="E18" s="414" t="s">
        <v>67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'LI-05 (1)'!AC42</f>
        <v>261205.5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24"/>
      <c r="L20" s="425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20</v>
      </c>
      <c r="D21" s="79">
        <v>275055</v>
      </c>
      <c r="E21" s="79">
        <v>5280</v>
      </c>
      <c r="F21" s="77" t="s">
        <v>177</v>
      </c>
      <c r="G21" s="77">
        <v>132</v>
      </c>
      <c r="H21" s="90">
        <v>77.5</v>
      </c>
      <c r="I21" s="91" t="s">
        <v>75</v>
      </c>
      <c r="J21" s="92">
        <f aca="true" t="shared" si="0" ref="J21:J40">IF(G21=220,$G$14,IF(G21=132,$G$15,$G$16))*IF(H21&gt;25,H21,25)/100</f>
        <v>190.83522499999998</v>
      </c>
      <c r="K21" s="424">
        <v>41768.36736111111</v>
      </c>
      <c r="L21" s="424">
        <v>41768.58263888889</v>
      </c>
      <c r="M21" s="94">
        <f aca="true" t="shared" si="1" ref="M21:M40">IF(F21="","",(L21-K21)*24)</f>
        <v>5.166666666744277</v>
      </c>
      <c r="N21" s="95">
        <f aca="true" t="shared" si="2" ref="N21:N40">IF(F21="","",ROUND((L21-K21)*24*60,0))</f>
        <v>310</v>
      </c>
      <c r="O21" s="96" t="s">
        <v>71</v>
      </c>
      <c r="P21" s="423" t="s">
        <v>73</v>
      </c>
      <c r="Q21" s="97">
        <f aca="true" t="shared" si="3" ref="Q21:Q40">IF(I21="A",$M$14,IF(I21="B",$M$15,$M$16))</f>
        <v>10</v>
      </c>
      <c r="R21" s="98">
        <f aca="true" t="shared" si="4" ref="R21:R39">IF(O21="P",ROUND(N21/60,2)*J21*Q21*0.01,"--")</f>
        <v>98.66181132499999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20" t="s">
        <v>72</v>
      </c>
      <c r="AC21" s="106">
        <f aca="true" t="shared" si="14" ref="AC21:AC40">IF(F21="","",SUM(R21:AA21)*IF(AB21="SI",1,2))</f>
        <v>98.66181132499999</v>
      </c>
      <c r="AD21" s="107"/>
    </row>
    <row r="22" spans="2:30" s="1" customFormat="1" ht="16.5" customHeight="1">
      <c r="B22" s="13"/>
      <c r="C22" s="79">
        <v>21</v>
      </c>
      <c r="D22" s="79">
        <v>275056</v>
      </c>
      <c r="E22" s="79">
        <v>1436</v>
      </c>
      <c r="F22" s="77" t="s">
        <v>81</v>
      </c>
      <c r="G22" s="77">
        <v>66</v>
      </c>
      <c r="H22" s="90">
        <v>80.0999984741211</v>
      </c>
      <c r="I22" s="91" t="s">
        <v>82</v>
      </c>
      <c r="J22" s="92">
        <f t="shared" si="0"/>
        <v>197.23743524269102</v>
      </c>
      <c r="K22" s="424">
        <v>41768.37708333333</v>
      </c>
      <c r="L22" s="424">
        <v>41768.63888888889</v>
      </c>
      <c r="M22" s="94">
        <f t="shared" si="1"/>
        <v>6.28333333338378</v>
      </c>
      <c r="N22" s="95">
        <f t="shared" si="2"/>
        <v>377</v>
      </c>
      <c r="O22" s="96" t="s">
        <v>71</v>
      </c>
      <c r="P22" s="423" t="s">
        <v>73</v>
      </c>
      <c r="Q22" s="97">
        <f t="shared" si="3"/>
        <v>50</v>
      </c>
      <c r="R22" s="98">
        <f t="shared" si="4"/>
        <v>619.3255466620499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0" t="s">
        <v>72</v>
      </c>
      <c r="AC22" s="106">
        <f t="shared" si="14"/>
        <v>619.3255466620499</v>
      </c>
      <c r="AD22" s="107"/>
    </row>
    <row r="23" spans="2:30" s="1" customFormat="1" ht="16.5" customHeight="1">
      <c r="B23" s="13"/>
      <c r="C23" s="79">
        <v>22</v>
      </c>
      <c r="D23" s="79">
        <v>275060</v>
      </c>
      <c r="E23" s="79">
        <v>2741</v>
      </c>
      <c r="F23" s="77" t="s">
        <v>83</v>
      </c>
      <c r="G23" s="77">
        <v>132</v>
      </c>
      <c r="H23" s="90">
        <v>12.859999656677246</v>
      </c>
      <c r="I23" s="91" t="s">
        <v>75</v>
      </c>
      <c r="J23" s="92">
        <f t="shared" si="0"/>
        <v>61.559749999999994</v>
      </c>
      <c r="K23" s="424">
        <v>41768.427777777775</v>
      </c>
      <c r="L23" s="424">
        <v>41768.62152777778</v>
      </c>
      <c r="M23" s="94">
        <f t="shared" si="1"/>
        <v>4.650000000139698</v>
      </c>
      <c r="N23" s="95">
        <f t="shared" si="2"/>
        <v>279</v>
      </c>
      <c r="O23" s="96" t="s">
        <v>71</v>
      </c>
      <c r="P23" s="423" t="s">
        <v>73</v>
      </c>
      <c r="Q23" s="97">
        <f t="shared" si="3"/>
        <v>10</v>
      </c>
      <c r="R23" s="98">
        <f t="shared" si="4"/>
        <v>28.625283749999998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0" t="s">
        <v>72</v>
      </c>
      <c r="AC23" s="106">
        <f t="shared" si="14"/>
        <v>28.625283749999998</v>
      </c>
      <c r="AD23" s="107"/>
    </row>
    <row r="24" spans="2:30" s="1" customFormat="1" ht="16.5" customHeight="1">
      <c r="B24" s="13"/>
      <c r="C24" s="79">
        <v>23</v>
      </c>
      <c r="D24" s="79">
        <v>275063</v>
      </c>
      <c r="E24" s="79">
        <v>1437</v>
      </c>
      <c r="F24" s="77" t="s">
        <v>84</v>
      </c>
      <c r="G24" s="77">
        <v>132</v>
      </c>
      <c r="H24" s="90">
        <v>90.2300033569336</v>
      </c>
      <c r="I24" s="91" t="s">
        <v>75</v>
      </c>
      <c r="J24" s="92">
        <f t="shared" si="0"/>
        <v>222.18145796607968</v>
      </c>
      <c r="K24" s="424">
        <v>41768.665972222225</v>
      </c>
      <c r="L24" s="424">
        <v>41768.68541666667</v>
      </c>
      <c r="M24" s="94">
        <f t="shared" si="1"/>
        <v>0.46666666661622</v>
      </c>
      <c r="N24" s="95">
        <f t="shared" si="2"/>
        <v>28</v>
      </c>
      <c r="O24" s="96" t="s">
        <v>80</v>
      </c>
      <c r="P24" s="423" t="s">
        <v>73</v>
      </c>
      <c r="Q24" s="97">
        <f t="shared" si="3"/>
        <v>10</v>
      </c>
      <c r="R24" s="98" t="str">
        <f t="shared" si="4"/>
        <v>--</v>
      </c>
      <c r="S24" s="99" t="str">
        <f t="shared" si="5"/>
        <v>--</v>
      </c>
      <c r="T24" s="100">
        <f t="shared" si="6"/>
        <v>2221.814579660797</v>
      </c>
      <c r="U24" s="100">
        <f t="shared" si="7"/>
        <v>1044.2528524405745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0" t="s">
        <v>72</v>
      </c>
      <c r="AC24" s="106">
        <f t="shared" si="14"/>
        <v>3266.067432101371</v>
      </c>
      <c r="AD24" s="107"/>
    </row>
    <row r="25" spans="2:30" s="1" customFormat="1" ht="16.5" customHeight="1">
      <c r="B25" s="13"/>
      <c r="C25" s="79">
        <v>24</v>
      </c>
      <c r="D25" s="79">
        <v>275065</v>
      </c>
      <c r="E25" s="79">
        <v>1517</v>
      </c>
      <c r="F25" s="77" t="s">
        <v>85</v>
      </c>
      <c r="G25" s="77">
        <v>132</v>
      </c>
      <c r="H25" s="90">
        <v>103.5999984741211</v>
      </c>
      <c r="I25" s="91" t="s">
        <v>75</v>
      </c>
      <c r="J25" s="92">
        <f t="shared" si="0"/>
        <v>255.10360024269102</v>
      </c>
      <c r="K25" s="424">
        <v>41769.38263888889</v>
      </c>
      <c r="L25" s="424">
        <v>41769.71527777778</v>
      </c>
      <c r="M25" s="94">
        <f t="shared" si="1"/>
        <v>7.983333333337214</v>
      </c>
      <c r="N25" s="95">
        <f t="shared" si="2"/>
        <v>479</v>
      </c>
      <c r="O25" s="96" t="s">
        <v>71</v>
      </c>
      <c r="P25" s="423" t="s">
        <v>73</v>
      </c>
      <c r="Q25" s="97">
        <f t="shared" si="3"/>
        <v>10</v>
      </c>
      <c r="R25" s="98">
        <f t="shared" si="4"/>
        <v>203.57267299366745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0" t="s">
        <v>72</v>
      </c>
      <c r="AC25" s="106">
        <f t="shared" si="14"/>
        <v>203.57267299366745</v>
      </c>
      <c r="AD25" s="107"/>
    </row>
    <row r="26" spans="2:30" s="1" customFormat="1" ht="16.5" customHeight="1">
      <c r="B26" s="13"/>
      <c r="C26" s="79">
        <v>25</v>
      </c>
      <c r="D26" s="79">
        <v>275068</v>
      </c>
      <c r="E26" s="79">
        <v>1517</v>
      </c>
      <c r="F26" s="77" t="s">
        <v>85</v>
      </c>
      <c r="G26" s="77">
        <v>132</v>
      </c>
      <c r="H26" s="90">
        <v>103.5999984741211</v>
      </c>
      <c r="I26" s="91" t="s">
        <v>75</v>
      </c>
      <c r="J26" s="92">
        <f t="shared" si="0"/>
        <v>255.10360024269102</v>
      </c>
      <c r="K26" s="424">
        <v>41770.35763888889</v>
      </c>
      <c r="L26" s="424">
        <v>41770.683333333334</v>
      </c>
      <c r="M26" s="94">
        <f t="shared" si="1"/>
        <v>7.816666666651145</v>
      </c>
      <c r="N26" s="95">
        <f t="shared" si="2"/>
        <v>469</v>
      </c>
      <c r="O26" s="93" t="s">
        <v>71</v>
      </c>
      <c r="P26" s="423" t="s">
        <v>73</v>
      </c>
      <c r="Q26" s="97">
        <f t="shared" si="3"/>
        <v>10</v>
      </c>
      <c r="R26" s="98">
        <f t="shared" si="4"/>
        <v>199.49101538978437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0" t="s">
        <v>72</v>
      </c>
      <c r="AC26" s="106">
        <f t="shared" si="14"/>
        <v>199.49101538978437</v>
      </c>
      <c r="AD26" s="107"/>
    </row>
    <row r="27" spans="2:30" s="1" customFormat="1" ht="16.5" customHeight="1">
      <c r="B27" s="13"/>
      <c r="C27" s="79">
        <v>26</v>
      </c>
      <c r="D27" s="79">
        <v>275237</v>
      </c>
      <c r="E27" s="79">
        <v>3483</v>
      </c>
      <c r="F27" s="77" t="s">
        <v>86</v>
      </c>
      <c r="G27" s="77">
        <v>132</v>
      </c>
      <c r="H27" s="90">
        <v>29.799999237060547</v>
      </c>
      <c r="I27" s="91" t="s">
        <v>75</v>
      </c>
      <c r="J27" s="92">
        <f t="shared" si="0"/>
        <v>73.37922012134551</v>
      </c>
      <c r="K27" s="424">
        <v>41771.4125</v>
      </c>
      <c r="L27" s="424">
        <v>41771.72777777778</v>
      </c>
      <c r="M27" s="94">
        <f t="shared" si="1"/>
        <v>7.566666666709352</v>
      </c>
      <c r="N27" s="95">
        <f t="shared" si="2"/>
        <v>454</v>
      </c>
      <c r="O27" s="93" t="s">
        <v>71</v>
      </c>
      <c r="P27" s="423" t="s">
        <v>73</v>
      </c>
      <c r="Q27" s="97">
        <f t="shared" si="3"/>
        <v>10</v>
      </c>
      <c r="R27" s="98">
        <f t="shared" si="4"/>
        <v>55.54806963185855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0" t="s">
        <v>72</v>
      </c>
      <c r="AC27" s="106">
        <f t="shared" si="14"/>
        <v>55.54806963185855</v>
      </c>
      <c r="AD27" s="107"/>
    </row>
    <row r="28" spans="2:30" s="1" customFormat="1" ht="16.5" customHeight="1">
      <c r="B28" s="13"/>
      <c r="C28" s="79">
        <v>27</v>
      </c>
      <c r="D28" s="79">
        <v>275238</v>
      </c>
      <c r="E28" s="79">
        <v>4070</v>
      </c>
      <c r="F28" s="77" t="s">
        <v>87</v>
      </c>
      <c r="G28" s="77">
        <v>132</v>
      </c>
      <c r="H28" s="90">
        <v>89.13999938964844</v>
      </c>
      <c r="I28" s="91" t="s">
        <v>75</v>
      </c>
      <c r="J28" s="92">
        <f t="shared" si="0"/>
        <v>219.4974430970764</v>
      </c>
      <c r="K28" s="424">
        <v>41771.50208333333</v>
      </c>
      <c r="L28" s="424">
        <v>41771.717361111114</v>
      </c>
      <c r="M28" s="94">
        <f t="shared" si="1"/>
        <v>5.166666666744277</v>
      </c>
      <c r="N28" s="95">
        <f t="shared" si="2"/>
        <v>310</v>
      </c>
      <c r="O28" s="93" t="s">
        <v>71</v>
      </c>
      <c r="P28" s="423" t="s">
        <v>73</v>
      </c>
      <c r="Q28" s="97">
        <f t="shared" si="3"/>
        <v>10</v>
      </c>
      <c r="R28" s="98">
        <f t="shared" si="4"/>
        <v>113.4801780811885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0" t="s">
        <v>72</v>
      </c>
      <c r="AC28" s="106">
        <f t="shared" si="14"/>
        <v>113.4801780811885</v>
      </c>
      <c r="AD28" s="107"/>
    </row>
    <row r="29" spans="2:30" s="1" customFormat="1" ht="16.5" customHeight="1">
      <c r="B29" s="13"/>
      <c r="C29" s="79">
        <v>28</v>
      </c>
      <c r="D29" s="79">
        <v>275239</v>
      </c>
      <c r="E29" s="79">
        <v>3483</v>
      </c>
      <c r="F29" s="77" t="s">
        <v>86</v>
      </c>
      <c r="G29" s="77">
        <v>132</v>
      </c>
      <c r="H29" s="90">
        <v>29.799999237060547</v>
      </c>
      <c r="I29" s="91" t="s">
        <v>75</v>
      </c>
      <c r="J29" s="92">
        <f t="shared" si="0"/>
        <v>73.37922012134551</v>
      </c>
      <c r="K29" s="424">
        <v>41772.35972222222</v>
      </c>
      <c r="L29" s="424">
        <v>41772.7125</v>
      </c>
      <c r="M29" s="94">
        <f t="shared" si="1"/>
        <v>8.466666666674428</v>
      </c>
      <c r="N29" s="95">
        <f t="shared" si="2"/>
        <v>508</v>
      </c>
      <c r="O29" s="93" t="s">
        <v>71</v>
      </c>
      <c r="P29" s="423" t="s">
        <v>73</v>
      </c>
      <c r="Q29" s="97">
        <f t="shared" si="3"/>
        <v>10</v>
      </c>
      <c r="R29" s="98">
        <f t="shared" si="4"/>
        <v>62.152199442779654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0" t="s">
        <v>72</v>
      </c>
      <c r="AC29" s="106">
        <f t="shared" si="14"/>
        <v>62.152199442779654</v>
      </c>
      <c r="AD29" s="107"/>
    </row>
    <row r="30" spans="2:30" s="1" customFormat="1" ht="16.5" customHeight="1">
      <c r="B30" s="13"/>
      <c r="C30" s="79">
        <v>29</v>
      </c>
      <c r="D30" s="79">
        <v>275240</v>
      </c>
      <c r="E30" s="79">
        <v>1401</v>
      </c>
      <c r="F30" s="77" t="s">
        <v>88</v>
      </c>
      <c r="G30" s="77">
        <v>132</v>
      </c>
      <c r="H30" s="90">
        <v>126.9000015258789</v>
      </c>
      <c r="I30" s="91" t="s">
        <v>75</v>
      </c>
      <c r="J30" s="92">
        <f t="shared" si="0"/>
        <v>312.4772947573089</v>
      </c>
      <c r="K30" s="424">
        <v>41772.37708333333</v>
      </c>
      <c r="L30" s="424">
        <v>41772.60902777778</v>
      </c>
      <c r="M30" s="94">
        <f t="shared" si="1"/>
        <v>5.566666666651145</v>
      </c>
      <c r="N30" s="95">
        <f t="shared" si="2"/>
        <v>334</v>
      </c>
      <c r="O30" s="93" t="s">
        <v>71</v>
      </c>
      <c r="P30" s="423" t="s">
        <v>73</v>
      </c>
      <c r="Q30" s="97">
        <f t="shared" si="3"/>
        <v>10</v>
      </c>
      <c r="R30" s="98">
        <f t="shared" si="4"/>
        <v>174.04985317982107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0" t="s">
        <v>72</v>
      </c>
      <c r="AC30" s="106">
        <f t="shared" si="14"/>
        <v>174.04985317982107</v>
      </c>
      <c r="AD30" s="107"/>
    </row>
    <row r="31" spans="2:30" s="1" customFormat="1" ht="16.5" customHeight="1">
      <c r="B31" s="13"/>
      <c r="C31" s="79">
        <v>30</v>
      </c>
      <c r="D31" s="79">
        <v>275243</v>
      </c>
      <c r="E31" s="79">
        <v>4070</v>
      </c>
      <c r="F31" s="77" t="s">
        <v>87</v>
      </c>
      <c r="G31" s="77">
        <v>132</v>
      </c>
      <c r="H31" s="90">
        <v>89.13999938964844</v>
      </c>
      <c r="I31" s="91" t="s">
        <v>75</v>
      </c>
      <c r="J31" s="92">
        <f t="shared" si="0"/>
        <v>219.4974430970764</v>
      </c>
      <c r="K31" s="424">
        <v>41772.40555555555</v>
      </c>
      <c r="L31" s="424">
        <v>41772.71944444445</v>
      </c>
      <c r="M31" s="94">
        <f t="shared" si="1"/>
        <v>7.533333333441988</v>
      </c>
      <c r="N31" s="95">
        <f t="shared" si="2"/>
        <v>452</v>
      </c>
      <c r="O31" s="93" t="s">
        <v>71</v>
      </c>
      <c r="P31" s="423" t="s">
        <v>73</v>
      </c>
      <c r="Q31" s="97">
        <f t="shared" si="3"/>
        <v>10</v>
      </c>
      <c r="R31" s="98">
        <f t="shared" si="4"/>
        <v>165.28157465209853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0" t="s">
        <v>72</v>
      </c>
      <c r="AC31" s="106">
        <f t="shared" si="14"/>
        <v>165.28157465209853</v>
      </c>
      <c r="AD31" s="107"/>
    </row>
    <row r="32" spans="2:30" s="1" customFormat="1" ht="16.5" customHeight="1">
      <c r="B32" s="13"/>
      <c r="C32" s="79">
        <v>31</v>
      </c>
      <c r="D32" s="79">
        <v>275244</v>
      </c>
      <c r="E32" s="79">
        <v>1407</v>
      </c>
      <c r="F32" s="77" t="s">
        <v>89</v>
      </c>
      <c r="G32" s="77">
        <v>132</v>
      </c>
      <c r="H32" s="90">
        <v>76.30000305175781</v>
      </c>
      <c r="I32" s="91" t="s">
        <v>75</v>
      </c>
      <c r="J32" s="92">
        <f t="shared" si="0"/>
        <v>187.8803645146179</v>
      </c>
      <c r="K32" s="424">
        <v>41772.43125</v>
      </c>
      <c r="L32" s="424">
        <v>41772.60277777778</v>
      </c>
      <c r="M32" s="94">
        <f t="shared" si="1"/>
        <v>4.116666666639503</v>
      </c>
      <c r="N32" s="95">
        <f t="shared" si="2"/>
        <v>247</v>
      </c>
      <c r="O32" s="93" t="s">
        <v>71</v>
      </c>
      <c r="P32" s="423" t="s">
        <v>73</v>
      </c>
      <c r="Q32" s="97">
        <f t="shared" si="3"/>
        <v>10</v>
      </c>
      <c r="R32" s="98">
        <f t="shared" si="4"/>
        <v>77.40671018002257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0" t="s">
        <v>72</v>
      </c>
      <c r="AC32" s="106">
        <f t="shared" si="14"/>
        <v>77.40671018002257</v>
      </c>
      <c r="AD32" s="107"/>
    </row>
    <row r="33" spans="2:30" s="1" customFormat="1" ht="16.5" customHeight="1">
      <c r="B33" s="13"/>
      <c r="C33" s="79">
        <v>32</v>
      </c>
      <c r="D33" s="79">
        <v>275247</v>
      </c>
      <c r="E33" s="79">
        <v>1407</v>
      </c>
      <c r="F33" s="77" t="s">
        <v>89</v>
      </c>
      <c r="G33" s="77">
        <v>132</v>
      </c>
      <c r="H33" s="90">
        <v>76.30000305175781</v>
      </c>
      <c r="I33" s="91" t="s">
        <v>75</v>
      </c>
      <c r="J33" s="92">
        <f t="shared" si="0"/>
        <v>187.8803645146179</v>
      </c>
      <c r="K33" s="424">
        <v>41773.3375</v>
      </c>
      <c r="L33" s="424">
        <v>41773.62847222222</v>
      </c>
      <c r="M33" s="94">
        <f t="shared" si="1"/>
        <v>6.9833333332207985</v>
      </c>
      <c r="N33" s="95">
        <f t="shared" si="2"/>
        <v>419</v>
      </c>
      <c r="O33" s="93" t="s">
        <v>71</v>
      </c>
      <c r="P33" s="423" t="s">
        <v>73</v>
      </c>
      <c r="Q33" s="97">
        <f t="shared" si="3"/>
        <v>10</v>
      </c>
      <c r="R33" s="98">
        <f t="shared" si="4"/>
        <v>131.1404944312033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0" t="s">
        <v>72</v>
      </c>
      <c r="AC33" s="106">
        <f t="shared" si="14"/>
        <v>131.1404944312033</v>
      </c>
      <c r="AD33" s="107"/>
    </row>
    <row r="34" spans="2:30" s="1" customFormat="1" ht="16.5" customHeight="1">
      <c r="B34" s="108"/>
      <c r="C34" s="79">
        <v>33</v>
      </c>
      <c r="D34" s="79">
        <v>275250</v>
      </c>
      <c r="E34" s="79">
        <v>1401</v>
      </c>
      <c r="F34" s="77" t="s">
        <v>88</v>
      </c>
      <c r="G34" s="77">
        <v>132</v>
      </c>
      <c r="H34" s="90">
        <v>126.9000015258789</v>
      </c>
      <c r="I34" s="91" t="s">
        <v>75</v>
      </c>
      <c r="J34" s="92">
        <f t="shared" si="0"/>
        <v>312.4772947573089</v>
      </c>
      <c r="K34" s="424">
        <v>41773.37222222222</v>
      </c>
      <c r="L34" s="424">
        <v>41773.59375</v>
      </c>
      <c r="M34" s="94">
        <f t="shared" si="1"/>
        <v>5.316666666709352</v>
      </c>
      <c r="N34" s="95">
        <f t="shared" si="2"/>
        <v>319</v>
      </c>
      <c r="O34" s="93" t="s">
        <v>71</v>
      </c>
      <c r="P34" s="423" t="s">
        <v>73</v>
      </c>
      <c r="Q34" s="97">
        <f t="shared" si="3"/>
        <v>10</v>
      </c>
      <c r="R34" s="98">
        <f t="shared" si="4"/>
        <v>166.23792081088837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0" t="s">
        <v>72</v>
      </c>
      <c r="AC34" s="106">
        <f t="shared" si="14"/>
        <v>166.23792081088837</v>
      </c>
      <c r="AD34" s="107"/>
    </row>
    <row r="35" spans="2:30" s="1" customFormat="1" ht="16.5" customHeight="1">
      <c r="B35" s="108"/>
      <c r="C35" s="79">
        <v>34</v>
      </c>
      <c r="D35" s="79">
        <v>275251</v>
      </c>
      <c r="E35" s="79">
        <v>3483</v>
      </c>
      <c r="F35" s="77" t="s">
        <v>86</v>
      </c>
      <c r="G35" s="77">
        <v>132</v>
      </c>
      <c r="H35" s="90">
        <v>29.799999237060547</v>
      </c>
      <c r="I35" s="91" t="s">
        <v>75</v>
      </c>
      <c r="J35" s="92">
        <f t="shared" si="0"/>
        <v>73.37922012134551</v>
      </c>
      <c r="K35" s="424">
        <v>41773.388194444444</v>
      </c>
      <c r="L35" s="424">
        <v>41773.722916666666</v>
      </c>
      <c r="M35" s="94">
        <f t="shared" si="1"/>
        <v>8.033333333325572</v>
      </c>
      <c r="N35" s="95">
        <f t="shared" si="2"/>
        <v>482</v>
      </c>
      <c r="O35" s="93" t="s">
        <v>71</v>
      </c>
      <c r="P35" s="423" t="s">
        <v>73</v>
      </c>
      <c r="Q35" s="97">
        <f t="shared" si="3"/>
        <v>10</v>
      </c>
      <c r="R35" s="98">
        <f t="shared" si="4"/>
        <v>58.92351375744045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0" t="s">
        <v>72</v>
      </c>
      <c r="AC35" s="106">
        <f t="shared" si="14"/>
        <v>58.92351375744045</v>
      </c>
      <c r="AD35" s="107"/>
    </row>
    <row r="36" spans="2:30" s="1" customFormat="1" ht="16.5" customHeight="1">
      <c r="B36" s="108"/>
      <c r="C36" s="79">
        <v>35</v>
      </c>
      <c r="D36" s="79">
        <v>275252</v>
      </c>
      <c r="E36" s="79">
        <v>4070</v>
      </c>
      <c r="F36" s="77" t="s">
        <v>87</v>
      </c>
      <c r="G36" s="77">
        <v>132</v>
      </c>
      <c r="H36" s="90">
        <v>89.13999938964844</v>
      </c>
      <c r="I36" s="91" t="s">
        <v>75</v>
      </c>
      <c r="J36" s="92">
        <f t="shared" si="0"/>
        <v>219.4974430970764</v>
      </c>
      <c r="K36" s="424">
        <v>41773.40138888889</v>
      </c>
      <c r="L36" s="424">
        <v>41773.71666666667</v>
      </c>
      <c r="M36" s="94">
        <f t="shared" si="1"/>
        <v>7.566666666709352</v>
      </c>
      <c r="N36" s="95">
        <f t="shared" si="2"/>
        <v>454</v>
      </c>
      <c r="O36" s="93" t="s">
        <v>71</v>
      </c>
      <c r="P36" s="423" t="s">
        <v>73</v>
      </c>
      <c r="Q36" s="97">
        <f t="shared" si="3"/>
        <v>10</v>
      </c>
      <c r="R36" s="98">
        <f t="shared" si="4"/>
        <v>166.15956442448686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0" t="s">
        <v>72</v>
      </c>
      <c r="AC36" s="106">
        <f t="shared" si="14"/>
        <v>166.15956442448686</v>
      </c>
      <c r="AD36" s="107"/>
    </row>
    <row r="37" spans="2:30" s="1" customFormat="1" ht="16.5" customHeight="1">
      <c r="B37" s="108"/>
      <c r="C37" s="79">
        <v>36</v>
      </c>
      <c r="D37" s="79">
        <v>275256</v>
      </c>
      <c r="E37" s="79">
        <v>1407</v>
      </c>
      <c r="F37" s="77" t="s">
        <v>89</v>
      </c>
      <c r="G37" s="77">
        <v>132</v>
      </c>
      <c r="H37" s="90">
        <v>76.30000305175781</v>
      </c>
      <c r="I37" s="91" t="s">
        <v>75</v>
      </c>
      <c r="J37" s="92">
        <f t="shared" si="0"/>
        <v>187.8803645146179</v>
      </c>
      <c r="K37" s="424">
        <v>41774.339583333334</v>
      </c>
      <c r="L37" s="424">
        <v>41774.62013888889</v>
      </c>
      <c r="M37" s="94">
        <f t="shared" si="1"/>
        <v>6.733333333279006</v>
      </c>
      <c r="N37" s="95">
        <f t="shared" si="2"/>
        <v>404</v>
      </c>
      <c r="O37" s="93" t="s">
        <v>71</v>
      </c>
      <c r="P37" s="423" t="s">
        <v>73</v>
      </c>
      <c r="Q37" s="97">
        <f t="shared" si="3"/>
        <v>10</v>
      </c>
      <c r="R37" s="98">
        <f t="shared" si="4"/>
        <v>126.44348531833785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0" t="s">
        <v>72</v>
      </c>
      <c r="AC37" s="106">
        <f t="shared" si="14"/>
        <v>126.44348531833785</v>
      </c>
      <c r="AD37" s="107"/>
    </row>
    <row r="38" spans="2:30" s="1" customFormat="1" ht="16.5" customHeight="1">
      <c r="B38" s="108"/>
      <c r="C38" s="79">
        <v>37</v>
      </c>
      <c r="D38" s="79">
        <v>275259</v>
      </c>
      <c r="E38" s="79">
        <v>1382</v>
      </c>
      <c r="F38" s="77" t="s">
        <v>90</v>
      </c>
      <c r="G38" s="77">
        <v>132</v>
      </c>
      <c r="H38" s="90">
        <v>6.5</v>
      </c>
      <c r="I38" s="91" t="s">
        <v>75</v>
      </c>
      <c r="J38" s="92">
        <f t="shared" si="0"/>
        <v>61.559749999999994</v>
      </c>
      <c r="K38" s="424">
        <v>41774.36319444444</v>
      </c>
      <c r="L38" s="424">
        <v>41774.63055555556</v>
      </c>
      <c r="M38" s="94">
        <f t="shared" si="1"/>
        <v>6.4166666668024845</v>
      </c>
      <c r="N38" s="95">
        <f t="shared" si="2"/>
        <v>385</v>
      </c>
      <c r="O38" s="93" t="s">
        <v>71</v>
      </c>
      <c r="P38" s="423" t="s">
        <v>73</v>
      </c>
      <c r="Q38" s="97">
        <f t="shared" si="3"/>
        <v>10</v>
      </c>
      <c r="R38" s="98">
        <f t="shared" si="4"/>
        <v>39.521359499999996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0" t="s">
        <v>72</v>
      </c>
      <c r="AC38" s="106">
        <f t="shared" si="14"/>
        <v>39.521359499999996</v>
      </c>
      <c r="AD38" s="107"/>
    </row>
    <row r="39" spans="2:30" s="1" customFormat="1" ht="16.5" customHeight="1">
      <c r="B39" s="108"/>
      <c r="C39" s="79">
        <v>38</v>
      </c>
      <c r="D39" s="79">
        <v>275263</v>
      </c>
      <c r="E39" s="79">
        <v>1401</v>
      </c>
      <c r="F39" s="77" t="s">
        <v>88</v>
      </c>
      <c r="G39" s="77">
        <v>132</v>
      </c>
      <c r="H39" s="90">
        <v>126.9000015258789</v>
      </c>
      <c r="I39" s="91" t="s">
        <v>75</v>
      </c>
      <c r="J39" s="92">
        <f t="shared" si="0"/>
        <v>312.4772947573089</v>
      </c>
      <c r="K39" s="424">
        <v>41774.38333333333</v>
      </c>
      <c r="L39" s="424">
        <v>41774.618055555555</v>
      </c>
      <c r="M39" s="94">
        <f t="shared" si="1"/>
        <v>5.633333333360497</v>
      </c>
      <c r="N39" s="95">
        <f t="shared" si="2"/>
        <v>338</v>
      </c>
      <c r="O39" s="93" t="s">
        <v>71</v>
      </c>
      <c r="P39" s="423" t="s">
        <v>73</v>
      </c>
      <c r="Q39" s="97">
        <f t="shared" si="3"/>
        <v>10</v>
      </c>
      <c r="R39" s="98">
        <f t="shared" si="4"/>
        <v>175.9247169483649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0" t="s">
        <v>72</v>
      </c>
      <c r="AC39" s="106">
        <f t="shared" si="14"/>
        <v>175.9247169483649</v>
      </c>
      <c r="AD39" s="107"/>
    </row>
    <row r="40" spans="2:30" s="1" customFormat="1" ht="16.5" customHeight="1">
      <c r="B40" s="108"/>
      <c r="C40" s="79">
        <v>39</v>
      </c>
      <c r="D40" s="79">
        <v>275264</v>
      </c>
      <c r="E40" s="79">
        <v>1516</v>
      </c>
      <c r="F40" s="77" t="s">
        <v>79</v>
      </c>
      <c r="G40" s="77">
        <v>132</v>
      </c>
      <c r="H40" s="90">
        <v>138.86000061035156</v>
      </c>
      <c r="I40" s="91" t="s">
        <v>70</v>
      </c>
      <c r="J40" s="92">
        <f t="shared" si="0"/>
        <v>341.9274769029235</v>
      </c>
      <c r="K40" s="424">
        <v>41774.38402777778</v>
      </c>
      <c r="L40" s="424">
        <v>41774.73055555556</v>
      </c>
      <c r="M40" s="94">
        <f t="shared" si="1"/>
        <v>8.316666666709352</v>
      </c>
      <c r="N40" s="95">
        <f t="shared" si="2"/>
        <v>499</v>
      </c>
      <c r="O40" s="93" t="s">
        <v>71</v>
      </c>
      <c r="P40" s="423" t="s">
        <v>73</v>
      </c>
      <c r="Q40" s="97">
        <f t="shared" si="3"/>
        <v>150</v>
      </c>
      <c r="R40" s="98">
        <f>IF(O40="P",ROUND(N40/60,2)*J40*Q40*0.01,"--")</f>
        <v>4267.254911748486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0" t="s">
        <v>72</v>
      </c>
      <c r="AC40" s="106">
        <f t="shared" si="14"/>
        <v>4267.254911748486</v>
      </c>
      <c r="AD40" s="107"/>
    </row>
    <row r="41" spans="2:30" s="1" customFormat="1" ht="16.5" customHeight="1" thickBot="1">
      <c r="B41" s="13"/>
      <c r="C41" s="109"/>
      <c r="D41" s="109"/>
      <c r="E41" s="109"/>
      <c r="F41" s="332"/>
      <c r="G41" s="333"/>
      <c r="H41" s="334"/>
      <c r="I41" s="334"/>
      <c r="J41" s="111"/>
      <c r="K41" s="407"/>
      <c r="L41" s="407"/>
      <c r="M41" s="110"/>
      <c r="N41" s="110"/>
      <c r="O41" s="334"/>
      <c r="P41" s="335"/>
      <c r="Q41" s="336"/>
      <c r="R41" s="337"/>
      <c r="S41" s="338"/>
      <c r="T41" s="339"/>
      <c r="U41" s="340"/>
      <c r="V41" s="340"/>
      <c r="W41" s="341"/>
      <c r="X41" s="341"/>
      <c r="Y41" s="341"/>
      <c r="Z41" s="342"/>
      <c r="AA41" s="343"/>
      <c r="AB41" s="344"/>
      <c r="AC41" s="112"/>
      <c r="AD41" s="107"/>
    </row>
    <row r="42" spans="2:30" s="1" customFormat="1" ht="16.5" customHeight="1" thickBot="1" thickTop="1">
      <c r="B42" s="13"/>
      <c r="C42" s="113" t="s">
        <v>55</v>
      </c>
      <c r="D42" s="430" t="s">
        <v>192</v>
      </c>
      <c r="E42" s="129"/>
      <c r="F42" s="114"/>
      <c r="G42" s="115"/>
      <c r="H42" s="116"/>
      <c r="I42" s="116"/>
      <c r="J42" s="117"/>
      <c r="K42" s="117"/>
      <c r="L42" s="117"/>
      <c r="M42" s="117"/>
      <c r="N42" s="117"/>
      <c r="O42" s="117"/>
      <c r="P42" s="118"/>
      <c r="Q42" s="118"/>
      <c r="R42" s="119">
        <f aca="true" t="shared" si="15" ref="R42:AA42">SUM(R19:R41)</f>
        <v>6929.200882227478</v>
      </c>
      <c r="S42" s="120">
        <f t="shared" si="15"/>
        <v>0</v>
      </c>
      <c r="T42" s="121">
        <f t="shared" si="15"/>
        <v>2221.814579660797</v>
      </c>
      <c r="U42" s="121">
        <f t="shared" si="15"/>
        <v>1044.2528524405745</v>
      </c>
      <c r="V42" s="121">
        <f t="shared" si="15"/>
        <v>0</v>
      </c>
      <c r="W42" s="122">
        <f t="shared" si="15"/>
        <v>0</v>
      </c>
      <c r="X42" s="122">
        <f t="shared" si="15"/>
        <v>0</v>
      </c>
      <c r="Y42" s="122">
        <f t="shared" si="15"/>
        <v>0</v>
      </c>
      <c r="Z42" s="123">
        <f t="shared" si="15"/>
        <v>0</v>
      </c>
      <c r="AA42" s="124">
        <f t="shared" si="15"/>
        <v>0</v>
      </c>
      <c r="AB42" s="125"/>
      <c r="AC42" s="410">
        <f>ROUND(SUM(AC19:AC41),2)</f>
        <v>271400.77</v>
      </c>
      <c r="AD42" s="126"/>
    </row>
    <row r="43" spans="2:30" s="127" customFormat="1" ht="9.75" thickTop="1">
      <c r="B43" s="128"/>
      <c r="C43" s="129"/>
      <c r="D43" s="129"/>
      <c r="E43" s="129"/>
      <c r="F43" s="130"/>
      <c r="G43" s="131"/>
      <c r="H43" s="132"/>
      <c r="I43" s="132"/>
      <c r="J43" s="133"/>
      <c r="K43" s="133"/>
      <c r="L43" s="133"/>
      <c r="M43" s="133"/>
      <c r="N43" s="133"/>
      <c r="O43" s="133"/>
      <c r="P43" s="134"/>
      <c r="Q43" s="134"/>
      <c r="R43" s="135"/>
      <c r="S43" s="135"/>
      <c r="T43" s="136"/>
      <c r="U43" s="136"/>
      <c r="V43" s="137"/>
      <c r="W43" s="137"/>
      <c r="X43" s="137"/>
      <c r="Y43" s="137"/>
      <c r="Z43" s="137"/>
      <c r="AA43" s="137"/>
      <c r="AB43" s="137"/>
      <c r="AC43" s="138"/>
      <c r="AD43" s="139"/>
    </row>
    <row r="44" spans="2:30" s="1" customFormat="1" ht="16.5" customHeight="1" thickBot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</row>
    <row r="45" spans="2:30" ht="13.5" thickTop="1">
      <c r="B45" s="143"/>
      <c r="AD45" s="143"/>
    </row>
    <row r="90" ht="12.75">
      <c r="B90" s="14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1"/>
  <sheetViews>
    <sheetView zoomScale="75" zoomScaleNormal="75" zoomScalePageLayoutView="0" workbookViewId="0" topLeftCell="A13">
      <selection activeCell="O14" sqref="O14"/>
    </sheetView>
  </sheetViews>
  <sheetFormatPr defaultColWidth="11.421875" defaultRowHeight="12.75"/>
  <cols>
    <col min="1" max="1" width="20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6.421875" style="5" hidden="1" customWidth="1"/>
    <col min="11" max="11" width="16.421875" style="5" customWidth="1"/>
    <col min="12" max="12" width="16.7109375" style="5" customWidth="1"/>
    <col min="13" max="15" width="9.7109375" style="5" customWidth="1"/>
    <col min="16" max="16" width="8.7109375" style="5" customWidth="1"/>
    <col min="17" max="17" width="9.28125" style="5" hidden="1" customWidth="1"/>
    <col min="18" max="19" width="12.57421875" style="5" hidden="1" customWidth="1"/>
    <col min="20" max="20" width="8.8515625" style="5" hidden="1" customWidth="1"/>
    <col min="21" max="21" width="9.7109375" style="5" hidden="1" customWidth="1"/>
    <col min="22" max="22" width="7.7109375" style="5" hidden="1" customWidth="1"/>
    <col min="23" max="25" width="6.8515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'TOT-0514'!B2</f>
        <v>ANEXO VI al Memorándum  D.T.E.E.  N°     777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+'TOT-0514'!B14</f>
        <v>Desde el 01 al 31 de mayo de 2014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257.689</v>
      </c>
      <c r="H14" s="37"/>
      <c r="I14" s="38"/>
      <c r="J14" s="34"/>
      <c r="K14" s="34"/>
      <c r="L14" s="39" t="s">
        <v>8</v>
      </c>
      <c r="M14" s="40">
        <f>150*'TOT-0514'!B13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246.23899999999998</v>
      </c>
      <c r="H15" s="42"/>
      <c r="I15" s="43"/>
      <c r="J15" s="7"/>
      <c r="K15" s="44"/>
      <c r="L15" s="39" t="s">
        <v>10</v>
      </c>
      <c r="M15" s="40">
        <f>50*'TOT-0514'!B13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246.23899999999998</v>
      </c>
      <c r="H16" s="42"/>
      <c r="I16" s="43"/>
      <c r="J16" s="7"/>
      <c r="K16" s="7"/>
      <c r="L16" s="39" t="s">
        <v>12</v>
      </c>
      <c r="M16" s="40">
        <f>10*'TOT-0514'!B13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5">
        <v>3</v>
      </c>
      <c r="D17" s="415">
        <v>4</v>
      </c>
      <c r="E17" s="415">
        <v>5</v>
      </c>
      <c r="F17" s="415">
        <v>6</v>
      </c>
      <c r="G17" s="415">
        <v>7</v>
      </c>
      <c r="H17" s="415">
        <v>8</v>
      </c>
      <c r="I17" s="415">
        <v>9</v>
      </c>
      <c r="J17" s="415">
        <v>10</v>
      </c>
      <c r="K17" s="415">
        <v>11</v>
      </c>
      <c r="L17" s="415">
        <v>12</v>
      </c>
      <c r="M17" s="415">
        <v>13</v>
      </c>
      <c r="N17" s="415">
        <v>14</v>
      </c>
      <c r="O17" s="415">
        <v>15</v>
      </c>
      <c r="P17" s="415">
        <v>16</v>
      </c>
      <c r="Q17" s="415">
        <v>17</v>
      </c>
      <c r="R17" s="415">
        <v>18</v>
      </c>
      <c r="S17" s="415">
        <v>19</v>
      </c>
      <c r="T17" s="415">
        <v>20</v>
      </c>
      <c r="U17" s="415">
        <v>21</v>
      </c>
      <c r="V17" s="415">
        <v>22</v>
      </c>
      <c r="W17" s="415">
        <v>23</v>
      </c>
      <c r="X17" s="415">
        <v>24</v>
      </c>
      <c r="Y17" s="415">
        <v>25</v>
      </c>
      <c r="Z17" s="415">
        <v>26</v>
      </c>
      <c r="AA17" s="415">
        <v>27</v>
      </c>
      <c r="AB17" s="415">
        <v>28</v>
      </c>
      <c r="AC17" s="415">
        <v>29</v>
      </c>
      <c r="AD17" s="14"/>
    </row>
    <row r="18" spans="2:30" s="45" customFormat="1" ht="34.5" customHeight="1" thickBot="1" thickTop="1">
      <c r="B18" s="46"/>
      <c r="C18" s="414" t="s">
        <v>13</v>
      </c>
      <c r="D18" s="414" t="s">
        <v>66</v>
      </c>
      <c r="E18" s="414" t="s">
        <v>67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'LI-05 (2)'!AC42</f>
        <v>271400.77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24"/>
      <c r="L20" s="425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40</v>
      </c>
      <c r="D21" s="79">
        <v>275266</v>
      </c>
      <c r="E21" s="79">
        <v>3483</v>
      </c>
      <c r="F21" s="77" t="s">
        <v>86</v>
      </c>
      <c r="G21" s="77">
        <v>132</v>
      </c>
      <c r="H21" s="90">
        <v>29.799999237060547</v>
      </c>
      <c r="I21" s="91" t="s">
        <v>75</v>
      </c>
      <c r="J21" s="92">
        <f aca="true" t="shared" si="0" ref="J21:J41">IF(G21=220,$G$14,IF(G21=132,$G$15,$G$16))*IF(H21&gt;25,H21,25)/100</f>
        <v>73.37922012134551</v>
      </c>
      <c r="K21" s="424">
        <v>41774.407638888886</v>
      </c>
      <c r="L21" s="424">
        <v>41774.75347222222</v>
      </c>
      <c r="M21" s="94">
        <f aca="true" t="shared" si="1" ref="M21:M41">IF(F21="","",(L21-K21)*24)</f>
        <v>8.299999999988358</v>
      </c>
      <c r="N21" s="95">
        <f aca="true" t="shared" si="2" ref="N21:N41">IF(F21="","",ROUND((L21-K21)*24*60,0))</f>
        <v>498</v>
      </c>
      <c r="O21" s="96" t="s">
        <v>71</v>
      </c>
      <c r="P21" s="423" t="s">
        <v>73</v>
      </c>
      <c r="Q21" s="97">
        <f aca="true" t="shared" si="3" ref="Q21:Q41">IF(I21="A",$M$14,IF(I21="B",$M$15,$M$16))</f>
        <v>10</v>
      </c>
      <c r="R21" s="98">
        <f aca="true" t="shared" si="4" ref="R21:R40">IF(O21="P",ROUND(N21/60,2)*J21*Q21*0.01,"--")</f>
        <v>60.904752700716784</v>
      </c>
      <c r="S21" s="99" t="str">
        <f aca="true" t="shared" si="5" ref="S21:S41">IF(O21="RP",ROUND(N21/60,2)*J21*Q21*0.01*P21/100,"--")</f>
        <v>--</v>
      </c>
      <c r="T21" s="100" t="str">
        <f aca="true" t="shared" si="6" ref="T21:T41">IF(O21="F",J21*Q21,"--")</f>
        <v>--</v>
      </c>
      <c r="U21" s="100" t="str">
        <f aca="true" t="shared" si="7" ref="U21:U41">IF(AND(N21&gt;10,O21="F"),J21*Q21*IF(N21&gt;180,3,ROUND((N21)/60,2)),"--")</f>
        <v>--</v>
      </c>
      <c r="V21" s="101" t="str">
        <f aca="true" t="shared" si="8" ref="V21:V41">IF(AND(O21="F",N21&gt;180),(ROUND(N21/60,2)-3)*J21*Q21*0.1,"--")</f>
        <v>--</v>
      </c>
      <c r="W21" s="102" t="str">
        <f aca="true" t="shared" si="9" ref="W21:W41">IF(O21="R",J21*Q21*P21/100,"--")</f>
        <v>--</v>
      </c>
      <c r="X21" s="102" t="str">
        <f aca="true" t="shared" si="10" ref="X21:X41">IF(AND(N21&gt;10,O21="R"),Q21*J21*P21/100*IF(N21&gt;180,3,ROUND((N21)/60,2)),"--")</f>
        <v>--</v>
      </c>
      <c r="Y21" s="103" t="str">
        <f aca="true" t="shared" si="11" ref="Y21:Y41">IF(AND(O21="R",N21&gt;180),(ROUND(N21/60,2)-3)*J21*Q21*0.1*P21/100,"--")</f>
        <v>--</v>
      </c>
      <c r="Z21" s="104" t="str">
        <f aca="true" t="shared" si="12" ref="Z21:Z41">IF(O21="RF",ROUND(N21/60,2)*J21*Q21*0.1,"--")</f>
        <v>--</v>
      </c>
      <c r="AA21" s="105" t="str">
        <f aca="true" t="shared" si="13" ref="AA21:AA41">IF(O21="RR",ROUND(N21/60,2)*J21*Q21*0.1*P21/100,"--")</f>
        <v>--</v>
      </c>
      <c r="AB21" s="420" t="s">
        <v>72</v>
      </c>
      <c r="AC21" s="106">
        <f aca="true" t="shared" si="14" ref="AC21:AC41">IF(F21="","",SUM(R21:AA21)*IF(AB21="SI",1,2))</f>
        <v>60.904752700716784</v>
      </c>
      <c r="AD21" s="107"/>
    </row>
    <row r="22" spans="2:30" s="1" customFormat="1" ht="16.5" customHeight="1">
      <c r="B22" s="13"/>
      <c r="C22" s="79">
        <v>41</v>
      </c>
      <c r="D22" s="79">
        <v>275272</v>
      </c>
      <c r="E22" s="79">
        <v>1407</v>
      </c>
      <c r="F22" s="77" t="s">
        <v>89</v>
      </c>
      <c r="G22" s="77">
        <v>132</v>
      </c>
      <c r="H22" s="90">
        <v>76.30000305175781</v>
      </c>
      <c r="I22" s="91" t="s">
        <v>75</v>
      </c>
      <c r="J22" s="92">
        <f t="shared" si="0"/>
        <v>187.8803645146179</v>
      </c>
      <c r="K22" s="424">
        <v>41775.339583333334</v>
      </c>
      <c r="L22" s="424">
        <v>41775.575694444444</v>
      </c>
      <c r="M22" s="94">
        <f t="shared" si="1"/>
        <v>5.666666666627862</v>
      </c>
      <c r="N22" s="95">
        <f t="shared" si="2"/>
        <v>340</v>
      </c>
      <c r="O22" s="96" t="s">
        <v>71</v>
      </c>
      <c r="P22" s="423" t="s">
        <v>73</v>
      </c>
      <c r="Q22" s="97">
        <f t="shared" si="3"/>
        <v>10</v>
      </c>
      <c r="R22" s="98">
        <f t="shared" si="4"/>
        <v>106.52816667978834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0" t="s">
        <v>72</v>
      </c>
      <c r="AC22" s="106">
        <f t="shared" si="14"/>
        <v>106.52816667978834</v>
      </c>
      <c r="AD22" s="107"/>
    </row>
    <row r="23" spans="2:30" s="1" customFormat="1" ht="16.5" customHeight="1">
      <c r="B23" s="13"/>
      <c r="C23" s="79">
        <v>42</v>
      </c>
      <c r="D23" s="79">
        <v>275275</v>
      </c>
      <c r="E23" s="79">
        <v>1382</v>
      </c>
      <c r="F23" s="77" t="s">
        <v>90</v>
      </c>
      <c r="G23" s="77">
        <v>132</v>
      </c>
      <c r="H23" s="90">
        <v>6.5</v>
      </c>
      <c r="I23" s="91" t="s">
        <v>75</v>
      </c>
      <c r="J23" s="92">
        <f t="shared" si="0"/>
        <v>61.559749999999994</v>
      </c>
      <c r="K23" s="424">
        <v>41775.37013888889</v>
      </c>
      <c r="L23" s="424">
        <v>41775.62986111111</v>
      </c>
      <c r="M23" s="94">
        <f t="shared" si="1"/>
        <v>6.2333333333954215</v>
      </c>
      <c r="N23" s="95">
        <f t="shared" si="2"/>
        <v>374</v>
      </c>
      <c r="O23" s="96" t="s">
        <v>71</v>
      </c>
      <c r="P23" s="423" t="s">
        <v>73</v>
      </c>
      <c r="Q23" s="97">
        <f t="shared" si="3"/>
        <v>10</v>
      </c>
      <c r="R23" s="98">
        <f t="shared" si="4"/>
        <v>38.351724250000004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0" t="s">
        <v>72</v>
      </c>
      <c r="AC23" s="106">
        <f t="shared" si="14"/>
        <v>38.351724250000004</v>
      </c>
      <c r="AD23" s="107"/>
    </row>
    <row r="24" spans="2:30" s="1" customFormat="1" ht="16.5" customHeight="1">
      <c r="B24" s="13"/>
      <c r="C24" s="79">
        <v>43</v>
      </c>
      <c r="D24" s="79">
        <v>275276</v>
      </c>
      <c r="E24" s="79">
        <v>1401</v>
      </c>
      <c r="F24" s="77" t="s">
        <v>88</v>
      </c>
      <c r="G24" s="77">
        <v>132</v>
      </c>
      <c r="H24" s="90">
        <v>126.9000015258789</v>
      </c>
      <c r="I24" s="91" t="s">
        <v>75</v>
      </c>
      <c r="J24" s="92">
        <f t="shared" si="0"/>
        <v>312.4772947573089</v>
      </c>
      <c r="K24" s="424">
        <v>41775.37569444445</v>
      </c>
      <c r="L24" s="424">
        <v>41775.566666666666</v>
      </c>
      <c r="M24" s="94">
        <f t="shared" si="1"/>
        <v>4.583333333255723</v>
      </c>
      <c r="N24" s="95">
        <f t="shared" si="2"/>
        <v>275</v>
      </c>
      <c r="O24" s="96" t="s">
        <v>71</v>
      </c>
      <c r="P24" s="423" t="s">
        <v>73</v>
      </c>
      <c r="Q24" s="97">
        <f t="shared" si="3"/>
        <v>10</v>
      </c>
      <c r="R24" s="98">
        <f t="shared" si="4"/>
        <v>143.1146009988475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0" t="s">
        <v>72</v>
      </c>
      <c r="AC24" s="106">
        <f t="shared" si="14"/>
        <v>143.1146009988475</v>
      </c>
      <c r="AD24" s="107"/>
    </row>
    <row r="25" spans="2:30" s="1" customFormat="1" ht="16.5" customHeight="1">
      <c r="B25" s="13"/>
      <c r="C25" s="79">
        <v>44</v>
      </c>
      <c r="D25" s="79">
        <v>275278</v>
      </c>
      <c r="E25" s="79">
        <v>3483</v>
      </c>
      <c r="F25" s="77" t="s">
        <v>86</v>
      </c>
      <c r="G25" s="77">
        <v>132</v>
      </c>
      <c r="H25" s="90">
        <v>29.799999237060547</v>
      </c>
      <c r="I25" s="91" t="s">
        <v>75</v>
      </c>
      <c r="J25" s="92">
        <f t="shared" si="0"/>
        <v>73.37922012134551</v>
      </c>
      <c r="K25" s="424">
        <v>41775.39236111111</v>
      </c>
      <c r="L25" s="424">
        <v>41775.6125</v>
      </c>
      <c r="M25" s="94">
        <f t="shared" si="1"/>
        <v>5.283333333441988</v>
      </c>
      <c r="N25" s="95">
        <f t="shared" si="2"/>
        <v>317</v>
      </c>
      <c r="O25" s="96" t="s">
        <v>71</v>
      </c>
      <c r="P25" s="423" t="s">
        <v>73</v>
      </c>
      <c r="Q25" s="97">
        <f t="shared" si="3"/>
        <v>10</v>
      </c>
      <c r="R25" s="98">
        <f t="shared" si="4"/>
        <v>38.74422822407043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0" t="s">
        <v>72</v>
      </c>
      <c r="AC25" s="106">
        <f t="shared" si="14"/>
        <v>38.74422822407043</v>
      </c>
      <c r="AD25" s="107"/>
    </row>
    <row r="26" spans="2:30" s="1" customFormat="1" ht="16.5" customHeight="1">
      <c r="B26" s="13"/>
      <c r="C26" s="79">
        <v>45</v>
      </c>
      <c r="D26" s="79">
        <v>275279</v>
      </c>
      <c r="E26" s="79">
        <v>1402</v>
      </c>
      <c r="F26" s="77" t="s">
        <v>91</v>
      </c>
      <c r="G26" s="77">
        <v>132</v>
      </c>
      <c r="H26" s="90">
        <v>105.4000015258789</v>
      </c>
      <c r="I26" s="91" t="s">
        <v>70</v>
      </c>
      <c r="J26" s="92">
        <f t="shared" si="0"/>
        <v>259.53590975730896</v>
      </c>
      <c r="K26" s="424">
        <v>41776.35486111111</v>
      </c>
      <c r="L26" s="424">
        <v>41776.424305555556</v>
      </c>
      <c r="M26" s="94">
        <f t="shared" si="1"/>
        <v>1.6666666666860692</v>
      </c>
      <c r="N26" s="95">
        <f t="shared" si="2"/>
        <v>100</v>
      </c>
      <c r="O26" s="93" t="s">
        <v>71</v>
      </c>
      <c r="P26" s="423" t="s">
        <v>73</v>
      </c>
      <c r="Q26" s="97">
        <f t="shared" si="3"/>
        <v>150</v>
      </c>
      <c r="R26" s="98">
        <f t="shared" si="4"/>
        <v>650.137453942059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0" t="s">
        <v>72</v>
      </c>
      <c r="AC26" s="106">
        <f t="shared" si="14"/>
        <v>650.137453942059</v>
      </c>
      <c r="AD26" s="107"/>
    </row>
    <row r="27" spans="2:30" s="1" customFormat="1" ht="16.5" customHeight="1">
      <c r="B27" s="13"/>
      <c r="C27" s="79">
        <v>46</v>
      </c>
      <c r="D27" s="79">
        <v>275280</v>
      </c>
      <c r="E27" s="79">
        <v>1404</v>
      </c>
      <c r="F27" s="77" t="s">
        <v>92</v>
      </c>
      <c r="G27" s="77">
        <v>132</v>
      </c>
      <c r="H27" s="90">
        <v>49</v>
      </c>
      <c r="I27" s="91" t="s">
        <v>82</v>
      </c>
      <c r="J27" s="92">
        <f t="shared" si="0"/>
        <v>120.65710999999999</v>
      </c>
      <c r="K27" s="424">
        <v>41776.43541666667</v>
      </c>
      <c r="L27" s="424">
        <v>41776.728472222225</v>
      </c>
      <c r="M27" s="94">
        <f t="shared" si="1"/>
        <v>7.03333333338378</v>
      </c>
      <c r="N27" s="95">
        <f t="shared" si="2"/>
        <v>422</v>
      </c>
      <c r="O27" s="93" t="s">
        <v>71</v>
      </c>
      <c r="P27" s="423" t="s">
        <v>73</v>
      </c>
      <c r="Q27" s="97">
        <f t="shared" si="3"/>
        <v>50</v>
      </c>
      <c r="R27" s="98">
        <f t="shared" si="4"/>
        <v>424.10974165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0" t="s">
        <v>72</v>
      </c>
      <c r="AC27" s="106">
        <f t="shared" si="14"/>
        <v>424.10974165</v>
      </c>
      <c r="AD27" s="107"/>
    </row>
    <row r="28" spans="2:30" s="1" customFormat="1" ht="16.5" customHeight="1">
      <c r="B28" s="13"/>
      <c r="C28" s="79">
        <v>47</v>
      </c>
      <c r="D28" s="79">
        <v>275281</v>
      </c>
      <c r="E28" s="79">
        <v>1529</v>
      </c>
      <c r="F28" s="77" t="s">
        <v>69</v>
      </c>
      <c r="G28" s="77">
        <v>132</v>
      </c>
      <c r="H28" s="90">
        <v>103.29000091552734</v>
      </c>
      <c r="I28" s="91" t="s">
        <v>70</v>
      </c>
      <c r="J28" s="92">
        <f t="shared" si="0"/>
        <v>254.34026535438534</v>
      </c>
      <c r="K28" s="424">
        <v>41777.37152777778</v>
      </c>
      <c r="L28" s="424">
        <v>41777.71388888889</v>
      </c>
      <c r="M28" s="94">
        <f t="shared" si="1"/>
        <v>8.216666666558012</v>
      </c>
      <c r="N28" s="95">
        <f t="shared" si="2"/>
        <v>493</v>
      </c>
      <c r="O28" s="93" t="s">
        <v>71</v>
      </c>
      <c r="P28" s="423" t="s">
        <v>73</v>
      </c>
      <c r="Q28" s="97">
        <f t="shared" si="3"/>
        <v>150</v>
      </c>
      <c r="R28" s="98">
        <f t="shared" si="4"/>
        <v>3136.0154718195718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0" t="s">
        <v>72</v>
      </c>
      <c r="AC28" s="106">
        <f t="shared" si="14"/>
        <v>3136.0154718195718</v>
      </c>
      <c r="AD28" s="107"/>
    </row>
    <row r="29" spans="2:30" s="1" customFormat="1" ht="16.5" customHeight="1">
      <c r="B29" s="13"/>
      <c r="C29" s="79">
        <v>48</v>
      </c>
      <c r="D29" s="79">
        <v>275283</v>
      </c>
      <c r="E29" s="79">
        <v>4716</v>
      </c>
      <c r="F29" s="77" t="s">
        <v>178</v>
      </c>
      <c r="G29" s="77">
        <v>132</v>
      </c>
      <c r="H29" s="90">
        <v>10.06</v>
      </c>
      <c r="I29" s="91" t="s">
        <v>70</v>
      </c>
      <c r="J29" s="92">
        <f t="shared" si="0"/>
        <v>61.559749999999994</v>
      </c>
      <c r="K29" s="424">
        <v>41777.402083333334</v>
      </c>
      <c r="L29" s="424">
        <v>41777.75625</v>
      </c>
      <c r="M29" s="94">
        <f t="shared" si="1"/>
        <v>8.499999999941792</v>
      </c>
      <c r="N29" s="95">
        <f t="shared" si="2"/>
        <v>510</v>
      </c>
      <c r="O29" s="93" t="s">
        <v>71</v>
      </c>
      <c r="P29" s="423" t="s">
        <v>73</v>
      </c>
      <c r="Q29" s="97">
        <f t="shared" si="3"/>
        <v>150</v>
      </c>
      <c r="R29" s="98">
        <f>IF(O29="P",ROUND(N29/60,2)*J29*Q29*0.01,"--")</f>
        <v>784.8868124999998</v>
      </c>
      <c r="S29" s="99" t="str">
        <f>IF(O29="RP",ROUND(N29/60,2)*J29*Q29*0.01*P29/100,"--")</f>
        <v>--</v>
      </c>
      <c r="T29" s="100" t="str">
        <f>IF(O29="F",J29*Q29,"--")</f>
        <v>--</v>
      </c>
      <c r="U29" s="100" t="str">
        <f>IF(AND(N29&gt;10,O29="F"),J29*Q29*IF(N29&gt;180,3,ROUND((N29)/60,2)),"--")</f>
        <v>--</v>
      </c>
      <c r="V29" s="101" t="str">
        <f>IF(AND(O29="F",N29&gt;180),(ROUND(N29/60,2)-3)*J29*Q29*0.1,"--")</f>
        <v>--</v>
      </c>
      <c r="W29" s="102" t="str">
        <f>IF(O29="R",J29*Q29*P29/100,"--")</f>
        <v>--</v>
      </c>
      <c r="X29" s="102" t="str">
        <f>IF(AND(N29&gt;10,O29="R"),Q29*J29*P29/100*IF(N29&gt;180,3,ROUND((N29)/60,2)),"--")</f>
        <v>--</v>
      </c>
      <c r="Y29" s="103" t="str">
        <f>IF(AND(O29="R",N29&gt;180),(ROUND(N29/60,2)-3)*J29*Q29*0.1*P29/100,"--")</f>
        <v>--</v>
      </c>
      <c r="Z29" s="104" t="str">
        <f>IF(O29="RF",ROUND(N29/60,2)*J29*Q29*0.1,"--")</f>
        <v>--</v>
      </c>
      <c r="AA29" s="105" t="str">
        <f>IF(O29="RR",ROUND(N29/60,2)*J29*Q29*0.1*P29/100,"--")</f>
        <v>--</v>
      </c>
      <c r="AB29" s="420" t="s">
        <v>72</v>
      </c>
      <c r="AC29" s="106">
        <f>IF(F29="","",SUM(R29:AA29)*IF(AB29="SI",1,2))</f>
        <v>784.8868124999998</v>
      </c>
      <c r="AD29" s="107"/>
    </row>
    <row r="30" spans="2:30" s="1" customFormat="1" ht="16.5" customHeight="1">
      <c r="B30" s="13"/>
      <c r="C30" s="79">
        <v>49</v>
      </c>
      <c r="D30" s="79">
        <v>275426</v>
      </c>
      <c r="E30" s="79">
        <v>3482</v>
      </c>
      <c r="F30" s="77" t="s">
        <v>93</v>
      </c>
      <c r="G30" s="77">
        <v>132</v>
      </c>
      <c r="H30" s="90">
        <v>29.799999237060547</v>
      </c>
      <c r="I30" s="91" t="s">
        <v>75</v>
      </c>
      <c r="J30" s="92">
        <f t="shared" si="0"/>
        <v>73.37922012134551</v>
      </c>
      <c r="K30" s="424">
        <v>41778.438888888886</v>
      </c>
      <c r="L30" s="424">
        <v>41778.60208333333</v>
      </c>
      <c r="M30" s="94">
        <f t="shared" si="1"/>
        <v>3.916666666686069</v>
      </c>
      <c r="N30" s="95">
        <f t="shared" si="2"/>
        <v>235</v>
      </c>
      <c r="O30" s="93" t="s">
        <v>71</v>
      </c>
      <c r="P30" s="423" t="s">
        <v>73</v>
      </c>
      <c r="Q30" s="97">
        <f t="shared" si="3"/>
        <v>10</v>
      </c>
      <c r="R30" s="98">
        <f t="shared" si="4"/>
        <v>28.764654287567442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0" t="s">
        <v>72</v>
      </c>
      <c r="AC30" s="106">
        <f t="shared" si="14"/>
        <v>28.764654287567442</v>
      </c>
      <c r="AD30" s="107"/>
    </row>
    <row r="31" spans="2:30" s="1" customFormat="1" ht="16.5" customHeight="1">
      <c r="B31" s="13"/>
      <c r="C31" s="79">
        <v>50</v>
      </c>
      <c r="D31" s="79">
        <v>275427</v>
      </c>
      <c r="E31" s="79">
        <v>3482</v>
      </c>
      <c r="F31" s="77" t="s">
        <v>93</v>
      </c>
      <c r="G31" s="77">
        <v>132</v>
      </c>
      <c r="H31" s="90">
        <v>29.799999237060547</v>
      </c>
      <c r="I31" s="91" t="s">
        <v>75</v>
      </c>
      <c r="J31" s="92">
        <f t="shared" si="0"/>
        <v>73.37922012134551</v>
      </c>
      <c r="K31" s="424">
        <v>41779.36736111111</v>
      </c>
      <c r="L31" s="424">
        <v>41779.586805555555</v>
      </c>
      <c r="M31" s="94">
        <f t="shared" si="1"/>
        <v>5.266666666720994</v>
      </c>
      <c r="N31" s="95">
        <f t="shared" si="2"/>
        <v>316</v>
      </c>
      <c r="O31" s="93" t="s">
        <v>71</v>
      </c>
      <c r="P31" s="423" t="s">
        <v>73</v>
      </c>
      <c r="Q31" s="97">
        <f t="shared" si="3"/>
        <v>10</v>
      </c>
      <c r="R31" s="98">
        <f t="shared" si="4"/>
        <v>38.67084900394908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0" t="s">
        <v>72</v>
      </c>
      <c r="AC31" s="106">
        <f t="shared" si="14"/>
        <v>38.67084900394908</v>
      </c>
      <c r="AD31" s="107"/>
    </row>
    <row r="32" spans="2:30" s="1" customFormat="1" ht="16.5" customHeight="1">
      <c r="B32" s="13"/>
      <c r="C32" s="79">
        <v>51</v>
      </c>
      <c r="D32" s="79">
        <v>275430</v>
      </c>
      <c r="E32" s="79">
        <v>3482</v>
      </c>
      <c r="F32" s="77" t="s">
        <v>93</v>
      </c>
      <c r="G32" s="77">
        <v>132</v>
      </c>
      <c r="H32" s="90">
        <v>29.799999237060547</v>
      </c>
      <c r="I32" s="91" t="s">
        <v>75</v>
      </c>
      <c r="J32" s="92">
        <f t="shared" si="0"/>
        <v>73.37922012134551</v>
      </c>
      <c r="K32" s="424">
        <v>41780.36041666667</v>
      </c>
      <c r="L32" s="424">
        <v>41780.58819444444</v>
      </c>
      <c r="M32" s="94">
        <f t="shared" si="1"/>
        <v>5.466666666499805</v>
      </c>
      <c r="N32" s="95">
        <f t="shared" si="2"/>
        <v>328</v>
      </c>
      <c r="O32" s="93" t="s">
        <v>71</v>
      </c>
      <c r="P32" s="423" t="s">
        <v>73</v>
      </c>
      <c r="Q32" s="97">
        <f t="shared" si="3"/>
        <v>10</v>
      </c>
      <c r="R32" s="98">
        <f t="shared" si="4"/>
        <v>40.138433406375995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0" t="s">
        <v>72</v>
      </c>
      <c r="AC32" s="106">
        <f t="shared" si="14"/>
        <v>40.138433406375995</v>
      </c>
      <c r="AD32" s="107"/>
    </row>
    <row r="33" spans="2:30" s="1" customFormat="1" ht="16.5" customHeight="1">
      <c r="B33" s="13"/>
      <c r="C33" s="79">
        <v>52</v>
      </c>
      <c r="D33" s="79">
        <v>275439</v>
      </c>
      <c r="E33" s="79">
        <v>1444</v>
      </c>
      <c r="F33" s="77" t="s">
        <v>94</v>
      </c>
      <c r="G33" s="77">
        <v>132</v>
      </c>
      <c r="H33" s="90">
        <v>64.4000015258789</v>
      </c>
      <c r="I33" s="91" t="s">
        <v>75</v>
      </c>
      <c r="J33" s="92">
        <f t="shared" si="0"/>
        <v>158.57791975730893</v>
      </c>
      <c r="K33" s="424">
        <v>41781.205555555556</v>
      </c>
      <c r="L33" s="424">
        <v>41781.3875</v>
      </c>
      <c r="M33" s="94">
        <f t="shared" si="1"/>
        <v>4.366666666581295</v>
      </c>
      <c r="N33" s="95">
        <f t="shared" si="2"/>
        <v>262</v>
      </c>
      <c r="O33" s="93" t="s">
        <v>80</v>
      </c>
      <c r="P33" s="423" t="s">
        <v>73</v>
      </c>
      <c r="Q33" s="97">
        <f t="shared" si="3"/>
        <v>10</v>
      </c>
      <c r="R33" s="98" t="str">
        <f t="shared" si="4"/>
        <v>--</v>
      </c>
      <c r="S33" s="99" t="str">
        <f t="shared" si="5"/>
        <v>--</v>
      </c>
      <c r="T33" s="100">
        <f t="shared" si="6"/>
        <v>1585.7791975730893</v>
      </c>
      <c r="U33" s="100">
        <f t="shared" si="7"/>
        <v>4757.337592719268</v>
      </c>
      <c r="V33" s="101">
        <f t="shared" si="8"/>
        <v>217.25175006751326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0" t="s">
        <v>72</v>
      </c>
      <c r="AC33" s="106">
        <f t="shared" si="14"/>
        <v>6560.36854035987</v>
      </c>
      <c r="AD33" s="107"/>
    </row>
    <row r="34" spans="2:30" s="1" customFormat="1" ht="16.5" customHeight="1">
      <c r="B34" s="13"/>
      <c r="C34" s="79">
        <v>53</v>
      </c>
      <c r="D34" s="79">
        <v>275441</v>
      </c>
      <c r="E34" s="79">
        <v>4702</v>
      </c>
      <c r="F34" s="77" t="s">
        <v>95</v>
      </c>
      <c r="G34" s="77">
        <v>132</v>
      </c>
      <c r="H34" s="90">
        <v>48.599998474121094</v>
      </c>
      <c r="I34" s="91" t="s">
        <v>75</v>
      </c>
      <c r="J34" s="92">
        <f t="shared" si="0"/>
        <v>119.67215024269102</v>
      </c>
      <c r="K34" s="424">
        <v>41782.425</v>
      </c>
      <c r="L34" s="424">
        <v>41782.55347222222</v>
      </c>
      <c r="M34" s="94">
        <f t="shared" si="1"/>
        <v>3.083333333255723</v>
      </c>
      <c r="N34" s="95">
        <f t="shared" si="2"/>
        <v>185</v>
      </c>
      <c r="O34" s="93" t="s">
        <v>71</v>
      </c>
      <c r="P34" s="423" t="s">
        <v>73</v>
      </c>
      <c r="Q34" s="97">
        <f t="shared" si="3"/>
        <v>10</v>
      </c>
      <c r="R34" s="98">
        <f t="shared" si="4"/>
        <v>36.85902227474883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0" t="s">
        <v>72</v>
      </c>
      <c r="AC34" s="106">
        <f t="shared" si="14"/>
        <v>36.85902227474883</v>
      </c>
      <c r="AD34" s="107"/>
    </row>
    <row r="35" spans="2:30" s="1" customFormat="1" ht="16.5" customHeight="1">
      <c r="B35" s="108"/>
      <c r="C35" s="79">
        <v>54</v>
      </c>
      <c r="D35" s="79">
        <v>275554</v>
      </c>
      <c r="E35" s="79">
        <v>1446</v>
      </c>
      <c r="F35" s="77" t="s">
        <v>96</v>
      </c>
      <c r="G35" s="77">
        <v>132</v>
      </c>
      <c r="H35" s="90">
        <v>139.89999389648438</v>
      </c>
      <c r="I35" s="91" t="s">
        <v>75</v>
      </c>
      <c r="J35" s="92">
        <f t="shared" si="0"/>
        <v>344.48834597076416</v>
      </c>
      <c r="K35" s="424">
        <v>41786.35972222222</v>
      </c>
      <c r="L35" s="424">
        <v>41786.39166666667</v>
      </c>
      <c r="M35" s="94">
        <f t="shared" si="1"/>
        <v>0.7666666667209938</v>
      </c>
      <c r="N35" s="95">
        <f t="shared" si="2"/>
        <v>46</v>
      </c>
      <c r="O35" s="93" t="s">
        <v>71</v>
      </c>
      <c r="P35" s="423" t="s">
        <v>73</v>
      </c>
      <c r="Q35" s="97">
        <f t="shared" si="3"/>
        <v>10</v>
      </c>
      <c r="R35" s="98">
        <f t="shared" si="4"/>
        <v>26.52560263974884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0" t="s">
        <v>72</v>
      </c>
      <c r="AC35" s="106">
        <f t="shared" si="14"/>
        <v>26.52560263974884</v>
      </c>
      <c r="AD35" s="107"/>
    </row>
    <row r="36" spans="2:30" s="1" customFormat="1" ht="16.5" customHeight="1">
      <c r="B36" s="108"/>
      <c r="C36" s="79">
        <v>55</v>
      </c>
      <c r="D36" s="79">
        <v>275555</v>
      </c>
      <c r="E36" s="79">
        <v>1445</v>
      </c>
      <c r="F36" s="77" t="s">
        <v>97</v>
      </c>
      <c r="G36" s="77">
        <v>132</v>
      </c>
      <c r="H36" s="90">
        <v>35</v>
      </c>
      <c r="I36" s="91" t="s">
        <v>75</v>
      </c>
      <c r="J36" s="92">
        <f t="shared" si="0"/>
        <v>86.18365</v>
      </c>
      <c r="K36" s="424">
        <v>41786.36944444444</v>
      </c>
      <c r="L36" s="424">
        <v>41786.618055555555</v>
      </c>
      <c r="M36" s="94">
        <f t="shared" si="1"/>
        <v>5.966666666732635</v>
      </c>
      <c r="N36" s="95">
        <f t="shared" si="2"/>
        <v>358</v>
      </c>
      <c r="O36" s="93" t="s">
        <v>71</v>
      </c>
      <c r="P36" s="423" t="s">
        <v>73</v>
      </c>
      <c r="Q36" s="97">
        <f t="shared" si="3"/>
        <v>10</v>
      </c>
      <c r="R36" s="98">
        <f t="shared" si="4"/>
        <v>51.45163905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0" t="s">
        <v>72</v>
      </c>
      <c r="AC36" s="106">
        <f t="shared" si="14"/>
        <v>51.45163905</v>
      </c>
      <c r="AD36" s="107"/>
    </row>
    <row r="37" spans="2:30" s="1" customFormat="1" ht="16.5" customHeight="1">
      <c r="B37" s="108"/>
      <c r="C37" s="79">
        <v>56</v>
      </c>
      <c r="D37" s="79">
        <v>275556</v>
      </c>
      <c r="E37" s="79">
        <v>1456</v>
      </c>
      <c r="F37" s="77" t="s">
        <v>98</v>
      </c>
      <c r="G37" s="77">
        <v>132</v>
      </c>
      <c r="H37" s="90">
        <v>71.5</v>
      </c>
      <c r="I37" s="91" t="s">
        <v>75</v>
      </c>
      <c r="J37" s="92">
        <f t="shared" si="0"/>
        <v>176.06088499999998</v>
      </c>
      <c r="K37" s="424">
        <v>41786.37152777778</v>
      </c>
      <c r="L37" s="424">
        <v>41786.604166666664</v>
      </c>
      <c r="M37" s="94">
        <f t="shared" si="1"/>
        <v>5.5833333331975155</v>
      </c>
      <c r="N37" s="95">
        <f t="shared" si="2"/>
        <v>335</v>
      </c>
      <c r="O37" s="93" t="s">
        <v>71</v>
      </c>
      <c r="P37" s="423" t="s">
        <v>73</v>
      </c>
      <c r="Q37" s="97">
        <f t="shared" si="3"/>
        <v>10</v>
      </c>
      <c r="R37" s="98">
        <f t="shared" si="4"/>
        <v>98.24197382999999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0" t="s">
        <v>72</v>
      </c>
      <c r="AC37" s="106">
        <f t="shared" si="14"/>
        <v>98.24197382999999</v>
      </c>
      <c r="AD37" s="107"/>
    </row>
    <row r="38" spans="2:30" s="1" customFormat="1" ht="16.5" customHeight="1">
      <c r="B38" s="108"/>
      <c r="C38" s="79">
        <v>57</v>
      </c>
      <c r="D38" s="79">
        <v>275557</v>
      </c>
      <c r="E38" s="79">
        <v>3482</v>
      </c>
      <c r="F38" s="77" t="s">
        <v>93</v>
      </c>
      <c r="G38" s="77">
        <v>132</v>
      </c>
      <c r="H38" s="90">
        <v>29.799999237060547</v>
      </c>
      <c r="I38" s="91" t="s">
        <v>75</v>
      </c>
      <c r="J38" s="92">
        <f t="shared" si="0"/>
        <v>73.37922012134551</v>
      </c>
      <c r="K38" s="424">
        <v>41786.38958333333</v>
      </c>
      <c r="L38" s="424">
        <v>41786.59097222222</v>
      </c>
      <c r="M38" s="94">
        <f t="shared" si="1"/>
        <v>4.833333333372138</v>
      </c>
      <c r="N38" s="95">
        <f t="shared" si="2"/>
        <v>290</v>
      </c>
      <c r="O38" s="93" t="s">
        <v>71</v>
      </c>
      <c r="P38" s="423" t="s">
        <v>73</v>
      </c>
      <c r="Q38" s="97">
        <f t="shared" si="3"/>
        <v>10</v>
      </c>
      <c r="R38" s="98">
        <f t="shared" si="4"/>
        <v>35.442163318609886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0" t="s">
        <v>72</v>
      </c>
      <c r="AC38" s="106">
        <f t="shared" si="14"/>
        <v>35.442163318609886</v>
      </c>
      <c r="AD38" s="107"/>
    </row>
    <row r="39" spans="2:30" s="1" customFormat="1" ht="16.5" customHeight="1">
      <c r="B39" s="108"/>
      <c r="C39" s="79">
        <v>58</v>
      </c>
      <c r="D39" s="79">
        <v>275561</v>
      </c>
      <c r="E39" s="79">
        <v>1456</v>
      </c>
      <c r="F39" s="77" t="s">
        <v>98</v>
      </c>
      <c r="G39" s="77">
        <v>132</v>
      </c>
      <c r="H39" s="90">
        <v>71.5</v>
      </c>
      <c r="I39" s="91" t="s">
        <v>75</v>
      </c>
      <c r="J39" s="92">
        <f t="shared" si="0"/>
        <v>176.06088499999998</v>
      </c>
      <c r="K39" s="424">
        <v>41787.35555555556</v>
      </c>
      <c r="L39" s="424">
        <v>41787.61111111111</v>
      </c>
      <c r="M39" s="94">
        <f t="shared" si="1"/>
        <v>6.133333333244082</v>
      </c>
      <c r="N39" s="95">
        <f t="shared" si="2"/>
        <v>368</v>
      </c>
      <c r="O39" s="93" t="s">
        <v>71</v>
      </c>
      <c r="P39" s="423" t="s">
        <v>73</v>
      </c>
      <c r="Q39" s="97">
        <f t="shared" si="3"/>
        <v>10</v>
      </c>
      <c r="R39" s="98">
        <f t="shared" si="4"/>
        <v>107.92532250499998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0" t="s">
        <v>72</v>
      </c>
      <c r="AC39" s="106">
        <f t="shared" si="14"/>
        <v>107.92532250499998</v>
      </c>
      <c r="AD39" s="107"/>
    </row>
    <row r="40" spans="2:30" s="1" customFormat="1" ht="16.5" customHeight="1">
      <c r="B40" s="108"/>
      <c r="C40" s="79">
        <v>59</v>
      </c>
      <c r="D40" s="79">
        <v>275562</v>
      </c>
      <c r="E40" s="79">
        <v>3482</v>
      </c>
      <c r="F40" s="77" t="s">
        <v>93</v>
      </c>
      <c r="G40" s="77">
        <v>132</v>
      </c>
      <c r="H40" s="90">
        <v>29.799999237060547</v>
      </c>
      <c r="I40" s="91" t="s">
        <v>75</v>
      </c>
      <c r="J40" s="92">
        <f t="shared" si="0"/>
        <v>73.37922012134551</v>
      </c>
      <c r="K40" s="424">
        <v>41787.37152777778</v>
      </c>
      <c r="L40" s="424">
        <v>41787.57777777778</v>
      </c>
      <c r="M40" s="94">
        <f t="shared" si="1"/>
        <v>4.949999999895226</v>
      </c>
      <c r="N40" s="95">
        <f t="shared" si="2"/>
        <v>297</v>
      </c>
      <c r="O40" s="93" t="s">
        <v>71</v>
      </c>
      <c r="P40" s="423" t="s">
        <v>73</v>
      </c>
      <c r="Q40" s="97">
        <f t="shared" si="3"/>
        <v>10</v>
      </c>
      <c r="R40" s="98">
        <f t="shared" si="4"/>
        <v>36.32271396006603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0" t="s">
        <v>72</v>
      </c>
      <c r="AC40" s="106">
        <f t="shared" si="14"/>
        <v>36.32271396006603</v>
      </c>
      <c r="AD40" s="107"/>
    </row>
    <row r="41" spans="2:30" s="1" customFormat="1" ht="16.5" customHeight="1">
      <c r="B41" s="108"/>
      <c r="C41" s="79">
        <v>60</v>
      </c>
      <c r="D41" s="79">
        <v>275563</v>
      </c>
      <c r="E41" s="79">
        <v>1445</v>
      </c>
      <c r="F41" s="77" t="s">
        <v>97</v>
      </c>
      <c r="G41" s="77">
        <v>132</v>
      </c>
      <c r="H41" s="90">
        <v>35</v>
      </c>
      <c r="I41" s="91" t="s">
        <v>75</v>
      </c>
      <c r="J41" s="92">
        <f t="shared" si="0"/>
        <v>86.18365</v>
      </c>
      <c r="K41" s="424">
        <v>41787.388194444444</v>
      </c>
      <c r="L41" s="424">
        <v>41787.60555555556</v>
      </c>
      <c r="M41" s="94">
        <f t="shared" si="1"/>
        <v>5.216666666732635</v>
      </c>
      <c r="N41" s="95">
        <f t="shared" si="2"/>
        <v>313</v>
      </c>
      <c r="O41" s="93" t="s">
        <v>71</v>
      </c>
      <c r="P41" s="423" t="s">
        <v>73</v>
      </c>
      <c r="Q41" s="97">
        <f t="shared" si="3"/>
        <v>10</v>
      </c>
      <c r="R41" s="98">
        <f>IF(O41="P",ROUND(N41/60,2)*J41*Q41*0.01,"--")</f>
        <v>44.987865299999996</v>
      </c>
      <c r="S41" s="99" t="str">
        <f t="shared" si="5"/>
        <v>--</v>
      </c>
      <c r="T41" s="100" t="str">
        <f t="shared" si="6"/>
        <v>--</v>
      </c>
      <c r="U41" s="100" t="str">
        <f t="shared" si="7"/>
        <v>--</v>
      </c>
      <c r="V41" s="101" t="str">
        <f t="shared" si="8"/>
        <v>--</v>
      </c>
      <c r="W41" s="102" t="str">
        <f t="shared" si="9"/>
        <v>--</v>
      </c>
      <c r="X41" s="102" t="str">
        <f t="shared" si="10"/>
        <v>--</v>
      </c>
      <c r="Y41" s="103" t="str">
        <f t="shared" si="11"/>
        <v>--</v>
      </c>
      <c r="Z41" s="104" t="str">
        <f t="shared" si="12"/>
        <v>--</v>
      </c>
      <c r="AA41" s="105" t="str">
        <f t="shared" si="13"/>
        <v>--</v>
      </c>
      <c r="AB41" s="420" t="s">
        <v>72</v>
      </c>
      <c r="AC41" s="106">
        <f t="shared" si="14"/>
        <v>44.987865299999996</v>
      </c>
      <c r="AD41" s="107"/>
    </row>
    <row r="42" spans="2:30" s="1" customFormat="1" ht="16.5" customHeight="1" thickBot="1">
      <c r="B42" s="13"/>
      <c r="C42" s="109"/>
      <c r="D42" s="109"/>
      <c r="E42" s="109"/>
      <c r="F42" s="332"/>
      <c r="G42" s="333"/>
      <c r="H42" s="334"/>
      <c r="I42" s="334"/>
      <c r="J42" s="111"/>
      <c r="K42" s="407"/>
      <c r="L42" s="407"/>
      <c r="M42" s="110"/>
      <c r="N42" s="110"/>
      <c r="O42" s="334"/>
      <c r="P42" s="335"/>
      <c r="Q42" s="336"/>
      <c r="R42" s="337"/>
      <c r="S42" s="338"/>
      <c r="T42" s="339"/>
      <c r="U42" s="340"/>
      <c r="V42" s="340"/>
      <c r="W42" s="341"/>
      <c r="X42" s="341"/>
      <c r="Y42" s="341"/>
      <c r="Z42" s="342"/>
      <c r="AA42" s="343"/>
      <c r="AB42" s="344"/>
      <c r="AC42" s="112"/>
      <c r="AD42" s="107"/>
    </row>
    <row r="43" spans="2:30" s="1" customFormat="1" ht="16.5" customHeight="1" thickBot="1" thickTop="1">
      <c r="B43" s="13"/>
      <c r="C43" s="113" t="s">
        <v>55</v>
      </c>
      <c r="D43" s="430" t="s">
        <v>192</v>
      </c>
      <c r="E43" s="129"/>
      <c r="F43" s="114"/>
      <c r="G43" s="115"/>
      <c r="H43" s="116"/>
      <c r="I43" s="116"/>
      <c r="J43" s="117"/>
      <c r="K43" s="117"/>
      <c r="L43" s="117"/>
      <c r="M43" s="117"/>
      <c r="N43" s="117"/>
      <c r="O43" s="117"/>
      <c r="P43" s="118"/>
      <c r="Q43" s="118"/>
      <c r="R43" s="119">
        <f aca="true" t="shared" si="15" ref="R43:AA43">SUM(R19:R42)</f>
        <v>5928.123192341119</v>
      </c>
      <c r="S43" s="120">
        <f t="shared" si="15"/>
        <v>0</v>
      </c>
      <c r="T43" s="121">
        <f t="shared" si="15"/>
        <v>1585.7791975730893</v>
      </c>
      <c r="U43" s="121">
        <f t="shared" si="15"/>
        <v>4757.337592719268</v>
      </c>
      <c r="V43" s="121">
        <f t="shared" si="15"/>
        <v>217.25175006751326</v>
      </c>
      <c r="W43" s="122">
        <f t="shared" si="15"/>
        <v>0</v>
      </c>
      <c r="X43" s="122">
        <f t="shared" si="15"/>
        <v>0</v>
      </c>
      <c r="Y43" s="122">
        <f t="shared" si="15"/>
        <v>0</v>
      </c>
      <c r="Z43" s="123">
        <f t="shared" si="15"/>
        <v>0</v>
      </c>
      <c r="AA43" s="124">
        <f t="shared" si="15"/>
        <v>0</v>
      </c>
      <c r="AB43" s="125"/>
      <c r="AC43" s="410">
        <f>ROUND(SUM(AC19:AC42),2)</f>
        <v>283889.26</v>
      </c>
      <c r="AD43" s="126"/>
    </row>
    <row r="44" spans="2:30" s="127" customFormat="1" ht="9.75" thickTop="1">
      <c r="B44" s="128"/>
      <c r="C44" s="129"/>
      <c r="D44" s="129"/>
      <c r="E44" s="129"/>
      <c r="F44" s="130"/>
      <c r="G44" s="131"/>
      <c r="H44" s="132"/>
      <c r="I44" s="132"/>
      <c r="J44" s="133"/>
      <c r="K44" s="133"/>
      <c r="L44" s="133"/>
      <c r="M44" s="133"/>
      <c r="N44" s="133"/>
      <c r="O44" s="133"/>
      <c r="P44" s="134"/>
      <c r="Q44" s="134"/>
      <c r="R44" s="135"/>
      <c r="S44" s="135"/>
      <c r="T44" s="136"/>
      <c r="U44" s="136"/>
      <c r="V44" s="137"/>
      <c r="W44" s="137"/>
      <c r="X44" s="137"/>
      <c r="Y44" s="137"/>
      <c r="Z44" s="137"/>
      <c r="AA44" s="137"/>
      <c r="AB44" s="137"/>
      <c r="AC44" s="138"/>
      <c r="AD44" s="139"/>
    </row>
    <row r="45" spans="2:30" s="1" customFormat="1" ht="16.5" customHeight="1" thickBot="1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2"/>
    </row>
    <row r="46" spans="2:30" ht="13.5" thickTop="1">
      <c r="B46" s="143"/>
      <c r="AD46" s="143"/>
    </row>
    <row r="91" ht="12.75">
      <c r="B91" s="14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5" zoomScaleNormal="75" zoomScalePageLayoutView="0" workbookViewId="0" topLeftCell="A1">
      <selection activeCell="O14" sqref="O14"/>
    </sheetView>
  </sheetViews>
  <sheetFormatPr defaultColWidth="11.421875" defaultRowHeight="12.75"/>
  <cols>
    <col min="1" max="1" width="20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'TOT-0514'!B2</f>
        <v>ANEXO VI al Memorándum  D.T.E.E.  N°     777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+'TOT-0514'!B14</f>
        <v>Desde el 01 al 31 de mayo de 2014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257.689</v>
      </c>
      <c r="H14" s="37"/>
      <c r="I14" s="38"/>
      <c r="J14" s="34"/>
      <c r="K14" s="34"/>
      <c r="L14" s="39" t="s">
        <v>8</v>
      </c>
      <c r="M14" s="40">
        <f>150*'TOT-0514'!B13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246.23899999999998</v>
      </c>
      <c r="H15" s="42"/>
      <c r="I15" s="43"/>
      <c r="J15" s="7"/>
      <c r="K15" s="44"/>
      <c r="L15" s="39" t="s">
        <v>10</v>
      </c>
      <c r="M15" s="40">
        <f>50*'TOT-0514'!B13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246.23899999999998</v>
      </c>
      <c r="H16" s="42"/>
      <c r="I16" s="43"/>
      <c r="J16" s="7"/>
      <c r="K16" s="7"/>
      <c r="L16" s="39" t="s">
        <v>12</v>
      </c>
      <c r="M16" s="40">
        <f>10*'TOT-0514'!B13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5">
        <v>3</v>
      </c>
      <c r="D17" s="415">
        <v>4</v>
      </c>
      <c r="E17" s="415">
        <v>5</v>
      </c>
      <c r="F17" s="415">
        <v>6</v>
      </c>
      <c r="G17" s="415">
        <v>7</v>
      </c>
      <c r="H17" s="415">
        <v>8</v>
      </c>
      <c r="I17" s="415">
        <v>9</v>
      </c>
      <c r="J17" s="415">
        <v>10</v>
      </c>
      <c r="K17" s="415">
        <v>11</v>
      </c>
      <c r="L17" s="415">
        <v>12</v>
      </c>
      <c r="M17" s="415">
        <v>13</v>
      </c>
      <c r="N17" s="415">
        <v>14</v>
      </c>
      <c r="O17" s="415">
        <v>15</v>
      </c>
      <c r="P17" s="415">
        <v>16</v>
      </c>
      <c r="Q17" s="415">
        <v>17</v>
      </c>
      <c r="R17" s="415">
        <v>18</v>
      </c>
      <c r="S17" s="415">
        <v>19</v>
      </c>
      <c r="T17" s="415">
        <v>20</v>
      </c>
      <c r="U17" s="415">
        <v>21</v>
      </c>
      <c r="V17" s="415">
        <v>22</v>
      </c>
      <c r="W17" s="415">
        <v>23</v>
      </c>
      <c r="X17" s="415">
        <v>24</v>
      </c>
      <c r="Y17" s="415">
        <v>25</v>
      </c>
      <c r="Z17" s="415">
        <v>26</v>
      </c>
      <c r="AA17" s="415">
        <v>27</v>
      </c>
      <c r="AB17" s="415">
        <v>28</v>
      </c>
      <c r="AC17" s="415">
        <v>29</v>
      </c>
      <c r="AD17" s="14"/>
    </row>
    <row r="18" spans="2:30" s="45" customFormat="1" ht="34.5" customHeight="1" thickBot="1" thickTop="1">
      <c r="B18" s="46"/>
      <c r="C18" s="414" t="s">
        <v>13</v>
      </c>
      <c r="D18" s="414" t="s">
        <v>66</v>
      </c>
      <c r="E18" s="414" t="s">
        <v>67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'LI-05 (3)'!AC43</f>
        <v>283889.26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24"/>
      <c r="L20" s="425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61</v>
      </c>
      <c r="D21" s="79">
        <v>275565</v>
      </c>
      <c r="E21" s="79">
        <v>1456</v>
      </c>
      <c r="F21" s="77" t="s">
        <v>98</v>
      </c>
      <c r="G21" s="77">
        <v>132</v>
      </c>
      <c r="H21" s="90">
        <v>71.5</v>
      </c>
      <c r="I21" s="91" t="s">
        <v>75</v>
      </c>
      <c r="J21" s="92">
        <f aca="true" t="shared" si="0" ref="J21:J40">IF(G21=220,$G$14,IF(G21=132,$G$15,$G$16))*IF(H21&gt;25,H21,25)/100</f>
        <v>176.06088499999998</v>
      </c>
      <c r="K21" s="424">
        <v>41788.350694444445</v>
      </c>
      <c r="L21" s="424">
        <v>41788.61597222222</v>
      </c>
      <c r="M21" s="94">
        <f aca="true" t="shared" si="1" ref="M21:M40">IF(F21="","",(L21-K21)*24)</f>
        <v>6.366666666639503</v>
      </c>
      <c r="N21" s="95">
        <f aca="true" t="shared" si="2" ref="N21:N40">IF(F21="","",ROUND((L21-K21)*24*60,0))</f>
        <v>382</v>
      </c>
      <c r="O21" s="96" t="s">
        <v>71</v>
      </c>
      <c r="P21" s="423" t="s">
        <v>73</v>
      </c>
      <c r="Q21" s="97">
        <f aca="true" t="shared" si="3" ref="Q21:Q40">IF(I21="A",$M$14,IF(I21="B",$M$15,$M$16))</f>
        <v>10</v>
      </c>
      <c r="R21" s="98">
        <f aca="true" t="shared" si="4" ref="R21:R39">IF(O21="P",ROUND(N21/60,2)*J21*Q21*0.01,"--")</f>
        <v>112.150783745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20" t="s">
        <v>72</v>
      </c>
      <c r="AC21" s="106">
        <f aca="true" t="shared" si="14" ref="AC21:AC40">IF(F21="","",SUM(R21:AA21)*IF(AB21="SI",1,2))</f>
        <v>112.150783745</v>
      </c>
      <c r="AD21" s="107"/>
    </row>
    <row r="22" spans="2:30" s="1" customFormat="1" ht="16.5" customHeight="1">
      <c r="B22" s="13"/>
      <c r="C22" s="79">
        <v>62</v>
      </c>
      <c r="D22" s="79">
        <v>275566</v>
      </c>
      <c r="E22" s="79">
        <v>1445</v>
      </c>
      <c r="F22" s="77" t="s">
        <v>97</v>
      </c>
      <c r="G22" s="77">
        <v>132</v>
      </c>
      <c r="H22" s="90">
        <v>35</v>
      </c>
      <c r="I22" s="91" t="s">
        <v>75</v>
      </c>
      <c r="J22" s="92">
        <f t="shared" si="0"/>
        <v>86.18365</v>
      </c>
      <c r="K22" s="424">
        <v>41788.375</v>
      </c>
      <c r="L22" s="424">
        <v>41788.634722222225</v>
      </c>
      <c r="M22" s="94">
        <f t="shared" si="1"/>
        <v>6.2333333333954215</v>
      </c>
      <c r="N22" s="95">
        <f t="shared" si="2"/>
        <v>374</v>
      </c>
      <c r="O22" s="96" t="s">
        <v>71</v>
      </c>
      <c r="P22" s="423" t="s">
        <v>73</v>
      </c>
      <c r="Q22" s="97">
        <f t="shared" si="3"/>
        <v>10</v>
      </c>
      <c r="R22" s="98">
        <f t="shared" si="4"/>
        <v>53.69241395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0" t="s">
        <v>72</v>
      </c>
      <c r="AC22" s="106">
        <f t="shared" si="14"/>
        <v>53.69241395</v>
      </c>
      <c r="AD22" s="107"/>
    </row>
    <row r="23" spans="2:30" s="1" customFormat="1" ht="16.5" customHeight="1">
      <c r="B23" s="13"/>
      <c r="C23" s="79">
        <v>63</v>
      </c>
      <c r="D23" s="79">
        <v>275571</v>
      </c>
      <c r="E23" s="79">
        <v>1456</v>
      </c>
      <c r="F23" s="77" t="s">
        <v>98</v>
      </c>
      <c r="G23" s="77">
        <v>132</v>
      </c>
      <c r="H23" s="90">
        <v>71.5</v>
      </c>
      <c r="I23" s="91" t="s">
        <v>75</v>
      </c>
      <c r="J23" s="92">
        <f t="shared" si="0"/>
        <v>176.06088499999998</v>
      </c>
      <c r="K23" s="424">
        <v>41789.365277777775</v>
      </c>
      <c r="L23" s="424">
        <v>41789.569444444445</v>
      </c>
      <c r="M23" s="94">
        <f t="shared" si="1"/>
        <v>4.900000000081491</v>
      </c>
      <c r="N23" s="95">
        <f t="shared" si="2"/>
        <v>294</v>
      </c>
      <c r="O23" s="96" t="s">
        <v>71</v>
      </c>
      <c r="P23" s="423" t="s">
        <v>73</v>
      </c>
      <c r="Q23" s="97">
        <f t="shared" si="3"/>
        <v>10</v>
      </c>
      <c r="R23" s="98">
        <f t="shared" si="4"/>
        <v>86.26983365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0" t="s">
        <v>72</v>
      </c>
      <c r="AC23" s="106">
        <f t="shared" si="14"/>
        <v>86.26983365</v>
      </c>
      <c r="AD23" s="107"/>
    </row>
    <row r="24" spans="2:30" s="1" customFormat="1" ht="16.5" customHeight="1">
      <c r="B24" s="13"/>
      <c r="C24" s="79">
        <v>64</v>
      </c>
      <c r="D24" s="79">
        <v>275572</v>
      </c>
      <c r="E24" s="79">
        <v>1445</v>
      </c>
      <c r="F24" s="77" t="s">
        <v>97</v>
      </c>
      <c r="G24" s="77">
        <v>132</v>
      </c>
      <c r="H24" s="90">
        <v>35</v>
      </c>
      <c r="I24" s="91" t="s">
        <v>75</v>
      </c>
      <c r="J24" s="92">
        <f t="shared" si="0"/>
        <v>86.18365</v>
      </c>
      <c r="K24" s="424">
        <v>41789.373611111114</v>
      </c>
      <c r="L24" s="424">
        <v>41789.63958333333</v>
      </c>
      <c r="M24" s="94">
        <f t="shared" si="1"/>
        <v>6.383333333185874</v>
      </c>
      <c r="N24" s="95">
        <f t="shared" si="2"/>
        <v>383</v>
      </c>
      <c r="O24" s="96" t="s">
        <v>71</v>
      </c>
      <c r="P24" s="423" t="s">
        <v>73</v>
      </c>
      <c r="Q24" s="97">
        <f t="shared" si="3"/>
        <v>10</v>
      </c>
      <c r="R24" s="98">
        <f t="shared" si="4"/>
        <v>54.985168699999996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0" t="s">
        <v>72</v>
      </c>
      <c r="AC24" s="106">
        <f t="shared" si="14"/>
        <v>54.985168699999996</v>
      </c>
      <c r="AD24" s="107"/>
    </row>
    <row r="25" spans="2:30" s="1" customFormat="1" ht="16.5" customHeight="1">
      <c r="B25" s="13"/>
      <c r="C25" s="79">
        <v>65</v>
      </c>
      <c r="D25" s="79">
        <v>275575</v>
      </c>
      <c r="E25" s="79">
        <v>3483</v>
      </c>
      <c r="F25" s="77" t="s">
        <v>86</v>
      </c>
      <c r="G25" s="77">
        <v>132</v>
      </c>
      <c r="H25" s="90">
        <v>29.799999237060547</v>
      </c>
      <c r="I25" s="91" t="s">
        <v>75</v>
      </c>
      <c r="J25" s="92">
        <f t="shared" si="0"/>
        <v>73.37922012134551</v>
      </c>
      <c r="K25" s="424">
        <v>41789.40277777778</v>
      </c>
      <c r="L25" s="424">
        <v>41789.59652777778</v>
      </c>
      <c r="M25" s="94">
        <f t="shared" si="1"/>
        <v>4.649999999965075</v>
      </c>
      <c r="N25" s="95">
        <f t="shared" si="2"/>
        <v>279</v>
      </c>
      <c r="O25" s="96" t="s">
        <v>71</v>
      </c>
      <c r="P25" s="423" t="s">
        <v>73</v>
      </c>
      <c r="Q25" s="97">
        <f t="shared" si="3"/>
        <v>10</v>
      </c>
      <c r="R25" s="98">
        <f t="shared" si="4"/>
        <v>34.12133735642566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0" t="s">
        <v>72</v>
      </c>
      <c r="AC25" s="106">
        <f t="shared" si="14"/>
        <v>34.12133735642566</v>
      </c>
      <c r="AD25" s="107"/>
    </row>
    <row r="26" spans="2:30" s="1" customFormat="1" ht="16.5" customHeight="1">
      <c r="B26" s="13"/>
      <c r="C26" s="79"/>
      <c r="D26" s="79"/>
      <c r="E26" s="79"/>
      <c r="F26" s="77"/>
      <c r="G26" s="77"/>
      <c r="H26" s="90"/>
      <c r="I26" s="91"/>
      <c r="J26" s="92">
        <f t="shared" si="0"/>
        <v>61.559749999999994</v>
      </c>
      <c r="K26" s="424"/>
      <c r="L26" s="424"/>
      <c r="M26" s="94">
        <f t="shared" si="1"/>
      </c>
      <c r="N26" s="95">
        <f t="shared" si="2"/>
      </c>
      <c r="O26" s="93"/>
      <c r="P26" s="419">
        <f aca="true" t="shared" si="15" ref="P26:P40">IF(F26="","","--")</f>
      </c>
      <c r="Q26" s="97">
        <f t="shared" si="3"/>
        <v>10</v>
      </c>
      <c r="R26" s="98" t="str">
        <f t="shared" si="4"/>
        <v>--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0">
        <f aca="true" t="shared" si="16" ref="AB26:AB40">IF(F26="","","SI")</f>
      </c>
      <c r="AC26" s="106">
        <f t="shared" si="14"/>
      </c>
      <c r="AD26" s="107"/>
    </row>
    <row r="27" spans="2:30" s="1" customFormat="1" ht="16.5" customHeight="1">
      <c r="B27" s="13"/>
      <c r="C27" s="79"/>
      <c r="D27" s="79"/>
      <c r="E27" s="79"/>
      <c r="F27" s="77"/>
      <c r="G27" s="77"/>
      <c r="H27" s="90"/>
      <c r="I27" s="91"/>
      <c r="J27" s="92">
        <f t="shared" si="0"/>
        <v>61.559749999999994</v>
      </c>
      <c r="K27" s="424"/>
      <c r="L27" s="424"/>
      <c r="M27" s="94">
        <f t="shared" si="1"/>
      </c>
      <c r="N27" s="95">
        <f t="shared" si="2"/>
      </c>
      <c r="O27" s="93"/>
      <c r="P27" s="419">
        <f t="shared" si="15"/>
      </c>
      <c r="Q27" s="97">
        <f t="shared" si="3"/>
        <v>10</v>
      </c>
      <c r="R27" s="98" t="str">
        <f t="shared" si="4"/>
        <v>--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0">
        <f t="shared" si="16"/>
      </c>
      <c r="AC27" s="106">
        <f t="shared" si="14"/>
      </c>
      <c r="AD27" s="107"/>
    </row>
    <row r="28" spans="2:30" s="1" customFormat="1" ht="16.5" customHeight="1">
      <c r="B28" s="13"/>
      <c r="C28" s="79"/>
      <c r="D28" s="79"/>
      <c r="E28" s="79"/>
      <c r="F28" s="77"/>
      <c r="G28" s="77"/>
      <c r="H28" s="90"/>
      <c r="I28" s="91"/>
      <c r="J28" s="92">
        <f t="shared" si="0"/>
        <v>61.559749999999994</v>
      </c>
      <c r="K28" s="424"/>
      <c r="L28" s="424"/>
      <c r="M28" s="94">
        <f t="shared" si="1"/>
      </c>
      <c r="N28" s="95">
        <f t="shared" si="2"/>
      </c>
      <c r="O28" s="93"/>
      <c r="P28" s="419">
        <f t="shared" si="15"/>
      </c>
      <c r="Q28" s="97">
        <f t="shared" si="3"/>
        <v>10</v>
      </c>
      <c r="R28" s="98" t="str">
        <f t="shared" si="4"/>
        <v>--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0">
        <f t="shared" si="16"/>
      </c>
      <c r="AC28" s="106">
        <f t="shared" si="14"/>
      </c>
      <c r="AD28" s="107"/>
    </row>
    <row r="29" spans="2:30" s="1" customFormat="1" ht="16.5" customHeight="1">
      <c r="B29" s="13"/>
      <c r="C29" s="79"/>
      <c r="D29" s="79"/>
      <c r="E29" s="79"/>
      <c r="F29" s="77"/>
      <c r="G29" s="77"/>
      <c r="H29" s="90"/>
      <c r="I29" s="91"/>
      <c r="J29" s="92">
        <f t="shared" si="0"/>
        <v>61.559749999999994</v>
      </c>
      <c r="K29" s="424"/>
      <c r="L29" s="424"/>
      <c r="M29" s="94">
        <f t="shared" si="1"/>
      </c>
      <c r="N29" s="95">
        <f t="shared" si="2"/>
      </c>
      <c r="O29" s="93"/>
      <c r="P29" s="419">
        <f t="shared" si="15"/>
      </c>
      <c r="Q29" s="97">
        <f t="shared" si="3"/>
        <v>10</v>
      </c>
      <c r="R29" s="98" t="str">
        <f t="shared" si="4"/>
        <v>--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0">
        <f t="shared" si="16"/>
      </c>
      <c r="AC29" s="106">
        <f t="shared" si="14"/>
      </c>
      <c r="AD29" s="107"/>
    </row>
    <row r="30" spans="2:30" s="1" customFormat="1" ht="16.5" customHeight="1">
      <c r="B30" s="13"/>
      <c r="C30" s="79"/>
      <c r="D30" s="79"/>
      <c r="E30" s="79"/>
      <c r="F30" s="77"/>
      <c r="G30" s="77"/>
      <c r="H30" s="90"/>
      <c r="I30" s="91"/>
      <c r="J30" s="92">
        <f t="shared" si="0"/>
        <v>61.559749999999994</v>
      </c>
      <c r="K30" s="424"/>
      <c r="L30" s="424"/>
      <c r="M30" s="94">
        <f t="shared" si="1"/>
      </c>
      <c r="N30" s="95">
        <f t="shared" si="2"/>
      </c>
      <c r="O30" s="93"/>
      <c r="P30" s="419">
        <f t="shared" si="15"/>
      </c>
      <c r="Q30" s="97">
        <f t="shared" si="3"/>
        <v>10</v>
      </c>
      <c r="R30" s="98" t="str">
        <f t="shared" si="4"/>
        <v>--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0">
        <f t="shared" si="16"/>
      </c>
      <c r="AC30" s="106">
        <f t="shared" si="14"/>
      </c>
      <c r="AD30" s="107"/>
    </row>
    <row r="31" spans="2:30" s="1" customFormat="1" ht="16.5" customHeight="1">
      <c r="B31" s="13"/>
      <c r="C31" s="79"/>
      <c r="D31" s="79"/>
      <c r="E31" s="79"/>
      <c r="F31" s="77"/>
      <c r="G31" s="77"/>
      <c r="H31" s="90"/>
      <c r="I31" s="91"/>
      <c r="J31" s="92">
        <f t="shared" si="0"/>
        <v>61.559749999999994</v>
      </c>
      <c r="K31" s="424"/>
      <c r="L31" s="424"/>
      <c r="M31" s="94">
        <f t="shared" si="1"/>
      </c>
      <c r="N31" s="95">
        <f t="shared" si="2"/>
      </c>
      <c r="O31" s="93"/>
      <c r="P31" s="419">
        <f t="shared" si="15"/>
      </c>
      <c r="Q31" s="97">
        <f t="shared" si="3"/>
        <v>10</v>
      </c>
      <c r="R31" s="98" t="str">
        <f t="shared" si="4"/>
        <v>--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0">
        <f t="shared" si="16"/>
      </c>
      <c r="AC31" s="106">
        <f t="shared" si="14"/>
      </c>
      <c r="AD31" s="107"/>
    </row>
    <row r="32" spans="2:30" s="1" customFormat="1" ht="16.5" customHeight="1">
      <c r="B32" s="13"/>
      <c r="C32" s="79"/>
      <c r="D32" s="79"/>
      <c r="E32" s="79"/>
      <c r="F32" s="77"/>
      <c r="G32" s="77"/>
      <c r="H32" s="90"/>
      <c r="I32" s="91"/>
      <c r="J32" s="92">
        <f t="shared" si="0"/>
        <v>61.559749999999994</v>
      </c>
      <c r="K32" s="424"/>
      <c r="L32" s="424"/>
      <c r="M32" s="94">
        <f t="shared" si="1"/>
      </c>
      <c r="N32" s="95">
        <f t="shared" si="2"/>
      </c>
      <c r="O32" s="93"/>
      <c r="P32" s="419">
        <f t="shared" si="15"/>
      </c>
      <c r="Q32" s="97">
        <f t="shared" si="3"/>
        <v>10</v>
      </c>
      <c r="R32" s="98" t="str">
        <f t="shared" si="4"/>
        <v>--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0">
        <f t="shared" si="16"/>
      </c>
      <c r="AC32" s="106">
        <f t="shared" si="14"/>
      </c>
      <c r="AD32" s="107"/>
    </row>
    <row r="33" spans="2:30" s="1" customFormat="1" ht="16.5" customHeight="1">
      <c r="B33" s="13"/>
      <c r="C33" s="79"/>
      <c r="D33" s="79"/>
      <c r="E33" s="79"/>
      <c r="F33" s="77"/>
      <c r="G33" s="77"/>
      <c r="H33" s="90"/>
      <c r="I33" s="91"/>
      <c r="J33" s="92">
        <f t="shared" si="0"/>
        <v>61.559749999999994</v>
      </c>
      <c r="K33" s="424"/>
      <c r="L33" s="424"/>
      <c r="M33" s="94">
        <f t="shared" si="1"/>
      </c>
      <c r="N33" s="95">
        <f t="shared" si="2"/>
      </c>
      <c r="O33" s="93"/>
      <c r="P33" s="419">
        <f t="shared" si="15"/>
      </c>
      <c r="Q33" s="97">
        <f t="shared" si="3"/>
        <v>10</v>
      </c>
      <c r="R33" s="98" t="str">
        <f t="shared" si="4"/>
        <v>--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0">
        <f t="shared" si="16"/>
      </c>
      <c r="AC33" s="106">
        <f t="shared" si="14"/>
      </c>
      <c r="AD33" s="107"/>
    </row>
    <row r="34" spans="2:30" s="1" customFormat="1" ht="16.5" customHeight="1">
      <c r="B34" s="108"/>
      <c r="C34" s="79"/>
      <c r="D34" s="79"/>
      <c r="E34" s="79"/>
      <c r="F34" s="77"/>
      <c r="G34" s="77"/>
      <c r="H34" s="90"/>
      <c r="I34" s="91"/>
      <c r="J34" s="92">
        <f t="shared" si="0"/>
        <v>61.559749999999994</v>
      </c>
      <c r="K34" s="424"/>
      <c r="L34" s="424"/>
      <c r="M34" s="94">
        <f t="shared" si="1"/>
      </c>
      <c r="N34" s="95">
        <f t="shared" si="2"/>
      </c>
      <c r="O34" s="93"/>
      <c r="P34" s="419">
        <f t="shared" si="15"/>
      </c>
      <c r="Q34" s="97">
        <f t="shared" si="3"/>
        <v>10</v>
      </c>
      <c r="R34" s="98" t="str">
        <f t="shared" si="4"/>
        <v>--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0">
        <f t="shared" si="16"/>
      </c>
      <c r="AC34" s="106">
        <f t="shared" si="14"/>
      </c>
      <c r="AD34" s="107"/>
    </row>
    <row r="35" spans="2:30" s="1" customFormat="1" ht="16.5" customHeight="1">
      <c r="B35" s="108"/>
      <c r="C35" s="79"/>
      <c r="D35" s="79"/>
      <c r="E35" s="79"/>
      <c r="F35" s="77"/>
      <c r="G35" s="77"/>
      <c r="H35" s="90"/>
      <c r="I35" s="91"/>
      <c r="J35" s="92">
        <f t="shared" si="0"/>
        <v>61.559749999999994</v>
      </c>
      <c r="K35" s="424"/>
      <c r="L35" s="424"/>
      <c r="M35" s="94">
        <f t="shared" si="1"/>
      </c>
      <c r="N35" s="95">
        <f t="shared" si="2"/>
      </c>
      <c r="O35" s="93"/>
      <c r="P35" s="419">
        <f t="shared" si="15"/>
      </c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0">
        <f t="shared" si="16"/>
      </c>
      <c r="AC35" s="106">
        <f t="shared" si="14"/>
      </c>
      <c r="AD35" s="107"/>
    </row>
    <row r="36" spans="2:30" s="1" customFormat="1" ht="16.5" customHeight="1">
      <c r="B36" s="108"/>
      <c r="C36" s="79"/>
      <c r="D36" s="79"/>
      <c r="E36" s="79"/>
      <c r="F36" s="77"/>
      <c r="G36" s="77"/>
      <c r="H36" s="90"/>
      <c r="I36" s="91"/>
      <c r="J36" s="92">
        <f t="shared" si="0"/>
        <v>61.559749999999994</v>
      </c>
      <c r="K36" s="424"/>
      <c r="L36" s="424"/>
      <c r="M36" s="94">
        <f t="shared" si="1"/>
      </c>
      <c r="N36" s="95">
        <f t="shared" si="2"/>
      </c>
      <c r="O36" s="93"/>
      <c r="P36" s="419">
        <f t="shared" si="15"/>
      </c>
      <c r="Q36" s="97">
        <f t="shared" si="3"/>
        <v>10</v>
      </c>
      <c r="R36" s="98" t="str">
        <f t="shared" si="4"/>
        <v>--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0">
        <f t="shared" si="16"/>
      </c>
      <c r="AC36" s="106">
        <f t="shared" si="14"/>
      </c>
      <c r="AD36" s="107"/>
    </row>
    <row r="37" spans="2:30" s="1" customFormat="1" ht="16.5" customHeight="1">
      <c r="B37" s="108"/>
      <c r="C37" s="79"/>
      <c r="D37" s="79"/>
      <c r="E37" s="79"/>
      <c r="F37" s="77"/>
      <c r="G37" s="77"/>
      <c r="H37" s="90"/>
      <c r="I37" s="91"/>
      <c r="J37" s="92">
        <f t="shared" si="0"/>
        <v>61.559749999999994</v>
      </c>
      <c r="K37" s="424"/>
      <c r="L37" s="424"/>
      <c r="M37" s="94">
        <f t="shared" si="1"/>
      </c>
      <c r="N37" s="95">
        <f t="shared" si="2"/>
      </c>
      <c r="O37" s="93"/>
      <c r="P37" s="419">
        <f t="shared" si="15"/>
      </c>
      <c r="Q37" s="97">
        <f t="shared" si="3"/>
        <v>10</v>
      </c>
      <c r="R37" s="98" t="str">
        <f t="shared" si="4"/>
        <v>--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0">
        <f t="shared" si="16"/>
      </c>
      <c r="AC37" s="106">
        <f t="shared" si="14"/>
      </c>
      <c r="AD37" s="107"/>
    </row>
    <row r="38" spans="2:30" s="1" customFormat="1" ht="16.5" customHeight="1">
      <c r="B38" s="108"/>
      <c r="C38" s="79"/>
      <c r="D38" s="79"/>
      <c r="E38" s="79"/>
      <c r="F38" s="77"/>
      <c r="G38" s="77"/>
      <c r="H38" s="90"/>
      <c r="I38" s="91"/>
      <c r="J38" s="92">
        <f t="shared" si="0"/>
        <v>61.559749999999994</v>
      </c>
      <c r="K38" s="424"/>
      <c r="L38" s="424"/>
      <c r="M38" s="94">
        <f t="shared" si="1"/>
      </c>
      <c r="N38" s="95">
        <f t="shared" si="2"/>
      </c>
      <c r="O38" s="93"/>
      <c r="P38" s="419">
        <f t="shared" si="15"/>
      </c>
      <c r="Q38" s="97">
        <f t="shared" si="3"/>
        <v>10</v>
      </c>
      <c r="R38" s="98" t="str">
        <f t="shared" si="4"/>
        <v>--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0">
        <f t="shared" si="16"/>
      </c>
      <c r="AC38" s="106">
        <f t="shared" si="14"/>
      </c>
      <c r="AD38" s="107"/>
    </row>
    <row r="39" spans="2:30" s="1" customFormat="1" ht="16.5" customHeight="1">
      <c r="B39" s="108"/>
      <c r="C39" s="79"/>
      <c r="D39" s="79"/>
      <c r="E39" s="79"/>
      <c r="F39" s="77"/>
      <c r="G39" s="77"/>
      <c r="H39" s="90"/>
      <c r="I39" s="91"/>
      <c r="J39" s="92">
        <f t="shared" si="0"/>
        <v>61.559749999999994</v>
      </c>
      <c r="K39" s="424"/>
      <c r="L39" s="424"/>
      <c r="M39" s="94">
        <f t="shared" si="1"/>
      </c>
      <c r="N39" s="95">
        <f t="shared" si="2"/>
      </c>
      <c r="O39" s="93"/>
      <c r="P39" s="419">
        <f t="shared" si="15"/>
      </c>
      <c r="Q39" s="97">
        <f t="shared" si="3"/>
        <v>10</v>
      </c>
      <c r="R39" s="98" t="str">
        <f t="shared" si="4"/>
        <v>--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0">
        <f t="shared" si="16"/>
      </c>
      <c r="AC39" s="106">
        <f t="shared" si="14"/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61.559749999999994</v>
      </c>
      <c r="K40" s="424"/>
      <c r="L40" s="424"/>
      <c r="M40" s="94">
        <f t="shared" si="1"/>
      </c>
      <c r="N40" s="95">
        <f t="shared" si="2"/>
      </c>
      <c r="O40" s="93"/>
      <c r="P40" s="419">
        <f t="shared" si="15"/>
      </c>
      <c r="Q40" s="97">
        <f t="shared" si="3"/>
        <v>10</v>
      </c>
      <c r="R40" s="98" t="str">
        <f>IF(O40="P",ROUND(N40/60,2)*J40*Q40*0.01,"--")</f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0">
        <f t="shared" si="16"/>
      </c>
      <c r="AC40" s="106">
        <f t="shared" si="14"/>
      </c>
      <c r="AD40" s="107"/>
    </row>
    <row r="41" spans="2:30" s="1" customFormat="1" ht="16.5" customHeight="1" thickBot="1">
      <c r="B41" s="13"/>
      <c r="C41" s="109"/>
      <c r="D41" s="109"/>
      <c r="E41" s="109"/>
      <c r="F41" s="332"/>
      <c r="G41" s="333"/>
      <c r="H41" s="334"/>
      <c r="I41" s="334"/>
      <c r="J41" s="111"/>
      <c r="K41" s="407"/>
      <c r="L41" s="407"/>
      <c r="M41" s="110"/>
      <c r="N41" s="110"/>
      <c r="O41" s="334"/>
      <c r="P41" s="335"/>
      <c r="Q41" s="336"/>
      <c r="R41" s="337"/>
      <c r="S41" s="338"/>
      <c r="T41" s="339"/>
      <c r="U41" s="340"/>
      <c r="V41" s="340"/>
      <c r="W41" s="341"/>
      <c r="X41" s="341"/>
      <c r="Y41" s="341"/>
      <c r="Z41" s="342"/>
      <c r="AA41" s="343"/>
      <c r="AB41" s="344"/>
      <c r="AC41" s="112"/>
      <c r="AD41" s="107"/>
    </row>
    <row r="42" spans="2:30" s="1" customFormat="1" ht="16.5" customHeight="1" thickBot="1" thickTop="1">
      <c r="B42" s="13"/>
      <c r="C42" s="113" t="s">
        <v>55</v>
      </c>
      <c r="D42" s="430" t="s">
        <v>193</v>
      </c>
      <c r="E42" s="129"/>
      <c r="F42" s="114"/>
      <c r="G42" s="115"/>
      <c r="H42" s="116"/>
      <c r="I42" s="116"/>
      <c r="J42" s="117"/>
      <c r="K42" s="117"/>
      <c r="L42" s="117"/>
      <c r="M42" s="117"/>
      <c r="N42" s="117"/>
      <c r="O42" s="117"/>
      <c r="P42" s="118"/>
      <c r="Q42" s="118"/>
      <c r="R42" s="119">
        <f aca="true" t="shared" si="17" ref="R42:AA42">SUM(R19:R41)</f>
        <v>341.21953740142567</v>
      </c>
      <c r="S42" s="120">
        <f t="shared" si="17"/>
        <v>0</v>
      </c>
      <c r="T42" s="121">
        <f t="shared" si="17"/>
        <v>0</v>
      </c>
      <c r="U42" s="121">
        <f t="shared" si="17"/>
        <v>0</v>
      </c>
      <c r="V42" s="121">
        <f t="shared" si="17"/>
        <v>0</v>
      </c>
      <c r="W42" s="122">
        <f t="shared" si="17"/>
        <v>0</v>
      </c>
      <c r="X42" s="122">
        <f t="shared" si="17"/>
        <v>0</v>
      </c>
      <c r="Y42" s="122">
        <f t="shared" si="17"/>
        <v>0</v>
      </c>
      <c r="Z42" s="123">
        <f t="shared" si="17"/>
        <v>0</v>
      </c>
      <c r="AA42" s="124">
        <f t="shared" si="17"/>
        <v>0</v>
      </c>
      <c r="AB42" s="125"/>
      <c r="AC42" s="410">
        <f>ROUND(SUM(AC19:AC41),2)</f>
        <v>284230.48</v>
      </c>
      <c r="AD42" s="126"/>
    </row>
    <row r="43" spans="2:30" s="127" customFormat="1" ht="9.75" thickTop="1">
      <c r="B43" s="128"/>
      <c r="C43" s="129"/>
      <c r="D43" s="129"/>
      <c r="E43" s="129"/>
      <c r="F43" s="130"/>
      <c r="G43" s="131"/>
      <c r="H43" s="132"/>
      <c r="I43" s="132"/>
      <c r="J43" s="133"/>
      <c r="K43" s="133"/>
      <c r="L43" s="133"/>
      <c r="M43" s="133"/>
      <c r="N43" s="133"/>
      <c r="O43" s="133"/>
      <c r="P43" s="134"/>
      <c r="Q43" s="134"/>
      <c r="R43" s="135"/>
      <c r="S43" s="135"/>
      <c r="T43" s="136"/>
      <c r="U43" s="136"/>
      <c r="V43" s="137"/>
      <c r="W43" s="137"/>
      <c r="X43" s="137"/>
      <c r="Y43" s="137"/>
      <c r="Z43" s="137"/>
      <c r="AA43" s="137"/>
      <c r="AB43" s="137"/>
      <c r="AC43" s="138"/>
      <c r="AD43" s="139"/>
    </row>
    <row r="44" spans="2:30" s="1" customFormat="1" ht="16.5" customHeight="1" thickBot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</row>
    <row r="45" spans="2:30" ht="13.5" thickTop="1">
      <c r="B45" s="143"/>
      <c r="AD45" s="143"/>
    </row>
    <row r="90" ht="12.75">
      <c r="B90" s="14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5" zoomScaleNormal="75" zoomScalePageLayoutView="0" workbookViewId="0" topLeftCell="B10">
      <selection activeCell="L15" sqref="L15"/>
    </sheetView>
  </sheetViews>
  <sheetFormatPr defaultColWidth="11.421875" defaultRowHeight="12.75"/>
  <cols>
    <col min="1" max="1" width="20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1" width="16.421875" style="5" customWidth="1"/>
    <col min="12" max="12" width="16.8515625" style="5" customWidth="1"/>
    <col min="13" max="15" width="9.7109375" style="5" customWidth="1"/>
    <col min="16" max="17" width="7.7109375" style="5" customWidth="1"/>
    <col min="18" max="18" width="7.28125" style="5" bestFit="1" customWidth="1"/>
    <col min="19" max="19" width="11.7109375" style="5" hidden="1" customWidth="1"/>
    <col min="20" max="21" width="12.57421875" style="5" hidden="1" customWidth="1"/>
    <col min="22" max="22" width="10.57421875" style="5" hidden="1" customWidth="1"/>
    <col min="23" max="23" width="11.57421875" style="5" hidden="1" customWidth="1"/>
    <col min="24" max="25" width="8.140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4"/>
    </row>
    <row r="2" spans="2:30" s="3" customFormat="1" ht="26.25">
      <c r="B2" s="16" t="str">
        <f>'TOT-0514'!B2</f>
        <v>ANEXO VI al Memorándum  D.T.E.E.  N°     777      /2014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'TOT-0514'!B14</f>
        <v>Desde el 01 al 31 de mayo de 2014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5">
        <v>0.859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60*'TOT-0514'!B13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16">
        <v>3</v>
      </c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416">
        <v>23</v>
      </c>
      <c r="X18" s="416">
        <v>24</v>
      </c>
      <c r="Y18" s="416">
        <v>25</v>
      </c>
      <c r="Z18" s="416">
        <v>26</v>
      </c>
      <c r="AA18" s="416">
        <v>27</v>
      </c>
      <c r="AB18" s="416">
        <v>28</v>
      </c>
      <c r="AC18" s="416">
        <v>29</v>
      </c>
      <c r="AD18" s="159"/>
    </row>
    <row r="19" spans="2:30" s="179" customFormat="1" ht="34.5" customHeight="1" thickBot="1" thickTop="1">
      <c r="B19" s="180"/>
      <c r="C19" s="414" t="s">
        <v>13</v>
      </c>
      <c r="D19" s="414" t="s">
        <v>66</v>
      </c>
      <c r="E19" s="414" t="s">
        <v>67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5"/>
      <c r="L20" s="406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/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24"/>
      <c r="L21" s="425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66</v>
      </c>
      <c r="D22" s="209">
        <v>274792</v>
      </c>
      <c r="E22" s="209">
        <v>4275</v>
      </c>
      <c r="F22" s="77" t="s">
        <v>99</v>
      </c>
      <c r="G22" s="79" t="s">
        <v>100</v>
      </c>
      <c r="H22" s="222">
        <v>30</v>
      </c>
      <c r="I22" s="90" t="s">
        <v>101</v>
      </c>
      <c r="J22" s="224">
        <f aca="true" t="shared" si="0" ref="J22:J41">H22*$I$16</f>
        <v>25.77</v>
      </c>
      <c r="K22" s="424">
        <v>41760</v>
      </c>
      <c r="L22" s="424">
        <v>41760.74166666667</v>
      </c>
      <c r="M22" s="225">
        <f aca="true" t="shared" si="1" ref="M22:M41">IF(F22="","",(L22-K22)*24)</f>
        <v>17.800000000046566</v>
      </c>
      <c r="N22" s="226">
        <f aca="true" t="shared" si="2" ref="N22:N41">IF(F22="","",ROUND((L22-K22)*24*60,0))</f>
        <v>1068</v>
      </c>
      <c r="O22" s="227" t="s">
        <v>179</v>
      </c>
      <c r="P22" s="417" t="str">
        <f aca="true" t="shared" si="3" ref="P22:P41">IF(F22="","",IF(OR(O22="P",O22="RP"),"--","NO"))</f>
        <v>NO</v>
      </c>
      <c r="Q22" s="417" t="s">
        <v>73</v>
      </c>
      <c r="R22" s="417" t="s">
        <v>72</v>
      </c>
      <c r="S22" s="105">
        <f aca="true" t="shared" si="4" ref="S22:S41">$I$17*IF(OR(O22="P",O22="RP"),0.1,1)*IF(R22="SI",1,0.1)</f>
        <v>60</v>
      </c>
      <c r="T22" s="228" t="str">
        <f aca="true" t="shared" si="5" ref="T22:T41">IF(O22="P",J22*S22*ROUND(N22/60,2),"--")</f>
        <v>--</v>
      </c>
      <c r="U22" s="229" t="str">
        <f aca="true" t="shared" si="6" ref="U22:U41">IF(O22="RP",J22*S22*ROUND(N22/60,2)*Q22/100,"--")</f>
        <v>--</v>
      </c>
      <c r="V22" s="230" t="str">
        <f aca="true" t="shared" si="7" ref="V22:V41">IF(AND(O22="F",P22="NO"),J22*S22,"--")</f>
        <v>--</v>
      </c>
      <c r="W22" s="231" t="str">
        <f aca="true" t="shared" si="8" ref="W22:W41">IF(O22="F",J22*S22*ROUND(N22/60,2),"--")</f>
        <v>--</v>
      </c>
      <c r="X22" s="232" t="str">
        <f aca="true" t="shared" si="9" ref="X22:X41">IF(AND(O22="R",P22="NO"),J22*S22*Q22/100,"--")</f>
        <v>--</v>
      </c>
      <c r="Y22" s="233" t="str">
        <f aca="true" t="shared" si="10" ref="Y22:Y41">IF(O22="R",J22*S22*ROUND(N22/60,2)*Q22/100,"--")</f>
        <v>--</v>
      </c>
      <c r="Z22" s="234">
        <f aca="true" t="shared" si="11" ref="Z22:Z41">IF(O22="RF",J22*S22*ROUND(N22/60,2),"--")</f>
        <v>27522.36</v>
      </c>
      <c r="AA22" s="235" t="str">
        <f aca="true" t="shared" si="12" ref="AA22:AA41">IF(O22="RR",J22*S22*ROUND(N22/60,2)*Q22/100,"--")</f>
        <v>--</v>
      </c>
      <c r="AB22" s="417" t="s">
        <v>72</v>
      </c>
      <c r="AC22" s="236">
        <f>IF(F22="","",SUM(T22:AA22)*IF(AB22="SI",1,2)*IF(AND(Q22&lt;&gt;"0,000",O22="RF"),Q22/100,1))</f>
        <v>27522.36</v>
      </c>
      <c r="AD22" s="237"/>
    </row>
    <row r="23" spans="2:30" s="1" customFormat="1" ht="16.5" customHeight="1">
      <c r="B23" s="158"/>
      <c r="C23" s="209">
        <v>67</v>
      </c>
      <c r="D23" s="209">
        <v>274797</v>
      </c>
      <c r="E23" s="209">
        <v>3776</v>
      </c>
      <c r="F23" s="77" t="s">
        <v>102</v>
      </c>
      <c r="G23" s="79" t="s">
        <v>100</v>
      </c>
      <c r="H23" s="222">
        <v>15</v>
      </c>
      <c r="I23" s="90" t="s">
        <v>103</v>
      </c>
      <c r="J23" s="224">
        <f t="shared" si="0"/>
        <v>12.885</v>
      </c>
      <c r="K23" s="424">
        <v>41761.42083333333</v>
      </c>
      <c r="L23" s="424">
        <v>41761.583333333336</v>
      </c>
      <c r="M23" s="225">
        <f t="shared" si="1"/>
        <v>3.9000000001396984</v>
      </c>
      <c r="N23" s="226">
        <f t="shared" si="2"/>
        <v>234</v>
      </c>
      <c r="O23" s="227" t="s">
        <v>71</v>
      </c>
      <c r="P23" s="417" t="str">
        <f t="shared" si="3"/>
        <v>--</v>
      </c>
      <c r="Q23" s="417" t="s">
        <v>73</v>
      </c>
      <c r="R23" s="417" t="str">
        <f aca="true" t="shared" si="13" ref="R23:R41">IF(F23="","","NO")</f>
        <v>NO</v>
      </c>
      <c r="S23" s="105">
        <f t="shared" si="4"/>
        <v>0.6000000000000001</v>
      </c>
      <c r="T23" s="228">
        <f t="shared" si="5"/>
        <v>30.150900000000004</v>
      </c>
      <c r="U23" s="229" t="str">
        <f t="shared" si="6"/>
        <v>--</v>
      </c>
      <c r="V23" s="230" t="str">
        <f t="shared" si="7"/>
        <v>--</v>
      </c>
      <c r="W23" s="231" t="str">
        <f t="shared" si="8"/>
        <v>--</v>
      </c>
      <c r="X23" s="232" t="str">
        <f t="shared" si="9"/>
        <v>--</v>
      </c>
      <c r="Y23" s="233" t="str">
        <f t="shared" si="10"/>
        <v>--</v>
      </c>
      <c r="Z23" s="234" t="str">
        <f t="shared" si="11"/>
        <v>--</v>
      </c>
      <c r="AA23" s="235" t="str">
        <f t="shared" si="12"/>
        <v>--</v>
      </c>
      <c r="AB23" s="417" t="s">
        <v>72</v>
      </c>
      <c r="AC23" s="236">
        <f aca="true" t="shared" si="14" ref="AC23:AC41">IF(F23="","",SUM(T23:AA23)*IF(AB23="SI",1,2)*IF(AND(Q23&lt;&gt;"",O23="RF"),Q23/100,1))</f>
        <v>30.150900000000004</v>
      </c>
      <c r="AD23" s="159"/>
    </row>
    <row r="24" spans="2:30" s="1" customFormat="1" ht="16.5" customHeight="1">
      <c r="B24" s="158"/>
      <c r="C24" s="209">
        <v>68</v>
      </c>
      <c r="D24" s="209">
        <v>274799</v>
      </c>
      <c r="E24" s="209">
        <v>2246</v>
      </c>
      <c r="F24" s="77" t="s">
        <v>104</v>
      </c>
      <c r="G24" s="79" t="s">
        <v>100</v>
      </c>
      <c r="H24" s="222">
        <v>15</v>
      </c>
      <c r="I24" s="90" t="s">
        <v>101</v>
      </c>
      <c r="J24" s="224">
        <f t="shared" si="0"/>
        <v>12.885</v>
      </c>
      <c r="K24" s="424">
        <v>41762.81319444445</v>
      </c>
      <c r="L24" s="424">
        <v>41762.854166666664</v>
      </c>
      <c r="M24" s="225">
        <f t="shared" si="1"/>
        <v>0.9833333332207985</v>
      </c>
      <c r="N24" s="226">
        <f t="shared" si="2"/>
        <v>59</v>
      </c>
      <c r="O24" s="227" t="s">
        <v>80</v>
      </c>
      <c r="P24" s="417" t="str">
        <f t="shared" si="3"/>
        <v>NO</v>
      </c>
      <c r="Q24" s="417" t="s">
        <v>73</v>
      </c>
      <c r="R24" s="417" t="s">
        <v>72</v>
      </c>
      <c r="S24" s="105">
        <f t="shared" si="4"/>
        <v>60</v>
      </c>
      <c r="T24" s="228" t="str">
        <f t="shared" si="5"/>
        <v>--</v>
      </c>
      <c r="U24" s="229" t="str">
        <f t="shared" si="6"/>
        <v>--</v>
      </c>
      <c r="V24" s="230">
        <f t="shared" si="7"/>
        <v>773.1</v>
      </c>
      <c r="W24" s="231">
        <f t="shared" si="8"/>
        <v>757.638</v>
      </c>
      <c r="X24" s="232" t="str">
        <f t="shared" si="9"/>
        <v>--</v>
      </c>
      <c r="Y24" s="233" t="str">
        <f t="shared" si="10"/>
        <v>--</v>
      </c>
      <c r="Z24" s="234" t="str">
        <f t="shared" si="11"/>
        <v>--</v>
      </c>
      <c r="AA24" s="235" t="str">
        <f t="shared" si="12"/>
        <v>--</v>
      </c>
      <c r="AB24" s="417" t="s">
        <v>72</v>
      </c>
      <c r="AC24" s="236">
        <f t="shared" si="14"/>
        <v>1530.738</v>
      </c>
      <c r="AD24" s="159"/>
    </row>
    <row r="25" spans="2:30" s="1" customFormat="1" ht="16.5" customHeight="1">
      <c r="B25" s="158"/>
      <c r="C25" s="209" t="s">
        <v>207</v>
      </c>
      <c r="D25" s="209">
        <v>274799</v>
      </c>
      <c r="E25" s="209">
        <v>2246</v>
      </c>
      <c r="F25" s="77" t="s">
        <v>104</v>
      </c>
      <c r="G25" s="79" t="s">
        <v>100</v>
      </c>
      <c r="H25" s="222">
        <v>15</v>
      </c>
      <c r="I25" s="90" t="s">
        <v>101</v>
      </c>
      <c r="J25" s="224">
        <f>H25*$I$16</f>
        <v>12.885</v>
      </c>
      <c r="K25" s="424">
        <v>41762.854166666664</v>
      </c>
      <c r="L25" s="424">
        <v>41763.04375</v>
      </c>
      <c r="M25" s="225">
        <f>IF(F25="","",(L25-K25)*24)</f>
        <v>4.5499999999883585</v>
      </c>
      <c r="N25" s="226">
        <f>IF(F25="","",ROUND((L25-K25)*24*60,0))</f>
        <v>273</v>
      </c>
      <c r="O25" s="227" t="s">
        <v>179</v>
      </c>
      <c r="P25" s="417" t="str">
        <f>IF(F25="","",IF(OR(O25="P",O25="RP"),"--","NO"))</f>
        <v>NO</v>
      </c>
      <c r="Q25" s="417" t="s">
        <v>73</v>
      </c>
      <c r="R25" s="417" t="s">
        <v>208</v>
      </c>
      <c r="S25" s="105">
        <f>$I$17*IF(OR(O25="P",O25="RP"),0.1,1)*IF(R25="SI",1,0.1)</f>
        <v>6</v>
      </c>
      <c r="T25" s="228" t="str">
        <f>IF(O25="P",J25*S25*ROUND(N25/60,2),"--")</f>
        <v>--</v>
      </c>
      <c r="U25" s="229" t="str">
        <f>IF(O25="RP",J25*S25*ROUND(N25/60,2)*Q25/100,"--")</f>
        <v>--</v>
      </c>
      <c r="V25" s="230" t="str">
        <f>IF(AND(O25="F",P25="NO"),J25*S25,"--")</f>
        <v>--</v>
      </c>
      <c r="W25" s="231" t="str">
        <f>IF(O25="F",J25*S25*ROUND(N25/60,2),"--")</f>
        <v>--</v>
      </c>
      <c r="X25" s="232" t="str">
        <f>IF(AND(O25="R",P25="NO"),J25*S25*Q25/100,"--")</f>
        <v>--</v>
      </c>
      <c r="Y25" s="233" t="str">
        <f>IF(O25="R",J25*S25*ROUND(N25/60,2)*Q25/100,"--")</f>
        <v>--</v>
      </c>
      <c r="Z25" s="234">
        <f>IF(O25="RF",J25*S25*ROUND(N25/60,2),"--")</f>
        <v>351.7605</v>
      </c>
      <c r="AA25" s="235" t="str">
        <f>IF(O25="RR",J25*S25*ROUND(N25/60,2)*Q25/100,"--")</f>
        <v>--</v>
      </c>
      <c r="AB25" s="417" t="s">
        <v>72</v>
      </c>
      <c r="AC25" s="236">
        <f>IF(F25="","",SUM(T25:AA25)*IF(AB25="SI",1,2)*IF(AND(Q25&lt;&gt;"0,000",O25="RF"),Q25/100,1))</f>
        <v>351.7605</v>
      </c>
      <c r="AD25" s="159"/>
    </row>
    <row r="26" spans="2:30" s="1" customFormat="1" ht="16.5" customHeight="1">
      <c r="B26" s="158"/>
      <c r="C26" s="209">
        <v>69</v>
      </c>
      <c r="D26" s="209">
        <v>275009</v>
      </c>
      <c r="E26" s="209">
        <v>4210</v>
      </c>
      <c r="F26" s="77" t="s">
        <v>105</v>
      </c>
      <c r="G26" s="79" t="s">
        <v>106</v>
      </c>
      <c r="H26" s="222">
        <v>40</v>
      </c>
      <c r="I26" s="90" t="s">
        <v>101</v>
      </c>
      <c r="J26" s="224">
        <f t="shared" si="0"/>
        <v>34.36</v>
      </c>
      <c r="K26" s="424">
        <v>41764.45694444444</v>
      </c>
      <c r="L26" s="424">
        <v>41764.597916666666</v>
      </c>
      <c r="M26" s="225">
        <f t="shared" si="1"/>
        <v>3.383333333360497</v>
      </c>
      <c r="N26" s="226">
        <f t="shared" si="2"/>
        <v>203</v>
      </c>
      <c r="O26" s="227" t="s">
        <v>71</v>
      </c>
      <c r="P26" s="417" t="str">
        <f t="shared" si="3"/>
        <v>--</v>
      </c>
      <c r="Q26" s="417" t="s">
        <v>73</v>
      </c>
      <c r="R26" s="417" t="str">
        <f t="shared" si="13"/>
        <v>NO</v>
      </c>
      <c r="S26" s="105">
        <f t="shared" si="4"/>
        <v>0.6000000000000001</v>
      </c>
      <c r="T26" s="228">
        <f t="shared" si="5"/>
        <v>69.68208000000001</v>
      </c>
      <c r="U26" s="229" t="str">
        <f t="shared" si="6"/>
        <v>--</v>
      </c>
      <c r="V26" s="230" t="str">
        <f t="shared" si="7"/>
        <v>--</v>
      </c>
      <c r="W26" s="231" t="str">
        <f t="shared" si="8"/>
        <v>--</v>
      </c>
      <c r="X26" s="232" t="str">
        <f t="shared" si="9"/>
        <v>--</v>
      </c>
      <c r="Y26" s="233" t="str">
        <f t="shared" si="10"/>
        <v>--</v>
      </c>
      <c r="Z26" s="234" t="str">
        <f t="shared" si="11"/>
        <v>--</v>
      </c>
      <c r="AA26" s="235" t="str">
        <f t="shared" si="12"/>
        <v>--</v>
      </c>
      <c r="AB26" s="417" t="s">
        <v>72</v>
      </c>
      <c r="AC26" s="236">
        <f t="shared" si="14"/>
        <v>69.68208000000001</v>
      </c>
      <c r="AD26" s="159"/>
    </row>
    <row r="27" spans="2:30" s="1" customFormat="1" ht="16.5" customHeight="1">
      <c r="B27" s="158"/>
      <c r="C27" s="209">
        <v>70</v>
      </c>
      <c r="D27" s="209">
        <v>275017</v>
      </c>
      <c r="E27" s="209">
        <v>4433</v>
      </c>
      <c r="F27" s="77" t="s">
        <v>107</v>
      </c>
      <c r="G27" s="79" t="s">
        <v>108</v>
      </c>
      <c r="H27" s="222">
        <v>40</v>
      </c>
      <c r="I27" s="90" t="s">
        <v>109</v>
      </c>
      <c r="J27" s="224">
        <f t="shared" si="0"/>
        <v>34.36</v>
      </c>
      <c r="K27" s="424">
        <v>41765.4125</v>
      </c>
      <c r="L27" s="424">
        <v>41765.73819444444</v>
      </c>
      <c r="M27" s="225">
        <f t="shared" si="1"/>
        <v>7.816666666651145</v>
      </c>
      <c r="N27" s="226">
        <f t="shared" si="2"/>
        <v>469</v>
      </c>
      <c r="O27" s="227" t="s">
        <v>71</v>
      </c>
      <c r="P27" s="417" t="str">
        <f t="shared" si="3"/>
        <v>--</v>
      </c>
      <c r="Q27" s="417" t="s">
        <v>73</v>
      </c>
      <c r="R27" s="417" t="str">
        <f t="shared" si="13"/>
        <v>NO</v>
      </c>
      <c r="S27" s="105">
        <f t="shared" si="4"/>
        <v>0.6000000000000001</v>
      </c>
      <c r="T27" s="228">
        <f t="shared" si="5"/>
        <v>161.21712000000002</v>
      </c>
      <c r="U27" s="229" t="str">
        <f t="shared" si="6"/>
        <v>--</v>
      </c>
      <c r="V27" s="230" t="str">
        <f t="shared" si="7"/>
        <v>--</v>
      </c>
      <c r="W27" s="231" t="str">
        <f t="shared" si="8"/>
        <v>--</v>
      </c>
      <c r="X27" s="232" t="str">
        <f t="shared" si="9"/>
        <v>--</v>
      </c>
      <c r="Y27" s="233" t="str">
        <f t="shared" si="10"/>
        <v>--</v>
      </c>
      <c r="Z27" s="234" t="str">
        <f t="shared" si="11"/>
        <v>--</v>
      </c>
      <c r="AA27" s="235" t="str">
        <f t="shared" si="12"/>
        <v>--</v>
      </c>
      <c r="AB27" s="417" t="s">
        <v>72</v>
      </c>
      <c r="AC27" s="236">
        <f t="shared" si="14"/>
        <v>161.21712000000002</v>
      </c>
      <c r="AD27" s="159"/>
    </row>
    <row r="28" spans="2:30" s="1" customFormat="1" ht="16.5" customHeight="1">
      <c r="B28" s="158"/>
      <c r="C28" s="209">
        <v>71</v>
      </c>
      <c r="D28" s="209">
        <v>275020</v>
      </c>
      <c r="E28" s="209">
        <v>2297</v>
      </c>
      <c r="F28" s="77" t="s">
        <v>110</v>
      </c>
      <c r="G28" s="79" t="s">
        <v>111</v>
      </c>
      <c r="H28" s="222">
        <v>30</v>
      </c>
      <c r="I28" s="90" t="s">
        <v>101</v>
      </c>
      <c r="J28" s="224">
        <f t="shared" si="0"/>
        <v>25.77</v>
      </c>
      <c r="K28" s="424">
        <v>41765.42916666667</v>
      </c>
      <c r="L28" s="424">
        <v>41765.70277777778</v>
      </c>
      <c r="M28" s="225">
        <f t="shared" si="1"/>
        <v>6.566666666592937</v>
      </c>
      <c r="N28" s="226">
        <f t="shared" si="2"/>
        <v>394</v>
      </c>
      <c r="O28" s="227" t="s">
        <v>71</v>
      </c>
      <c r="P28" s="417" t="str">
        <f t="shared" si="3"/>
        <v>--</v>
      </c>
      <c r="Q28" s="417" t="s">
        <v>73</v>
      </c>
      <c r="R28" s="417" t="str">
        <f t="shared" si="13"/>
        <v>NO</v>
      </c>
      <c r="S28" s="105">
        <f t="shared" si="4"/>
        <v>0.6000000000000001</v>
      </c>
      <c r="T28" s="228">
        <f t="shared" si="5"/>
        <v>101.58534000000002</v>
      </c>
      <c r="U28" s="229" t="str">
        <f t="shared" si="6"/>
        <v>--</v>
      </c>
      <c r="V28" s="230" t="str">
        <f t="shared" si="7"/>
        <v>--</v>
      </c>
      <c r="W28" s="231" t="str">
        <f t="shared" si="8"/>
        <v>--</v>
      </c>
      <c r="X28" s="232" t="str">
        <f t="shared" si="9"/>
        <v>--</v>
      </c>
      <c r="Y28" s="233" t="str">
        <f t="shared" si="10"/>
        <v>--</v>
      </c>
      <c r="Z28" s="234" t="str">
        <f t="shared" si="11"/>
        <v>--</v>
      </c>
      <c r="AA28" s="235" t="str">
        <f t="shared" si="12"/>
        <v>--</v>
      </c>
      <c r="AB28" s="417" t="s">
        <v>72</v>
      </c>
      <c r="AC28" s="236">
        <f t="shared" si="14"/>
        <v>101.58534000000002</v>
      </c>
      <c r="AD28" s="159"/>
    </row>
    <row r="29" spans="2:30" s="1" customFormat="1" ht="16.5" customHeight="1">
      <c r="B29" s="158"/>
      <c r="C29" s="209">
        <v>72</v>
      </c>
      <c r="D29" s="209">
        <v>275021</v>
      </c>
      <c r="E29" s="209">
        <v>2138</v>
      </c>
      <c r="F29" s="77" t="s">
        <v>112</v>
      </c>
      <c r="G29" s="79" t="s">
        <v>113</v>
      </c>
      <c r="H29" s="222">
        <v>5</v>
      </c>
      <c r="I29" s="429" t="s">
        <v>180</v>
      </c>
      <c r="J29" s="224">
        <f t="shared" si="0"/>
        <v>4.295</v>
      </c>
      <c r="K29" s="424">
        <v>41765.43680555555</v>
      </c>
      <c r="L29" s="424">
        <v>41765.635416666664</v>
      </c>
      <c r="M29" s="225">
        <f t="shared" si="1"/>
        <v>4.766666666662786</v>
      </c>
      <c r="N29" s="226">
        <f t="shared" si="2"/>
        <v>286</v>
      </c>
      <c r="O29" s="227" t="s">
        <v>71</v>
      </c>
      <c r="P29" s="417" t="str">
        <f t="shared" si="3"/>
        <v>--</v>
      </c>
      <c r="Q29" s="417" t="s">
        <v>73</v>
      </c>
      <c r="R29" s="417" t="str">
        <f t="shared" si="13"/>
        <v>NO</v>
      </c>
      <c r="S29" s="105">
        <f t="shared" si="4"/>
        <v>0.6000000000000001</v>
      </c>
      <c r="T29" s="228">
        <f t="shared" si="5"/>
        <v>12.292290000000001</v>
      </c>
      <c r="U29" s="229" t="str">
        <f t="shared" si="6"/>
        <v>--</v>
      </c>
      <c r="V29" s="230" t="str">
        <f t="shared" si="7"/>
        <v>--</v>
      </c>
      <c r="W29" s="231" t="str">
        <f t="shared" si="8"/>
        <v>--</v>
      </c>
      <c r="X29" s="232" t="str">
        <f t="shared" si="9"/>
        <v>--</v>
      </c>
      <c r="Y29" s="233" t="str">
        <f t="shared" si="10"/>
        <v>--</v>
      </c>
      <c r="Z29" s="234" t="str">
        <f t="shared" si="11"/>
        <v>--</v>
      </c>
      <c r="AA29" s="235" t="str">
        <f t="shared" si="12"/>
        <v>--</v>
      </c>
      <c r="AB29" s="417" t="s">
        <v>72</v>
      </c>
      <c r="AC29" s="236">
        <f t="shared" si="14"/>
        <v>12.292290000000001</v>
      </c>
      <c r="AD29" s="159"/>
    </row>
    <row r="30" spans="2:30" s="1" customFormat="1" ht="16.5" customHeight="1">
      <c r="B30" s="158"/>
      <c r="C30" s="209">
        <v>73</v>
      </c>
      <c r="D30" s="209">
        <v>275022</v>
      </c>
      <c r="E30" s="209">
        <v>4210</v>
      </c>
      <c r="F30" s="77" t="s">
        <v>105</v>
      </c>
      <c r="G30" s="79" t="s">
        <v>106</v>
      </c>
      <c r="H30" s="222">
        <v>40</v>
      </c>
      <c r="I30" s="90" t="s">
        <v>101</v>
      </c>
      <c r="J30" s="224">
        <f t="shared" si="0"/>
        <v>34.36</v>
      </c>
      <c r="K30" s="424">
        <v>41765.4375</v>
      </c>
      <c r="L30" s="424">
        <v>41765.600694444445</v>
      </c>
      <c r="M30" s="225">
        <f t="shared" si="1"/>
        <v>3.916666666686069</v>
      </c>
      <c r="N30" s="226">
        <f t="shared" si="2"/>
        <v>235</v>
      </c>
      <c r="O30" s="227" t="s">
        <v>71</v>
      </c>
      <c r="P30" s="417" t="str">
        <f t="shared" si="3"/>
        <v>--</v>
      </c>
      <c r="Q30" s="417" t="s">
        <v>73</v>
      </c>
      <c r="R30" s="417" t="str">
        <f t="shared" si="13"/>
        <v>NO</v>
      </c>
      <c r="S30" s="105">
        <f t="shared" si="4"/>
        <v>0.6000000000000001</v>
      </c>
      <c r="T30" s="228">
        <f t="shared" si="5"/>
        <v>80.81472000000001</v>
      </c>
      <c r="U30" s="229" t="str">
        <f t="shared" si="6"/>
        <v>--</v>
      </c>
      <c r="V30" s="230" t="str">
        <f t="shared" si="7"/>
        <v>--</v>
      </c>
      <c r="W30" s="231" t="str">
        <f t="shared" si="8"/>
        <v>--</v>
      </c>
      <c r="X30" s="232" t="str">
        <f t="shared" si="9"/>
        <v>--</v>
      </c>
      <c r="Y30" s="233" t="str">
        <f t="shared" si="10"/>
        <v>--</v>
      </c>
      <c r="Z30" s="234" t="str">
        <f t="shared" si="11"/>
        <v>--</v>
      </c>
      <c r="AA30" s="235" t="str">
        <f t="shared" si="12"/>
        <v>--</v>
      </c>
      <c r="AB30" s="417" t="s">
        <v>72</v>
      </c>
      <c r="AC30" s="236">
        <f t="shared" si="14"/>
        <v>80.81472000000001</v>
      </c>
      <c r="AD30" s="159"/>
    </row>
    <row r="31" spans="2:30" s="1" customFormat="1" ht="16.5" customHeight="1">
      <c r="B31" s="158"/>
      <c r="C31" s="209">
        <v>74</v>
      </c>
      <c r="D31" s="209">
        <v>275028</v>
      </c>
      <c r="E31" s="209">
        <v>2138</v>
      </c>
      <c r="F31" s="77" t="s">
        <v>112</v>
      </c>
      <c r="G31" s="79" t="s">
        <v>113</v>
      </c>
      <c r="H31" s="222">
        <v>5</v>
      </c>
      <c r="I31" s="429" t="s">
        <v>180</v>
      </c>
      <c r="J31" s="224">
        <f t="shared" si="0"/>
        <v>4.295</v>
      </c>
      <c r="K31" s="424">
        <v>41766.35972222222</v>
      </c>
      <c r="L31" s="424">
        <v>41766.59861111111</v>
      </c>
      <c r="M31" s="225">
        <f t="shared" si="1"/>
        <v>5.733333333337214</v>
      </c>
      <c r="N31" s="226">
        <f t="shared" si="2"/>
        <v>344</v>
      </c>
      <c r="O31" s="227" t="s">
        <v>71</v>
      </c>
      <c r="P31" s="417" t="str">
        <f t="shared" si="3"/>
        <v>--</v>
      </c>
      <c r="Q31" s="417" t="s">
        <v>73</v>
      </c>
      <c r="R31" s="417" t="str">
        <f t="shared" si="13"/>
        <v>NO</v>
      </c>
      <c r="S31" s="105">
        <f t="shared" si="4"/>
        <v>0.6000000000000001</v>
      </c>
      <c r="T31" s="228">
        <f t="shared" si="5"/>
        <v>14.766210000000003</v>
      </c>
      <c r="U31" s="229" t="str">
        <f t="shared" si="6"/>
        <v>--</v>
      </c>
      <c r="V31" s="230" t="str">
        <f t="shared" si="7"/>
        <v>--</v>
      </c>
      <c r="W31" s="231" t="str">
        <f t="shared" si="8"/>
        <v>--</v>
      </c>
      <c r="X31" s="232" t="str">
        <f t="shared" si="9"/>
        <v>--</v>
      </c>
      <c r="Y31" s="233" t="str">
        <f t="shared" si="10"/>
        <v>--</v>
      </c>
      <c r="Z31" s="234" t="str">
        <f t="shared" si="11"/>
        <v>--</v>
      </c>
      <c r="AA31" s="235" t="str">
        <f t="shared" si="12"/>
        <v>--</v>
      </c>
      <c r="AB31" s="417" t="s">
        <v>72</v>
      </c>
      <c r="AC31" s="236">
        <f t="shared" si="14"/>
        <v>14.766210000000003</v>
      </c>
      <c r="AD31" s="159"/>
    </row>
    <row r="32" spans="2:30" s="1" customFormat="1" ht="16.5" customHeight="1">
      <c r="B32" s="158"/>
      <c r="C32" s="209">
        <v>75</v>
      </c>
      <c r="D32" s="209">
        <v>275032</v>
      </c>
      <c r="E32" s="209">
        <v>2297</v>
      </c>
      <c r="F32" s="77" t="s">
        <v>110</v>
      </c>
      <c r="G32" s="79" t="s">
        <v>111</v>
      </c>
      <c r="H32" s="222">
        <v>30</v>
      </c>
      <c r="I32" s="90" t="s">
        <v>101</v>
      </c>
      <c r="J32" s="224">
        <f t="shared" si="0"/>
        <v>25.77</v>
      </c>
      <c r="K32" s="424">
        <v>41766.404861111114</v>
      </c>
      <c r="L32" s="424">
        <v>41766.70972222222</v>
      </c>
      <c r="M32" s="225">
        <f t="shared" si="1"/>
        <v>7.316666666592937</v>
      </c>
      <c r="N32" s="226">
        <f t="shared" si="2"/>
        <v>439</v>
      </c>
      <c r="O32" s="227" t="s">
        <v>71</v>
      </c>
      <c r="P32" s="417" t="str">
        <f t="shared" si="3"/>
        <v>--</v>
      </c>
      <c r="Q32" s="417" t="s">
        <v>73</v>
      </c>
      <c r="R32" s="417" t="str">
        <f t="shared" si="13"/>
        <v>NO</v>
      </c>
      <c r="S32" s="105">
        <f t="shared" si="4"/>
        <v>0.6000000000000001</v>
      </c>
      <c r="T32" s="228">
        <f t="shared" si="5"/>
        <v>113.18184000000002</v>
      </c>
      <c r="U32" s="229" t="str">
        <f t="shared" si="6"/>
        <v>--</v>
      </c>
      <c r="V32" s="230" t="str">
        <f t="shared" si="7"/>
        <v>--</v>
      </c>
      <c r="W32" s="231" t="str">
        <f t="shared" si="8"/>
        <v>--</v>
      </c>
      <c r="X32" s="232" t="str">
        <f t="shared" si="9"/>
        <v>--</v>
      </c>
      <c r="Y32" s="233" t="str">
        <f t="shared" si="10"/>
        <v>--</v>
      </c>
      <c r="Z32" s="234" t="str">
        <f t="shared" si="11"/>
        <v>--</v>
      </c>
      <c r="AA32" s="235" t="str">
        <f t="shared" si="12"/>
        <v>--</v>
      </c>
      <c r="AB32" s="417" t="s">
        <v>72</v>
      </c>
      <c r="AC32" s="236">
        <f t="shared" si="14"/>
        <v>113.18184000000002</v>
      </c>
      <c r="AD32" s="159"/>
    </row>
    <row r="33" spans="2:30" s="1" customFormat="1" ht="16.5" customHeight="1">
      <c r="B33" s="158"/>
      <c r="C33" s="209">
        <v>76</v>
      </c>
      <c r="D33" s="209">
        <v>275033</v>
      </c>
      <c r="E33" s="209">
        <v>4210</v>
      </c>
      <c r="F33" s="77" t="s">
        <v>105</v>
      </c>
      <c r="G33" s="79" t="s">
        <v>106</v>
      </c>
      <c r="H33" s="222">
        <v>40</v>
      </c>
      <c r="I33" s="90" t="s">
        <v>101</v>
      </c>
      <c r="J33" s="224">
        <f t="shared" si="0"/>
        <v>34.36</v>
      </c>
      <c r="K33" s="424">
        <v>41766.42291666667</v>
      </c>
      <c r="L33" s="424">
        <v>41766.59305555555</v>
      </c>
      <c r="M33" s="225">
        <f t="shared" si="1"/>
        <v>4.0833333331975155</v>
      </c>
      <c r="N33" s="226">
        <f t="shared" si="2"/>
        <v>245</v>
      </c>
      <c r="O33" s="227" t="s">
        <v>71</v>
      </c>
      <c r="P33" s="417" t="str">
        <f t="shared" si="3"/>
        <v>--</v>
      </c>
      <c r="Q33" s="417" t="s">
        <v>73</v>
      </c>
      <c r="R33" s="417" t="str">
        <f t="shared" si="13"/>
        <v>NO</v>
      </c>
      <c r="S33" s="105">
        <f t="shared" si="4"/>
        <v>0.6000000000000001</v>
      </c>
      <c r="T33" s="228">
        <f t="shared" si="5"/>
        <v>84.11328000000002</v>
      </c>
      <c r="U33" s="229" t="str">
        <f t="shared" si="6"/>
        <v>--</v>
      </c>
      <c r="V33" s="230" t="str">
        <f t="shared" si="7"/>
        <v>--</v>
      </c>
      <c r="W33" s="231" t="str">
        <f t="shared" si="8"/>
        <v>--</v>
      </c>
      <c r="X33" s="232" t="str">
        <f t="shared" si="9"/>
        <v>--</v>
      </c>
      <c r="Y33" s="233" t="str">
        <f t="shared" si="10"/>
        <v>--</v>
      </c>
      <c r="Z33" s="234" t="str">
        <f t="shared" si="11"/>
        <v>--</v>
      </c>
      <c r="AA33" s="235" t="str">
        <f t="shared" si="12"/>
        <v>--</v>
      </c>
      <c r="AB33" s="417" t="s">
        <v>72</v>
      </c>
      <c r="AC33" s="236">
        <f t="shared" si="14"/>
        <v>84.11328000000002</v>
      </c>
      <c r="AD33" s="159"/>
    </row>
    <row r="34" spans="2:30" s="1" customFormat="1" ht="16.5" customHeight="1">
      <c r="B34" s="158"/>
      <c r="C34" s="209">
        <v>77</v>
      </c>
      <c r="D34" s="209">
        <v>275034</v>
      </c>
      <c r="E34" s="209">
        <v>2247</v>
      </c>
      <c r="F34" s="77" t="s">
        <v>104</v>
      </c>
      <c r="G34" s="79" t="s">
        <v>106</v>
      </c>
      <c r="H34" s="222">
        <v>15</v>
      </c>
      <c r="I34" s="90" t="s">
        <v>101</v>
      </c>
      <c r="J34" s="224">
        <f t="shared" si="0"/>
        <v>12.885</v>
      </c>
      <c r="K34" s="424">
        <v>41766.43680555555</v>
      </c>
      <c r="L34" s="424">
        <v>41766.61388888889</v>
      </c>
      <c r="M34" s="225">
        <f t="shared" si="1"/>
        <v>4.250000000058208</v>
      </c>
      <c r="N34" s="226">
        <f t="shared" si="2"/>
        <v>255</v>
      </c>
      <c r="O34" s="227" t="s">
        <v>71</v>
      </c>
      <c r="P34" s="417" t="str">
        <f t="shared" si="3"/>
        <v>--</v>
      </c>
      <c r="Q34" s="417" t="s">
        <v>73</v>
      </c>
      <c r="R34" s="417" t="str">
        <f t="shared" si="13"/>
        <v>NO</v>
      </c>
      <c r="S34" s="105">
        <f t="shared" si="4"/>
        <v>0.6000000000000001</v>
      </c>
      <c r="T34" s="228">
        <f t="shared" si="5"/>
        <v>32.856750000000005</v>
      </c>
      <c r="U34" s="229" t="str">
        <f t="shared" si="6"/>
        <v>--</v>
      </c>
      <c r="V34" s="230" t="str">
        <f t="shared" si="7"/>
        <v>--</v>
      </c>
      <c r="W34" s="231" t="str">
        <f t="shared" si="8"/>
        <v>--</v>
      </c>
      <c r="X34" s="232" t="str">
        <f t="shared" si="9"/>
        <v>--</v>
      </c>
      <c r="Y34" s="233" t="str">
        <f t="shared" si="10"/>
        <v>--</v>
      </c>
      <c r="Z34" s="234" t="str">
        <f t="shared" si="11"/>
        <v>--</v>
      </c>
      <c r="AA34" s="235" t="str">
        <f t="shared" si="12"/>
        <v>--</v>
      </c>
      <c r="AB34" s="417" t="s">
        <v>72</v>
      </c>
      <c r="AC34" s="236">
        <f t="shared" si="14"/>
        <v>32.856750000000005</v>
      </c>
      <c r="AD34" s="159"/>
    </row>
    <row r="35" spans="2:30" s="1" customFormat="1" ht="16.5" customHeight="1">
      <c r="B35" s="158"/>
      <c r="C35" s="209">
        <v>78</v>
      </c>
      <c r="D35" s="209">
        <v>275036</v>
      </c>
      <c r="E35" s="209">
        <v>2458</v>
      </c>
      <c r="F35" s="77" t="s">
        <v>114</v>
      </c>
      <c r="G35" s="79" t="s">
        <v>100</v>
      </c>
      <c r="H35" s="222">
        <v>15</v>
      </c>
      <c r="I35" s="90" t="s">
        <v>101</v>
      </c>
      <c r="J35" s="224">
        <f t="shared" si="0"/>
        <v>12.885</v>
      </c>
      <c r="K35" s="424">
        <v>41766.46666666667</v>
      </c>
      <c r="L35" s="424">
        <v>41766.70416666667</v>
      </c>
      <c r="M35" s="225">
        <f t="shared" si="1"/>
        <v>5.700000000069849</v>
      </c>
      <c r="N35" s="226">
        <f t="shared" si="2"/>
        <v>342</v>
      </c>
      <c r="O35" s="227" t="s">
        <v>71</v>
      </c>
      <c r="P35" s="417" t="str">
        <f t="shared" si="3"/>
        <v>--</v>
      </c>
      <c r="Q35" s="417" t="s">
        <v>73</v>
      </c>
      <c r="R35" s="417" t="str">
        <f t="shared" si="13"/>
        <v>NO</v>
      </c>
      <c r="S35" s="105">
        <f t="shared" si="4"/>
        <v>0.6000000000000001</v>
      </c>
      <c r="T35" s="228">
        <f t="shared" si="5"/>
        <v>44.066700000000004</v>
      </c>
      <c r="U35" s="229" t="str">
        <f t="shared" si="6"/>
        <v>--</v>
      </c>
      <c r="V35" s="230" t="str">
        <f t="shared" si="7"/>
        <v>--</v>
      </c>
      <c r="W35" s="231" t="str">
        <f t="shared" si="8"/>
        <v>--</v>
      </c>
      <c r="X35" s="232" t="str">
        <f t="shared" si="9"/>
        <v>--</v>
      </c>
      <c r="Y35" s="233" t="str">
        <f t="shared" si="10"/>
        <v>--</v>
      </c>
      <c r="Z35" s="234" t="str">
        <f t="shared" si="11"/>
        <v>--</v>
      </c>
      <c r="AA35" s="235" t="str">
        <f t="shared" si="12"/>
        <v>--</v>
      </c>
      <c r="AB35" s="417" t="s">
        <v>72</v>
      </c>
      <c r="AC35" s="236">
        <f t="shared" si="14"/>
        <v>44.066700000000004</v>
      </c>
      <c r="AD35" s="159"/>
    </row>
    <row r="36" spans="2:30" s="1" customFormat="1" ht="16.5" customHeight="1">
      <c r="B36" s="158"/>
      <c r="C36" s="209">
        <v>79</v>
      </c>
      <c r="D36" s="209">
        <v>275043</v>
      </c>
      <c r="E36" s="209">
        <v>2297</v>
      </c>
      <c r="F36" s="77" t="s">
        <v>110</v>
      </c>
      <c r="G36" s="79" t="s">
        <v>111</v>
      </c>
      <c r="H36" s="222">
        <v>30</v>
      </c>
      <c r="I36" s="90" t="s">
        <v>101</v>
      </c>
      <c r="J36" s="224">
        <f t="shared" si="0"/>
        <v>25.77</v>
      </c>
      <c r="K36" s="424">
        <v>41767.37847222222</v>
      </c>
      <c r="L36" s="424">
        <v>41767.75208333333</v>
      </c>
      <c r="M36" s="225">
        <f t="shared" si="1"/>
        <v>8.966666666732635</v>
      </c>
      <c r="N36" s="226">
        <f t="shared" si="2"/>
        <v>538</v>
      </c>
      <c r="O36" s="227" t="s">
        <v>71</v>
      </c>
      <c r="P36" s="417" t="str">
        <f t="shared" si="3"/>
        <v>--</v>
      </c>
      <c r="Q36" s="417" t="s">
        <v>73</v>
      </c>
      <c r="R36" s="417" t="str">
        <f t="shared" si="13"/>
        <v>NO</v>
      </c>
      <c r="S36" s="105">
        <f t="shared" si="4"/>
        <v>0.6000000000000001</v>
      </c>
      <c r="T36" s="228">
        <f t="shared" si="5"/>
        <v>138.69414000000003</v>
      </c>
      <c r="U36" s="229" t="str">
        <f t="shared" si="6"/>
        <v>--</v>
      </c>
      <c r="V36" s="230" t="str">
        <f t="shared" si="7"/>
        <v>--</v>
      </c>
      <c r="W36" s="231" t="str">
        <f t="shared" si="8"/>
        <v>--</v>
      </c>
      <c r="X36" s="232" t="str">
        <f t="shared" si="9"/>
        <v>--</v>
      </c>
      <c r="Y36" s="233" t="str">
        <f t="shared" si="10"/>
        <v>--</v>
      </c>
      <c r="Z36" s="234" t="str">
        <f t="shared" si="11"/>
        <v>--</v>
      </c>
      <c r="AA36" s="235" t="str">
        <f t="shared" si="12"/>
        <v>--</v>
      </c>
      <c r="AB36" s="417" t="s">
        <v>72</v>
      </c>
      <c r="AC36" s="236">
        <f t="shared" si="14"/>
        <v>138.69414000000003</v>
      </c>
      <c r="AD36" s="159"/>
    </row>
    <row r="37" spans="2:30" s="1" customFormat="1" ht="16.5" customHeight="1">
      <c r="B37" s="158"/>
      <c r="C37" s="209">
        <v>80</v>
      </c>
      <c r="D37" s="209">
        <v>275046</v>
      </c>
      <c r="E37" s="209">
        <v>4210</v>
      </c>
      <c r="F37" s="77" t="s">
        <v>105</v>
      </c>
      <c r="G37" s="79" t="s">
        <v>106</v>
      </c>
      <c r="H37" s="222">
        <v>40</v>
      </c>
      <c r="I37" s="90" t="s">
        <v>101</v>
      </c>
      <c r="J37" s="224">
        <f t="shared" si="0"/>
        <v>34.36</v>
      </c>
      <c r="K37" s="424">
        <v>41767.41805555556</v>
      </c>
      <c r="L37" s="424">
        <v>41767.6</v>
      </c>
      <c r="M37" s="225">
        <f t="shared" si="1"/>
        <v>4.366666666581295</v>
      </c>
      <c r="N37" s="226">
        <f t="shared" si="2"/>
        <v>262</v>
      </c>
      <c r="O37" s="227" t="s">
        <v>71</v>
      </c>
      <c r="P37" s="417" t="str">
        <f t="shared" si="3"/>
        <v>--</v>
      </c>
      <c r="Q37" s="417" t="s">
        <v>73</v>
      </c>
      <c r="R37" s="417" t="str">
        <f t="shared" si="13"/>
        <v>NO</v>
      </c>
      <c r="S37" s="105">
        <f t="shared" si="4"/>
        <v>0.6000000000000001</v>
      </c>
      <c r="T37" s="228">
        <f t="shared" si="5"/>
        <v>90.09192000000002</v>
      </c>
      <c r="U37" s="229" t="str">
        <f t="shared" si="6"/>
        <v>--</v>
      </c>
      <c r="V37" s="230" t="str">
        <f t="shared" si="7"/>
        <v>--</v>
      </c>
      <c r="W37" s="231" t="str">
        <f t="shared" si="8"/>
        <v>--</v>
      </c>
      <c r="X37" s="232" t="str">
        <f t="shared" si="9"/>
        <v>--</v>
      </c>
      <c r="Y37" s="233" t="str">
        <f t="shared" si="10"/>
        <v>--</v>
      </c>
      <c r="Z37" s="234" t="str">
        <f t="shared" si="11"/>
        <v>--</v>
      </c>
      <c r="AA37" s="235" t="str">
        <f t="shared" si="12"/>
        <v>--</v>
      </c>
      <c r="AB37" s="417" t="s">
        <v>72</v>
      </c>
      <c r="AC37" s="236">
        <f t="shared" si="14"/>
        <v>90.09192000000002</v>
      </c>
      <c r="AD37" s="159"/>
    </row>
    <row r="38" spans="2:30" s="1" customFormat="1" ht="16.5" customHeight="1">
      <c r="B38" s="158"/>
      <c r="C38" s="209" t="s">
        <v>206</v>
      </c>
      <c r="D38" s="209">
        <v>275047</v>
      </c>
      <c r="E38" s="209">
        <v>2329</v>
      </c>
      <c r="F38" s="77" t="s">
        <v>115</v>
      </c>
      <c r="G38" s="79" t="s">
        <v>100</v>
      </c>
      <c r="H38" s="222">
        <v>10</v>
      </c>
      <c r="I38" s="90" t="s">
        <v>116</v>
      </c>
      <c r="J38" s="224">
        <f t="shared" si="0"/>
        <v>8.59</v>
      </c>
      <c r="K38" s="424">
        <v>41767.436111111114</v>
      </c>
      <c r="L38" s="424">
        <v>41767.49375</v>
      </c>
      <c r="M38" s="225">
        <f t="shared" si="1"/>
        <v>1.3833333333022892</v>
      </c>
      <c r="N38" s="226">
        <f t="shared" si="2"/>
        <v>83</v>
      </c>
      <c r="O38" s="227" t="s">
        <v>80</v>
      </c>
      <c r="P38" s="417" t="str">
        <f t="shared" si="3"/>
        <v>NO</v>
      </c>
      <c r="Q38" s="417" t="s">
        <v>73</v>
      </c>
      <c r="R38" s="417" t="s">
        <v>72</v>
      </c>
      <c r="S38" s="105">
        <f t="shared" si="4"/>
        <v>60</v>
      </c>
      <c r="T38" s="228" t="str">
        <f t="shared" si="5"/>
        <v>--</v>
      </c>
      <c r="U38" s="229" t="str">
        <f t="shared" si="6"/>
        <v>--</v>
      </c>
      <c r="V38" s="230">
        <f t="shared" si="7"/>
        <v>515.4</v>
      </c>
      <c r="W38" s="231">
        <f t="shared" si="8"/>
        <v>711.252</v>
      </c>
      <c r="X38" s="232" t="str">
        <f t="shared" si="9"/>
        <v>--</v>
      </c>
      <c r="Y38" s="233" t="str">
        <f t="shared" si="10"/>
        <v>--</v>
      </c>
      <c r="Z38" s="234" t="str">
        <f t="shared" si="11"/>
        <v>--</v>
      </c>
      <c r="AA38" s="235" t="str">
        <f t="shared" si="12"/>
        <v>--</v>
      </c>
      <c r="AB38" s="417" t="s">
        <v>72</v>
      </c>
      <c r="AC38" s="236">
        <v>0</v>
      </c>
      <c r="AD38" s="159"/>
    </row>
    <row r="39" spans="2:30" s="1" customFormat="1" ht="16.5" customHeight="1">
      <c r="B39" s="158"/>
      <c r="C39" s="209">
        <v>82</v>
      </c>
      <c r="D39" s="209">
        <v>275051</v>
      </c>
      <c r="E39" s="209">
        <v>2247</v>
      </c>
      <c r="F39" s="77" t="s">
        <v>104</v>
      </c>
      <c r="G39" s="79" t="s">
        <v>106</v>
      </c>
      <c r="H39" s="222">
        <v>15</v>
      </c>
      <c r="I39" s="90" t="s">
        <v>101</v>
      </c>
      <c r="J39" s="224">
        <f t="shared" si="0"/>
        <v>12.885</v>
      </c>
      <c r="K39" s="424">
        <v>41767.50486111111</v>
      </c>
      <c r="L39" s="424">
        <v>41767.67847222222</v>
      </c>
      <c r="M39" s="225">
        <f t="shared" si="1"/>
        <v>4.166666666627862</v>
      </c>
      <c r="N39" s="226">
        <f t="shared" si="2"/>
        <v>250</v>
      </c>
      <c r="O39" s="227" t="s">
        <v>71</v>
      </c>
      <c r="P39" s="417" t="str">
        <f t="shared" si="3"/>
        <v>--</v>
      </c>
      <c r="Q39" s="417" t="s">
        <v>73</v>
      </c>
      <c r="R39" s="417" t="str">
        <f t="shared" si="13"/>
        <v>NO</v>
      </c>
      <c r="S39" s="105">
        <f t="shared" si="4"/>
        <v>0.6000000000000001</v>
      </c>
      <c r="T39" s="228">
        <f t="shared" si="5"/>
        <v>32.23827</v>
      </c>
      <c r="U39" s="229" t="str">
        <f t="shared" si="6"/>
        <v>--</v>
      </c>
      <c r="V39" s="230" t="str">
        <f t="shared" si="7"/>
        <v>--</v>
      </c>
      <c r="W39" s="231" t="str">
        <f t="shared" si="8"/>
        <v>--</v>
      </c>
      <c r="X39" s="232" t="str">
        <f t="shared" si="9"/>
        <v>--</v>
      </c>
      <c r="Y39" s="233" t="str">
        <f t="shared" si="10"/>
        <v>--</v>
      </c>
      <c r="Z39" s="234" t="str">
        <f t="shared" si="11"/>
        <v>--</v>
      </c>
      <c r="AA39" s="235" t="str">
        <f t="shared" si="12"/>
        <v>--</v>
      </c>
      <c r="AB39" s="417" t="s">
        <v>72</v>
      </c>
      <c r="AC39" s="236">
        <f t="shared" si="14"/>
        <v>32.23827</v>
      </c>
      <c r="AD39" s="159"/>
    </row>
    <row r="40" spans="2:30" s="1" customFormat="1" ht="16.5" customHeight="1">
      <c r="B40" s="158"/>
      <c r="C40" s="209">
        <v>83</v>
      </c>
      <c r="D40" s="209">
        <v>275057</v>
      </c>
      <c r="E40" s="209">
        <v>4210</v>
      </c>
      <c r="F40" s="77" t="s">
        <v>105</v>
      </c>
      <c r="G40" s="79" t="s">
        <v>106</v>
      </c>
      <c r="H40" s="222">
        <v>40</v>
      </c>
      <c r="I40" s="90" t="s">
        <v>101</v>
      </c>
      <c r="J40" s="224">
        <f t="shared" si="0"/>
        <v>34.36</v>
      </c>
      <c r="K40" s="424">
        <v>41768.39027777778</v>
      </c>
      <c r="L40" s="424">
        <v>41768.54027777778</v>
      </c>
      <c r="M40" s="225">
        <f t="shared" si="1"/>
        <v>3.6000000000349246</v>
      </c>
      <c r="N40" s="226">
        <f t="shared" si="2"/>
        <v>216</v>
      </c>
      <c r="O40" s="227" t="s">
        <v>71</v>
      </c>
      <c r="P40" s="417" t="str">
        <f t="shared" si="3"/>
        <v>--</v>
      </c>
      <c r="Q40" s="417" t="s">
        <v>73</v>
      </c>
      <c r="R40" s="417" t="str">
        <f t="shared" si="13"/>
        <v>NO</v>
      </c>
      <c r="S40" s="105">
        <f t="shared" si="4"/>
        <v>0.6000000000000001</v>
      </c>
      <c r="T40" s="228">
        <f t="shared" si="5"/>
        <v>74.21760000000002</v>
      </c>
      <c r="U40" s="229" t="str">
        <f t="shared" si="6"/>
        <v>--</v>
      </c>
      <c r="V40" s="230" t="str">
        <f t="shared" si="7"/>
        <v>--</v>
      </c>
      <c r="W40" s="231" t="str">
        <f t="shared" si="8"/>
        <v>--</v>
      </c>
      <c r="X40" s="232" t="str">
        <f t="shared" si="9"/>
        <v>--</v>
      </c>
      <c r="Y40" s="233" t="str">
        <f t="shared" si="10"/>
        <v>--</v>
      </c>
      <c r="Z40" s="234" t="str">
        <f t="shared" si="11"/>
        <v>--</v>
      </c>
      <c r="AA40" s="235" t="str">
        <f t="shared" si="12"/>
        <v>--</v>
      </c>
      <c r="AB40" s="417" t="s">
        <v>72</v>
      </c>
      <c r="AC40" s="236">
        <f t="shared" si="14"/>
        <v>74.21760000000002</v>
      </c>
      <c r="AD40" s="159"/>
    </row>
    <row r="41" spans="2:30" s="1" customFormat="1" ht="16.5" customHeight="1">
      <c r="B41" s="158"/>
      <c r="C41" s="209"/>
      <c r="D41" s="209"/>
      <c r="E41" s="209"/>
      <c r="F41" s="77"/>
      <c r="G41" s="79"/>
      <c r="H41" s="222"/>
      <c r="I41" s="223"/>
      <c r="J41" s="224">
        <f t="shared" si="0"/>
        <v>0</v>
      </c>
      <c r="K41" s="424"/>
      <c r="L41" s="424"/>
      <c r="M41" s="225">
        <f t="shared" si="1"/>
      </c>
      <c r="N41" s="226">
        <f t="shared" si="2"/>
      </c>
      <c r="O41" s="227"/>
      <c r="P41" s="417">
        <f t="shared" si="3"/>
      </c>
      <c r="Q41" s="418">
        <f>IF(F41="","","--")</f>
      </c>
      <c r="R41" s="417">
        <f t="shared" si="13"/>
      </c>
      <c r="S41" s="105">
        <f t="shared" si="4"/>
        <v>6</v>
      </c>
      <c r="T41" s="228" t="str">
        <f t="shared" si="5"/>
        <v>--</v>
      </c>
      <c r="U41" s="229" t="str">
        <f t="shared" si="6"/>
        <v>--</v>
      </c>
      <c r="V41" s="230" t="str">
        <f t="shared" si="7"/>
        <v>--</v>
      </c>
      <c r="W41" s="231" t="str">
        <f t="shared" si="8"/>
        <v>--</v>
      </c>
      <c r="X41" s="232" t="str">
        <f t="shared" si="9"/>
        <v>--</v>
      </c>
      <c r="Y41" s="233" t="str">
        <f t="shared" si="10"/>
        <v>--</v>
      </c>
      <c r="Z41" s="234" t="str">
        <f t="shared" si="11"/>
        <v>--</v>
      </c>
      <c r="AA41" s="235" t="str">
        <f t="shared" si="12"/>
        <v>--</v>
      </c>
      <c r="AB41" s="417">
        <f>IF(F41="","","SI")</f>
      </c>
      <c r="AC41" s="236">
        <f t="shared" si="14"/>
      </c>
      <c r="AD41" s="159"/>
    </row>
    <row r="42" spans="2:30" s="1" customFormat="1" ht="16.5" customHeight="1" thickBot="1">
      <c r="B42" s="158"/>
      <c r="C42" s="317"/>
      <c r="D42" s="317"/>
      <c r="E42" s="317"/>
      <c r="F42" s="317"/>
      <c r="G42" s="317"/>
      <c r="H42" s="317"/>
      <c r="I42" s="317"/>
      <c r="J42" s="239"/>
      <c r="K42" s="407"/>
      <c r="L42" s="407"/>
      <c r="M42" s="238"/>
      <c r="N42" s="238"/>
      <c r="O42" s="317"/>
      <c r="P42" s="317"/>
      <c r="Q42" s="317"/>
      <c r="R42" s="317"/>
      <c r="S42" s="318"/>
      <c r="T42" s="319"/>
      <c r="U42" s="320"/>
      <c r="V42" s="321"/>
      <c r="W42" s="322"/>
      <c r="X42" s="323"/>
      <c r="Y42" s="324"/>
      <c r="Z42" s="325"/>
      <c r="AA42" s="326"/>
      <c r="AB42" s="317"/>
      <c r="AC42" s="240"/>
      <c r="AD42" s="159"/>
    </row>
    <row r="43" spans="2:30" s="1" customFormat="1" ht="16.5" customHeight="1" thickBot="1" thickTop="1">
      <c r="B43" s="158"/>
      <c r="C43" s="113" t="s">
        <v>55</v>
      </c>
      <c r="D43" s="430" t="s">
        <v>195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1">
        <f>SUM(T20:T42)</f>
        <v>1079.9691600000003</v>
      </c>
      <c r="U43" s="242">
        <f>SUM(U20:U42)</f>
        <v>0</v>
      </c>
      <c r="V43" s="243">
        <f>SUM(V20:V42)</f>
        <v>1288.5</v>
      </c>
      <c r="W43" s="244">
        <f>SUM(W22:W42)</f>
        <v>1468.8899999999999</v>
      </c>
      <c r="X43" s="245">
        <f>SUM(X20:X42)</f>
        <v>0</v>
      </c>
      <c r="Y43" s="245">
        <f>SUM(Y22:Y42)</f>
        <v>0</v>
      </c>
      <c r="Z43" s="246">
        <f>SUM(Z20:Z42)</f>
        <v>27874.1205</v>
      </c>
      <c r="AA43" s="247">
        <f>SUM(AA22:AA42)</f>
        <v>0</v>
      </c>
      <c r="AB43" s="248"/>
      <c r="AC43" s="411">
        <f>ROUND(SUM(AC20:AC42),2)</f>
        <v>30484.83</v>
      </c>
      <c r="AD43" s="159"/>
    </row>
    <row r="44" spans="2:30" s="127" customFormat="1" ht="12" thickTop="1">
      <c r="B44" s="249"/>
      <c r="C44" s="431" t="s">
        <v>204</v>
      </c>
      <c r="D44" s="432" t="s">
        <v>205</v>
      </c>
      <c r="E44" s="129"/>
      <c r="F44" s="13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1"/>
      <c r="U44" s="251"/>
      <c r="V44" s="251"/>
      <c r="W44" s="251"/>
      <c r="X44" s="251"/>
      <c r="Y44" s="251"/>
      <c r="Z44" s="251"/>
      <c r="AA44" s="251"/>
      <c r="AB44" s="250"/>
      <c r="AC44" s="252"/>
      <c r="AD44" s="253"/>
    </row>
    <row r="45" spans="2:30" s="1" customFormat="1" ht="16.5" customHeight="1" thickBot="1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6"/>
    </row>
    <row r="46" spans="2:30" ht="16.5" customHeight="1" thickTop="1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5" zoomScaleNormal="75" zoomScalePageLayoutView="0" workbookViewId="0" topLeftCell="A13">
      <selection activeCell="L15" sqref="L15"/>
    </sheetView>
  </sheetViews>
  <sheetFormatPr defaultColWidth="11.421875" defaultRowHeight="12.75"/>
  <cols>
    <col min="1" max="1" width="20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4"/>
    </row>
    <row r="2" spans="2:30" s="3" customFormat="1" ht="26.25">
      <c r="B2" s="16" t="str">
        <f>'TOT-0514'!B2</f>
        <v>ANEXO VI al Memorándum  D.T.E.E.  N°     777      /2014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'TOT-0514'!B14</f>
        <v>Desde el 01 al 31 de mayo de 2014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5">
        <v>0.859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60*'TOT-0514'!B13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16">
        <v>3</v>
      </c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416">
        <v>23</v>
      </c>
      <c r="X18" s="416">
        <v>24</v>
      </c>
      <c r="Y18" s="416">
        <v>25</v>
      </c>
      <c r="Z18" s="416">
        <v>26</v>
      </c>
      <c r="AA18" s="416">
        <v>27</v>
      </c>
      <c r="AB18" s="416">
        <v>28</v>
      </c>
      <c r="AC18" s="416">
        <v>29</v>
      </c>
      <c r="AD18" s="159"/>
    </row>
    <row r="19" spans="2:30" s="179" customFormat="1" ht="34.5" customHeight="1" thickBot="1" thickTop="1">
      <c r="B19" s="180"/>
      <c r="C19" s="414" t="s">
        <v>13</v>
      </c>
      <c r="D19" s="414" t="s">
        <v>66</v>
      </c>
      <c r="E19" s="414" t="s">
        <v>67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5"/>
      <c r="L20" s="406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'T-05 (1)'!AC43</f>
        <v>30484.83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24"/>
      <c r="L21" s="425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84</v>
      </c>
      <c r="D22" s="209">
        <v>275062</v>
      </c>
      <c r="E22" s="209">
        <v>2247</v>
      </c>
      <c r="F22" s="77" t="s">
        <v>104</v>
      </c>
      <c r="G22" s="79" t="s">
        <v>106</v>
      </c>
      <c r="H22" s="222">
        <v>15</v>
      </c>
      <c r="I22" s="90" t="s">
        <v>101</v>
      </c>
      <c r="J22" s="224">
        <f aca="true" t="shared" si="0" ref="J22:J41">H22*$I$16</f>
        <v>12.885</v>
      </c>
      <c r="K22" s="424">
        <v>41768.47361111111</v>
      </c>
      <c r="L22" s="424">
        <v>41768.62777777778</v>
      </c>
      <c r="M22" s="225">
        <f aca="true" t="shared" si="1" ref="M22:M41">IF(F22="","",(L22-K22)*24)</f>
        <v>3.7000000000116415</v>
      </c>
      <c r="N22" s="226">
        <f aca="true" t="shared" si="2" ref="N22:N41">IF(F22="","",ROUND((L22-K22)*24*60,0))</f>
        <v>222</v>
      </c>
      <c r="O22" s="227" t="s">
        <v>71</v>
      </c>
      <c r="P22" s="417" t="str">
        <f>IF(F22="","",IF(OR(O22="P",O22="RP"),"--","NO"))</f>
        <v>--</v>
      </c>
      <c r="Q22" s="417" t="s">
        <v>73</v>
      </c>
      <c r="R22" s="417" t="str">
        <f aca="true" t="shared" si="3" ref="R22:R41">IF(F22="","","NO")</f>
        <v>NO</v>
      </c>
      <c r="S22" s="105">
        <f aca="true" t="shared" si="4" ref="S22:S41">$I$17*IF(OR(O22="P",O22="RP"),0.1,1)*IF(R22="SI",1,0.1)</f>
        <v>0.6000000000000001</v>
      </c>
      <c r="T22" s="228">
        <f aca="true" t="shared" si="5" ref="T22:T41">IF(O22="P",J22*S22*ROUND(N22/60,2),"--")</f>
        <v>28.604700000000005</v>
      </c>
      <c r="U22" s="229" t="str">
        <f aca="true" t="shared" si="6" ref="U22:U41">IF(O22="RP",J22*S22*ROUND(N22/60,2)*Q22/100,"--")</f>
        <v>--</v>
      </c>
      <c r="V22" s="230" t="str">
        <f aca="true" t="shared" si="7" ref="V22:V41">IF(AND(O22="F",P22="NO"),J22*S22,"--")</f>
        <v>--</v>
      </c>
      <c r="W22" s="231" t="str">
        <f aca="true" t="shared" si="8" ref="W22:W41">IF(O22="F",J22*S22*ROUND(N22/60,2),"--")</f>
        <v>--</v>
      </c>
      <c r="X22" s="232" t="str">
        <f aca="true" t="shared" si="9" ref="X22:X41">IF(AND(O22="R",P22="NO"),J22*S22*Q22/100,"--")</f>
        <v>--</v>
      </c>
      <c r="Y22" s="233" t="str">
        <f aca="true" t="shared" si="10" ref="Y22:Y41">IF(O22="R",J22*S22*ROUND(N22/60,2)*Q22/100,"--")</f>
        <v>--</v>
      </c>
      <c r="Z22" s="234" t="str">
        <f aca="true" t="shared" si="11" ref="Z22:Z41">IF(O22="RF",J22*S22*ROUND(N22/60,2),"--")</f>
        <v>--</v>
      </c>
      <c r="AA22" s="235" t="str">
        <f aca="true" t="shared" si="12" ref="AA22:AA41">IF(O22="RR",J22*S22*ROUND(N22/60,2)*Q22/100,"--")</f>
        <v>--</v>
      </c>
      <c r="AB22" s="417" t="s">
        <v>72</v>
      </c>
      <c r="AC22" s="236">
        <f aca="true" t="shared" si="13" ref="AC22:AC41">IF(F22="","",SUM(T22:AA22)*IF(AB22="SI",1,2)*IF(AND(Q22&lt;&gt;"",O22="RF"),Q22/100,1))</f>
        <v>28.604700000000005</v>
      </c>
      <c r="AD22" s="237"/>
    </row>
    <row r="23" spans="2:30" s="1" customFormat="1" ht="16.5" customHeight="1">
      <c r="B23" s="158"/>
      <c r="C23" s="209">
        <v>85</v>
      </c>
      <c r="D23" s="209">
        <v>275064</v>
      </c>
      <c r="E23" s="209">
        <v>2485</v>
      </c>
      <c r="F23" s="77" t="s">
        <v>117</v>
      </c>
      <c r="G23" s="79" t="s">
        <v>122</v>
      </c>
      <c r="H23" s="222">
        <v>5</v>
      </c>
      <c r="I23" s="90" t="s">
        <v>119</v>
      </c>
      <c r="J23" s="224">
        <f t="shared" si="0"/>
        <v>4.295</v>
      </c>
      <c r="K23" s="424">
        <v>41768.67361111111</v>
      </c>
      <c r="L23" s="424">
        <v>41768.75763888889</v>
      </c>
      <c r="M23" s="225">
        <f t="shared" si="1"/>
        <v>2.0166666667792015</v>
      </c>
      <c r="N23" s="226">
        <f t="shared" si="2"/>
        <v>121</v>
      </c>
      <c r="O23" s="227" t="s">
        <v>71</v>
      </c>
      <c r="P23" s="417" t="str">
        <f aca="true" t="shared" si="14" ref="P23:P41">IF(F23="","",IF(OR(O23="P",O23="RP"),"--","NO"))</f>
        <v>--</v>
      </c>
      <c r="Q23" s="417" t="s">
        <v>73</v>
      </c>
      <c r="R23" s="417" t="str">
        <f t="shared" si="3"/>
        <v>NO</v>
      </c>
      <c r="S23" s="105">
        <f t="shared" si="4"/>
        <v>0.6000000000000001</v>
      </c>
      <c r="T23" s="228">
        <f t="shared" si="5"/>
        <v>5.205540000000001</v>
      </c>
      <c r="U23" s="229" t="str">
        <f t="shared" si="6"/>
        <v>--</v>
      </c>
      <c r="V23" s="230" t="str">
        <f t="shared" si="7"/>
        <v>--</v>
      </c>
      <c r="W23" s="231" t="str">
        <f t="shared" si="8"/>
        <v>--</v>
      </c>
      <c r="X23" s="232" t="str">
        <f t="shared" si="9"/>
        <v>--</v>
      </c>
      <c r="Y23" s="233" t="str">
        <f t="shared" si="10"/>
        <v>--</v>
      </c>
      <c r="Z23" s="234" t="str">
        <f t="shared" si="11"/>
        <v>--</v>
      </c>
      <c r="AA23" s="235" t="str">
        <f t="shared" si="12"/>
        <v>--</v>
      </c>
      <c r="AB23" s="417" t="s">
        <v>72</v>
      </c>
      <c r="AC23" s="236">
        <f t="shared" si="13"/>
        <v>5.205540000000001</v>
      </c>
      <c r="AD23" s="237"/>
    </row>
    <row r="24" spans="2:30" s="1" customFormat="1" ht="16.5" customHeight="1">
      <c r="B24" s="158"/>
      <c r="C24" s="209">
        <v>86</v>
      </c>
      <c r="D24" s="209">
        <v>275066</v>
      </c>
      <c r="E24" s="209">
        <v>2136</v>
      </c>
      <c r="F24" s="77" t="s">
        <v>112</v>
      </c>
      <c r="G24" s="79" t="s">
        <v>100</v>
      </c>
      <c r="H24" s="222">
        <v>10</v>
      </c>
      <c r="I24" s="90" t="s">
        <v>120</v>
      </c>
      <c r="J24" s="224">
        <f t="shared" si="0"/>
        <v>8.59</v>
      </c>
      <c r="K24" s="424">
        <v>41770.34375</v>
      </c>
      <c r="L24" s="424">
        <v>41770.62569444445</v>
      </c>
      <c r="M24" s="225">
        <f t="shared" si="1"/>
        <v>6.766666666720994</v>
      </c>
      <c r="N24" s="226">
        <f t="shared" si="2"/>
        <v>406</v>
      </c>
      <c r="O24" s="227" t="s">
        <v>71</v>
      </c>
      <c r="P24" s="417" t="str">
        <f t="shared" si="14"/>
        <v>--</v>
      </c>
      <c r="Q24" s="417" t="s">
        <v>73</v>
      </c>
      <c r="R24" s="417" t="str">
        <f t="shared" si="3"/>
        <v>NO</v>
      </c>
      <c r="S24" s="105">
        <f t="shared" si="4"/>
        <v>0.6000000000000001</v>
      </c>
      <c r="T24" s="228">
        <f t="shared" si="5"/>
        <v>34.89258</v>
      </c>
      <c r="U24" s="229" t="str">
        <f t="shared" si="6"/>
        <v>--</v>
      </c>
      <c r="V24" s="230" t="str">
        <f t="shared" si="7"/>
        <v>--</v>
      </c>
      <c r="W24" s="231" t="str">
        <f t="shared" si="8"/>
        <v>--</v>
      </c>
      <c r="X24" s="232" t="str">
        <f t="shared" si="9"/>
        <v>--</v>
      </c>
      <c r="Y24" s="233" t="str">
        <f t="shared" si="10"/>
        <v>--</v>
      </c>
      <c r="Z24" s="234" t="str">
        <f t="shared" si="11"/>
        <v>--</v>
      </c>
      <c r="AA24" s="235" t="str">
        <f t="shared" si="12"/>
        <v>--</v>
      </c>
      <c r="AB24" s="417" t="s">
        <v>72</v>
      </c>
      <c r="AC24" s="236">
        <f t="shared" si="13"/>
        <v>34.89258</v>
      </c>
      <c r="AD24" s="159"/>
    </row>
    <row r="25" spans="2:30" s="1" customFormat="1" ht="16.5" customHeight="1">
      <c r="B25" s="158"/>
      <c r="C25" s="209">
        <v>87</v>
      </c>
      <c r="D25" s="209">
        <v>275069</v>
      </c>
      <c r="E25" s="209">
        <v>2431</v>
      </c>
      <c r="F25" s="77" t="s">
        <v>121</v>
      </c>
      <c r="G25" s="79" t="s">
        <v>122</v>
      </c>
      <c r="H25" s="222">
        <v>40</v>
      </c>
      <c r="I25" s="90" t="s">
        <v>116</v>
      </c>
      <c r="J25" s="224">
        <f t="shared" si="0"/>
        <v>34.36</v>
      </c>
      <c r="K25" s="424">
        <v>41770.902083333334</v>
      </c>
      <c r="L25" s="424">
        <v>41770.94375</v>
      </c>
      <c r="M25" s="225">
        <f t="shared" si="1"/>
        <v>0.9999999999417923</v>
      </c>
      <c r="N25" s="226">
        <f t="shared" si="2"/>
        <v>60</v>
      </c>
      <c r="O25" s="227" t="s">
        <v>80</v>
      </c>
      <c r="P25" s="417" t="str">
        <f t="shared" si="14"/>
        <v>NO</v>
      </c>
      <c r="Q25" s="417" t="s">
        <v>73</v>
      </c>
      <c r="R25" s="417" t="str">
        <f t="shared" si="3"/>
        <v>NO</v>
      </c>
      <c r="S25" s="105">
        <f t="shared" si="4"/>
        <v>6</v>
      </c>
      <c r="T25" s="228" t="str">
        <f t="shared" si="5"/>
        <v>--</v>
      </c>
      <c r="U25" s="229" t="str">
        <f t="shared" si="6"/>
        <v>--</v>
      </c>
      <c r="V25" s="230">
        <f t="shared" si="7"/>
        <v>206.16</v>
      </c>
      <c r="W25" s="231">
        <f t="shared" si="8"/>
        <v>206.16</v>
      </c>
      <c r="X25" s="232" t="str">
        <f t="shared" si="9"/>
        <v>--</v>
      </c>
      <c r="Y25" s="233" t="str">
        <f t="shared" si="10"/>
        <v>--</v>
      </c>
      <c r="Z25" s="234" t="str">
        <f t="shared" si="11"/>
        <v>--</v>
      </c>
      <c r="AA25" s="235" t="str">
        <f t="shared" si="12"/>
        <v>--</v>
      </c>
      <c r="AB25" s="417" t="s">
        <v>72</v>
      </c>
      <c r="AC25" s="236">
        <f t="shared" si="13"/>
        <v>412.32</v>
      </c>
      <c r="AD25" s="159"/>
    </row>
    <row r="26" spans="2:30" s="1" customFormat="1" ht="16.5" customHeight="1">
      <c r="B26" s="158"/>
      <c r="C26" s="209">
        <v>88</v>
      </c>
      <c r="D26" s="209">
        <v>275236</v>
      </c>
      <c r="E26" s="209">
        <v>4433</v>
      </c>
      <c r="F26" s="77" t="s">
        <v>107</v>
      </c>
      <c r="G26" s="79" t="s">
        <v>108</v>
      </c>
      <c r="H26" s="222">
        <v>40</v>
      </c>
      <c r="I26" s="90" t="s">
        <v>109</v>
      </c>
      <c r="J26" s="224">
        <f t="shared" si="0"/>
        <v>34.36</v>
      </c>
      <c r="K26" s="424">
        <v>41771.36597222222</v>
      </c>
      <c r="L26" s="424">
        <v>41771.74375</v>
      </c>
      <c r="M26" s="225">
        <f t="shared" si="1"/>
        <v>9.066666666709352</v>
      </c>
      <c r="N26" s="226">
        <f t="shared" si="2"/>
        <v>544</v>
      </c>
      <c r="O26" s="227" t="s">
        <v>71</v>
      </c>
      <c r="P26" s="417" t="str">
        <f t="shared" si="14"/>
        <v>--</v>
      </c>
      <c r="Q26" s="417" t="s">
        <v>73</v>
      </c>
      <c r="R26" s="417" t="str">
        <f t="shared" si="3"/>
        <v>NO</v>
      </c>
      <c r="S26" s="105">
        <f t="shared" si="4"/>
        <v>0.6000000000000001</v>
      </c>
      <c r="T26" s="228">
        <f t="shared" si="5"/>
        <v>186.98712000000003</v>
      </c>
      <c r="U26" s="229" t="str">
        <f t="shared" si="6"/>
        <v>--</v>
      </c>
      <c r="V26" s="230" t="str">
        <f t="shared" si="7"/>
        <v>--</v>
      </c>
      <c r="W26" s="231" t="str">
        <f t="shared" si="8"/>
        <v>--</v>
      </c>
      <c r="X26" s="232" t="str">
        <f t="shared" si="9"/>
        <v>--</v>
      </c>
      <c r="Y26" s="233" t="str">
        <f t="shared" si="10"/>
        <v>--</v>
      </c>
      <c r="Z26" s="234" t="str">
        <f t="shared" si="11"/>
        <v>--</v>
      </c>
      <c r="AA26" s="235" t="str">
        <f t="shared" si="12"/>
        <v>--</v>
      </c>
      <c r="AB26" s="417" t="s">
        <v>72</v>
      </c>
      <c r="AC26" s="236">
        <f t="shared" si="13"/>
        <v>186.98712000000003</v>
      </c>
      <c r="AD26" s="159"/>
    </row>
    <row r="27" spans="2:30" s="1" customFormat="1" ht="16.5" customHeight="1">
      <c r="B27" s="158"/>
      <c r="C27" s="209">
        <v>89</v>
      </c>
      <c r="D27" s="209">
        <v>275241</v>
      </c>
      <c r="E27" s="209">
        <v>4433</v>
      </c>
      <c r="F27" s="77" t="s">
        <v>107</v>
      </c>
      <c r="G27" s="79" t="s">
        <v>108</v>
      </c>
      <c r="H27" s="222">
        <v>40</v>
      </c>
      <c r="I27" s="90" t="s">
        <v>109</v>
      </c>
      <c r="J27" s="224">
        <f t="shared" si="0"/>
        <v>34.36</v>
      </c>
      <c r="K27" s="424">
        <v>41772.38611111111</v>
      </c>
      <c r="L27" s="424">
        <v>41772.73888888889</v>
      </c>
      <c r="M27" s="225">
        <f t="shared" si="1"/>
        <v>8.466666666674428</v>
      </c>
      <c r="N27" s="226">
        <f t="shared" si="2"/>
        <v>508</v>
      </c>
      <c r="O27" s="227" t="s">
        <v>71</v>
      </c>
      <c r="P27" s="417" t="str">
        <f t="shared" si="14"/>
        <v>--</v>
      </c>
      <c r="Q27" s="417" t="s">
        <v>73</v>
      </c>
      <c r="R27" s="417" t="str">
        <f t="shared" si="3"/>
        <v>NO</v>
      </c>
      <c r="S27" s="105">
        <f t="shared" si="4"/>
        <v>0.6000000000000001</v>
      </c>
      <c r="T27" s="228">
        <f t="shared" si="5"/>
        <v>174.61752000000004</v>
      </c>
      <c r="U27" s="229" t="str">
        <f t="shared" si="6"/>
        <v>--</v>
      </c>
      <c r="V27" s="230" t="str">
        <f t="shared" si="7"/>
        <v>--</v>
      </c>
      <c r="W27" s="231" t="str">
        <f t="shared" si="8"/>
        <v>--</v>
      </c>
      <c r="X27" s="232" t="str">
        <f t="shared" si="9"/>
        <v>--</v>
      </c>
      <c r="Y27" s="233" t="str">
        <f t="shared" si="10"/>
        <v>--</v>
      </c>
      <c r="Z27" s="234" t="str">
        <f t="shared" si="11"/>
        <v>--</v>
      </c>
      <c r="AA27" s="235" t="str">
        <f t="shared" si="12"/>
        <v>--</v>
      </c>
      <c r="AB27" s="417" t="s">
        <v>72</v>
      </c>
      <c r="AC27" s="236">
        <f t="shared" si="13"/>
        <v>174.61752000000004</v>
      </c>
      <c r="AD27" s="159"/>
    </row>
    <row r="28" spans="2:30" s="1" customFormat="1" ht="16.5" customHeight="1">
      <c r="B28" s="158"/>
      <c r="C28" s="209">
        <v>90</v>
      </c>
      <c r="D28" s="209">
        <v>275245</v>
      </c>
      <c r="E28" s="209">
        <v>2442</v>
      </c>
      <c r="F28" s="77" t="s">
        <v>123</v>
      </c>
      <c r="G28" s="79" t="s">
        <v>122</v>
      </c>
      <c r="H28" s="222">
        <v>44</v>
      </c>
      <c r="I28" s="90" t="s">
        <v>101</v>
      </c>
      <c r="J28" s="224">
        <f t="shared" si="0"/>
        <v>37.796</v>
      </c>
      <c r="K28" s="424">
        <v>41772.45625</v>
      </c>
      <c r="L28" s="424">
        <v>41772.71527777778</v>
      </c>
      <c r="M28" s="225">
        <f t="shared" si="1"/>
        <v>6.216666666674428</v>
      </c>
      <c r="N28" s="226">
        <f t="shared" si="2"/>
        <v>373</v>
      </c>
      <c r="O28" s="227" t="s">
        <v>71</v>
      </c>
      <c r="P28" s="417" t="str">
        <f t="shared" si="14"/>
        <v>--</v>
      </c>
      <c r="Q28" s="417" t="s">
        <v>73</v>
      </c>
      <c r="R28" s="417" t="str">
        <f t="shared" si="3"/>
        <v>NO</v>
      </c>
      <c r="S28" s="105">
        <f t="shared" si="4"/>
        <v>0.6000000000000001</v>
      </c>
      <c r="T28" s="228">
        <f t="shared" si="5"/>
        <v>141.054672</v>
      </c>
      <c r="U28" s="229" t="str">
        <f t="shared" si="6"/>
        <v>--</v>
      </c>
      <c r="V28" s="230" t="str">
        <f t="shared" si="7"/>
        <v>--</v>
      </c>
      <c r="W28" s="231" t="str">
        <f t="shared" si="8"/>
        <v>--</v>
      </c>
      <c r="X28" s="232" t="str">
        <f t="shared" si="9"/>
        <v>--</v>
      </c>
      <c r="Y28" s="233" t="str">
        <f t="shared" si="10"/>
        <v>--</v>
      </c>
      <c r="Z28" s="234" t="str">
        <f t="shared" si="11"/>
        <v>--</v>
      </c>
      <c r="AA28" s="235" t="str">
        <f t="shared" si="12"/>
        <v>--</v>
      </c>
      <c r="AB28" s="417" t="s">
        <v>72</v>
      </c>
      <c r="AC28" s="236">
        <f t="shared" si="13"/>
        <v>141.054672</v>
      </c>
      <c r="AD28" s="159"/>
    </row>
    <row r="29" spans="2:30" s="1" customFormat="1" ht="16.5" customHeight="1">
      <c r="B29" s="158"/>
      <c r="C29" s="209">
        <v>91</v>
      </c>
      <c r="D29" s="209">
        <v>275246</v>
      </c>
      <c r="E29" s="209">
        <v>2496</v>
      </c>
      <c r="F29" s="77" t="s">
        <v>124</v>
      </c>
      <c r="G29" s="79" t="s">
        <v>100</v>
      </c>
      <c r="H29" s="222">
        <v>40</v>
      </c>
      <c r="I29" s="90" t="s">
        <v>101</v>
      </c>
      <c r="J29" s="224">
        <f t="shared" si="0"/>
        <v>34.36</v>
      </c>
      <c r="K29" s="424">
        <v>41772.57013888889</v>
      </c>
      <c r="L29" s="424">
        <v>41772.63055555556</v>
      </c>
      <c r="M29" s="225">
        <f t="shared" si="1"/>
        <v>1.4500000000116415</v>
      </c>
      <c r="N29" s="226">
        <f t="shared" si="2"/>
        <v>87</v>
      </c>
      <c r="O29" s="227" t="s">
        <v>71</v>
      </c>
      <c r="P29" s="417" t="str">
        <f t="shared" si="14"/>
        <v>--</v>
      </c>
      <c r="Q29" s="417" t="s">
        <v>73</v>
      </c>
      <c r="R29" s="417" t="str">
        <f t="shared" si="3"/>
        <v>NO</v>
      </c>
      <c r="S29" s="105">
        <f t="shared" si="4"/>
        <v>0.6000000000000001</v>
      </c>
      <c r="T29" s="228">
        <f t="shared" si="5"/>
        <v>29.893200000000004</v>
      </c>
      <c r="U29" s="229" t="str">
        <f t="shared" si="6"/>
        <v>--</v>
      </c>
      <c r="V29" s="230" t="str">
        <f t="shared" si="7"/>
        <v>--</v>
      </c>
      <c r="W29" s="231" t="str">
        <f t="shared" si="8"/>
        <v>--</v>
      </c>
      <c r="X29" s="232" t="str">
        <f t="shared" si="9"/>
        <v>--</v>
      </c>
      <c r="Y29" s="233" t="str">
        <f t="shared" si="10"/>
        <v>--</v>
      </c>
      <c r="Z29" s="234" t="str">
        <f t="shared" si="11"/>
        <v>--</v>
      </c>
      <c r="AA29" s="235" t="str">
        <f t="shared" si="12"/>
        <v>--</v>
      </c>
      <c r="AB29" s="417" t="s">
        <v>72</v>
      </c>
      <c r="AC29" s="236">
        <f t="shared" si="13"/>
        <v>29.893200000000004</v>
      </c>
      <c r="AD29" s="159"/>
    </row>
    <row r="30" spans="2:30" s="1" customFormat="1" ht="16.5" customHeight="1">
      <c r="B30" s="158"/>
      <c r="C30" s="209">
        <v>92</v>
      </c>
      <c r="D30" s="209">
        <v>275248</v>
      </c>
      <c r="E30" s="209">
        <v>2442</v>
      </c>
      <c r="F30" s="77" t="s">
        <v>123</v>
      </c>
      <c r="G30" s="79" t="s">
        <v>122</v>
      </c>
      <c r="H30" s="222">
        <v>44</v>
      </c>
      <c r="I30" s="90" t="s">
        <v>101</v>
      </c>
      <c r="J30" s="224">
        <f t="shared" si="0"/>
        <v>37.796</v>
      </c>
      <c r="K30" s="424">
        <v>41773.34930555556</v>
      </c>
      <c r="L30" s="424">
        <v>41773.71666666667</v>
      </c>
      <c r="M30" s="225">
        <f t="shared" si="1"/>
        <v>8.816666666592937</v>
      </c>
      <c r="N30" s="226">
        <f t="shared" si="2"/>
        <v>529</v>
      </c>
      <c r="O30" s="227" t="s">
        <v>71</v>
      </c>
      <c r="P30" s="417" t="str">
        <f t="shared" si="14"/>
        <v>--</v>
      </c>
      <c r="Q30" s="417" t="s">
        <v>73</v>
      </c>
      <c r="R30" s="417" t="str">
        <f t="shared" si="3"/>
        <v>NO</v>
      </c>
      <c r="S30" s="105">
        <f t="shared" si="4"/>
        <v>0.6000000000000001</v>
      </c>
      <c r="T30" s="228">
        <f t="shared" si="5"/>
        <v>200.016432</v>
      </c>
      <c r="U30" s="229" t="str">
        <f t="shared" si="6"/>
        <v>--</v>
      </c>
      <c r="V30" s="230" t="str">
        <f t="shared" si="7"/>
        <v>--</v>
      </c>
      <c r="W30" s="231" t="str">
        <f t="shared" si="8"/>
        <v>--</v>
      </c>
      <c r="X30" s="232" t="str">
        <f t="shared" si="9"/>
        <v>--</v>
      </c>
      <c r="Y30" s="233" t="str">
        <f t="shared" si="10"/>
        <v>--</v>
      </c>
      <c r="Z30" s="234" t="str">
        <f t="shared" si="11"/>
        <v>--</v>
      </c>
      <c r="AA30" s="235" t="str">
        <f t="shared" si="12"/>
        <v>--</v>
      </c>
      <c r="AB30" s="417" t="s">
        <v>72</v>
      </c>
      <c r="AC30" s="236">
        <f t="shared" si="13"/>
        <v>200.016432</v>
      </c>
      <c r="AD30" s="159"/>
    </row>
    <row r="31" spans="2:30" s="1" customFormat="1" ht="16.5" customHeight="1">
      <c r="B31" s="158"/>
      <c r="C31" s="209">
        <v>93</v>
      </c>
      <c r="D31" s="209">
        <v>275249</v>
      </c>
      <c r="E31" s="209">
        <v>2331</v>
      </c>
      <c r="F31" s="77" t="s">
        <v>115</v>
      </c>
      <c r="G31" s="79" t="s">
        <v>122</v>
      </c>
      <c r="H31" s="222">
        <v>15</v>
      </c>
      <c r="I31" s="90" t="s">
        <v>101</v>
      </c>
      <c r="J31" s="224">
        <f t="shared" si="0"/>
        <v>12.885</v>
      </c>
      <c r="K31" s="424">
        <v>41773.364583333336</v>
      </c>
      <c r="L31" s="424">
        <v>41790.99930555555</v>
      </c>
      <c r="M31" s="225">
        <f t="shared" si="1"/>
        <v>423.2333333332208</v>
      </c>
      <c r="N31" s="226">
        <f t="shared" si="2"/>
        <v>25394</v>
      </c>
      <c r="O31" s="227" t="s">
        <v>71</v>
      </c>
      <c r="P31" s="417" t="str">
        <f t="shared" si="14"/>
        <v>--</v>
      </c>
      <c r="Q31" s="417" t="s">
        <v>73</v>
      </c>
      <c r="R31" s="417" t="str">
        <f t="shared" si="3"/>
        <v>NO</v>
      </c>
      <c r="S31" s="105">
        <f t="shared" si="4"/>
        <v>0.6000000000000001</v>
      </c>
      <c r="T31" s="228">
        <f t="shared" si="5"/>
        <v>3271.9911300000003</v>
      </c>
      <c r="U31" s="229" t="str">
        <f t="shared" si="6"/>
        <v>--</v>
      </c>
      <c r="V31" s="230" t="str">
        <f t="shared" si="7"/>
        <v>--</v>
      </c>
      <c r="W31" s="231" t="str">
        <f t="shared" si="8"/>
        <v>--</v>
      </c>
      <c r="X31" s="232" t="str">
        <f t="shared" si="9"/>
        <v>--</v>
      </c>
      <c r="Y31" s="233" t="str">
        <f t="shared" si="10"/>
        <v>--</v>
      </c>
      <c r="Z31" s="234" t="str">
        <f t="shared" si="11"/>
        <v>--</v>
      </c>
      <c r="AA31" s="235" t="str">
        <f t="shared" si="12"/>
        <v>--</v>
      </c>
      <c r="AB31" s="417" t="s">
        <v>72</v>
      </c>
      <c r="AC31" s="236">
        <f t="shared" si="13"/>
        <v>3271.9911300000003</v>
      </c>
      <c r="AD31" s="159"/>
    </row>
    <row r="32" spans="2:30" s="1" customFormat="1" ht="16.5" customHeight="1">
      <c r="B32" s="158"/>
      <c r="C32" s="209">
        <v>94</v>
      </c>
      <c r="D32" s="209">
        <v>275253</v>
      </c>
      <c r="E32" s="209">
        <v>4433</v>
      </c>
      <c r="F32" s="77" t="s">
        <v>107</v>
      </c>
      <c r="G32" s="79" t="s">
        <v>108</v>
      </c>
      <c r="H32" s="222">
        <v>40</v>
      </c>
      <c r="I32" s="90" t="s">
        <v>109</v>
      </c>
      <c r="J32" s="224">
        <f t="shared" si="0"/>
        <v>34.36</v>
      </c>
      <c r="K32" s="424">
        <v>41773.40833333333</v>
      </c>
      <c r="L32" s="424">
        <v>41773.74652777778</v>
      </c>
      <c r="M32" s="225">
        <f t="shared" si="1"/>
        <v>8.116666666755918</v>
      </c>
      <c r="N32" s="226">
        <f t="shared" si="2"/>
        <v>487</v>
      </c>
      <c r="O32" s="227" t="s">
        <v>71</v>
      </c>
      <c r="P32" s="417" t="str">
        <f t="shared" si="14"/>
        <v>--</v>
      </c>
      <c r="Q32" s="417" t="s">
        <v>73</v>
      </c>
      <c r="R32" s="417" t="str">
        <f t="shared" si="3"/>
        <v>NO</v>
      </c>
      <c r="S32" s="105">
        <f t="shared" si="4"/>
        <v>0.6000000000000001</v>
      </c>
      <c r="T32" s="228">
        <f t="shared" si="5"/>
        <v>167.40192000000002</v>
      </c>
      <c r="U32" s="229" t="str">
        <f t="shared" si="6"/>
        <v>--</v>
      </c>
      <c r="V32" s="230" t="str">
        <f t="shared" si="7"/>
        <v>--</v>
      </c>
      <c r="W32" s="231" t="str">
        <f t="shared" si="8"/>
        <v>--</v>
      </c>
      <c r="X32" s="232" t="str">
        <f t="shared" si="9"/>
        <v>--</v>
      </c>
      <c r="Y32" s="233" t="str">
        <f t="shared" si="10"/>
        <v>--</v>
      </c>
      <c r="Z32" s="234" t="str">
        <f t="shared" si="11"/>
        <v>--</v>
      </c>
      <c r="AA32" s="235" t="str">
        <f t="shared" si="12"/>
        <v>--</v>
      </c>
      <c r="AB32" s="417" t="s">
        <v>72</v>
      </c>
      <c r="AC32" s="236">
        <f t="shared" si="13"/>
        <v>167.40192000000002</v>
      </c>
      <c r="AD32" s="159"/>
    </row>
    <row r="33" spans="2:30" s="1" customFormat="1" ht="16.5" customHeight="1">
      <c r="B33" s="158"/>
      <c r="C33" s="209">
        <v>95</v>
      </c>
      <c r="D33" s="209">
        <v>275254</v>
      </c>
      <c r="E33" s="209">
        <v>3816</v>
      </c>
      <c r="F33" s="77" t="s">
        <v>125</v>
      </c>
      <c r="G33" s="79" t="s">
        <v>126</v>
      </c>
      <c r="H33" s="222">
        <v>30</v>
      </c>
      <c r="I33" s="90" t="s">
        <v>101</v>
      </c>
      <c r="J33" s="224">
        <f t="shared" si="0"/>
        <v>25.77</v>
      </c>
      <c r="K33" s="424">
        <v>41773.427083333336</v>
      </c>
      <c r="L33" s="424">
        <v>41773.623611111114</v>
      </c>
      <c r="M33" s="225">
        <f t="shared" si="1"/>
        <v>4.716666666674428</v>
      </c>
      <c r="N33" s="226">
        <f t="shared" si="2"/>
        <v>283</v>
      </c>
      <c r="O33" s="227" t="s">
        <v>71</v>
      </c>
      <c r="P33" s="417" t="str">
        <f t="shared" si="14"/>
        <v>--</v>
      </c>
      <c r="Q33" s="417" t="s">
        <v>73</v>
      </c>
      <c r="R33" s="417" t="str">
        <f t="shared" si="3"/>
        <v>NO</v>
      </c>
      <c r="S33" s="105">
        <f t="shared" si="4"/>
        <v>0.6000000000000001</v>
      </c>
      <c r="T33" s="228">
        <f t="shared" si="5"/>
        <v>72.98064000000001</v>
      </c>
      <c r="U33" s="229" t="str">
        <f t="shared" si="6"/>
        <v>--</v>
      </c>
      <c r="V33" s="230" t="str">
        <f t="shared" si="7"/>
        <v>--</v>
      </c>
      <c r="W33" s="231" t="str">
        <f t="shared" si="8"/>
        <v>--</v>
      </c>
      <c r="X33" s="232" t="str">
        <f t="shared" si="9"/>
        <v>--</v>
      </c>
      <c r="Y33" s="233" t="str">
        <f t="shared" si="10"/>
        <v>--</v>
      </c>
      <c r="Z33" s="234" t="str">
        <f t="shared" si="11"/>
        <v>--</v>
      </c>
      <c r="AA33" s="235" t="str">
        <f t="shared" si="12"/>
        <v>--</v>
      </c>
      <c r="AB33" s="417" t="s">
        <v>72</v>
      </c>
      <c r="AC33" s="236">
        <f t="shared" si="13"/>
        <v>72.98064000000001</v>
      </c>
      <c r="AD33" s="159"/>
    </row>
    <row r="34" spans="2:30" s="1" customFormat="1" ht="16.5" customHeight="1">
      <c r="B34" s="158"/>
      <c r="C34" s="209">
        <v>96</v>
      </c>
      <c r="D34" s="209">
        <v>275257</v>
      </c>
      <c r="E34" s="209">
        <v>2442</v>
      </c>
      <c r="F34" s="77" t="s">
        <v>123</v>
      </c>
      <c r="G34" s="79" t="s">
        <v>122</v>
      </c>
      <c r="H34" s="222">
        <v>44</v>
      </c>
      <c r="I34" s="90" t="s">
        <v>101</v>
      </c>
      <c r="J34" s="224">
        <f t="shared" si="0"/>
        <v>37.796</v>
      </c>
      <c r="K34" s="424">
        <v>41774.34305555555</v>
      </c>
      <c r="L34" s="424">
        <v>41774.643055555556</v>
      </c>
      <c r="M34" s="225">
        <f t="shared" si="1"/>
        <v>7.200000000069849</v>
      </c>
      <c r="N34" s="226">
        <f t="shared" si="2"/>
        <v>432</v>
      </c>
      <c r="O34" s="227" t="s">
        <v>71</v>
      </c>
      <c r="P34" s="417" t="str">
        <f t="shared" si="14"/>
        <v>--</v>
      </c>
      <c r="Q34" s="417" t="s">
        <v>73</v>
      </c>
      <c r="R34" s="417" t="str">
        <f t="shared" si="3"/>
        <v>NO</v>
      </c>
      <c r="S34" s="105">
        <f t="shared" si="4"/>
        <v>0.6000000000000001</v>
      </c>
      <c r="T34" s="228">
        <f t="shared" si="5"/>
        <v>163.27872000000002</v>
      </c>
      <c r="U34" s="229" t="str">
        <f t="shared" si="6"/>
        <v>--</v>
      </c>
      <c r="V34" s="230" t="str">
        <f t="shared" si="7"/>
        <v>--</v>
      </c>
      <c r="W34" s="231" t="str">
        <f t="shared" si="8"/>
        <v>--</v>
      </c>
      <c r="X34" s="232" t="str">
        <f t="shared" si="9"/>
        <v>--</v>
      </c>
      <c r="Y34" s="233" t="str">
        <f t="shared" si="10"/>
        <v>--</v>
      </c>
      <c r="Z34" s="234" t="str">
        <f t="shared" si="11"/>
        <v>--</v>
      </c>
      <c r="AA34" s="235" t="str">
        <f t="shared" si="12"/>
        <v>--</v>
      </c>
      <c r="AB34" s="417" t="s">
        <v>72</v>
      </c>
      <c r="AC34" s="236">
        <f t="shared" si="13"/>
        <v>163.27872000000002</v>
      </c>
      <c r="AD34" s="159"/>
    </row>
    <row r="35" spans="2:30" s="1" customFormat="1" ht="16.5" customHeight="1">
      <c r="B35" s="158"/>
      <c r="C35" s="209">
        <v>97</v>
      </c>
      <c r="D35" s="209">
        <v>275258</v>
      </c>
      <c r="E35" s="209">
        <v>2573</v>
      </c>
      <c r="F35" s="77" t="s">
        <v>127</v>
      </c>
      <c r="G35" s="79" t="s">
        <v>100</v>
      </c>
      <c r="H35" s="222">
        <v>15</v>
      </c>
      <c r="I35" s="90" t="s">
        <v>101</v>
      </c>
      <c r="J35" s="224">
        <f t="shared" si="0"/>
        <v>12.885</v>
      </c>
      <c r="K35" s="424">
        <v>41774.35625</v>
      </c>
      <c r="L35" s="424">
        <v>41774.78888888889</v>
      </c>
      <c r="M35" s="225">
        <f t="shared" si="1"/>
        <v>10.383333333476912</v>
      </c>
      <c r="N35" s="226">
        <f t="shared" si="2"/>
        <v>623</v>
      </c>
      <c r="O35" s="227" t="s">
        <v>71</v>
      </c>
      <c r="P35" s="417" t="str">
        <f t="shared" si="14"/>
        <v>--</v>
      </c>
      <c r="Q35" s="417" t="s">
        <v>73</v>
      </c>
      <c r="R35" s="417" t="str">
        <f t="shared" si="3"/>
        <v>NO</v>
      </c>
      <c r="S35" s="105">
        <f t="shared" si="4"/>
        <v>0.6000000000000001</v>
      </c>
      <c r="T35" s="228">
        <f t="shared" si="5"/>
        <v>80.24778000000002</v>
      </c>
      <c r="U35" s="229" t="str">
        <f t="shared" si="6"/>
        <v>--</v>
      </c>
      <c r="V35" s="230" t="str">
        <f t="shared" si="7"/>
        <v>--</v>
      </c>
      <c r="W35" s="231" t="str">
        <f t="shared" si="8"/>
        <v>--</v>
      </c>
      <c r="X35" s="232" t="str">
        <f t="shared" si="9"/>
        <v>--</v>
      </c>
      <c r="Y35" s="233" t="str">
        <f t="shared" si="10"/>
        <v>--</v>
      </c>
      <c r="Z35" s="234" t="str">
        <f t="shared" si="11"/>
        <v>--</v>
      </c>
      <c r="AA35" s="235" t="str">
        <f t="shared" si="12"/>
        <v>--</v>
      </c>
      <c r="AB35" s="417" t="s">
        <v>72</v>
      </c>
      <c r="AC35" s="236">
        <f t="shared" si="13"/>
        <v>80.24778000000002</v>
      </c>
      <c r="AD35" s="159"/>
    </row>
    <row r="36" spans="2:30" s="1" customFormat="1" ht="16.5" customHeight="1">
      <c r="B36" s="158"/>
      <c r="C36" s="209">
        <v>98</v>
      </c>
      <c r="D36" s="209">
        <v>275260</v>
      </c>
      <c r="E36" s="209">
        <v>3816</v>
      </c>
      <c r="F36" s="77" t="s">
        <v>125</v>
      </c>
      <c r="G36" s="79" t="s">
        <v>126</v>
      </c>
      <c r="H36" s="222">
        <v>30</v>
      </c>
      <c r="I36" s="90" t="s">
        <v>101</v>
      </c>
      <c r="J36" s="224">
        <f t="shared" si="0"/>
        <v>25.77</v>
      </c>
      <c r="K36" s="424">
        <v>41774.36388888889</v>
      </c>
      <c r="L36" s="424">
        <v>41774.64097222222</v>
      </c>
      <c r="M36" s="225">
        <f t="shared" si="1"/>
        <v>6.650000000023283</v>
      </c>
      <c r="N36" s="226">
        <f t="shared" si="2"/>
        <v>399</v>
      </c>
      <c r="O36" s="227" t="s">
        <v>71</v>
      </c>
      <c r="P36" s="417" t="str">
        <f t="shared" si="14"/>
        <v>--</v>
      </c>
      <c r="Q36" s="417" t="s">
        <v>73</v>
      </c>
      <c r="R36" s="417" t="str">
        <f t="shared" si="3"/>
        <v>NO</v>
      </c>
      <c r="S36" s="105">
        <f t="shared" si="4"/>
        <v>0.6000000000000001</v>
      </c>
      <c r="T36" s="228">
        <f t="shared" si="5"/>
        <v>102.82230000000001</v>
      </c>
      <c r="U36" s="229" t="str">
        <f t="shared" si="6"/>
        <v>--</v>
      </c>
      <c r="V36" s="230" t="str">
        <f t="shared" si="7"/>
        <v>--</v>
      </c>
      <c r="W36" s="231" t="str">
        <f t="shared" si="8"/>
        <v>--</v>
      </c>
      <c r="X36" s="232" t="str">
        <f t="shared" si="9"/>
        <v>--</v>
      </c>
      <c r="Y36" s="233" t="str">
        <f t="shared" si="10"/>
        <v>--</v>
      </c>
      <c r="Z36" s="234" t="str">
        <f t="shared" si="11"/>
        <v>--</v>
      </c>
      <c r="AA36" s="235" t="str">
        <f t="shared" si="12"/>
        <v>--</v>
      </c>
      <c r="AB36" s="417" t="s">
        <v>72</v>
      </c>
      <c r="AC36" s="236">
        <f t="shared" si="13"/>
        <v>102.82230000000001</v>
      </c>
      <c r="AD36" s="159"/>
    </row>
    <row r="37" spans="2:30" s="1" customFormat="1" ht="16.5" customHeight="1">
      <c r="B37" s="158"/>
      <c r="C37" s="209">
        <v>99</v>
      </c>
      <c r="D37" s="209">
        <v>275261</v>
      </c>
      <c r="E37" s="209">
        <v>2296</v>
      </c>
      <c r="F37" s="77" t="s">
        <v>110</v>
      </c>
      <c r="G37" s="79" t="s">
        <v>128</v>
      </c>
      <c r="H37" s="222">
        <v>30</v>
      </c>
      <c r="I37" s="90" t="s">
        <v>101</v>
      </c>
      <c r="J37" s="224">
        <f t="shared" si="0"/>
        <v>25.77</v>
      </c>
      <c r="K37" s="424">
        <v>41774.364583333336</v>
      </c>
      <c r="L37" s="424">
        <v>41774.38958333333</v>
      </c>
      <c r="M37" s="225">
        <f t="shared" si="1"/>
        <v>0.5999999998603016</v>
      </c>
      <c r="N37" s="226">
        <f t="shared" si="2"/>
        <v>36</v>
      </c>
      <c r="O37" s="227" t="s">
        <v>71</v>
      </c>
      <c r="P37" s="417" t="str">
        <f t="shared" si="14"/>
        <v>--</v>
      </c>
      <c r="Q37" s="417" t="s">
        <v>73</v>
      </c>
      <c r="R37" s="417" t="str">
        <f t="shared" si="3"/>
        <v>NO</v>
      </c>
      <c r="S37" s="105">
        <f t="shared" si="4"/>
        <v>0.6000000000000001</v>
      </c>
      <c r="T37" s="228">
        <f t="shared" si="5"/>
        <v>9.2772</v>
      </c>
      <c r="U37" s="229" t="str">
        <f t="shared" si="6"/>
        <v>--</v>
      </c>
      <c r="V37" s="230" t="str">
        <f t="shared" si="7"/>
        <v>--</v>
      </c>
      <c r="W37" s="231" t="str">
        <f t="shared" si="8"/>
        <v>--</v>
      </c>
      <c r="X37" s="232" t="str">
        <f t="shared" si="9"/>
        <v>--</v>
      </c>
      <c r="Y37" s="233" t="str">
        <f t="shared" si="10"/>
        <v>--</v>
      </c>
      <c r="Z37" s="234" t="str">
        <f t="shared" si="11"/>
        <v>--</v>
      </c>
      <c r="AA37" s="235" t="str">
        <f t="shared" si="12"/>
        <v>--</v>
      </c>
      <c r="AB37" s="417" t="s">
        <v>72</v>
      </c>
      <c r="AC37" s="236">
        <f t="shared" si="13"/>
        <v>9.2772</v>
      </c>
      <c r="AD37" s="159"/>
    </row>
    <row r="38" spans="2:30" s="1" customFormat="1" ht="16.5" customHeight="1">
      <c r="B38" s="158"/>
      <c r="C38" s="209">
        <v>100</v>
      </c>
      <c r="D38" s="209">
        <v>275262</v>
      </c>
      <c r="E38" s="209">
        <v>4432</v>
      </c>
      <c r="F38" s="77" t="s">
        <v>107</v>
      </c>
      <c r="G38" s="79" t="s">
        <v>129</v>
      </c>
      <c r="H38" s="222">
        <v>40</v>
      </c>
      <c r="I38" s="90" t="s">
        <v>109</v>
      </c>
      <c r="J38" s="224">
        <f t="shared" si="0"/>
        <v>34.36</v>
      </c>
      <c r="K38" s="424">
        <v>41774.37222222222</v>
      </c>
      <c r="L38" s="424">
        <v>41774.71111111111</v>
      </c>
      <c r="M38" s="225">
        <f t="shared" si="1"/>
        <v>8.13333333330229</v>
      </c>
      <c r="N38" s="226">
        <f t="shared" si="2"/>
        <v>488</v>
      </c>
      <c r="O38" s="227" t="s">
        <v>71</v>
      </c>
      <c r="P38" s="417" t="str">
        <f t="shared" si="14"/>
        <v>--</v>
      </c>
      <c r="Q38" s="417" t="s">
        <v>73</v>
      </c>
      <c r="R38" s="417" t="str">
        <f t="shared" si="3"/>
        <v>NO</v>
      </c>
      <c r="S38" s="105">
        <f t="shared" si="4"/>
        <v>0.6000000000000001</v>
      </c>
      <c r="T38" s="228">
        <f t="shared" si="5"/>
        <v>167.60808000000003</v>
      </c>
      <c r="U38" s="229" t="str">
        <f t="shared" si="6"/>
        <v>--</v>
      </c>
      <c r="V38" s="230" t="str">
        <f t="shared" si="7"/>
        <v>--</v>
      </c>
      <c r="W38" s="231" t="str">
        <f t="shared" si="8"/>
        <v>--</v>
      </c>
      <c r="X38" s="232" t="str">
        <f t="shared" si="9"/>
        <v>--</v>
      </c>
      <c r="Y38" s="233" t="str">
        <f t="shared" si="10"/>
        <v>--</v>
      </c>
      <c r="Z38" s="234" t="str">
        <f t="shared" si="11"/>
        <v>--</v>
      </c>
      <c r="AA38" s="235" t="str">
        <f t="shared" si="12"/>
        <v>--</v>
      </c>
      <c r="AB38" s="417" t="s">
        <v>72</v>
      </c>
      <c r="AC38" s="236">
        <f t="shared" si="13"/>
        <v>167.60808000000003</v>
      </c>
      <c r="AD38" s="159"/>
    </row>
    <row r="39" spans="2:30" s="1" customFormat="1" ht="16.5" customHeight="1">
      <c r="B39" s="158"/>
      <c r="C39" s="209">
        <v>101</v>
      </c>
      <c r="D39" s="209">
        <v>275265</v>
      </c>
      <c r="E39" s="209">
        <v>4652</v>
      </c>
      <c r="F39" s="77" t="s">
        <v>110</v>
      </c>
      <c r="G39" s="79" t="s">
        <v>130</v>
      </c>
      <c r="H39" s="222">
        <v>30</v>
      </c>
      <c r="I39" s="90" t="s">
        <v>101</v>
      </c>
      <c r="J39" s="224">
        <f t="shared" si="0"/>
        <v>25.77</v>
      </c>
      <c r="K39" s="424">
        <v>41774.38958333333</v>
      </c>
      <c r="L39" s="424">
        <v>41774.71111111111</v>
      </c>
      <c r="M39" s="225">
        <f t="shared" si="1"/>
        <v>7.716666666674428</v>
      </c>
      <c r="N39" s="226">
        <f t="shared" si="2"/>
        <v>463</v>
      </c>
      <c r="O39" s="227" t="s">
        <v>71</v>
      </c>
      <c r="P39" s="417" t="str">
        <f t="shared" si="14"/>
        <v>--</v>
      </c>
      <c r="Q39" s="417" t="s">
        <v>73</v>
      </c>
      <c r="R39" s="417" t="str">
        <f t="shared" si="3"/>
        <v>NO</v>
      </c>
      <c r="S39" s="105">
        <f t="shared" si="4"/>
        <v>0.6000000000000001</v>
      </c>
      <c r="T39" s="228">
        <f t="shared" si="5"/>
        <v>119.36664</v>
      </c>
      <c r="U39" s="229" t="str">
        <f t="shared" si="6"/>
        <v>--</v>
      </c>
      <c r="V39" s="230" t="str">
        <f t="shared" si="7"/>
        <v>--</v>
      </c>
      <c r="W39" s="231" t="str">
        <f t="shared" si="8"/>
        <v>--</v>
      </c>
      <c r="X39" s="232" t="str">
        <f t="shared" si="9"/>
        <v>--</v>
      </c>
      <c r="Y39" s="233" t="str">
        <f t="shared" si="10"/>
        <v>--</v>
      </c>
      <c r="Z39" s="234" t="str">
        <f t="shared" si="11"/>
        <v>--</v>
      </c>
      <c r="AA39" s="235" t="str">
        <f t="shared" si="12"/>
        <v>--</v>
      </c>
      <c r="AB39" s="417" t="s">
        <v>72</v>
      </c>
      <c r="AC39" s="236">
        <f t="shared" si="13"/>
        <v>119.36664</v>
      </c>
      <c r="AD39" s="159"/>
    </row>
    <row r="40" spans="2:30" s="1" customFormat="1" ht="16.5" customHeight="1">
      <c r="B40" s="158"/>
      <c r="C40" s="209">
        <v>102</v>
      </c>
      <c r="D40" s="209">
        <v>275267</v>
      </c>
      <c r="E40" s="209">
        <v>3816</v>
      </c>
      <c r="F40" s="77" t="s">
        <v>125</v>
      </c>
      <c r="G40" s="79" t="s">
        <v>126</v>
      </c>
      <c r="H40" s="222">
        <v>30</v>
      </c>
      <c r="I40" s="90" t="s">
        <v>101</v>
      </c>
      <c r="J40" s="224">
        <f t="shared" si="0"/>
        <v>25.77</v>
      </c>
      <c r="K40" s="424">
        <v>41774.802083333336</v>
      </c>
      <c r="L40" s="424">
        <v>41774.811111111114</v>
      </c>
      <c r="M40" s="225">
        <f t="shared" si="1"/>
        <v>0.2166666666744277</v>
      </c>
      <c r="N40" s="226">
        <f t="shared" si="2"/>
        <v>13</v>
      </c>
      <c r="O40" s="227" t="s">
        <v>80</v>
      </c>
      <c r="P40" s="417" t="s">
        <v>72</v>
      </c>
      <c r="Q40" s="417" t="s">
        <v>73</v>
      </c>
      <c r="R40" s="417" t="s">
        <v>72</v>
      </c>
      <c r="S40" s="105">
        <f t="shared" si="4"/>
        <v>60</v>
      </c>
      <c r="T40" s="228" t="str">
        <f t="shared" si="5"/>
        <v>--</v>
      </c>
      <c r="U40" s="229" t="str">
        <f t="shared" si="6"/>
        <v>--</v>
      </c>
      <c r="V40" s="230" t="str">
        <f t="shared" si="7"/>
        <v>--</v>
      </c>
      <c r="W40" s="231">
        <f t="shared" si="8"/>
        <v>340.164</v>
      </c>
      <c r="X40" s="232" t="str">
        <f t="shared" si="9"/>
        <v>--</v>
      </c>
      <c r="Y40" s="233" t="str">
        <f t="shared" si="10"/>
        <v>--</v>
      </c>
      <c r="Z40" s="234" t="str">
        <f t="shared" si="11"/>
        <v>--</v>
      </c>
      <c r="AA40" s="235" t="str">
        <f t="shared" si="12"/>
        <v>--</v>
      </c>
      <c r="AB40" s="417" t="s">
        <v>72</v>
      </c>
      <c r="AC40" s="236">
        <f t="shared" si="13"/>
        <v>340.164</v>
      </c>
      <c r="AD40" s="159"/>
    </row>
    <row r="41" spans="2:30" s="1" customFormat="1" ht="16.5" customHeight="1">
      <c r="B41" s="158"/>
      <c r="C41" s="209">
        <v>103</v>
      </c>
      <c r="D41" s="209">
        <v>275270</v>
      </c>
      <c r="E41" s="209">
        <v>3816</v>
      </c>
      <c r="F41" s="77" t="s">
        <v>125</v>
      </c>
      <c r="G41" s="79" t="s">
        <v>126</v>
      </c>
      <c r="H41" s="222">
        <v>30</v>
      </c>
      <c r="I41" s="90" t="s">
        <v>101</v>
      </c>
      <c r="J41" s="224">
        <f t="shared" si="0"/>
        <v>25.77</v>
      </c>
      <c r="K41" s="424">
        <v>41774.81180555555</v>
      </c>
      <c r="L41" s="424">
        <v>41774.833333333336</v>
      </c>
      <c r="M41" s="225">
        <f t="shared" si="1"/>
        <v>0.5166666667792015</v>
      </c>
      <c r="N41" s="226">
        <f t="shared" si="2"/>
        <v>31</v>
      </c>
      <c r="O41" s="227" t="s">
        <v>131</v>
      </c>
      <c r="P41" s="417" t="str">
        <f t="shared" si="14"/>
        <v>--</v>
      </c>
      <c r="Q41" s="418">
        <v>60</v>
      </c>
      <c r="R41" s="417" t="str">
        <f t="shared" si="3"/>
        <v>NO</v>
      </c>
      <c r="S41" s="105">
        <f t="shared" si="4"/>
        <v>0.6000000000000001</v>
      </c>
      <c r="T41" s="228" t="str">
        <f t="shared" si="5"/>
        <v>--</v>
      </c>
      <c r="U41" s="229">
        <f t="shared" si="6"/>
        <v>4.824144</v>
      </c>
      <c r="V41" s="230" t="str">
        <f t="shared" si="7"/>
        <v>--</v>
      </c>
      <c r="W41" s="231" t="str">
        <f t="shared" si="8"/>
        <v>--</v>
      </c>
      <c r="X41" s="232" t="str">
        <f t="shared" si="9"/>
        <v>--</v>
      </c>
      <c r="Y41" s="233" t="str">
        <f t="shared" si="10"/>
        <v>--</v>
      </c>
      <c r="Z41" s="234" t="str">
        <f t="shared" si="11"/>
        <v>--</v>
      </c>
      <c r="AA41" s="235" t="str">
        <f t="shared" si="12"/>
        <v>--</v>
      </c>
      <c r="AB41" s="417" t="s">
        <v>72</v>
      </c>
      <c r="AC41" s="236">
        <f t="shared" si="13"/>
        <v>4.824144</v>
      </c>
      <c r="AD41" s="159"/>
    </row>
    <row r="42" spans="2:30" s="1" customFormat="1" ht="16.5" customHeight="1" thickBot="1">
      <c r="B42" s="158"/>
      <c r="C42" s="317"/>
      <c r="D42" s="317"/>
      <c r="E42" s="317"/>
      <c r="F42" s="317"/>
      <c r="G42" s="317"/>
      <c r="H42" s="317"/>
      <c r="I42" s="317"/>
      <c r="J42" s="239"/>
      <c r="K42" s="407"/>
      <c r="L42" s="407"/>
      <c r="M42" s="238"/>
      <c r="N42" s="238"/>
      <c r="O42" s="317"/>
      <c r="P42" s="317"/>
      <c r="Q42" s="317"/>
      <c r="R42" s="317"/>
      <c r="S42" s="318"/>
      <c r="T42" s="319"/>
      <c r="U42" s="320"/>
      <c r="V42" s="321"/>
      <c r="W42" s="322"/>
      <c r="X42" s="323"/>
      <c r="Y42" s="324"/>
      <c r="Z42" s="325"/>
      <c r="AA42" s="326"/>
      <c r="AB42" s="317"/>
      <c r="AC42" s="240"/>
      <c r="AD42" s="159"/>
    </row>
    <row r="43" spans="2:30" s="1" customFormat="1" ht="16.5" customHeight="1" thickBot="1" thickTop="1">
      <c r="B43" s="158"/>
      <c r="C43" s="113" t="s">
        <v>55</v>
      </c>
      <c r="D43" s="430" t="s">
        <v>196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1">
        <f>SUM(T20:T42)</f>
        <v>4956.246174000001</v>
      </c>
      <c r="U43" s="242">
        <f>SUM(U20:U42)</f>
        <v>4.824144</v>
      </c>
      <c r="V43" s="243">
        <f>SUM(V20:V42)</f>
        <v>206.16</v>
      </c>
      <c r="W43" s="244">
        <f>SUM(W22:W42)</f>
        <v>546.324</v>
      </c>
      <c r="X43" s="245">
        <f>SUM(X20:X42)</f>
        <v>0</v>
      </c>
      <c r="Y43" s="245">
        <f>SUM(Y22:Y42)</f>
        <v>0</v>
      </c>
      <c r="Z43" s="246">
        <f>SUM(Z20:Z42)</f>
        <v>0</v>
      </c>
      <c r="AA43" s="247">
        <f>SUM(AA22:AA42)</f>
        <v>0</v>
      </c>
      <c r="AB43" s="248"/>
      <c r="AC43" s="411">
        <f>ROUND(SUM(AC20:AC42),2)</f>
        <v>36198.38</v>
      </c>
      <c r="AD43" s="159"/>
    </row>
    <row r="44" spans="2:30" s="127" customFormat="1" ht="9.75" thickTop="1">
      <c r="B44" s="249"/>
      <c r="C44" s="129"/>
      <c r="D44" s="129"/>
      <c r="E44" s="129"/>
      <c r="F44" s="13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1"/>
      <c r="U44" s="251"/>
      <c r="V44" s="251"/>
      <c r="W44" s="251"/>
      <c r="X44" s="251"/>
      <c r="Y44" s="251"/>
      <c r="Z44" s="251"/>
      <c r="AA44" s="251"/>
      <c r="AB44" s="250"/>
      <c r="AC44" s="252"/>
      <c r="AD44" s="253"/>
    </row>
    <row r="45" spans="2:30" s="1" customFormat="1" ht="16.5" customHeight="1" thickBot="1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6"/>
    </row>
    <row r="46" spans="2:30" ht="16.5" customHeight="1" thickTop="1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5" zoomScaleNormal="75" zoomScalePageLayoutView="0" workbookViewId="0" topLeftCell="A13">
      <selection activeCell="L15" sqref="L15"/>
    </sheetView>
  </sheetViews>
  <sheetFormatPr defaultColWidth="11.421875" defaultRowHeight="12.75"/>
  <cols>
    <col min="1" max="1" width="20.71093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4"/>
    </row>
    <row r="2" spans="2:30" s="3" customFormat="1" ht="26.25">
      <c r="B2" s="16" t="str">
        <f>'TOT-0514'!B2</f>
        <v>ANEXO VI al Memorándum  D.T.E.E.  N°     777      /2014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'TOT-0514'!B14</f>
        <v>Desde el 01 al 31 de mayo de 2014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5">
        <v>0.859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60*'TOT-0514'!B13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16">
        <v>3</v>
      </c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416">
        <v>23</v>
      </c>
      <c r="X18" s="416">
        <v>24</v>
      </c>
      <c r="Y18" s="416">
        <v>25</v>
      </c>
      <c r="Z18" s="416">
        <v>26</v>
      </c>
      <c r="AA18" s="416">
        <v>27</v>
      </c>
      <c r="AB18" s="416">
        <v>28</v>
      </c>
      <c r="AC18" s="416">
        <v>29</v>
      </c>
      <c r="AD18" s="159"/>
    </row>
    <row r="19" spans="2:30" s="179" customFormat="1" ht="34.5" customHeight="1" thickBot="1" thickTop="1">
      <c r="B19" s="180"/>
      <c r="C19" s="414" t="s">
        <v>13</v>
      </c>
      <c r="D19" s="414" t="s">
        <v>66</v>
      </c>
      <c r="E19" s="414" t="s">
        <v>67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5"/>
      <c r="L20" s="406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'T-05 (2)'!AC43</f>
        <v>36198.38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24"/>
      <c r="L21" s="425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104</v>
      </c>
      <c r="D22" s="209">
        <v>275271</v>
      </c>
      <c r="E22" s="209">
        <v>2442</v>
      </c>
      <c r="F22" s="77" t="s">
        <v>123</v>
      </c>
      <c r="G22" s="79" t="s">
        <v>122</v>
      </c>
      <c r="H22" s="222">
        <v>44</v>
      </c>
      <c r="I22" s="90" t="s">
        <v>101</v>
      </c>
      <c r="J22" s="224">
        <f aca="true" t="shared" si="0" ref="J22:J41">H22*$I$16</f>
        <v>37.796</v>
      </c>
      <c r="K22" s="424">
        <v>41775.33819444444</v>
      </c>
      <c r="L22" s="424">
        <v>41775.62708333333</v>
      </c>
      <c r="M22" s="225">
        <f aca="true" t="shared" si="1" ref="M22:M41">IF(F22="","",(L22-K22)*24)</f>
        <v>6.933333333407063</v>
      </c>
      <c r="N22" s="226">
        <f aca="true" t="shared" si="2" ref="N22:N41">IF(F22="","",ROUND((L22-K22)*24*60,0))</f>
        <v>416</v>
      </c>
      <c r="O22" s="227" t="s">
        <v>71</v>
      </c>
      <c r="P22" s="417" t="str">
        <f>IF(F22="","",IF(OR(O22="P",O22="RP"),"--","NO"))</f>
        <v>--</v>
      </c>
      <c r="Q22" s="417" t="s">
        <v>73</v>
      </c>
      <c r="R22" s="417" t="str">
        <f aca="true" t="shared" si="3" ref="R22:R41">IF(F22="","","NO")</f>
        <v>NO</v>
      </c>
      <c r="S22" s="105">
        <f aca="true" t="shared" si="4" ref="S22:S41">$I$17*IF(OR(O22="P",O22="RP"),0.1,1)*IF(R22="SI",1,0.1)</f>
        <v>0.6000000000000001</v>
      </c>
      <c r="T22" s="228">
        <f aca="true" t="shared" si="5" ref="T22:T41">IF(O22="P",J22*S22*ROUND(N22/60,2),"--")</f>
        <v>157.155768</v>
      </c>
      <c r="U22" s="229" t="str">
        <f aca="true" t="shared" si="6" ref="U22:U41">IF(O22="RP",J22*S22*ROUND(N22/60,2)*Q22/100,"--")</f>
        <v>--</v>
      </c>
      <c r="V22" s="230" t="str">
        <f aca="true" t="shared" si="7" ref="V22:V41">IF(AND(O22="F",P22="NO"),J22*S22,"--")</f>
        <v>--</v>
      </c>
      <c r="W22" s="231" t="str">
        <f aca="true" t="shared" si="8" ref="W22:W41">IF(O22="F",J22*S22*ROUND(N22/60,2),"--")</f>
        <v>--</v>
      </c>
      <c r="X22" s="232" t="str">
        <f aca="true" t="shared" si="9" ref="X22:X41">IF(AND(O22="R",P22="NO"),J22*S22*Q22/100,"--")</f>
        <v>--</v>
      </c>
      <c r="Y22" s="233" t="str">
        <f aca="true" t="shared" si="10" ref="Y22:Y41">IF(O22="R",J22*S22*ROUND(N22/60,2)*Q22/100,"--")</f>
        <v>--</v>
      </c>
      <c r="Z22" s="234" t="str">
        <f aca="true" t="shared" si="11" ref="Z22:Z41">IF(O22="RF",J22*S22*ROUND(N22/60,2),"--")</f>
        <v>--</v>
      </c>
      <c r="AA22" s="235" t="str">
        <f aca="true" t="shared" si="12" ref="AA22:AA41">IF(O22="RR",J22*S22*ROUND(N22/60,2)*Q22/100,"--")</f>
        <v>--</v>
      </c>
      <c r="AB22" s="417" t="s">
        <v>72</v>
      </c>
      <c r="AC22" s="236">
        <f aca="true" t="shared" si="13" ref="AC22:AC41">IF(F22="","",SUM(T22:AA22)*IF(AB22="SI",1,2)*IF(AND(Q22&lt;&gt;"",O22="RF"),Q22/100,1))</f>
        <v>157.155768</v>
      </c>
      <c r="AD22" s="237"/>
    </row>
    <row r="23" spans="2:30" s="1" customFormat="1" ht="16.5" customHeight="1">
      <c r="B23" s="158"/>
      <c r="C23" s="209">
        <v>105</v>
      </c>
      <c r="D23" s="209">
        <v>275273</v>
      </c>
      <c r="E23" s="209">
        <v>3816</v>
      </c>
      <c r="F23" s="77" t="s">
        <v>125</v>
      </c>
      <c r="G23" s="79" t="s">
        <v>126</v>
      </c>
      <c r="H23" s="222">
        <v>30</v>
      </c>
      <c r="I23" s="90" t="s">
        <v>101</v>
      </c>
      <c r="J23" s="224">
        <f t="shared" si="0"/>
        <v>25.77</v>
      </c>
      <c r="K23" s="424">
        <v>41775.356944444444</v>
      </c>
      <c r="L23" s="424">
        <v>41775.64444444444</v>
      </c>
      <c r="M23" s="225">
        <f t="shared" si="1"/>
        <v>6.899999999965075</v>
      </c>
      <c r="N23" s="226">
        <f t="shared" si="2"/>
        <v>414</v>
      </c>
      <c r="O23" s="227" t="s">
        <v>71</v>
      </c>
      <c r="P23" s="417" t="str">
        <f aca="true" t="shared" si="14" ref="P23:P41">IF(F23="","",IF(OR(O23="P",O23="RP"),"--","NO"))</f>
        <v>--</v>
      </c>
      <c r="Q23" s="417" t="s">
        <v>73</v>
      </c>
      <c r="R23" s="417" t="str">
        <f t="shared" si="3"/>
        <v>NO</v>
      </c>
      <c r="S23" s="105">
        <f t="shared" si="4"/>
        <v>0.6000000000000001</v>
      </c>
      <c r="T23" s="228">
        <f t="shared" si="5"/>
        <v>106.68780000000001</v>
      </c>
      <c r="U23" s="229" t="str">
        <f t="shared" si="6"/>
        <v>--</v>
      </c>
      <c r="V23" s="230" t="str">
        <f t="shared" si="7"/>
        <v>--</v>
      </c>
      <c r="W23" s="231" t="str">
        <f t="shared" si="8"/>
        <v>--</v>
      </c>
      <c r="X23" s="232" t="str">
        <f t="shared" si="9"/>
        <v>--</v>
      </c>
      <c r="Y23" s="233" t="str">
        <f t="shared" si="10"/>
        <v>--</v>
      </c>
      <c r="Z23" s="234" t="str">
        <f t="shared" si="11"/>
        <v>--</v>
      </c>
      <c r="AA23" s="235" t="str">
        <f t="shared" si="12"/>
        <v>--</v>
      </c>
      <c r="AB23" s="417" t="s">
        <v>72</v>
      </c>
      <c r="AC23" s="236">
        <f t="shared" si="13"/>
        <v>106.68780000000001</v>
      </c>
      <c r="AD23" s="237"/>
    </row>
    <row r="24" spans="2:30" s="1" customFormat="1" ht="16.5" customHeight="1">
      <c r="B24" s="158"/>
      <c r="C24" s="209">
        <v>106</v>
      </c>
      <c r="D24" s="209">
        <v>275277</v>
      </c>
      <c r="E24" s="209">
        <v>4652</v>
      </c>
      <c r="F24" s="77" t="s">
        <v>110</v>
      </c>
      <c r="G24" s="79" t="s">
        <v>130</v>
      </c>
      <c r="H24" s="222">
        <v>30</v>
      </c>
      <c r="I24" s="90" t="s">
        <v>101</v>
      </c>
      <c r="J24" s="224">
        <f t="shared" si="0"/>
        <v>25.77</v>
      </c>
      <c r="K24" s="424">
        <v>41775.39236111111</v>
      </c>
      <c r="L24" s="424">
        <v>41775.71527777778</v>
      </c>
      <c r="M24" s="225">
        <f t="shared" si="1"/>
        <v>7.750000000116415</v>
      </c>
      <c r="N24" s="226">
        <f t="shared" si="2"/>
        <v>465</v>
      </c>
      <c r="O24" s="227" t="s">
        <v>71</v>
      </c>
      <c r="P24" s="417" t="str">
        <f t="shared" si="14"/>
        <v>--</v>
      </c>
      <c r="Q24" s="417" t="s">
        <v>73</v>
      </c>
      <c r="R24" s="417" t="str">
        <f t="shared" si="3"/>
        <v>NO</v>
      </c>
      <c r="S24" s="105">
        <f t="shared" si="4"/>
        <v>0.6000000000000001</v>
      </c>
      <c r="T24" s="228">
        <f t="shared" si="5"/>
        <v>119.83050000000001</v>
      </c>
      <c r="U24" s="229" t="str">
        <f t="shared" si="6"/>
        <v>--</v>
      </c>
      <c r="V24" s="230" t="str">
        <f t="shared" si="7"/>
        <v>--</v>
      </c>
      <c r="W24" s="231" t="str">
        <f t="shared" si="8"/>
        <v>--</v>
      </c>
      <c r="X24" s="232" t="str">
        <f t="shared" si="9"/>
        <v>--</v>
      </c>
      <c r="Y24" s="233" t="str">
        <f t="shared" si="10"/>
        <v>--</v>
      </c>
      <c r="Z24" s="234" t="str">
        <f t="shared" si="11"/>
        <v>--</v>
      </c>
      <c r="AA24" s="235" t="str">
        <f t="shared" si="12"/>
        <v>--</v>
      </c>
      <c r="AB24" s="417" t="s">
        <v>72</v>
      </c>
      <c r="AC24" s="236">
        <f t="shared" si="13"/>
        <v>119.83050000000001</v>
      </c>
      <c r="AD24" s="159"/>
    </row>
    <row r="25" spans="2:30" s="1" customFormat="1" ht="16.5" customHeight="1">
      <c r="B25" s="158"/>
      <c r="C25" s="209">
        <v>107</v>
      </c>
      <c r="D25" s="209">
        <v>275429</v>
      </c>
      <c r="E25" s="209">
        <v>2573</v>
      </c>
      <c r="F25" s="77" t="s">
        <v>127</v>
      </c>
      <c r="G25" s="79" t="s">
        <v>100</v>
      </c>
      <c r="H25" s="222">
        <v>15</v>
      </c>
      <c r="I25" s="90" t="s">
        <v>101</v>
      </c>
      <c r="J25" s="224">
        <f t="shared" si="0"/>
        <v>12.885</v>
      </c>
      <c r="K25" s="424">
        <v>41780.34444444445</v>
      </c>
      <c r="L25" s="424">
        <v>41780.61041666667</v>
      </c>
      <c r="M25" s="225">
        <f t="shared" si="1"/>
        <v>6.383333333360497</v>
      </c>
      <c r="N25" s="226">
        <f t="shared" si="2"/>
        <v>383</v>
      </c>
      <c r="O25" s="227" t="s">
        <v>71</v>
      </c>
      <c r="P25" s="417" t="str">
        <f t="shared" si="14"/>
        <v>--</v>
      </c>
      <c r="Q25" s="417" t="s">
        <v>73</v>
      </c>
      <c r="R25" s="417" t="str">
        <f t="shared" si="3"/>
        <v>NO</v>
      </c>
      <c r="S25" s="105">
        <f t="shared" si="4"/>
        <v>0.6000000000000001</v>
      </c>
      <c r="T25" s="228">
        <f t="shared" si="5"/>
        <v>49.323780000000006</v>
      </c>
      <c r="U25" s="229" t="str">
        <f t="shared" si="6"/>
        <v>--</v>
      </c>
      <c r="V25" s="230" t="str">
        <f t="shared" si="7"/>
        <v>--</v>
      </c>
      <c r="W25" s="231" t="str">
        <f t="shared" si="8"/>
        <v>--</v>
      </c>
      <c r="X25" s="232" t="str">
        <f t="shared" si="9"/>
        <v>--</v>
      </c>
      <c r="Y25" s="233" t="str">
        <f t="shared" si="10"/>
        <v>--</v>
      </c>
      <c r="Z25" s="234" t="str">
        <f t="shared" si="11"/>
        <v>--</v>
      </c>
      <c r="AA25" s="235" t="str">
        <f t="shared" si="12"/>
        <v>--</v>
      </c>
      <c r="AB25" s="417" t="s">
        <v>72</v>
      </c>
      <c r="AC25" s="236">
        <f t="shared" si="13"/>
        <v>49.323780000000006</v>
      </c>
      <c r="AD25" s="159"/>
    </row>
    <row r="26" spans="2:30" s="1" customFormat="1" ht="16.5" customHeight="1">
      <c r="B26" s="158"/>
      <c r="C26" s="209">
        <v>108</v>
      </c>
      <c r="D26" s="209">
        <v>275431</v>
      </c>
      <c r="E26" s="209">
        <v>4087</v>
      </c>
      <c r="F26" s="77" t="s">
        <v>132</v>
      </c>
      <c r="G26" s="79" t="s">
        <v>133</v>
      </c>
      <c r="H26" s="222">
        <v>30</v>
      </c>
      <c r="I26" s="90" t="s">
        <v>134</v>
      </c>
      <c r="J26" s="224">
        <f t="shared" si="0"/>
        <v>25.77</v>
      </c>
      <c r="K26" s="424">
        <v>41780.8125</v>
      </c>
      <c r="L26" s="424">
        <v>41780.85208333333</v>
      </c>
      <c r="M26" s="225">
        <f t="shared" si="1"/>
        <v>0.9499999999534339</v>
      </c>
      <c r="N26" s="226">
        <f t="shared" si="2"/>
        <v>57</v>
      </c>
      <c r="O26" s="227" t="s">
        <v>80</v>
      </c>
      <c r="P26" s="417" t="str">
        <f t="shared" si="14"/>
        <v>NO</v>
      </c>
      <c r="Q26" s="417" t="s">
        <v>73</v>
      </c>
      <c r="R26" s="417" t="s">
        <v>72</v>
      </c>
      <c r="S26" s="105">
        <f t="shared" si="4"/>
        <v>60</v>
      </c>
      <c r="T26" s="228" t="str">
        <f t="shared" si="5"/>
        <v>--</v>
      </c>
      <c r="U26" s="229" t="str">
        <f t="shared" si="6"/>
        <v>--</v>
      </c>
      <c r="V26" s="230">
        <f t="shared" si="7"/>
        <v>1546.2</v>
      </c>
      <c r="W26" s="231">
        <f t="shared" si="8"/>
        <v>1468.8899999999999</v>
      </c>
      <c r="X26" s="232" t="str">
        <f t="shared" si="9"/>
        <v>--</v>
      </c>
      <c r="Y26" s="233" t="str">
        <f t="shared" si="10"/>
        <v>--</v>
      </c>
      <c r="Z26" s="234" t="str">
        <f t="shared" si="11"/>
        <v>--</v>
      </c>
      <c r="AA26" s="235" t="str">
        <f t="shared" si="12"/>
        <v>--</v>
      </c>
      <c r="AB26" s="417" t="s">
        <v>72</v>
      </c>
      <c r="AC26" s="236">
        <f t="shared" si="13"/>
        <v>3015.09</v>
      </c>
      <c r="AD26" s="159"/>
    </row>
    <row r="27" spans="2:30" s="1" customFormat="1" ht="16.5" customHeight="1">
      <c r="B27" s="158"/>
      <c r="C27" s="209">
        <v>109</v>
      </c>
      <c r="D27" s="209">
        <v>275435</v>
      </c>
      <c r="E27" s="209">
        <v>2665</v>
      </c>
      <c r="F27" s="77" t="s">
        <v>132</v>
      </c>
      <c r="G27" s="79" t="s">
        <v>118</v>
      </c>
      <c r="H27" s="222">
        <v>30</v>
      </c>
      <c r="I27" s="90" t="s">
        <v>101</v>
      </c>
      <c r="J27" s="224">
        <f t="shared" si="0"/>
        <v>25.77</v>
      </c>
      <c r="K27" s="424">
        <v>41780.8125</v>
      </c>
      <c r="L27" s="424">
        <v>41780.85208333333</v>
      </c>
      <c r="M27" s="225">
        <f t="shared" si="1"/>
        <v>0.9499999999534339</v>
      </c>
      <c r="N27" s="226">
        <f t="shared" si="2"/>
        <v>57</v>
      </c>
      <c r="O27" s="227" t="s">
        <v>80</v>
      </c>
      <c r="P27" s="417" t="str">
        <f t="shared" si="14"/>
        <v>NO</v>
      </c>
      <c r="Q27" s="417" t="s">
        <v>73</v>
      </c>
      <c r="R27" s="417" t="s">
        <v>72</v>
      </c>
      <c r="S27" s="105">
        <f t="shared" si="4"/>
        <v>60</v>
      </c>
      <c r="T27" s="228" t="str">
        <f t="shared" si="5"/>
        <v>--</v>
      </c>
      <c r="U27" s="229" t="str">
        <f t="shared" si="6"/>
        <v>--</v>
      </c>
      <c r="V27" s="230">
        <f t="shared" si="7"/>
        <v>1546.2</v>
      </c>
      <c r="W27" s="231">
        <f t="shared" si="8"/>
        <v>1468.8899999999999</v>
      </c>
      <c r="X27" s="232" t="str">
        <f t="shared" si="9"/>
        <v>--</v>
      </c>
      <c r="Y27" s="233" t="str">
        <f t="shared" si="10"/>
        <v>--</v>
      </c>
      <c r="Z27" s="234" t="str">
        <f t="shared" si="11"/>
        <v>--</v>
      </c>
      <c r="AA27" s="235" t="str">
        <f t="shared" si="12"/>
        <v>--</v>
      </c>
      <c r="AB27" s="417" t="s">
        <v>72</v>
      </c>
      <c r="AC27" s="236">
        <f t="shared" si="13"/>
        <v>3015.09</v>
      </c>
      <c r="AD27" s="159"/>
    </row>
    <row r="28" spans="2:30" s="1" customFormat="1" ht="16.5" customHeight="1">
      <c r="B28" s="158"/>
      <c r="C28" s="209">
        <v>110</v>
      </c>
      <c r="D28" s="209">
        <v>275440</v>
      </c>
      <c r="E28" s="209">
        <v>5302</v>
      </c>
      <c r="F28" s="77" t="s">
        <v>181</v>
      </c>
      <c r="G28" s="79" t="s">
        <v>100</v>
      </c>
      <c r="H28" s="428">
        <v>30</v>
      </c>
      <c r="I28" s="90" t="s">
        <v>101</v>
      </c>
      <c r="J28" s="224">
        <f t="shared" si="0"/>
        <v>25.77</v>
      </c>
      <c r="K28" s="424">
        <v>41781.552777777775</v>
      </c>
      <c r="L28" s="424">
        <v>41781.57986111111</v>
      </c>
      <c r="M28" s="225">
        <f t="shared" si="1"/>
        <v>0.6500000000232831</v>
      </c>
      <c r="N28" s="226">
        <f t="shared" si="2"/>
        <v>39</v>
      </c>
      <c r="O28" s="227" t="s">
        <v>71</v>
      </c>
      <c r="P28" s="417" t="str">
        <f t="shared" si="14"/>
        <v>--</v>
      </c>
      <c r="Q28" s="417" t="s">
        <v>73</v>
      </c>
      <c r="R28" s="417" t="str">
        <f t="shared" si="3"/>
        <v>NO</v>
      </c>
      <c r="S28" s="105">
        <f t="shared" si="4"/>
        <v>0.6000000000000001</v>
      </c>
      <c r="T28" s="228">
        <f t="shared" si="5"/>
        <v>10.050300000000002</v>
      </c>
      <c r="U28" s="229" t="str">
        <f t="shared" si="6"/>
        <v>--</v>
      </c>
      <c r="V28" s="230" t="str">
        <f t="shared" si="7"/>
        <v>--</v>
      </c>
      <c r="W28" s="231" t="str">
        <f t="shared" si="8"/>
        <v>--</v>
      </c>
      <c r="X28" s="232" t="str">
        <f t="shared" si="9"/>
        <v>--</v>
      </c>
      <c r="Y28" s="233" t="str">
        <f t="shared" si="10"/>
        <v>--</v>
      </c>
      <c r="Z28" s="234" t="str">
        <f t="shared" si="11"/>
        <v>--</v>
      </c>
      <c r="AA28" s="235" t="str">
        <f t="shared" si="12"/>
        <v>--</v>
      </c>
      <c r="AB28" s="417" t="s">
        <v>72</v>
      </c>
      <c r="AC28" s="236">
        <f t="shared" si="13"/>
        <v>10.050300000000002</v>
      </c>
      <c r="AD28" s="159"/>
    </row>
    <row r="29" spans="2:30" s="1" customFormat="1" ht="16.5" customHeight="1">
      <c r="B29" s="158"/>
      <c r="C29" s="209">
        <v>111</v>
      </c>
      <c r="D29" s="209">
        <v>275560</v>
      </c>
      <c r="E29" s="209">
        <v>5286</v>
      </c>
      <c r="F29" s="77" t="s">
        <v>182</v>
      </c>
      <c r="G29" s="79" t="s">
        <v>135</v>
      </c>
      <c r="H29" s="428">
        <v>15</v>
      </c>
      <c r="I29" s="90" t="s">
        <v>101</v>
      </c>
      <c r="J29" s="224">
        <f t="shared" si="0"/>
        <v>12.885</v>
      </c>
      <c r="K29" s="424">
        <v>41787.350694444445</v>
      </c>
      <c r="L29" s="424">
        <v>41787.618055555555</v>
      </c>
      <c r="M29" s="225">
        <f t="shared" si="1"/>
        <v>6.416666666627862</v>
      </c>
      <c r="N29" s="226">
        <f t="shared" si="2"/>
        <v>385</v>
      </c>
      <c r="O29" s="227" t="s">
        <v>71</v>
      </c>
      <c r="P29" s="417" t="str">
        <f t="shared" si="14"/>
        <v>--</v>
      </c>
      <c r="Q29" s="417" t="s">
        <v>73</v>
      </c>
      <c r="R29" s="417" t="str">
        <f t="shared" si="3"/>
        <v>NO</v>
      </c>
      <c r="S29" s="105">
        <f t="shared" si="4"/>
        <v>0.6000000000000001</v>
      </c>
      <c r="T29" s="228">
        <f t="shared" si="5"/>
        <v>49.63302</v>
      </c>
      <c r="U29" s="229" t="str">
        <f t="shared" si="6"/>
        <v>--</v>
      </c>
      <c r="V29" s="230" t="str">
        <f t="shared" si="7"/>
        <v>--</v>
      </c>
      <c r="W29" s="231" t="str">
        <f t="shared" si="8"/>
        <v>--</v>
      </c>
      <c r="X29" s="232" t="str">
        <f t="shared" si="9"/>
        <v>--</v>
      </c>
      <c r="Y29" s="233" t="str">
        <f t="shared" si="10"/>
        <v>--</v>
      </c>
      <c r="Z29" s="234" t="str">
        <f t="shared" si="11"/>
        <v>--</v>
      </c>
      <c r="AA29" s="235" t="str">
        <f t="shared" si="12"/>
        <v>--</v>
      </c>
      <c r="AB29" s="417" t="s">
        <v>72</v>
      </c>
      <c r="AC29" s="236">
        <f t="shared" si="13"/>
        <v>49.63302</v>
      </c>
      <c r="AD29" s="159"/>
    </row>
    <row r="30" spans="2:30" s="1" customFormat="1" ht="16.5" customHeight="1">
      <c r="B30" s="158"/>
      <c r="C30" s="209">
        <v>112</v>
      </c>
      <c r="D30" s="209">
        <v>275564</v>
      </c>
      <c r="E30" s="209">
        <v>5286</v>
      </c>
      <c r="F30" s="77" t="s">
        <v>182</v>
      </c>
      <c r="G30" s="79" t="s">
        <v>135</v>
      </c>
      <c r="H30" s="428">
        <v>15</v>
      </c>
      <c r="I30" s="90" t="s">
        <v>101</v>
      </c>
      <c r="J30" s="224">
        <f t="shared" si="0"/>
        <v>12.885</v>
      </c>
      <c r="K30" s="424">
        <v>41788.347916666666</v>
      </c>
      <c r="L30" s="424">
        <v>41788.62708333333</v>
      </c>
      <c r="M30" s="225">
        <f t="shared" si="1"/>
        <v>6.7000000000116415</v>
      </c>
      <c r="N30" s="226">
        <f t="shared" si="2"/>
        <v>402</v>
      </c>
      <c r="O30" s="227" t="s">
        <v>71</v>
      </c>
      <c r="P30" s="417" t="str">
        <f t="shared" si="14"/>
        <v>--</v>
      </c>
      <c r="Q30" s="417" t="s">
        <v>73</v>
      </c>
      <c r="R30" s="417" t="str">
        <f t="shared" si="3"/>
        <v>NO</v>
      </c>
      <c r="S30" s="105">
        <f t="shared" si="4"/>
        <v>0.6000000000000001</v>
      </c>
      <c r="T30" s="228">
        <f t="shared" si="5"/>
        <v>51.797700000000006</v>
      </c>
      <c r="U30" s="229" t="str">
        <f t="shared" si="6"/>
        <v>--</v>
      </c>
      <c r="V30" s="230" t="str">
        <f t="shared" si="7"/>
        <v>--</v>
      </c>
      <c r="W30" s="231" t="str">
        <f t="shared" si="8"/>
        <v>--</v>
      </c>
      <c r="X30" s="232" t="str">
        <f t="shared" si="9"/>
        <v>--</v>
      </c>
      <c r="Y30" s="233" t="str">
        <f t="shared" si="10"/>
        <v>--</v>
      </c>
      <c r="Z30" s="234" t="str">
        <f t="shared" si="11"/>
        <v>--</v>
      </c>
      <c r="AA30" s="235" t="str">
        <f t="shared" si="12"/>
        <v>--</v>
      </c>
      <c r="AB30" s="417" t="s">
        <v>72</v>
      </c>
      <c r="AC30" s="236">
        <f t="shared" si="13"/>
        <v>51.797700000000006</v>
      </c>
      <c r="AD30" s="159"/>
    </row>
    <row r="31" spans="2:30" s="1" customFormat="1" ht="16.5" customHeight="1">
      <c r="B31" s="158"/>
      <c r="C31" s="209">
        <v>113</v>
      </c>
      <c r="D31" s="209">
        <v>275567</v>
      </c>
      <c r="E31" s="209">
        <v>4087</v>
      </c>
      <c r="F31" s="77" t="s">
        <v>132</v>
      </c>
      <c r="G31" s="79" t="s">
        <v>133</v>
      </c>
      <c r="H31" s="222">
        <v>30</v>
      </c>
      <c r="I31" s="90" t="s">
        <v>134</v>
      </c>
      <c r="J31" s="224">
        <f t="shared" si="0"/>
        <v>25.77</v>
      </c>
      <c r="K31" s="424">
        <v>41788.3875</v>
      </c>
      <c r="L31" s="424">
        <v>41788.64236111111</v>
      </c>
      <c r="M31" s="225">
        <f t="shared" si="1"/>
        <v>6.116666666697711</v>
      </c>
      <c r="N31" s="226">
        <f t="shared" si="2"/>
        <v>367</v>
      </c>
      <c r="O31" s="227" t="s">
        <v>71</v>
      </c>
      <c r="P31" s="417" t="str">
        <f t="shared" si="14"/>
        <v>--</v>
      </c>
      <c r="Q31" s="417" t="s">
        <v>73</v>
      </c>
      <c r="R31" s="417" t="str">
        <f t="shared" si="3"/>
        <v>NO</v>
      </c>
      <c r="S31" s="105">
        <f t="shared" si="4"/>
        <v>0.6000000000000001</v>
      </c>
      <c r="T31" s="228">
        <f t="shared" si="5"/>
        <v>94.62744</v>
      </c>
      <c r="U31" s="229" t="str">
        <f t="shared" si="6"/>
        <v>--</v>
      </c>
      <c r="V31" s="230" t="str">
        <f t="shared" si="7"/>
        <v>--</v>
      </c>
      <c r="W31" s="231" t="str">
        <f t="shared" si="8"/>
        <v>--</v>
      </c>
      <c r="X31" s="232" t="str">
        <f t="shared" si="9"/>
        <v>--</v>
      </c>
      <c r="Y31" s="233" t="str">
        <f t="shared" si="10"/>
        <v>--</v>
      </c>
      <c r="Z31" s="234" t="str">
        <f t="shared" si="11"/>
        <v>--</v>
      </c>
      <c r="AA31" s="235" t="str">
        <f t="shared" si="12"/>
        <v>--</v>
      </c>
      <c r="AB31" s="417" t="s">
        <v>72</v>
      </c>
      <c r="AC31" s="236">
        <f t="shared" si="13"/>
        <v>94.62744</v>
      </c>
      <c r="AD31" s="159"/>
    </row>
    <row r="32" spans="2:30" s="1" customFormat="1" ht="16.5" customHeight="1">
      <c r="B32" s="158"/>
      <c r="C32" s="209">
        <v>114</v>
      </c>
      <c r="D32" s="209">
        <v>275568</v>
      </c>
      <c r="E32" s="209">
        <v>2483</v>
      </c>
      <c r="F32" s="77" t="s">
        <v>117</v>
      </c>
      <c r="G32" s="79" t="s">
        <v>135</v>
      </c>
      <c r="H32" s="222">
        <v>10</v>
      </c>
      <c r="I32" s="90" t="s">
        <v>101</v>
      </c>
      <c r="J32" s="224">
        <f t="shared" si="0"/>
        <v>8.59</v>
      </c>
      <c r="K32" s="424">
        <v>41788.427083333336</v>
      </c>
      <c r="L32" s="424">
        <v>41788.63958333333</v>
      </c>
      <c r="M32" s="225">
        <f t="shared" si="1"/>
        <v>5.099999999860302</v>
      </c>
      <c r="N32" s="226">
        <f t="shared" si="2"/>
        <v>306</v>
      </c>
      <c r="O32" s="227" t="s">
        <v>71</v>
      </c>
      <c r="P32" s="417" t="str">
        <f t="shared" si="14"/>
        <v>--</v>
      </c>
      <c r="Q32" s="417" t="s">
        <v>73</v>
      </c>
      <c r="R32" s="417" t="str">
        <f t="shared" si="3"/>
        <v>NO</v>
      </c>
      <c r="S32" s="105">
        <f t="shared" si="4"/>
        <v>0.6000000000000001</v>
      </c>
      <c r="T32" s="228">
        <f t="shared" si="5"/>
        <v>26.285400000000003</v>
      </c>
      <c r="U32" s="229" t="str">
        <f t="shared" si="6"/>
        <v>--</v>
      </c>
      <c r="V32" s="230" t="str">
        <f t="shared" si="7"/>
        <v>--</v>
      </c>
      <c r="W32" s="231" t="str">
        <f t="shared" si="8"/>
        <v>--</v>
      </c>
      <c r="X32" s="232" t="str">
        <f t="shared" si="9"/>
        <v>--</v>
      </c>
      <c r="Y32" s="233" t="str">
        <f t="shared" si="10"/>
        <v>--</v>
      </c>
      <c r="Z32" s="234" t="str">
        <f t="shared" si="11"/>
        <v>--</v>
      </c>
      <c r="AA32" s="235" t="str">
        <f t="shared" si="12"/>
        <v>--</v>
      </c>
      <c r="AB32" s="417" t="s">
        <v>72</v>
      </c>
      <c r="AC32" s="236">
        <f t="shared" si="13"/>
        <v>26.285400000000003</v>
      </c>
      <c r="AD32" s="159"/>
    </row>
    <row r="33" spans="2:30" s="1" customFormat="1" ht="16.5" customHeight="1">
      <c r="B33" s="158"/>
      <c r="C33" s="209">
        <v>115</v>
      </c>
      <c r="D33" s="209">
        <v>275569</v>
      </c>
      <c r="E33" s="209">
        <v>5286</v>
      </c>
      <c r="F33" s="77" t="s">
        <v>182</v>
      </c>
      <c r="G33" s="79" t="s">
        <v>135</v>
      </c>
      <c r="H33" s="428">
        <v>15</v>
      </c>
      <c r="I33" s="90" t="s">
        <v>101</v>
      </c>
      <c r="J33" s="224">
        <f t="shared" si="0"/>
        <v>12.885</v>
      </c>
      <c r="K33" s="424">
        <v>41789.34652777778</v>
      </c>
      <c r="L33" s="424">
        <v>41789.458333333336</v>
      </c>
      <c r="M33" s="225">
        <f t="shared" si="1"/>
        <v>2.6833333333488554</v>
      </c>
      <c r="N33" s="226">
        <f t="shared" si="2"/>
        <v>161</v>
      </c>
      <c r="O33" s="227" t="s">
        <v>71</v>
      </c>
      <c r="P33" s="417" t="str">
        <f t="shared" si="14"/>
        <v>--</v>
      </c>
      <c r="Q33" s="417" t="s">
        <v>73</v>
      </c>
      <c r="R33" s="417" t="str">
        <f t="shared" si="3"/>
        <v>NO</v>
      </c>
      <c r="S33" s="105">
        <f t="shared" si="4"/>
        <v>0.6000000000000001</v>
      </c>
      <c r="T33" s="228">
        <f t="shared" si="5"/>
        <v>20.71908</v>
      </c>
      <c r="U33" s="229" t="str">
        <f t="shared" si="6"/>
        <v>--</v>
      </c>
      <c r="V33" s="230" t="str">
        <f t="shared" si="7"/>
        <v>--</v>
      </c>
      <c r="W33" s="231" t="str">
        <f t="shared" si="8"/>
        <v>--</v>
      </c>
      <c r="X33" s="232" t="str">
        <f t="shared" si="9"/>
        <v>--</v>
      </c>
      <c r="Y33" s="233" t="str">
        <f t="shared" si="10"/>
        <v>--</v>
      </c>
      <c r="Z33" s="234" t="str">
        <f t="shared" si="11"/>
        <v>--</v>
      </c>
      <c r="AA33" s="235" t="str">
        <f t="shared" si="12"/>
        <v>--</v>
      </c>
      <c r="AB33" s="417" t="s">
        <v>72</v>
      </c>
      <c r="AC33" s="236">
        <f t="shared" si="13"/>
        <v>20.71908</v>
      </c>
      <c r="AD33" s="159"/>
    </row>
    <row r="34" spans="2:30" s="1" customFormat="1" ht="16.5" customHeight="1">
      <c r="B34" s="158"/>
      <c r="C34" s="209">
        <v>116</v>
      </c>
      <c r="D34" s="209">
        <v>275573</v>
      </c>
      <c r="E34" s="209">
        <v>4087</v>
      </c>
      <c r="F34" s="77" t="s">
        <v>132</v>
      </c>
      <c r="G34" s="79" t="s">
        <v>133</v>
      </c>
      <c r="H34" s="222">
        <v>30</v>
      </c>
      <c r="I34" s="90" t="s">
        <v>101</v>
      </c>
      <c r="J34" s="224">
        <f t="shared" si="0"/>
        <v>25.77</v>
      </c>
      <c r="K34" s="424">
        <v>41789.38263888889</v>
      </c>
      <c r="L34" s="424">
        <v>41789.5625</v>
      </c>
      <c r="M34" s="225">
        <f t="shared" si="1"/>
        <v>4.316666666592937</v>
      </c>
      <c r="N34" s="226">
        <f t="shared" si="2"/>
        <v>259</v>
      </c>
      <c r="O34" s="227" t="s">
        <v>71</v>
      </c>
      <c r="P34" s="417" t="str">
        <f t="shared" si="14"/>
        <v>--</v>
      </c>
      <c r="Q34" s="417" t="s">
        <v>73</v>
      </c>
      <c r="R34" s="417" t="str">
        <f t="shared" si="3"/>
        <v>NO</v>
      </c>
      <c r="S34" s="105">
        <f t="shared" si="4"/>
        <v>0.6000000000000001</v>
      </c>
      <c r="T34" s="228">
        <f t="shared" si="5"/>
        <v>66.79584000000001</v>
      </c>
      <c r="U34" s="229" t="str">
        <f t="shared" si="6"/>
        <v>--</v>
      </c>
      <c r="V34" s="230" t="str">
        <f t="shared" si="7"/>
        <v>--</v>
      </c>
      <c r="W34" s="231" t="str">
        <f t="shared" si="8"/>
        <v>--</v>
      </c>
      <c r="X34" s="232" t="str">
        <f t="shared" si="9"/>
        <v>--</v>
      </c>
      <c r="Y34" s="233" t="str">
        <f t="shared" si="10"/>
        <v>--</v>
      </c>
      <c r="Z34" s="234" t="str">
        <f t="shared" si="11"/>
        <v>--</v>
      </c>
      <c r="AA34" s="235" t="str">
        <f t="shared" si="12"/>
        <v>--</v>
      </c>
      <c r="AB34" s="417" t="s">
        <v>72</v>
      </c>
      <c r="AC34" s="236">
        <f t="shared" si="13"/>
        <v>66.79584000000001</v>
      </c>
      <c r="AD34" s="159"/>
    </row>
    <row r="35" spans="2:30" s="1" customFormat="1" ht="16.5" customHeight="1">
      <c r="B35" s="158"/>
      <c r="C35" s="209">
        <v>117</v>
      </c>
      <c r="D35" s="209">
        <v>275574</v>
      </c>
      <c r="E35" s="209">
        <v>2483</v>
      </c>
      <c r="F35" s="77" t="s">
        <v>117</v>
      </c>
      <c r="G35" s="79" t="s">
        <v>135</v>
      </c>
      <c r="H35" s="222">
        <v>10</v>
      </c>
      <c r="I35" s="90" t="s">
        <v>101</v>
      </c>
      <c r="J35" s="224">
        <f t="shared" si="0"/>
        <v>8.59</v>
      </c>
      <c r="K35" s="424">
        <v>41789.39861111111</v>
      </c>
      <c r="L35" s="424">
        <v>41789.54305555556</v>
      </c>
      <c r="M35" s="225">
        <f t="shared" si="1"/>
        <v>3.466666666790843</v>
      </c>
      <c r="N35" s="226">
        <f t="shared" si="2"/>
        <v>208</v>
      </c>
      <c r="O35" s="227" t="s">
        <v>71</v>
      </c>
      <c r="P35" s="417" t="str">
        <f t="shared" si="14"/>
        <v>--</v>
      </c>
      <c r="Q35" s="417" t="s">
        <v>73</v>
      </c>
      <c r="R35" s="417" t="str">
        <f t="shared" si="3"/>
        <v>NO</v>
      </c>
      <c r="S35" s="105">
        <f t="shared" si="4"/>
        <v>0.6000000000000001</v>
      </c>
      <c r="T35" s="228">
        <f t="shared" si="5"/>
        <v>17.884380000000004</v>
      </c>
      <c r="U35" s="229" t="str">
        <f t="shared" si="6"/>
        <v>--</v>
      </c>
      <c r="V35" s="230" t="str">
        <f t="shared" si="7"/>
        <v>--</v>
      </c>
      <c r="W35" s="231" t="str">
        <f t="shared" si="8"/>
        <v>--</v>
      </c>
      <c r="X35" s="232" t="str">
        <f t="shared" si="9"/>
        <v>--</v>
      </c>
      <c r="Y35" s="233" t="str">
        <f t="shared" si="10"/>
        <v>--</v>
      </c>
      <c r="Z35" s="234" t="str">
        <f t="shared" si="11"/>
        <v>--</v>
      </c>
      <c r="AA35" s="235" t="str">
        <f t="shared" si="12"/>
        <v>--</v>
      </c>
      <c r="AB35" s="417" t="s">
        <v>72</v>
      </c>
      <c r="AC35" s="236">
        <f t="shared" si="13"/>
        <v>17.884380000000004</v>
      </c>
      <c r="AD35" s="159"/>
    </row>
    <row r="36" spans="2:30" s="1" customFormat="1" ht="16.5" customHeight="1">
      <c r="B36" s="158"/>
      <c r="C36" s="209"/>
      <c r="D36" s="209"/>
      <c r="E36" s="209"/>
      <c r="F36" s="77"/>
      <c r="G36" s="79"/>
      <c r="H36" s="222"/>
      <c r="I36" s="223"/>
      <c r="J36" s="224">
        <f t="shared" si="0"/>
        <v>0</v>
      </c>
      <c r="K36" s="424"/>
      <c r="L36" s="424"/>
      <c r="M36" s="225">
        <f t="shared" si="1"/>
      </c>
      <c r="N36" s="226">
        <f t="shared" si="2"/>
      </c>
      <c r="O36" s="227"/>
      <c r="P36" s="417">
        <f t="shared" si="14"/>
      </c>
      <c r="Q36" s="418">
        <f aca="true" t="shared" si="15" ref="Q36:Q41">IF(F36="","","--")</f>
      </c>
      <c r="R36" s="417">
        <f t="shared" si="3"/>
      </c>
      <c r="S36" s="105">
        <f t="shared" si="4"/>
        <v>6</v>
      </c>
      <c r="T36" s="228" t="str">
        <f t="shared" si="5"/>
        <v>--</v>
      </c>
      <c r="U36" s="229" t="str">
        <f t="shared" si="6"/>
        <v>--</v>
      </c>
      <c r="V36" s="230" t="str">
        <f t="shared" si="7"/>
        <v>--</v>
      </c>
      <c r="W36" s="231" t="str">
        <f t="shared" si="8"/>
        <v>--</v>
      </c>
      <c r="X36" s="232" t="str">
        <f t="shared" si="9"/>
        <v>--</v>
      </c>
      <c r="Y36" s="233" t="str">
        <f t="shared" si="10"/>
        <v>--</v>
      </c>
      <c r="Z36" s="234" t="str">
        <f t="shared" si="11"/>
        <v>--</v>
      </c>
      <c r="AA36" s="235" t="str">
        <f t="shared" si="12"/>
        <v>--</v>
      </c>
      <c r="AB36" s="417">
        <f aca="true" t="shared" si="16" ref="AB36:AB41">IF(F36="","","SI")</f>
      </c>
      <c r="AC36" s="236">
        <f t="shared" si="13"/>
      </c>
      <c r="AD36" s="159"/>
    </row>
    <row r="37" spans="2:30" s="1" customFormat="1" ht="16.5" customHeight="1">
      <c r="B37" s="158"/>
      <c r="C37" s="209"/>
      <c r="D37" s="209"/>
      <c r="E37" s="209"/>
      <c r="F37" s="77"/>
      <c r="G37" s="79"/>
      <c r="H37" s="222"/>
      <c r="I37" s="223"/>
      <c r="J37" s="224">
        <f t="shared" si="0"/>
        <v>0</v>
      </c>
      <c r="K37" s="424"/>
      <c r="L37" s="424"/>
      <c r="M37" s="225">
        <f t="shared" si="1"/>
      </c>
      <c r="N37" s="226">
        <f t="shared" si="2"/>
      </c>
      <c r="O37" s="227"/>
      <c r="P37" s="417">
        <f t="shared" si="14"/>
      </c>
      <c r="Q37" s="418">
        <f t="shared" si="15"/>
      </c>
      <c r="R37" s="417">
        <f t="shared" si="3"/>
      </c>
      <c r="S37" s="105">
        <f t="shared" si="4"/>
        <v>6</v>
      </c>
      <c r="T37" s="228" t="str">
        <f t="shared" si="5"/>
        <v>--</v>
      </c>
      <c r="U37" s="229" t="str">
        <f t="shared" si="6"/>
        <v>--</v>
      </c>
      <c r="V37" s="230" t="str">
        <f t="shared" si="7"/>
        <v>--</v>
      </c>
      <c r="W37" s="231" t="str">
        <f t="shared" si="8"/>
        <v>--</v>
      </c>
      <c r="X37" s="232" t="str">
        <f t="shared" si="9"/>
        <v>--</v>
      </c>
      <c r="Y37" s="233" t="str">
        <f t="shared" si="10"/>
        <v>--</v>
      </c>
      <c r="Z37" s="234" t="str">
        <f t="shared" si="11"/>
        <v>--</v>
      </c>
      <c r="AA37" s="235" t="str">
        <f t="shared" si="12"/>
        <v>--</v>
      </c>
      <c r="AB37" s="417">
        <f t="shared" si="16"/>
      </c>
      <c r="AC37" s="236">
        <f t="shared" si="13"/>
      </c>
      <c r="AD37" s="159"/>
    </row>
    <row r="38" spans="2:30" s="1" customFormat="1" ht="16.5" customHeight="1">
      <c r="B38" s="158"/>
      <c r="C38" s="209"/>
      <c r="D38" s="209"/>
      <c r="E38" s="209"/>
      <c r="F38" s="77"/>
      <c r="G38" s="79"/>
      <c r="H38" s="222"/>
      <c r="I38" s="223"/>
      <c r="J38" s="224">
        <f t="shared" si="0"/>
        <v>0</v>
      </c>
      <c r="K38" s="424"/>
      <c r="L38" s="424"/>
      <c r="M38" s="225">
        <f t="shared" si="1"/>
      </c>
      <c r="N38" s="226">
        <f t="shared" si="2"/>
      </c>
      <c r="O38" s="227"/>
      <c r="P38" s="417">
        <f t="shared" si="14"/>
      </c>
      <c r="Q38" s="418">
        <f t="shared" si="15"/>
      </c>
      <c r="R38" s="417">
        <f t="shared" si="3"/>
      </c>
      <c r="S38" s="105">
        <f t="shared" si="4"/>
        <v>6</v>
      </c>
      <c r="T38" s="228" t="str">
        <f t="shared" si="5"/>
        <v>--</v>
      </c>
      <c r="U38" s="229" t="str">
        <f t="shared" si="6"/>
        <v>--</v>
      </c>
      <c r="V38" s="230" t="str">
        <f t="shared" si="7"/>
        <v>--</v>
      </c>
      <c r="W38" s="231" t="str">
        <f t="shared" si="8"/>
        <v>--</v>
      </c>
      <c r="X38" s="232" t="str">
        <f t="shared" si="9"/>
        <v>--</v>
      </c>
      <c r="Y38" s="233" t="str">
        <f t="shared" si="10"/>
        <v>--</v>
      </c>
      <c r="Z38" s="234" t="str">
        <f t="shared" si="11"/>
        <v>--</v>
      </c>
      <c r="AA38" s="235" t="str">
        <f t="shared" si="12"/>
        <v>--</v>
      </c>
      <c r="AB38" s="417">
        <f t="shared" si="16"/>
      </c>
      <c r="AC38" s="236">
        <f t="shared" si="13"/>
      </c>
      <c r="AD38" s="159"/>
    </row>
    <row r="39" spans="2:30" s="1" customFormat="1" ht="16.5" customHeight="1">
      <c r="B39" s="158"/>
      <c r="C39" s="209"/>
      <c r="D39" s="209"/>
      <c r="E39" s="209"/>
      <c r="F39" s="77"/>
      <c r="G39" s="79"/>
      <c r="H39" s="222"/>
      <c r="I39" s="223"/>
      <c r="J39" s="224">
        <f t="shared" si="0"/>
        <v>0</v>
      </c>
      <c r="K39" s="424"/>
      <c r="L39" s="424"/>
      <c r="M39" s="225">
        <f t="shared" si="1"/>
      </c>
      <c r="N39" s="226">
        <f t="shared" si="2"/>
      </c>
      <c r="O39" s="227"/>
      <c r="P39" s="417">
        <f t="shared" si="14"/>
      </c>
      <c r="Q39" s="418">
        <f t="shared" si="15"/>
      </c>
      <c r="R39" s="417">
        <f t="shared" si="3"/>
      </c>
      <c r="S39" s="105">
        <f t="shared" si="4"/>
        <v>6</v>
      </c>
      <c r="T39" s="228" t="str">
        <f t="shared" si="5"/>
        <v>--</v>
      </c>
      <c r="U39" s="229" t="str">
        <f t="shared" si="6"/>
        <v>--</v>
      </c>
      <c r="V39" s="230" t="str">
        <f t="shared" si="7"/>
        <v>--</v>
      </c>
      <c r="W39" s="231" t="str">
        <f t="shared" si="8"/>
        <v>--</v>
      </c>
      <c r="X39" s="232" t="str">
        <f t="shared" si="9"/>
        <v>--</v>
      </c>
      <c r="Y39" s="233" t="str">
        <f t="shared" si="10"/>
        <v>--</v>
      </c>
      <c r="Z39" s="234" t="str">
        <f t="shared" si="11"/>
        <v>--</v>
      </c>
      <c r="AA39" s="235" t="str">
        <f t="shared" si="12"/>
        <v>--</v>
      </c>
      <c r="AB39" s="417">
        <f t="shared" si="16"/>
      </c>
      <c r="AC39" s="236">
        <f t="shared" si="13"/>
      </c>
      <c r="AD39" s="159"/>
    </row>
    <row r="40" spans="2:30" s="1" customFormat="1" ht="16.5" customHeight="1">
      <c r="B40" s="158"/>
      <c r="C40" s="209"/>
      <c r="D40" s="209"/>
      <c r="E40" s="209"/>
      <c r="F40" s="77"/>
      <c r="G40" s="79"/>
      <c r="H40" s="222"/>
      <c r="I40" s="223"/>
      <c r="J40" s="224">
        <f t="shared" si="0"/>
        <v>0</v>
      </c>
      <c r="K40" s="424"/>
      <c r="L40" s="424"/>
      <c r="M40" s="225">
        <f t="shared" si="1"/>
      </c>
      <c r="N40" s="226">
        <f t="shared" si="2"/>
      </c>
      <c r="O40" s="227"/>
      <c r="P40" s="417">
        <f t="shared" si="14"/>
      </c>
      <c r="Q40" s="418">
        <f t="shared" si="15"/>
      </c>
      <c r="R40" s="417">
        <f t="shared" si="3"/>
      </c>
      <c r="S40" s="105">
        <f t="shared" si="4"/>
        <v>6</v>
      </c>
      <c r="T40" s="228" t="str">
        <f t="shared" si="5"/>
        <v>--</v>
      </c>
      <c r="U40" s="229" t="str">
        <f t="shared" si="6"/>
        <v>--</v>
      </c>
      <c r="V40" s="230" t="str">
        <f t="shared" si="7"/>
        <v>--</v>
      </c>
      <c r="W40" s="231" t="str">
        <f t="shared" si="8"/>
        <v>--</v>
      </c>
      <c r="X40" s="232" t="str">
        <f t="shared" si="9"/>
        <v>--</v>
      </c>
      <c r="Y40" s="233" t="str">
        <f t="shared" si="10"/>
        <v>--</v>
      </c>
      <c r="Z40" s="234" t="str">
        <f t="shared" si="11"/>
        <v>--</v>
      </c>
      <c r="AA40" s="235" t="str">
        <f t="shared" si="12"/>
        <v>--</v>
      </c>
      <c r="AB40" s="417">
        <f t="shared" si="16"/>
      </c>
      <c r="AC40" s="236">
        <f t="shared" si="13"/>
      </c>
      <c r="AD40" s="159"/>
    </row>
    <row r="41" spans="2:30" s="1" customFormat="1" ht="16.5" customHeight="1">
      <c r="B41" s="158"/>
      <c r="C41" s="209"/>
      <c r="D41" s="209"/>
      <c r="E41" s="209"/>
      <c r="F41" s="77"/>
      <c r="G41" s="79"/>
      <c r="H41" s="222"/>
      <c r="I41" s="223"/>
      <c r="J41" s="224">
        <f t="shared" si="0"/>
        <v>0</v>
      </c>
      <c r="K41" s="424"/>
      <c r="L41" s="424"/>
      <c r="M41" s="225">
        <f t="shared" si="1"/>
      </c>
      <c r="N41" s="226">
        <f t="shared" si="2"/>
      </c>
      <c r="O41" s="227"/>
      <c r="P41" s="417">
        <f t="shared" si="14"/>
      </c>
      <c r="Q41" s="418">
        <f t="shared" si="15"/>
      </c>
      <c r="R41" s="417">
        <f t="shared" si="3"/>
      </c>
      <c r="S41" s="105">
        <f t="shared" si="4"/>
        <v>6</v>
      </c>
      <c r="T41" s="228" t="str">
        <f t="shared" si="5"/>
        <v>--</v>
      </c>
      <c r="U41" s="229" t="str">
        <f t="shared" si="6"/>
        <v>--</v>
      </c>
      <c r="V41" s="230" t="str">
        <f t="shared" si="7"/>
        <v>--</v>
      </c>
      <c r="W41" s="231" t="str">
        <f t="shared" si="8"/>
        <v>--</v>
      </c>
      <c r="X41" s="232" t="str">
        <f t="shared" si="9"/>
        <v>--</v>
      </c>
      <c r="Y41" s="233" t="str">
        <f t="shared" si="10"/>
        <v>--</v>
      </c>
      <c r="Z41" s="234" t="str">
        <f t="shared" si="11"/>
        <v>--</v>
      </c>
      <c r="AA41" s="235" t="str">
        <f t="shared" si="12"/>
        <v>--</v>
      </c>
      <c r="AB41" s="417">
        <f t="shared" si="16"/>
      </c>
      <c r="AC41" s="236">
        <f t="shared" si="13"/>
      </c>
      <c r="AD41" s="159"/>
    </row>
    <row r="42" spans="2:30" s="1" customFormat="1" ht="16.5" customHeight="1" thickBot="1">
      <c r="B42" s="158"/>
      <c r="C42" s="317"/>
      <c r="D42" s="317"/>
      <c r="E42" s="317"/>
      <c r="F42" s="317"/>
      <c r="G42" s="317"/>
      <c r="H42" s="317"/>
      <c r="I42" s="317"/>
      <c r="J42" s="239"/>
      <c r="K42" s="407"/>
      <c r="L42" s="407"/>
      <c r="M42" s="238"/>
      <c r="N42" s="238"/>
      <c r="O42" s="317"/>
      <c r="P42" s="317"/>
      <c r="Q42" s="317"/>
      <c r="R42" s="317"/>
      <c r="S42" s="318"/>
      <c r="T42" s="319"/>
      <c r="U42" s="320"/>
      <c r="V42" s="321"/>
      <c r="W42" s="322"/>
      <c r="X42" s="323"/>
      <c r="Y42" s="324"/>
      <c r="Z42" s="325"/>
      <c r="AA42" s="326"/>
      <c r="AB42" s="317"/>
      <c r="AC42" s="240"/>
      <c r="AD42" s="159"/>
    </row>
    <row r="43" spans="2:30" s="1" customFormat="1" ht="16.5" customHeight="1" thickBot="1" thickTop="1">
      <c r="B43" s="158"/>
      <c r="C43" s="113" t="s">
        <v>55</v>
      </c>
      <c r="D43" s="430" t="s">
        <v>192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1">
        <f>SUM(T20:T42)</f>
        <v>770.7910079999999</v>
      </c>
      <c r="U43" s="242">
        <f>SUM(U20:U42)</f>
        <v>0</v>
      </c>
      <c r="V43" s="243">
        <f>SUM(V20:V42)</f>
        <v>3092.4</v>
      </c>
      <c r="W43" s="244">
        <f>SUM(W22:W42)</f>
        <v>2937.7799999999997</v>
      </c>
      <c r="X43" s="245">
        <f>SUM(X20:X42)</f>
        <v>0</v>
      </c>
      <c r="Y43" s="245">
        <f>SUM(Y22:Y42)</f>
        <v>0</v>
      </c>
      <c r="Z43" s="246">
        <f>SUM(Z20:Z42)</f>
        <v>0</v>
      </c>
      <c r="AA43" s="247">
        <f>SUM(AA22:AA42)</f>
        <v>0</v>
      </c>
      <c r="AB43" s="248"/>
      <c r="AC43" s="411">
        <f>ROUND(SUM(AC20:AC42),2)</f>
        <v>42999.35</v>
      </c>
      <c r="AD43" s="159"/>
    </row>
    <row r="44" spans="2:30" s="127" customFormat="1" ht="9.75" thickTop="1">
      <c r="B44" s="249"/>
      <c r="C44" s="129"/>
      <c r="D44" s="129"/>
      <c r="E44" s="129"/>
      <c r="F44" s="13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1"/>
      <c r="U44" s="251"/>
      <c r="V44" s="251"/>
      <c r="W44" s="251"/>
      <c r="X44" s="251"/>
      <c r="Y44" s="251"/>
      <c r="Z44" s="251"/>
      <c r="AA44" s="251"/>
      <c r="AB44" s="250"/>
      <c r="AC44" s="252"/>
      <c r="AD44" s="253"/>
    </row>
    <row r="45" spans="2:30" s="1" customFormat="1" ht="16.5" customHeight="1" thickBot="1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6"/>
    </row>
    <row r="46" spans="2:30" ht="16.5" customHeight="1" thickTop="1"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75" zoomScaleNormal="75" zoomScalePageLayoutView="0" workbookViewId="0" topLeftCell="A1">
      <selection activeCell="G11" sqref="G11"/>
    </sheetView>
  </sheetViews>
  <sheetFormatPr defaultColWidth="11.421875" defaultRowHeight="12.75"/>
  <cols>
    <col min="1" max="1" width="20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'TOT-0514'!B2</f>
        <v>ANEXO VI al Memorándum  D.T.E.E.  N°     777 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'TOT-0514'!B14</f>
        <v>Desde el 01 al 31 de mayo de 2014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22.907</v>
      </c>
      <c r="H14" s="266">
        <f>60*'TOT-0514'!B13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11.454</v>
      </c>
      <c r="H15" s="266">
        <f>50*'TOT-0514'!B13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8.589</v>
      </c>
      <c r="H16" s="270">
        <f>50*'TOT-0514'!B13</f>
        <v>50</v>
      </c>
      <c r="J16" s="177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8.589</v>
      </c>
      <c r="H17" s="275">
        <f>40*'TOT-0514'!B13</f>
        <v>40</v>
      </c>
      <c r="J17" s="177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15">
        <v>3</v>
      </c>
      <c r="D18" s="415">
        <v>4</v>
      </c>
      <c r="E18" s="415">
        <v>5</v>
      </c>
      <c r="F18" s="415">
        <v>6</v>
      </c>
      <c r="G18" s="415">
        <v>7</v>
      </c>
      <c r="H18" s="415">
        <v>8</v>
      </c>
      <c r="I18" s="415">
        <v>9</v>
      </c>
      <c r="J18" s="415">
        <v>10</v>
      </c>
      <c r="K18" s="415">
        <v>11</v>
      </c>
      <c r="L18" s="415">
        <v>12</v>
      </c>
      <c r="M18" s="415">
        <v>13</v>
      </c>
      <c r="N18" s="415">
        <v>14</v>
      </c>
      <c r="O18" s="415">
        <v>15</v>
      </c>
      <c r="P18" s="415">
        <v>16</v>
      </c>
      <c r="Q18" s="415">
        <v>17</v>
      </c>
      <c r="R18" s="415">
        <v>18</v>
      </c>
      <c r="S18" s="415">
        <v>19</v>
      </c>
      <c r="T18" s="415">
        <v>20</v>
      </c>
      <c r="U18" s="415">
        <v>21</v>
      </c>
      <c r="V18" s="415">
        <v>22</v>
      </c>
      <c r="W18" s="14"/>
    </row>
    <row r="19" spans="2:23" s="276" customFormat="1" ht="34.5" customHeight="1" thickBot="1" thickTop="1">
      <c r="B19" s="277"/>
      <c r="C19" s="414" t="s">
        <v>13</v>
      </c>
      <c r="D19" s="414" t="s">
        <v>66</v>
      </c>
      <c r="E19" s="414" t="s">
        <v>67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54</v>
      </c>
      <c r="O19" s="182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4" t="s">
        <v>29</v>
      </c>
      <c r="V19" s="184" t="s">
        <v>30</v>
      </c>
      <c r="W19" s="283"/>
    </row>
    <row r="20" spans="2:23" s="1" customFormat="1" ht="16.5" customHeight="1" thickTop="1">
      <c r="B20" s="13"/>
      <c r="C20" s="198"/>
      <c r="D20" s="413"/>
      <c r="E20" s="413"/>
      <c r="F20" s="196"/>
      <c r="G20" s="196"/>
      <c r="H20" s="284"/>
      <c r="I20" s="285"/>
      <c r="J20" s="405"/>
      <c r="K20" s="408"/>
      <c r="L20" s="200"/>
      <c r="M20" s="200"/>
      <c r="N20" s="197"/>
      <c r="O20" s="197"/>
      <c r="P20" s="286"/>
      <c r="Q20" s="287"/>
      <c r="R20" s="288"/>
      <c r="S20" s="289"/>
      <c r="T20" s="290"/>
      <c r="U20" s="291"/>
      <c r="V20" s="208"/>
      <c r="W20" s="159"/>
    </row>
    <row r="21" spans="2:23" s="1" customFormat="1" ht="16.5" customHeight="1">
      <c r="B21" s="13"/>
      <c r="C21" s="210"/>
      <c r="D21" s="209"/>
      <c r="E21" s="209"/>
      <c r="F21" s="292"/>
      <c r="G21" s="292"/>
      <c r="H21" s="293"/>
      <c r="I21" s="294"/>
      <c r="J21" s="426"/>
      <c r="K21" s="427"/>
      <c r="L21" s="225"/>
      <c r="M21" s="295"/>
      <c r="N21" s="227"/>
      <c r="O21" s="227"/>
      <c r="P21" s="296"/>
      <c r="Q21" s="297"/>
      <c r="R21" s="298"/>
      <c r="S21" s="299"/>
      <c r="T21" s="300"/>
      <c r="U21" s="301"/>
      <c r="V21" s="302"/>
      <c r="W21" s="159"/>
    </row>
    <row r="22" spans="2:23" s="1" customFormat="1" ht="16.5" customHeight="1">
      <c r="B22" s="13"/>
      <c r="C22" s="210">
        <v>118</v>
      </c>
      <c r="D22" s="209">
        <v>275004</v>
      </c>
      <c r="E22" s="209">
        <v>2302</v>
      </c>
      <c r="F22" s="292" t="s">
        <v>136</v>
      </c>
      <c r="G22" s="292" t="s">
        <v>137</v>
      </c>
      <c r="H22" s="293">
        <v>33</v>
      </c>
      <c r="I22" s="294">
        <f aca="true" t="shared" si="0" ref="I22:I40">IF(H22=220,$G$14,IF(AND(H22&lt;=132,H22&gt;=66),$G$15,IF(AND(H22&lt;66,H22&gt;=33),$G$16,$G$17)))</f>
        <v>8.589</v>
      </c>
      <c r="J22" s="426">
        <v>41764.35833333333</v>
      </c>
      <c r="K22" s="427">
        <v>41764.615277777775</v>
      </c>
      <c r="L22" s="225">
        <f aca="true" t="shared" si="1" ref="L22:L40">IF(F22="","",(K22-J22)*24)</f>
        <v>6.166666666686069</v>
      </c>
      <c r="M22" s="295">
        <f aca="true" t="shared" si="2" ref="M22:M40">IF(F22="","",ROUND((K22-J22)*24*60,0))</f>
        <v>370</v>
      </c>
      <c r="N22" s="227" t="s">
        <v>71</v>
      </c>
      <c r="O22" s="421" t="str">
        <f aca="true" t="shared" si="3" ref="O22:O40">IF(F22="","",IF(OR(N22="P",N22="RP"),"--","NO"))</f>
        <v>--</v>
      </c>
      <c r="P22" s="296">
        <f aca="true" t="shared" si="4" ref="P22:P40">IF(H22=220,$H$14,IF(AND(H22&lt;=132,H22&gt;=66),$H$15,IF(AND(H22&lt;66,H22&gt;13.2),$H$16,$H$17)))</f>
        <v>50</v>
      </c>
      <c r="Q22" s="297">
        <f aca="true" t="shared" si="5" ref="Q22:Q40">IF(N22="P",I22*P22*ROUND(M22/60,2)*0.1,"--")</f>
        <v>264.97065000000003</v>
      </c>
      <c r="R22" s="298" t="str">
        <f aca="true" t="shared" si="6" ref="R22:R40">IF(AND(N22="F",O22="NO"),I22*P22,"--")</f>
        <v>--</v>
      </c>
      <c r="S22" s="299" t="str">
        <f aca="true" t="shared" si="7" ref="S22:S40">IF(N22="F",I22*P22*ROUND(M22/60,2),"--")</f>
        <v>--</v>
      </c>
      <c r="T22" s="300" t="str">
        <f aca="true" t="shared" si="8" ref="T22:T40">IF(N22="RF",I22*P22*ROUND(M22/60,2),"--")</f>
        <v>--</v>
      </c>
      <c r="U22" s="422" t="s">
        <v>72</v>
      </c>
      <c r="V22" s="304">
        <f aca="true" t="shared" si="9" ref="V22:V40">IF(F22="","",SUM(Q22:T22)*IF(U22="SI",1,2)*IF(H22="500/220",0,1))</f>
        <v>264.97065000000003</v>
      </c>
      <c r="W22" s="237"/>
    </row>
    <row r="23" spans="2:23" s="1" customFormat="1" ht="16.5" customHeight="1">
      <c r="B23" s="13"/>
      <c r="C23" s="210">
        <v>119</v>
      </c>
      <c r="D23" s="209">
        <v>275005</v>
      </c>
      <c r="E23" s="209">
        <v>5273</v>
      </c>
      <c r="F23" s="292" t="s">
        <v>183</v>
      </c>
      <c r="G23" s="292" t="s">
        <v>184</v>
      </c>
      <c r="H23" s="293">
        <v>13.2</v>
      </c>
      <c r="I23" s="294">
        <f t="shared" si="0"/>
        <v>8.589</v>
      </c>
      <c r="J23" s="426">
        <v>41764.36944444444</v>
      </c>
      <c r="K23" s="427">
        <v>41764.65347222222</v>
      </c>
      <c r="L23" s="225">
        <f t="shared" si="1"/>
        <v>6.816666666709352</v>
      </c>
      <c r="M23" s="295">
        <f t="shared" si="2"/>
        <v>409</v>
      </c>
      <c r="N23" s="227" t="s">
        <v>71</v>
      </c>
      <c r="O23" s="421" t="str">
        <f t="shared" si="3"/>
        <v>--</v>
      </c>
      <c r="P23" s="296">
        <f t="shared" si="4"/>
        <v>40</v>
      </c>
      <c r="Q23" s="297">
        <f t="shared" si="5"/>
        <v>234.30792000000002</v>
      </c>
      <c r="R23" s="298" t="str">
        <f t="shared" si="6"/>
        <v>--</v>
      </c>
      <c r="S23" s="299" t="str">
        <f t="shared" si="7"/>
        <v>--</v>
      </c>
      <c r="T23" s="300" t="str">
        <f t="shared" si="8"/>
        <v>--</v>
      </c>
      <c r="U23" s="422" t="s">
        <v>72</v>
      </c>
      <c r="V23" s="304">
        <f t="shared" si="9"/>
        <v>234.30792000000002</v>
      </c>
      <c r="W23" s="237"/>
    </row>
    <row r="24" spans="2:23" s="1" customFormat="1" ht="16.5" customHeight="1">
      <c r="B24" s="13"/>
      <c r="C24" s="210">
        <v>120</v>
      </c>
      <c r="D24" s="209">
        <v>275006</v>
      </c>
      <c r="E24" s="209">
        <v>4724</v>
      </c>
      <c r="F24" s="292" t="s">
        <v>138</v>
      </c>
      <c r="G24" s="292" t="s">
        <v>139</v>
      </c>
      <c r="H24" s="293">
        <v>13.199999809265137</v>
      </c>
      <c r="I24" s="294">
        <f t="shared" si="0"/>
        <v>8.589</v>
      </c>
      <c r="J24" s="426">
        <v>41764.396527777775</v>
      </c>
      <c r="K24" s="427">
        <v>41764.51388888889</v>
      </c>
      <c r="L24" s="225">
        <f t="shared" si="1"/>
        <v>2.81666666676756</v>
      </c>
      <c r="M24" s="295">
        <f t="shared" si="2"/>
        <v>169</v>
      </c>
      <c r="N24" s="227" t="s">
        <v>71</v>
      </c>
      <c r="O24" s="421" t="str">
        <f t="shared" si="3"/>
        <v>--</v>
      </c>
      <c r="P24" s="296">
        <f t="shared" si="4"/>
        <v>40</v>
      </c>
      <c r="Q24" s="297">
        <f t="shared" si="5"/>
        <v>96.88392</v>
      </c>
      <c r="R24" s="298" t="str">
        <f t="shared" si="6"/>
        <v>--</v>
      </c>
      <c r="S24" s="299" t="str">
        <f t="shared" si="7"/>
        <v>--</v>
      </c>
      <c r="T24" s="300" t="str">
        <f t="shared" si="8"/>
        <v>--</v>
      </c>
      <c r="U24" s="422" t="s">
        <v>72</v>
      </c>
      <c r="V24" s="304">
        <f t="shared" si="9"/>
        <v>96.88392</v>
      </c>
      <c r="W24" s="237"/>
    </row>
    <row r="25" spans="2:23" s="1" customFormat="1" ht="16.5" customHeight="1">
      <c r="B25" s="13"/>
      <c r="C25" s="210">
        <v>121</v>
      </c>
      <c r="D25" s="209">
        <v>275008</v>
      </c>
      <c r="E25" s="209">
        <v>2257</v>
      </c>
      <c r="F25" s="292" t="s">
        <v>104</v>
      </c>
      <c r="G25" s="292" t="s">
        <v>140</v>
      </c>
      <c r="H25" s="293">
        <v>13.199999809265137</v>
      </c>
      <c r="I25" s="294">
        <f t="shared" si="0"/>
        <v>8.589</v>
      </c>
      <c r="J25" s="426">
        <v>41764.42638888889</v>
      </c>
      <c r="K25" s="427">
        <v>41764.58819444444</v>
      </c>
      <c r="L25" s="225">
        <f t="shared" si="1"/>
        <v>3.8833333332440816</v>
      </c>
      <c r="M25" s="295">
        <f t="shared" si="2"/>
        <v>233</v>
      </c>
      <c r="N25" s="227" t="s">
        <v>71</v>
      </c>
      <c r="O25" s="421" t="str">
        <f t="shared" si="3"/>
        <v>--</v>
      </c>
      <c r="P25" s="296">
        <f t="shared" si="4"/>
        <v>40</v>
      </c>
      <c r="Q25" s="297">
        <f t="shared" si="5"/>
        <v>133.30128</v>
      </c>
      <c r="R25" s="298" t="str">
        <f t="shared" si="6"/>
        <v>--</v>
      </c>
      <c r="S25" s="299" t="str">
        <f t="shared" si="7"/>
        <v>--</v>
      </c>
      <c r="T25" s="300" t="str">
        <f t="shared" si="8"/>
        <v>--</v>
      </c>
      <c r="U25" s="422" t="s">
        <v>72</v>
      </c>
      <c r="V25" s="304">
        <f t="shared" si="9"/>
        <v>133.30128</v>
      </c>
      <c r="W25" s="237"/>
    </row>
    <row r="26" spans="2:23" s="1" customFormat="1" ht="16.5" customHeight="1">
      <c r="B26" s="13"/>
      <c r="C26" s="210">
        <v>122</v>
      </c>
      <c r="D26" s="209">
        <v>275011</v>
      </c>
      <c r="E26" s="209">
        <v>2235</v>
      </c>
      <c r="F26" s="292" t="s">
        <v>141</v>
      </c>
      <c r="G26" s="292" t="s">
        <v>142</v>
      </c>
      <c r="H26" s="293">
        <v>13.199999809265137</v>
      </c>
      <c r="I26" s="294">
        <f t="shared" si="0"/>
        <v>8.589</v>
      </c>
      <c r="J26" s="426">
        <v>41765.29861111111</v>
      </c>
      <c r="K26" s="427">
        <v>41765.73263888889</v>
      </c>
      <c r="L26" s="225">
        <f t="shared" si="1"/>
        <v>10.416666666744277</v>
      </c>
      <c r="M26" s="295">
        <f t="shared" si="2"/>
        <v>625</v>
      </c>
      <c r="N26" s="227" t="s">
        <v>71</v>
      </c>
      <c r="O26" s="421" t="str">
        <f t="shared" si="3"/>
        <v>--</v>
      </c>
      <c r="P26" s="296">
        <f t="shared" si="4"/>
        <v>40</v>
      </c>
      <c r="Q26" s="297">
        <f t="shared" si="5"/>
        <v>357.98952</v>
      </c>
      <c r="R26" s="298" t="str">
        <f t="shared" si="6"/>
        <v>--</v>
      </c>
      <c r="S26" s="299" t="str">
        <f t="shared" si="7"/>
        <v>--</v>
      </c>
      <c r="T26" s="300" t="str">
        <f t="shared" si="8"/>
        <v>--</v>
      </c>
      <c r="U26" s="422" t="s">
        <v>72</v>
      </c>
      <c r="V26" s="304">
        <f t="shared" si="9"/>
        <v>357.98952</v>
      </c>
      <c r="W26" s="237"/>
    </row>
    <row r="27" spans="2:23" s="1" customFormat="1" ht="16.5" customHeight="1">
      <c r="B27" s="13"/>
      <c r="C27" s="210">
        <v>123</v>
      </c>
      <c r="D27" s="209">
        <v>275012</v>
      </c>
      <c r="E27" s="209">
        <v>5274</v>
      </c>
      <c r="F27" s="292" t="s">
        <v>183</v>
      </c>
      <c r="G27" s="292" t="s">
        <v>185</v>
      </c>
      <c r="H27" s="293">
        <v>13.2</v>
      </c>
      <c r="I27" s="294">
        <f t="shared" si="0"/>
        <v>8.589</v>
      </c>
      <c r="J27" s="426">
        <v>41765.34722222222</v>
      </c>
      <c r="K27" s="427">
        <v>41765.65347222222</v>
      </c>
      <c r="L27" s="225">
        <f t="shared" si="1"/>
        <v>7.350000000034925</v>
      </c>
      <c r="M27" s="295">
        <f t="shared" si="2"/>
        <v>441</v>
      </c>
      <c r="N27" s="227" t="s">
        <v>71</v>
      </c>
      <c r="O27" s="421" t="str">
        <f t="shared" si="3"/>
        <v>--</v>
      </c>
      <c r="P27" s="296">
        <f t="shared" si="4"/>
        <v>40</v>
      </c>
      <c r="Q27" s="297">
        <f t="shared" si="5"/>
        <v>252.51659999999998</v>
      </c>
      <c r="R27" s="298" t="str">
        <f t="shared" si="6"/>
        <v>--</v>
      </c>
      <c r="S27" s="299" t="str">
        <f t="shared" si="7"/>
        <v>--</v>
      </c>
      <c r="T27" s="300" t="str">
        <f t="shared" si="8"/>
        <v>--</v>
      </c>
      <c r="U27" s="422" t="s">
        <v>72</v>
      </c>
      <c r="V27" s="304">
        <f t="shared" si="9"/>
        <v>252.51659999999998</v>
      </c>
      <c r="W27" s="237"/>
    </row>
    <row r="28" spans="2:23" s="1" customFormat="1" ht="16.5" customHeight="1">
      <c r="B28" s="13"/>
      <c r="C28" s="210">
        <v>124</v>
      </c>
      <c r="D28" s="209">
        <v>275016</v>
      </c>
      <c r="E28" s="209">
        <v>2572</v>
      </c>
      <c r="F28" s="292" t="s">
        <v>143</v>
      </c>
      <c r="G28" s="292" t="s">
        <v>144</v>
      </c>
      <c r="H28" s="293">
        <v>13.199999809265137</v>
      </c>
      <c r="I28" s="294">
        <f t="shared" si="0"/>
        <v>8.589</v>
      </c>
      <c r="J28" s="426">
        <v>41765.3875</v>
      </c>
      <c r="K28" s="427">
        <v>41765.759722222225</v>
      </c>
      <c r="L28" s="225">
        <f t="shared" si="1"/>
        <v>8.93333333346527</v>
      </c>
      <c r="M28" s="295">
        <f t="shared" si="2"/>
        <v>536</v>
      </c>
      <c r="N28" s="227" t="s">
        <v>71</v>
      </c>
      <c r="O28" s="421" t="str">
        <f t="shared" si="3"/>
        <v>--</v>
      </c>
      <c r="P28" s="296">
        <f t="shared" si="4"/>
        <v>40</v>
      </c>
      <c r="Q28" s="297">
        <f t="shared" si="5"/>
        <v>306.79908</v>
      </c>
      <c r="R28" s="298" t="str">
        <f t="shared" si="6"/>
        <v>--</v>
      </c>
      <c r="S28" s="299" t="str">
        <f t="shared" si="7"/>
        <v>--</v>
      </c>
      <c r="T28" s="300" t="str">
        <f t="shared" si="8"/>
        <v>--</v>
      </c>
      <c r="U28" s="422" t="s">
        <v>72</v>
      </c>
      <c r="V28" s="304">
        <f t="shared" si="9"/>
        <v>306.79908</v>
      </c>
      <c r="W28" s="237"/>
    </row>
    <row r="29" spans="2:23" s="1" customFormat="1" ht="16.5" customHeight="1">
      <c r="B29" s="13"/>
      <c r="C29" s="210">
        <v>125</v>
      </c>
      <c r="D29" s="209">
        <v>275018</v>
      </c>
      <c r="E29" s="209">
        <v>2302</v>
      </c>
      <c r="F29" s="292" t="s">
        <v>136</v>
      </c>
      <c r="G29" s="292" t="s">
        <v>137</v>
      </c>
      <c r="H29" s="293">
        <v>33</v>
      </c>
      <c r="I29" s="294">
        <f t="shared" si="0"/>
        <v>8.589</v>
      </c>
      <c r="J29" s="426">
        <v>41765.41736111111</v>
      </c>
      <c r="K29" s="427">
        <v>41768.64722222222</v>
      </c>
      <c r="L29" s="225">
        <f t="shared" si="1"/>
        <v>77.51666666666279</v>
      </c>
      <c r="M29" s="295">
        <f t="shared" si="2"/>
        <v>4651</v>
      </c>
      <c r="N29" s="227" t="s">
        <v>71</v>
      </c>
      <c r="O29" s="421" t="str">
        <f t="shared" si="3"/>
        <v>--</v>
      </c>
      <c r="P29" s="296">
        <f t="shared" si="4"/>
        <v>50</v>
      </c>
      <c r="Q29" s="297">
        <f t="shared" si="5"/>
        <v>3329.0964000000004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22" t="s">
        <v>72</v>
      </c>
      <c r="V29" s="304">
        <f t="shared" si="9"/>
        <v>3329.0964000000004</v>
      </c>
      <c r="W29" s="237"/>
    </row>
    <row r="30" spans="2:23" s="1" customFormat="1" ht="16.5" customHeight="1">
      <c r="B30" s="13"/>
      <c r="C30" s="210">
        <v>126</v>
      </c>
      <c r="D30" s="209">
        <v>275019</v>
      </c>
      <c r="E30" s="209">
        <v>2167</v>
      </c>
      <c r="F30" s="292" t="s">
        <v>145</v>
      </c>
      <c r="G30" s="292" t="s">
        <v>146</v>
      </c>
      <c r="H30" s="293">
        <v>13.199999809265137</v>
      </c>
      <c r="I30" s="294">
        <f t="shared" si="0"/>
        <v>8.589</v>
      </c>
      <c r="J30" s="426">
        <v>41765.427777777775</v>
      </c>
      <c r="K30" s="427">
        <v>41765.510416666664</v>
      </c>
      <c r="L30" s="225">
        <f t="shared" si="1"/>
        <v>1.9833333333372138</v>
      </c>
      <c r="M30" s="295">
        <f t="shared" si="2"/>
        <v>119</v>
      </c>
      <c r="N30" s="227" t="s">
        <v>71</v>
      </c>
      <c r="O30" s="421" t="str">
        <f t="shared" si="3"/>
        <v>--</v>
      </c>
      <c r="P30" s="296">
        <f t="shared" si="4"/>
        <v>40</v>
      </c>
      <c r="Q30" s="297">
        <f t="shared" si="5"/>
        <v>68.02488</v>
      </c>
      <c r="R30" s="298" t="str">
        <f t="shared" si="6"/>
        <v>--</v>
      </c>
      <c r="S30" s="299" t="str">
        <f t="shared" si="7"/>
        <v>--</v>
      </c>
      <c r="T30" s="300" t="str">
        <f t="shared" si="8"/>
        <v>--</v>
      </c>
      <c r="U30" s="422" t="s">
        <v>72</v>
      </c>
      <c r="V30" s="304">
        <f t="shared" si="9"/>
        <v>68.02488</v>
      </c>
      <c r="W30" s="237"/>
    </row>
    <row r="31" spans="2:23" s="1" customFormat="1" ht="16.5" customHeight="1">
      <c r="B31" s="13"/>
      <c r="C31" s="210">
        <v>127</v>
      </c>
      <c r="D31" s="209">
        <v>275023</v>
      </c>
      <c r="E31" s="209">
        <v>2168</v>
      </c>
      <c r="F31" s="292" t="s">
        <v>145</v>
      </c>
      <c r="G31" s="292" t="s">
        <v>147</v>
      </c>
      <c r="H31" s="293">
        <v>13.199999809265137</v>
      </c>
      <c r="I31" s="294">
        <f t="shared" si="0"/>
        <v>8.589</v>
      </c>
      <c r="J31" s="426">
        <v>41765.51111111111</v>
      </c>
      <c r="K31" s="427">
        <v>41765.62013888889</v>
      </c>
      <c r="L31" s="225">
        <f t="shared" si="1"/>
        <v>2.616666666639503</v>
      </c>
      <c r="M31" s="295">
        <f t="shared" si="2"/>
        <v>157</v>
      </c>
      <c r="N31" s="227" t="s">
        <v>71</v>
      </c>
      <c r="O31" s="421" t="str">
        <f t="shared" si="3"/>
        <v>--</v>
      </c>
      <c r="P31" s="296">
        <f t="shared" si="4"/>
        <v>40</v>
      </c>
      <c r="Q31" s="297">
        <f t="shared" si="5"/>
        <v>90.01272</v>
      </c>
      <c r="R31" s="298" t="str">
        <f t="shared" si="6"/>
        <v>--</v>
      </c>
      <c r="S31" s="299" t="str">
        <f t="shared" si="7"/>
        <v>--</v>
      </c>
      <c r="T31" s="300" t="str">
        <f t="shared" si="8"/>
        <v>--</v>
      </c>
      <c r="U31" s="422" t="s">
        <v>72</v>
      </c>
      <c r="V31" s="304">
        <f t="shared" si="9"/>
        <v>90.01272</v>
      </c>
      <c r="W31" s="237"/>
    </row>
    <row r="32" spans="2:23" s="1" customFormat="1" ht="16.5" customHeight="1">
      <c r="B32" s="13"/>
      <c r="C32" s="210">
        <v>128</v>
      </c>
      <c r="D32" s="209">
        <v>275024</v>
      </c>
      <c r="E32" s="209">
        <v>5275</v>
      </c>
      <c r="F32" s="292" t="s">
        <v>183</v>
      </c>
      <c r="G32" s="292" t="s">
        <v>186</v>
      </c>
      <c r="H32" s="293">
        <v>13.2</v>
      </c>
      <c r="I32" s="294">
        <f t="shared" si="0"/>
        <v>8.589</v>
      </c>
      <c r="J32" s="426">
        <v>41766.33888888889</v>
      </c>
      <c r="K32" s="427">
        <v>41766.643055555556</v>
      </c>
      <c r="L32" s="225">
        <f t="shared" si="1"/>
        <v>7.300000000046566</v>
      </c>
      <c r="M32" s="295">
        <f t="shared" si="2"/>
        <v>438</v>
      </c>
      <c r="N32" s="227" t="s">
        <v>71</v>
      </c>
      <c r="O32" s="421" t="str">
        <f t="shared" si="3"/>
        <v>--</v>
      </c>
      <c r="P32" s="296">
        <f t="shared" si="4"/>
        <v>40</v>
      </c>
      <c r="Q32" s="297">
        <f t="shared" si="5"/>
        <v>250.7988</v>
      </c>
      <c r="R32" s="298" t="str">
        <f t="shared" si="6"/>
        <v>--</v>
      </c>
      <c r="S32" s="299" t="str">
        <f t="shared" si="7"/>
        <v>--</v>
      </c>
      <c r="T32" s="300" t="str">
        <f t="shared" si="8"/>
        <v>--</v>
      </c>
      <c r="U32" s="422" t="s">
        <v>72</v>
      </c>
      <c r="V32" s="304">
        <f t="shared" si="9"/>
        <v>250.7988</v>
      </c>
      <c r="W32" s="237"/>
    </row>
    <row r="33" spans="2:23" s="1" customFormat="1" ht="16.5" customHeight="1">
      <c r="B33" s="13"/>
      <c r="C33" s="210">
        <v>129</v>
      </c>
      <c r="D33" s="209">
        <v>275026</v>
      </c>
      <c r="E33" s="209">
        <v>5052</v>
      </c>
      <c r="F33" s="292" t="s">
        <v>187</v>
      </c>
      <c r="G33" s="292" t="s">
        <v>188</v>
      </c>
      <c r="H33" s="293">
        <v>132</v>
      </c>
      <c r="I33" s="294">
        <f t="shared" si="0"/>
        <v>11.454</v>
      </c>
      <c r="J33" s="426">
        <v>41766.347916666666</v>
      </c>
      <c r="K33" s="427">
        <v>41766.779861111114</v>
      </c>
      <c r="L33" s="225">
        <f t="shared" si="1"/>
        <v>10.366666666755918</v>
      </c>
      <c r="M33" s="295">
        <f t="shared" si="2"/>
        <v>622</v>
      </c>
      <c r="N33" s="227" t="s">
        <v>71</v>
      </c>
      <c r="O33" s="421" t="str">
        <f t="shared" si="3"/>
        <v>--</v>
      </c>
      <c r="P33" s="296">
        <f t="shared" si="4"/>
        <v>50</v>
      </c>
      <c r="Q33" s="297">
        <f t="shared" si="5"/>
        <v>593.8899</v>
      </c>
      <c r="R33" s="298" t="str">
        <f t="shared" si="6"/>
        <v>--</v>
      </c>
      <c r="S33" s="299" t="str">
        <f t="shared" si="7"/>
        <v>--</v>
      </c>
      <c r="T33" s="300" t="str">
        <f t="shared" si="8"/>
        <v>--</v>
      </c>
      <c r="U33" s="422" t="s">
        <v>72</v>
      </c>
      <c r="V33" s="304">
        <f t="shared" si="9"/>
        <v>593.8899</v>
      </c>
      <c r="W33" s="237"/>
    </row>
    <row r="34" spans="2:23" s="1" customFormat="1" ht="16.5" customHeight="1">
      <c r="B34" s="13"/>
      <c r="C34" s="210">
        <v>130</v>
      </c>
      <c r="D34" s="209">
        <v>275027</v>
      </c>
      <c r="E34" s="209">
        <v>2571</v>
      </c>
      <c r="F34" s="292" t="s">
        <v>143</v>
      </c>
      <c r="G34" s="292" t="s">
        <v>148</v>
      </c>
      <c r="H34" s="293">
        <v>13.199999809265137</v>
      </c>
      <c r="I34" s="294">
        <f t="shared" si="0"/>
        <v>8.589</v>
      </c>
      <c r="J34" s="426">
        <v>41766.35486111111</v>
      </c>
      <c r="K34" s="427">
        <v>41766.75069444445</v>
      </c>
      <c r="L34" s="225">
        <f t="shared" si="1"/>
        <v>9.500000000058208</v>
      </c>
      <c r="M34" s="295">
        <f t="shared" si="2"/>
        <v>570</v>
      </c>
      <c r="N34" s="227" t="s">
        <v>71</v>
      </c>
      <c r="O34" s="421" t="str">
        <f t="shared" si="3"/>
        <v>--</v>
      </c>
      <c r="P34" s="296">
        <f t="shared" si="4"/>
        <v>40</v>
      </c>
      <c r="Q34" s="297">
        <f t="shared" si="5"/>
        <v>326.38200000000006</v>
      </c>
      <c r="R34" s="298" t="str">
        <f t="shared" si="6"/>
        <v>--</v>
      </c>
      <c r="S34" s="299" t="str">
        <f t="shared" si="7"/>
        <v>--</v>
      </c>
      <c r="T34" s="300" t="str">
        <f t="shared" si="8"/>
        <v>--</v>
      </c>
      <c r="U34" s="422" t="s">
        <v>72</v>
      </c>
      <c r="V34" s="304">
        <f t="shared" si="9"/>
        <v>326.38200000000006</v>
      </c>
      <c r="W34" s="237"/>
    </row>
    <row r="35" spans="2:23" s="1" customFormat="1" ht="16.5" customHeight="1">
      <c r="B35" s="13"/>
      <c r="C35" s="210">
        <v>131</v>
      </c>
      <c r="D35" s="209">
        <v>275035</v>
      </c>
      <c r="E35" s="209">
        <v>4673</v>
      </c>
      <c r="F35" s="292" t="s">
        <v>149</v>
      </c>
      <c r="G35" s="292" t="s">
        <v>150</v>
      </c>
      <c r="H35" s="293">
        <v>13.199999809265137</v>
      </c>
      <c r="I35" s="294">
        <f t="shared" si="0"/>
        <v>8.589</v>
      </c>
      <c r="J35" s="426">
        <v>41766.45</v>
      </c>
      <c r="K35" s="427">
        <v>41766.55347222222</v>
      </c>
      <c r="L35" s="225">
        <f t="shared" si="1"/>
        <v>2.4833333333954215</v>
      </c>
      <c r="M35" s="295">
        <f t="shared" si="2"/>
        <v>149</v>
      </c>
      <c r="N35" s="227" t="s">
        <v>71</v>
      </c>
      <c r="O35" s="421" t="str">
        <f t="shared" si="3"/>
        <v>--</v>
      </c>
      <c r="P35" s="296">
        <f t="shared" si="4"/>
        <v>40</v>
      </c>
      <c r="Q35" s="297">
        <f t="shared" si="5"/>
        <v>85.20288000000001</v>
      </c>
      <c r="R35" s="298" t="str">
        <f t="shared" si="6"/>
        <v>--</v>
      </c>
      <c r="S35" s="299" t="str">
        <f t="shared" si="7"/>
        <v>--</v>
      </c>
      <c r="T35" s="300" t="str">
        <f t="shared" si="8"/>
        <v>--</v>
      </c>
      <c r="U35" s="422" t="s">
        <v>72</v>
      </c>
      <c r="V35" s="304">
        <f t="shared" si="9"/>
        <v>85.20288000000001</v>
      </c>
      <c r="W35" s="237"/>
    </row>
    <row r="36" spans="2:23" s="1" customFormat="1" ht="16.5" customHeight="1">
      <c r="B36" s="13"/>
      <c r="C36" s="210">
        <v>132</v>
      </c>
      <c r="D36" s="209">
        <v>275037</v>
      </c>
      <c r="E36" s="209">
        <v>2237</v>
      </c>
      <c r="F36" s="292" t="s">
        <v>141</v>
      </c>
      <c r="G36" s="292" t="s">
        <v>151</v>
      </c>
      <c r="H36" s="293">
        <v>13.199999809265137</v>
      </c>
      <c r="I36" s="294">
        <f t="shared" si="0"/>
        <v>8.589</v>
      </c>
      <c r="J36" s="426">
        <v>41767.251388888886</v>
      </c>
      <c r="K36" s="427">
        <v>41767.69583333333</v>
      </c>
      <c r="L36" s="225">
        <f t="shared" si="1"/>
        <v>10.66666666668607</v>
      </c>
      <c r="M36" s="295">
        <f t="shared" si="2"/>
        <v>640</v>
      </c>
      <c r="N36" s="227" t="s">
        <v>71</v>
      </c>
      <c r="O36" s="421" t="str">
        <f t="shared" si="3"/>
        <v>--</v>
      </c>
      <c r="P36" s="296">
        <f t="shared" si="4"/>
        <v>40</v>
      </c>
      <c r="Q36" s="297">
        <f t="shared" si="5"/>
        <v>366.57852</v>
      </c>
      <c r="R36" s="298" t="str">
        <f t="shared" si="6"/>
        <v>--</v>
      </c>
      <c r="S36" s="299" t="str">
        <f t="shared" si="7"/>
        <v>--</v>
      </c>
      <c r="T36" s="300" t="str">
        <f t="shared" si="8"/>
        <v>--</v>
      </c>
      <c r="U36" s="422" t="s">
        <v>72</v>
      </c>
      <c r="V36" s="304">
        <f t="shared" si="9"/>
        <v>366.57852</v>
      </c>
      <c r="W36" s="237"/>
    </row>
    <row r="37" spans="2:23" s="1" customFormat="1" ht="16.5" customHeight="1">
      <c r="B37" s="13"/>
      <c r="C37" s="210">
        <v>133</v>
      </c>
      <c r="D37" s="209">
        <v>275038</v>
      </c>
      <c r="E37" s="209">
        <v>2572</v>
      </c>
      <c r="F37" s="292" t="s">
        <v>143</v>
      </c>
      <c r="G37" s="292" t="s">
        <v>144</v>
      </c>
      <c r="H37" s="293">
        <v>13.199999809265137</v>
      </c>
      <c r="I37" s="294">
        <f t="shared" si="0"/>
        <v>8.589</v>
      </c>
      <c r="J37" s="426">
        <v>41767.345138888886</v>
      </c>
      <c r="K37" s="427">
        <v>41767.711805555555</v>
      </c>
      <c r="L37" s="225">
        <f t="shared" si="1"/>
        <v>8.800000000046566</v>
      </c>
      <c r="M37" s="295">
        <f t="shared" si="2"/>
        <v>528</v>
      </c>
      <c r="N37" s="227" t="s">
        <v>71</v>
      </c>
      <c r="O37" s="421" t="str">
        <f t="shared" si="3"/>
        <v>--</v>
      </c>
      <c r="P37" s="296">
        <f t="shared" si="4"/>
        <v>40</v>
      </c>
      <c r="Q37" s="297">
        <f t="shared" si="5"/>
        <v>302.3328000000001</v>
      </c>
      <c r="R37" s="298" t="str">
        <f t="shared" si="6"/>
        <v>--</v>
      </c>
      <c r="S37" s="299" t="str">
        <f t="shared" si="7"/>
        <v>--</v>
      </c>
      <c r="T37" s="300" t="str">
        <f t="shared" si="8"/>
        <v>--</v>
      </c>
      <c r="U37" s="422" t="s">
        <v>72</v>
      </c>
      <c r="V37" s="304">
        <f t="shared" si="9"/>
        <v>302.3328000000001</v>
      </c>
      <c r="W37" s="237"/>
    </row>
    <row r="38" spans="2:23" s="1" customFormat="1" ht="16.5" customHeight="1">
      <c r="B38" s="13"/>
      <c r="C38" s="210">
        <v>134</v>
      </c>
      <c r="D38" s="209">
        <v>275039</v>
      </c>
      <c r="E38" s="209">
        <v>5276</v>
      </c>
      <c r="F38" s="292" t="s">
        <v>183</v>
      </c>
      <c r="G38" s="292" t="s">
        <v>189</v>
      </c>
      <c r="H38" s="293">
        <v>13.2</v>
      </c>
      <c r="I38" s="294">
        <f t="shared" si="0"/>
        <v>8.589</v>
      </c>
      <c r="J38" s="426">
        <v>41767.34930555556</v>
      </c>
      <c r="K38" s="427">
        <v>41767.63611111111</v>
      </c>
      <c r="L38" s="225">
        <f t="shared" si="1"/>
        <v>6.883333333244082</v>
      </c>
      <c r="M38" s="295">
        <f t="shared" si="2"/>
        <v>413</v>
      </c>
      <c r="N38" s="227" t="s">
        <v>71</v>
      </c>
      <c r="O38" s="421" t="str">
        <f t="shared" si="3"/>
        <v>--</v>
      </c>
      <c r="P38" s="296">
        <f t="shared" si="4"/>
        <v>40</v>
      </c>
      <c r="Q38" s="297">
        <f t="shared" si="5"/>
        <v>236.36928</v>
      </c>
      <c r="R38" s="298" t="str">
        <f t="shared" si="6"/>
        <v>--</v>
      </c>
      <c r="S38" s="299" t="str">
        <f t="shared" si="7"/>
        <v>--</v>
      </c>
      <c r="T38" s="300" t="str">
        <f t="shared" si="8"/>
        <v>--</v>
      </c>
      <c r="U38" s="422" t="s">
        <v>72</v>
      </c>
      <c r="V38" s="304">
        <f t="shared" si="9"/>
        <v>236.36928</v>
      </c>
      <c r="W38" s="237"/>
    </row>
    <row r="39" spans="2:23" s="1" customFormat="1" ht="16.5" customHeight="1">
      <c r="B39" s="13"/>
      <c r="C39" s="210">
        <v>135</v>
      </c>
      <c r="D39" s="209">
        <v>275045</v>
      </c>
      <c r="E39" s="209">
        <v>4674</v>
      </c>
      <c r="F39" s="292" t="s">
        <v>149</v>
      </c>
      <c r="G39" s="292" t="s">
        <v>152</v>
      </c>
      <c r="H39" s="293">
        <v>13.199999809265137</v>
      </c>
      <c r="I39" s="294">
        <f t="shared" si="0"/>
        <v>8.589</v>
      </c>
      <c r="J39" s="426">
        <v>41767.40069444444</v>
      </c>
      <c r="K39" s="427">
        <v>41767.518055555556</v>
      </c>
      <c r="L39" s="225">
        <f t="shared" si="1"/>
        <v>2.81666666676756</v>
      </c>
      <c r="M39" s="295">
        <f t="shared" si="2"/>
        <v>169</v>
      </c>
      <c r="N39" s="227" t="s">
        <v>71</v>
      </c>
      <c r="O39" s="421" t="str">
        <f t="shared" si="3"/>
        <v>--</v>
      </c>
      <c r="P39" s="296">
        <f t="shared" si="4"/>
        <v>40</v>
      </c>
      <c r="Q39" s="297">
        <f t="shared" si="5"/>
        <v>96.88392</v>
      </c>
      <c r="R39" s="298" t="str">
        <f t="shared" si="6"/>
        <v>--</v>
      </c>
      <c r="S39" s="299" t="str">
        <f t="shared" si="7"/>
        <v>--</v>
      </c>
      <c r="T39" s="300" t="str">
        <f t="shared" si="8"/>
        <v>--</v>
      </c>
      <c r="U39" s="422" t="s">
        <v>72</v>
      </c>
      <c r="V39" s="304">
        <f t="shared" si="9"/>
        <v>96.88392</v>
      </c>
      <c r="W39" s="237"/>
    </row>
    <row r="40" spans="2:23" s="1" customFormat="1" ht="16.5" customHeight="1">
      <c r="B40" s="13"/>
      <c r="C40" s="210"/>
      <c r="D40" s="209"/>
      <c r="E40" s="209"/>
      <c r="F40" s="292"/>
      <c r="G40" s="292"/>
      <c r="H40" s="293"/>
      <c r="I40" s="294">
        <f t="shared" si="0"/>
        <v>8.589</v>
      </c>
      <c r="J40" s="426"/>
      <c r="K40" s="427"/>
      <c r="L40" s="225">
        <f t="shared" si="1"/>
      </c>
      <c r="M40" s="295">
        <f t="shared" si="2"/>
      </c>
      <c r="N40" s="227"/>
      <c r="O40" s="421">
        <f t="shared" si="3"/>
      </c>
      <c r="P40" s="296">
        <f t="shared" si="4"/>
        <v>40</v>
      </c>
      <c r="Q40" s="297" t="str">
        <f t="shared" si="5"/>
        <v>--</v>
      </c>
      <c r="R40" s="298" t="str">
        <f t="shared" si="6"/>
        <v>--</v>
      </c>
      <c r="S40" s="299" t="str">
        <f t="shared" si="7"/>
        <v>--</v>
      </c>
      <c r="T40" s="300" t="str">
        <f t="shared" si="8"/>
        <v>--</v>
      </c>
      <c r="U40" s="422">
        <f>IF(F40="","","SI")</f>
      </c>
      <c r="V40" s="304">
        <f t="shared" si="9"/>
      </c>
      <c r="W40" s="237"/>
    </row>
    <row r="41" spans="2:23" s="1" customFormat="1" ht="16.5" customHeight="1" thickBot="1">
      <c r="B41" s="13"/>
      <c r="C41" s="317"/>
      <c r="D41" s="317"/>
      <c r="E41" s="317"/>
      <c r="F41" s="317"/>
      <c r="G41" s="317"/>
      <c r="H41" s="317"/>
      <c r="I41" s="305"/>
      <c r="J41" s="407"/>
      <c r="K41" s="407"/>
      <c r="L41" s="238"/>
      <c r="M41" s="238"/>
      <c r="N41" s="317"/>
      <c r="O41" s="317"/>
      <c r="P41" s="327"/>
      <c r="Q41" s="328"/>
      <c r="R41" s="329"/>
      <c r="S41" s="330"/>
      <c r="T41" s="331"/>
      <c r="U41" s="317"/>
      <c r="V41" s="306"/>
      <c r="W41" s="237"/>
    </row>
    <row r="42" spans="2:23" s="1" customFormat="1" ht="16.5" customHeight="1" thickBot="1" thickTop="1">
      <c r="B42" s="13"/>
      <c r="C42" s="113" t="s">
        <v>55</v>
      </c>
      <c r="D42" s="430" t="s">
        <v>193</v>
      </c>
      <c r="E42" s="129"/>
      <c r="F42" s="114"/>
      <c r="G42" s="2"/>
      <c r="H42" s="2"/>
      <c r="I42" s="2"/>
      <c r="J42" s="2"/>
      <c r="K42" s="2"/>
      <c r="L42" s="2"/>
      <c r="M42" s="2"/>
      <c r="N42" s="2"/>
      <c r="O42" s="2"/>
      <c r="P42" s="2"/>
      <c r="Q42" s="307">
        <f>SUM(Q20:Q41)</f>
        <v>7392.3410699999995</v>
      </c>
      <c r="R42" s="308">
        <f>SUM(R20:R41)</f>
        <v>0</v>
      </c>
      <c r="S42" s="308">
        <f>SUM(S20:S41)</f>
        <v>0</v>
      </c>
      <c r="T42" s="309">
        <f>SUM(T20:T41)</f>
        <v>0</v>
      </c>
      <c r="U42" s="310"/>
      <c r="V42" s="412">
        <f>ROUND(SUM(V20:V41),2)</f>
        <v>7392.34</v>
      </c>
      <c r="W42" s="237"/>
    </row>
    <row r="43" spans="2:23" s="127" customFormat="1" ht="9.75" thickTop="1">
      <c r="B43" s="128"/>
      <c r="C43" s="129"/>
      <c r="D43" s="129"/>
      <c r="E43" s="129"/>
      <c r="F43" s="13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1"/>
      <c r="V43" s="311"/>
      <c r="W43" s="253"/>
    </row>
    <row r="44" spans="2:23" s="1" customFormat="1" ht="16.5" customHeight="1" thickBot="1">
      <c r="B44" s="140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6"/>
    </row>
    <row r="45" spans="2:23" ht="16.5" customHeight="1" thickTop="1"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</row>
    <row r="46" spans="3:6" ht="16.5" customHeight="1">
      <c r="C46" s="312"/>
      <c r="D46" s="312"/>
      <c r="E46" s="312"/>
      <c r="F46" s="312"/>
    </row>
    <row r="47" ht="16.5" customHeight="1"/>
    <row r="48" ht="16.5" customHeight="1"/>
    <row r="49" ht="16.5" customHeight="1"/>
    <row r="50" ht="16.5" customHeight="1"/>
    <row r="5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2014-08-20T11:50:36Z</cp:lastPrinted>
  <dcterms:created xsi:type="dcterms:W3CDTF">1998-09-02T21:36:20Z</dcterms:created>
  <dcterms:modified xsi:type="dcterms:W3CDTF">2014-12-18T14:48:51Z</dcterms:modified>
  <cp:category/>
  <cp:version/>
  <cp:contentType/>
  <cp:contentStatus/>
</cp:coreProperties>
</file>