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662" activeTab="0"/>
  </bookViews>
  <sheets>
    <sheet name="tot-0509" sheetId="1" r:id="rId1"/>
    <sheet name="LI-0509" sheetId="2" r:id="rId2"/>
    <sheet name="LI-0509 (2)" sheetId="3" r:id="rId3"/>
    <sheet name="TR-0509" sheetId="4" r:id="rId4"/>
    <sheet name="SA-0509" sheetId="5" r:id="rId5"/>
    <sheet name="SA-0509 (2)" sheetId="6" r:id="rId6"/>
    <sheet name="RE-0509" sheetId="7" r:id="rId7"/>
    <sheet name="TRANSENER" sheetId="8" r:id="rId8"/>
  </sheets>
  <externalReferences>
    <externalReference r:id="rId11"/>
  </externalReferences>
  <definedNames>
    <definedName name="_xlnm.Print_Area" localSheetId="1">'LI-0509'!$A$1:$AD$45</definedName>
    <definedName name="_xlnm.Print_Area" localSheetId="2">'LI-0509 (2)'!$A$1:$AD$45</definedName>
    <definedName name="_xlnm.Print_Area" localSheetId="6">'RE-0509'!$A$1:$V$45</definedName>
    <definedName name="_xlnm.Print_Area" localSheetId="4">'SA-0509'!$A$1:$U$47</definedName>
    <definedName name="_xlnm.Print_Area" localSheetId="5">'SA-0509 (2)'!$A$1:$U$47</definedName>
    <definedName name="_xlnm.Print_Area" localSheetId="0">'tot-0509'!$A$1:$K$35</definedName>
    <definedName name="_xlnm.Print_Area" localSheetId="3">'TR-0509'!$A$1:$AB$42</definedName>
    <definedName name="_xlnm.Print_Area" localSheetId="7">'TRANSENER'!$A$1:$U$99</definedName>
    <definedName name="INICIO" localSheetId="1">'LI-0509'!INICIO</definedName>
    <definedName name="INICIO" localSheetId="2">'LI-0509 (2)'!INICIO</definedName>
    <definedName name="INICIO" localSheetId="6">'RE-0509'!INICIO</definedName>
    <definedName name="INICIO" localSheetId="4">'SA-0509'!INICIO</definedName>
    <definedName name="INICIO" localSheetId="5">'SA-0509 (2)'!INICIO</definedName>
    <definedName name="INICIO" localSheetId="3">'TR-0509'!INICIO</definedName>
    <definedName name="INICIO" localSheetId="7">'TRANSENER'!INICIO</definedName>
    <definedName name="INICIO">[0]!INICIO</definedName>
    <definedName name="XX" localSheetId="7">'TRANSENER'!XX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<sst xmlns="http://schemas.openxmlformats.org/spreadsheetml/2006/main" count="530" uniqueCount="166">
  <si>
    <t>SISTEMA DE TRANSPORTE DE ENERGÍA ELÉCTRICA EN ALTA TENSIÓN</t>
  </si>
  <si>
    <t>TRANSENER S.A.</t>
  </si>
  <si>
    <t>C</t>
  </si>
  <si>
    <t>B</t>
  </si>
  <si>
    <t>CHOCON - C.H. CHOCON 1</t>
  </si>
  <si>
    <t>CHOCON - PUELCHES 1</t>
  </si>
  <si>
    <t>A</t>
  </si>
  <si>
    <t>EL BRACHO - RECREO(5)</t>
  </si>
  <si>
    <t>EZEIZA - RODRIGUEZ 1</t>
  </si>
  <si>
    <t>EZEIZA - HENDERSON 1</t>
  </si>
  <si>
    <t>GRAL. RODRIGUEZ - VILLA  LIA 1</t>
  </si>
  <si>
    <t>GRAL. RODRIGUEZ - VILLA  LIA 2</t>
  </si>
  <si>
    <t>RECREO - MALVINAS ARG.</t>
  </si>
  <si>
    <t>ROMANG - RESISTENCIA</t>
  </si>
  <si>
    <t>ROSARIO OESTE - RAMALLO  1</t>
  </si>
  <si>
    <t>ROSARIO OESTE - RAMALLO  2</t>
  </si>
  <si>
    <t>500/132</t>
  </si>
  <si>
    <t>ALMAFUERTE</t>
  </si>
  <si>
    <t>TRAFO 1</t>
  </si>
  <si>
    <t>TRAFO 2</t>
  </si>
  <si>
    <t>CHOCON OESTE</t>
  </si>
  <si>
    <t>CHOELE CHOEL</t>
  </si>
  <si>
    <t>EL BRACHO</t>
  </si>
  <si>
    <t>EL CHOCON</t>
  </si>
  <si>
    <t>TRAFO T2</t>
  </si>
  <si>
    <t>TRAFO T4</t>
  </si>
  <si>
    <t>EZEIZA</t>
  </si>
  <si>
    <t>500/220/132</t>
  </si>
  <si>
    <t>GRAN MENDOZA</t>
  </si>
  <si>
    <t>AUTOTRAFO</t>
  </si>
  <si>
    <t>PLANICIE BANDERITA</t>
  </si>
  <si>
    <t>PUELCHES</t>
  </si>
  <si>
    <t>AUTOTRAFO 1</t>
  </si>
  <si>
    <t>RAMALLO</t>
  </si>
  <si>
    <t>RECREO</t>
  </si>
  <si>
    <t>RESISTENCIA</t>
  </si>
  <si>
    <t>ROSARIO OESTE</t>
  </si>
  <si>
    <t>SANTO TOME</t>
  </si>
  <si>
    <t>SALIDA LINEA REOLIN 2</t>
  </si>
  <si>
    <t xml:space="preserve"> SALIDA LINEA TANCACHA</t>
  </si>
  <si>
    <t>ATUCHA</t>
  </si>
  <si>
    <t>TRAFO MAQ. 2</t>
  </si>
  <si>
    <t>B. BLANCA</t>
  </si>
  <si>
    <t>SALIDA ACOPLAMIENTO B-D</t>
  </si>
  <si>
    <t>SALIDA LINEA CHOCON</t>
  </si>
  <si>
    <t>SALIDA LINEA A AGUA DEL CAJON</t>
  </si>
  <si>
    <t>SALIDA LINEA INDEPENDENCIA</t>
  </si>
  <si>
    <t>SALIDA LÍNEA A C.T.S. MIGUEL</t>
  </si>
  <si>
    <t>SALIDA LINEA A CRUZ DE PIEDRA 2</t>
  </si>
  <si>
    <t>SALIDA LINEA MONTE CASEROS 2</t>
  </si>
  <si>
    <t>SALIDA LINEA LOS REYUNOS</t>
  </si>
  <si>
    <t>OLAVARRIA</t>
  </si>
  <si>
    <t xml:space="preserve"> SALIDA TRAFO MAQ. 1 Y 2</t>
  </si>
  <si>
    <t xml:space="preserve"> SALIDA LINEA GRAL. ACHA</t>
  </si>
  <si>
    <t>SALIDA LINEA A LA RIOJA 1</t>
  </si>
  <si>
    <t>SALIDA LINEA A BARRANQUERAS 1</t>
  </si>
  <si>
    <t>SALIDA LINEA A BARRANQUERAS 2</t>
  </si>
  <si>
    <t>SALIDA LINEA CORRIENTES 1</t>
  </si>
  <si>
    <t xml:space="preserve"> SALIDA LINEA A FORMOSA</t>
  </si>
  <si>
    <t xml:space="preserve"> SALIDA LINEA R.S.PEÑA 1</t>
  </si>
  <si>
    <t>SALIDA LINEA A P. LA PLAZA</t>
  </si>
  <si>
    <t>RIO GRANDE</t>
  </si>
  <si>
    <t>EQUIPO</t>
  </si>
  <si>
    <t xml:space="preserve">EZEIZA </t>
  </si>
  <si>
    <t>CS1</t>
  </si>
  <si>
    <t>CS2</t>
  </si>
  <si>
    <t>CS3</t>
  </si>
  <si>
    <t>CS5</t>
  </si>
  <si>
    <t xml:space="preserve">ENTE NACIONAL REGULADOR </t>
  </si>
  <si>
    <t>DE LA ELECTRICIDAD</t>
  </si>
  <si>
    <t>1.-</t>
  </si>
  <si>
    <t>LÍNEAS</t>
  </si>
  <si>
    <t>Equipamiento propio</t>
  </si>
  <si>
    <t>2.-</t>
  </si>
  <si>
    <t>CONEXIÓN</t>
  </si>
  <si>
    <t>Transformación</t>
  </si>
  <si>
    <t>Salidas</t>
  </si>
  <si>
    <t>3.-</t>
  </si>
  <si>
    <t>POTENCIA REACTIVA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</si>
  <si>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</si>
  <si>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</si>
  <si>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</si>
  <si>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</si>
  <si>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</si>
  <si>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</si>
  <si>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</si>
  <si>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</si>
  <si>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</si>
  <si>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</si>
  <si>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</si>
  <si>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</si>
  <si>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</si>
  <si>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</si>
  <si>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</si>
  <si>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</si>
  <si>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</si>
  <si>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</si>
  <si>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</si>
  <si>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</si>
  <si>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</si>
  <si>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</si>
  <si>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</si>
  <si>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</si>
  <si>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</si>
  <si>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</si>
  <si>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</si>
  <si>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</si>
  <si>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</si>
  <si>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</si>
  <si>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</si>
  <si>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PENALIZAC.
PROGRAM.</t>
  </si>
  <si>
    <t>ENTE NACIONAL REGULADOR</t>
  </si>
  <si>
    <t>2.- CONEXIÓN</t>
  </si>
  <si>
    <t>2.1.- Transformación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</si>
  <si>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</si>
  <si>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</si>
  <si>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</si>
  <si>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</si>
  <si>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</si>
  <si>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</si>
  <si>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</si>
  <si>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</si>
  <si>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</si>
  <si>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</si>
  <si>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</si>
  <si>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</si>
  <si>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</si>
  <si>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</si>
  <si>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</si>
  <si>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</si>
  <si>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</si>
  <si>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</si>
  <si>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</si>
  <si>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SALIDA LINEA ARGENER</t>
  </si>
  <si>
    <t>SALIDA LINEA PERGAMINO</t>
  </si>
  <si>
    <t>R1B5CL</t>
  </si>
  <si>
    <t>R1B5OL</t>
  </si>
  <si>
    <t>SALIDA LINEA STA. FE NORTE</t>
  </si>
  <si>
    <t>SALIDA LINEA CARCARAÑA</t>
  </si>
  <si>
    <t>OLAVARRIA - BAHIA BLANCA 1</t>
  </si>
  <si>
    <t>SALIDA LINEA A LA RIOJA 2</t>
  </si>
  <si>
    <t>F</t>
  </si>
  <si>
    <t>PUELCHES - MACACHIN 2</t>
  </si>
  <si>
    <t xml:space="preserve"> SALIDA PICHI MAHUIDA</t>
  </si>
  <si>
    <t>Transporte de la hoja 1/2</t>
  </si>
  <si>
    <t>P</t>
  </si>
  <si>
    <t>SI</t>
  </si>
  <si>
    <t>Desde el 01 al 30 de septiembre de 2005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</si>
  <si>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</si>
  <si>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</si>
  <si>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</si>
  <si>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</si>
  <si>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</si>
  <si>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</si>
  <si>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</si>
  <si>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Salidas X Año / 100Km</t>
  </si>
  <si>
    <t>Correspondiente al mes de septiembre de 2005 (provisoria)</t>
  </si>
  <si>
    <t xml:space="preserve"> SALIDA LINEA A RESISTENCIA 1</t>
  </si>
  <si>
    <t xml:space="preserve"> SALIDA LINEA A RESISTENCIA 2</t>
  </si>
  <si>
    <t>--</t>
  </si>
  <si>
    <t>NO</t>
  </si>
  <si>
    <t>FM</t>
  </si>
  <si>
    <t>TRAFO 8</t>
  </si>
  <si>
    <t>Valores remuneratorios según Decretos PEN  1462/05 y 1460/05</t>
  </si>
  <si>
    <t>TOTAL DE PENALIZACIONES - EQUIPAMIENTO PROPIO</t>
  </si>
  <si>
    <t>ANEXO IV.1.a.  a la Resolución E.N.R.E.   N°  122 /2008</t>
  </si>
</sst>
</file>

<file path=xl/styles.xml><?xml version="1.0" encoding="utf-8"?>
<styleSheet xmlns="http://schemas.openxmlformats.org/spreadsheetml/2006/main">
  <numFmts count="6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\ #,##0.000"/>
    <numFmt numFmtId="218" formatCode="#,##0.000_);[Red]\(#,##0.000\)"/>
    <numFmt numFmtId="219" formatCode="#,##0.0000_);[Red]\(#,##0.0000\)"/>
    <numFmt numFmtId="220" formatCode="#,##0.00000_);[Red]\(#,##0.00000\)"/>
    <numFmt numFmtId="221" formatCode="#,##0.000000_);[Red]\(#,##0.000000\)"/>
    <numFmt numFmtId="222" formatCode="0.0000"/>
    <numFmt numFmtId="223" formatCode="0.00000"/>
    <numFmt numFmtId="224" formatCode="0.000000"/>
  </numFmts>
  <fonts count="9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Border="1" applyAlignment="1" applyProtection="1">
      <alignment horizontal="center"/>
      <protection/>
    </xf>
    <xf numFmtId="2" fontId="16" fillId="0" borderId="6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38" fontId="4" fillId="0" borderId="5" xfId="0" applyNumberFormat="1" applyFont="1" applyFill="1" applyBorder="1" applyAlignment="1" applyProtection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176" fontId="19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4" fontId="18" fillId="0" borderId="1" xfId="0" applyNumberFormat="1" applyFont="1" applyFill="1" applyBorder="1" applyAlignment="1">
      <alignment horizontal="right"/>
    </xf>
    <xf numFmtId="176" fontId="4" fillId="0" borderId="9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6" fillId="0" borderId="3" xfId="0" applyFont="1" applyBorder="1" applyAlignment="1" applyProtection="1">
      <alignment horizontal="center"/>
      <protection/>
    </xf>
    <xf numFmtId="7" fontId="12" fillId="0" borderId="12" xfId="0" applyNumberFormat="1" applyFont="1" applyFill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2" fontId="4" fillId="0" borderId="15" xfId="0" applyNumberFormat="1" applyFont="1" applyBorder="1" applyAlignment="1">
      <alignment horizontal="center"/>
    </xf>
    <xf numFmtId="22" fontId="4" fillId="0" borderId="14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 quotePrefix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7" fontId="12" fillId="0" borderId="12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0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7" fontId="13" fillId="0" borderId="22" xfId="0" applyNumberFormat="1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4" xfId="0" applyNumberFormat="1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 applyProtection="1">
      <alignment horizontal="left"/>
      <protection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0" xfId="0" applyFont="1" applyFill="1" applyBorder="1" applyAlignment="1">
      <alignment horizontal="centerContinuous"/>
    </xf>
    <xf numFmtId="0" fontId="0" fillId="0" borderId="21" xfId="0" applyFont="1" applyBorder="1" applyAlignment="1" applyProtection="1">
      <alignment horizontal="center"/>
      <protection/>
    </xf>
    <xf numFmtId="0" fontId="33" fillId="0" borderId="12" xfId="0" applyFont="1" applyBorder="1" applyAlignment="1">
      <alignment horizontal="center" vertical="center"/>
    </xf>
    <xf numFmtId="176" fontId="33" fillId="0" borderId="12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9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72" fontId="0" fillId="0" borderId="2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 quotePrefix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2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0" xfId="0" applyFont="1" applyBorder="1" applyAlignment="1">
      <alignment horizontal="centerContinuous"/>
    </xf>
    <xf numFmtId="0" fontId="32" fillId="0" borderId="19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 applyProtection="1">
      <alignment horizontal="left"/>
      <protection/>
    </xf>
    <xf numFmtId="0" fontId="33" fillId="0" borderId="27" xfId="0" applyFont="1" applyBorder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6" xfId="0" applyNumberFormat="1" applyFont="1" applyFill="1" applyBorder="1" applyAlignment="1">
      <alignment horizontal="right"/>
    </xf>
    <xf numFmtId="2" fontId="4" fillId="0" borderId="29" xfId="0" applyNumberFormat="1" applyFont="1" applyFill="1" applyBorder="1" applyAlignment="1" applyProtection="1" quotePrefix="1">
      <alignment horizontal="center"/>
      <protection/>
    </xf>
    <xf numFmtId="0" fontId="4" fillId="0" borderId="30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 quotePrefix="1">
      <alignment horizontal="left"/>
      <protection/>
    </xf>
    <xf numFmtId="0" fontId="0" fillId="0" borderId="27" xfId="0" applyFont="1" applyBorder="1" applyAlignment="1" applyProtection="1">
      <alignment horizontal="center"/>
      <protection/>
    </xf>
    <xf numFmtId="172" fontId="0" fillId="0" borderId="22" xfId="0" applyNumberFormat="1" applyFont="1" applyBorder="1" applyAlignment="1" applyProtection="1">
      <alignment horizontal="center"/>
      <protection/>
    </xf>
    <xf numFmtId="0" fontId="33" fillId="0" borderId="12" xfId="0" applyFont="1" applyBorder="1" applyAlignment="1" applyProtection="1" quotePrefix="1">
      <alignment horizontal="center" vertical="center" wrapText="1"/>
      <protection/>
    </xf>
    <xf numFmtId="0" fontId="38" fillId="0" borderId="12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/>
    </xf>
    <xf numFmtId="176" fontId="18" fillId="0" borderId="6" xfId="0" applyNumberFormat="1" applyFont="1" applyFill="1" applyBorder="1" applyAlignment="1">
      <alignment horizontal="center"/>
    </xf>
    <xf numFmtId="180" fontId="0" fillId="0" borderId="22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41" fillId="0" borderId="34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19" xfId="0" applyFont="1" applyBorder="1" applyAlignment="1">
      <alignment/>
    </xf>
    <xf numFmtId="172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73" fontId="41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Border="1" applyAlignment="1" applyProtection="1">
      <alignment horizontal="center"/>
      <protection/>
    </xf>
    <xf numFmtId="179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20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19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20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2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0" xfId="0" applyFont="1" applyAlignment="1">
      <alignment horizontal="centerContinuous"/>
    </xf>
    <xf numFmtId="0" fontId="53" fillId="3" borderId="21" xfId="0" applyFont="1" applyFill="1" applyBorder="1" applyAlignment="1" applyProtection="1">
      <alignment horizontal="centerContinuous" vertical="center" wrapText="1"/>
      <protection/>
    </xf>
    <xf numFmtId="0" fontId="54" fillId="3" borderId="27" xfId="0" applyFont="1" applyFill="1" applyBorder="1" applyAlignment="1">
      <alignment horizontal="centerContinuous"/>
    </xf>
    <xf numFmtId="0" fontId="53" fillId="3" borderId="22" xfId="0" applyFont="1" applyFill="1" applyBorder="1" applyAlignment="1">
      <alignment horizontal="centerContinuous" vertical="center"/>
    </xf>
    <xf numFmtId="0" fontId="55" fillId="3" borderId="12" xfId="0" applyFont="1" applyFill="1" applyBorder="1" applyAlignment="1" applyProtection="1">
      <alignment horizontal="center" vertical="center"/>
      <protection/>
    </xf>
    <xf numFmtId="176" fontId="56" fillId="3" borderId="1" xfId="0" applyNumberFormat="1" applyFont="1" applyFill="1" applyBorder="1" applyAlignment="1" applyProtection="1">
      <alignment horizontal="center"/>
      <protection/>
    </xf>
    <xf numFmtId="176" fontId="56" fillId="3" borderId="5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56" fillId="3" borderId="31" xfId="0" applyFont="1" applyFill="1" applyBorder="1" applyAlignment="1">
      <alignment horizontal="center"/>
    </xf>
    <xf numFmtId="0" fontId="56" fillId="3" borderId="4" xfId="0" applyFont="1" applyFill="1" applyBorder="1" applyAlignment="1">
      <alignment horizontal="center"/>
    </xf>
    <xf numFmtId="7" fontId="21" fillId="0" borderId="12" xfId="0" applyNumberFormat="1" applyFont="1" applyFill="1" applyBorder="1" applyAlignment="1">
      <alignment horizontal="right"/>
    </xf>
    <xf numFmtId="0" fontId="56" fillId="3" borderId="1" xfId="0" applyFont="1" applyFill="1" applyBorder="1" applyAlignment="1" applyProtection="1">
      <alignment horizontal="center"/>
      <protection/>
    </xf>
    <xf numFmtId="0" fontId="56" fillId="3" borderId="10" xfId="0" applyFont="1" applyFill="1" applyBorder="1" applyAlignment="1" applyProtection="1">
      <alignment horizontal="center"/>
      <protection/>
    </xf>
    <xf numFmtId="176" fontId="56" fillId="3" borderId="4" xfId="0" applyNumberFormat="1" applyFont="1" applyFill="1" applyBorder="1" applyAlignment="1" applyProtection="1">
      <alignment horizontal="center"/>
      <protection/>
    </xf>
    <xf numFmtId="0" fontId="56" fillId="3" borderId="0" xfId="0" applyFont="1" applyFill="1" applyBorder="1" applyAlignment="1">
      <alignment horizontal="center"/>
    </xf>
    <xf numFmtId="172" fontId="56" fillId="3" borderId="13" xfId="0" applyNumberFormat="1" applyFont="1" applyFill="1" applyBorder="1" applyAlignment="1" applyProtection="1">
      <alignment horizontal="center"/>
      <protection/>
    </xf>
    <xf numFmtId="4" fontId="18" fillId="0" borderId="4" xfId="0" applyNumberFormat="1" applyFont="1" applyFill="1" applyBorder="1" applyAlignment="1">
      <alignment horizontal="right"/>
    </xf>
    <xf numFmtId="0" fontId="58" fillId="4" borderId="1" xfId="0" applyFont="1" applyFill="1" applyBorder="1" applyAlignment="1">
      <alignment/>
    </xf>
    <xf numFmtId="0" fontId="57" fillId="4" borderId="12" xfId="0" applyFont="1" applyFill="1" applyBorder="1" applyAlignment="1">
      <alignment horizontal="center" vertical="center" wrapText="1"/>
    </xf>
    <xf numFmtId="0" fontId="58" fillId="4" borderId="35" xfId="0" applyFont="1" applyFill="1" applyBorder="1" applyAlignment="1">
      <alignment/>
    </xf>
    <xf numFmtId="0" fontId="49" fillId="5" borderId="2" xfId="0" applyFont="1" applyFill="1" applyBorder="1" applyAlignment="1">
      <alignment/>
    </xf>
    <xf numFmtId="0" fontId="52" fillId="5" borderId="12" xfId="0" applyFont="1" applyFill="1" applyBorder="1" applyAlignment="1">
      <alignment horizontal="center" vertical="center" wrapText="1"/>
    </xf>
    <xf numFmtId="0" fontId="49" fillId="5" borderId="35" xfId="0" applyFont="1" applyFill="1" applyBorder="1" applyAlignment="1">
      <alignment/>
    </xf>
    <xf numFmtId="176" fontId="5" fillId="3" borderId="36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0" fillId="6" borderId="21" xfId="0" applyFont="1" applyFill="1" applyBorder="1" applyAlignment="1">
      <alignment horizontal="centerContinuous" vertical="center" wrapText="1"/>
    </xf>
    <xf numFmtId="0" fontId="61" fillId="6" borderId="27" xfId="0" applyFont="1" applyFill="1" applyBorder="1" applyAlignment="1">
      <alignment horizontal="centerContinuous"/>
    </xf>
    <xf numFmtId="0" fontId="60" fillId="6" borderId="22" xfId="0" applyFont="1" applyFill="1" applyBorder="1" applyAlignment="1">
      <alignment horizontal="centerContinuous" vertical="center"/>
    </xf>
    <xf numFmtId="176" fontId="62" fillId="6" borderId="36" xfId="0" applyNumberFormat="1" applyFont="1" applyFill="1" applyBorder="1" applyAlignment="1" applyProtection="1" quotePrefix="1">
      <alignment horizontal="center"/>
      <protection/>
    </xf>
    <xf numFmtId="4" fontId="62" fillId="6" borderId="2" xfId="0" applyNumberFormat="1" applyFont="1" applyFill="1" applyBorder="1" applyAlignment="1" applyProtection="1">
      <alignment horizontal="center"/>
      <protection/>
    </xf>
    <xf numFmtId="0" fontId="4" fillId="3" borderId="37" xfId="0" applyFont="1" applyFill="1" applyBorder="1" applyAlignment="1">
      <alignment/>
    </xf>
    <xf numFmtId="0" fontId="4" fillId="3" borderId="38" xfId="0" applyFont="1" applyFill="1" applyBorder="1" applyAlignment="1">
      <alignment/>
    </xf>
    <xf numFmtId="0" fontId="4" fillId="3" borderId="39" xfId="0" applyFont="1" applyFill="1" applyBorder="1" applyAlignment="1">
      <alignment/>
    </xf>
    <xf numFmtId="0" fontId="62" fillId="6" borderId="37" xfId="0" applyFont="1" applyFill="1" applyBorder="1" applyAlignment="1">
      <alignment/>
    </xf>
    <xf numFmtId="0" fontId="62" fillId="6" borderId="38" xfId="0" applyFont="1" applyFill="1" applyBorder="1" applyAlignment="1">
      <alignment/>
    </xf>
    <xf numFmtId="0" fontId="62" fillId="6" borderId="39" xfId="0" applyFont="1" applyFill="1" applyBorder="1" applyAlignment="1">
      <alignment/>
    </xf>
    <xf numFmtId="176" fontId="62" fillId="6" borderId="40" xfId="0" applyNumberFormat="1" applyFont="1" applyFill="1" applyBorder="1" applyAlignment="1" applyProtection="1" quotePrefix="1">
      <alignment horizontal="center"/>
      <protection/>
    </xf>
    <xf numFmtId="176" fontId="5" fillId="3" borderId="40" xfId="0" applyNumberFormat="1" applyFont="1" applyFill="1" applyBorder="1" applyAlignment="1" applyProtection="1" quotePrefix="1">
      <alignment horizontal="center"/>
      <protection/>
    </xf>
    <xf numFmtId="0" fontId="4" fillId="0" borderId="35" xfId="0" applyFont="1" applyBorder="1" applyAlignment="1">
      <alignment/>
    </xf>
    <xf numFmtId="0" fontId="65" fillId="7" borderId="35" xfId="0" applyFont="1" applyFill="1" applyBorder="1" applyAlignment="1">
      <alignment/>
    </xf>
    <xf numFmtId="4" fontId="65" fillId="7" borderId="1" xfId="0" applyNumberFormat="1" applyFont="1" applyFill="1" applyBorder="1" applyAlignment="1" applyProtection="1">
      <alignment horizontal="center"/>
      <protection/>
    </xf>
    <xf numFmtId="0" fontId="64" fillId="7" borderId="12" xfId="0" applyFont="1" applyFill="1" applyBorder="1" applyAlignment="1">
      <alignment horizontal="center" vertical="center" wrapText="1"/>
    </xf>
    <xf numFmtId="0" fontId="67" fillId="8" borderId="12" xfId="0" applyFont="1" applyFill="1" applyBorder="1" applyAlignment="1">
      <alignment horizontal="center" vertical="center" wrapText="1"/>
    </xf>
    <xf numFmtId="0" fontId="68" fillId="8" borderId="35" xfId="0" applyFont="1" applyFill="1" applyBorder="1" applyAlignment="1">
      <alignment/>
    </xf>
    <xf numFmtId="4" fontId="68" fillId="8" borderId="1" xfId="0" applyNumberFormat="1" applyFont="1" applyFill="1" applyBorder="1" applyAlignment="1" applyProtection="1">
      <alignment horizontal="center"/>
      <protection/>
    </xf>
    <xf numFmtId="2" fontId="59" fillId="4" borderId="12" xfId="0" applyNumberFormat="1" applyFont="1" applyFill="1" applyBorder="1" applyAlignment="1" applyProtection="1">
      <alignment horizontal="center"/>
      <protection/>
    </xf>
    <xf numFmtId="2" fontId="50" fillId="5" borderId="12" xfId="0" applyNumberFormat="1" applyFont="1" applyFill="1" applyBorder="1" applyAlignment="1" applyProtection="1">
      <alignment horizontal="center"/>
      <protection/>
    </xf>
    <xf numFmtId="2" fontId="51" fillId="3" borderId="12" xfId="0" applyNumberFormat="1" applyFont="1" applyFill="1" applyBorder="1" applyAlignment="1" applyProtection="1">
      <alignment horizontal="center"/>
      <protection/>
    </xf>
    <xf numFmtId="2" fontId="63" fillId="6" borderId="12" xfId="0" applyNumberFormat="1" applyFont="1" applyFill="1" applyBorder="1" applyAlignment="1" applyProtection="1">
      <alignment horizontal="center"/>
      <protection/>
    </xf>
    <xf numFmtId="2" fontId="66" fillId="7" borderId="12" xfId="0" applyNumberFormat="1" applyFont="1" applyFill="1" applyBorder="1" applyAlignment="1" applyProtection="1">
      <alignment horizontal="center"/>
      <protection/>
    </xf>
    <xf numFmtId="2" fontId="69" fillId="8" borderId="12" xfId="0" applyNumberFormat="1" applyFont="1" applyFill="1" applyBorder="1" applyAlignment="1" applyProtection="1">
      <alignment horizontal="center"/>
      <protection/>
    </xf>
    <xf numFmtId="0" fontId="71" fillId="9" borderId="1" xfId="0" applyFont="1" applyFill="1" applyBorder="1" applyAlignment="1">
      <alignment/>
    </xf>
    <xf numFmtId="0" fontId="71" fillId="9" borderId="5" xfId="0" applyFont="1" applyFill="1" applyBorder="1" applyAlignment="1" applyProtection="1">
      <alignment horizontal="center"/>
      <protection/>
    </xf>
    <xf numFmtId="0" fontId="72" fillId="10" borderId="12" xfId="0" applyFont="1" applyFill="1" applyBorder="1" applyAlignment="1" applyProtection="1">
      <alignment horizontal="center" vertical="center"/>
      <protection/>
    </xf>
    <xf numFmtId="0" fontId="73" fillId="10" borderId="1" xfId="0" applyFont="1" applyFill="1" applyBorder="1" applyAlignment="1">
      <alignment/>
    </xf>
    <xf numFmtId="172" fontId="33" fillId="0" borderId="12" xfId="0" applyNumberFormat="1" applyFont="1" applyBorder="1" applyAlignment="1" applyProtection="1">
      <alignment horizontal="center" vertical="center" wrapText="1"/>
      <protection/>
    </xf>
    <xf numFmtId="176" fontId="70" fillId="9" borderId="12" xfId="0" applyNumberFormat="1" applyFont="1" applyFill="1" applyBorder="1" applyAlignment="1" applyProtection="1">
      <alignment horizontal="center" vertical="center"/>
      <protection/>
    </xf>
    <xf numFmtId="0" fontId="71" fillId="9" borderId="1" xfId="0" applyFont="1" applyFill="1" applyBorder="1" applyAlignment="1" applyProtection="1">
      <alignment horizontal="center"/>
      <protection/>
    </xf>
    <xf numFmtId="0" fontId="71" fillId="9" borderId="35" xfId="0" applyFont="1" applyFill="1" applyBorder="1" applyAlignment="1">
      <alignment/>
    </xf>
    <xf numFmtId="0" fontId="73" fillId="10" borderId="35" xfId="0" applyFont="1" applyFill="1" applyBorder="1" applyAlignment="1">
      <alignment/>
    </xf>
    <xf numFmtId="0" fontId="4" fillId="0" borderId="35" xfId="0" applyFont="1" applyBorder="1" applyAlignment="1">
      <alignment horizontal="center"/>
    </xf>
    <xf numFmtId="0" fontId="56" fillId="3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72" fontId="4" fillId="0" borderId="41" xfId="0" applyNumberFormat="1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>
      <alignment horizontal="center"/>
    </xf>
    <xf numFmtId="0" fontId="74" fillId="11" borderId="12" xfId="0" applyFont="1" applyFill="1" applyBorder="1" applyAlignment="1" applyProtection="1">
      <alignment horizontal="center" vertical="center"/>
      <protection/>
    </xf>
    <xf numFmtId="0" fontId="76" fillId="11" borderId="41" xfId="0" applyFont="1" applyFill="1" applyBorder="1" applyAlignment="1">
      <alignment horizontal="center"/>
    </xf>
    <xf numFmtId="0" fontId="76" fillId="11" borderId="4" xfId="0" applyFont="1" applyFill="1" applyBorder="1" applyAlignment="1">
      <alignment horizontal="center"/>
    </xf>
    <xf numFmtId="172" fontId="76" fillId="11" borderId="1" xfId="0" applyNumberFormat="1" applyFont="1" applyFill="1" applyBorder="1" applyAlignment="1" applyProtection="1">
      <alignment horizontal="center"/>
      <protection/>
    </xf>
    <xf numFmtId="172" fontId="76" fillId="11" borderId="5" xfId="0" applyNumberFormat="1" applyFont="1" applyFill="1" applyBorder="1" applyAlignment="1" applyProtection="1">
      <alignment horizontal="center"/>
      <protection/>
    </xf>
    <xf numFmtId="0" fontId="77" fillId="7" borderId="12" xfId="0" applyFont="1" applyFill="1" applyBorder="1" applyAlignment="1">
      <alignment horizontal="center" vertical="center" wrapText="1"/>
    </xf>
    <xf numFmtId="0" fontId="78" fillId="7" borderId="41" xfId="0" applyFont="1" applyFill="1" applyBorder="1" applyAlignment="1">
      <alignment horizontal="center"/>
    </xf>
    <xf numFmtId="0" fontId="78" fillId="7" borderId="4" xfId="0" applyFont="1" applyFill="1" applyBorder="1" applyAlignment="1">
      <alignment horizontal="center"/>
    </xf>
    <xf numFmtId="2" fontId="78" fillId="7" borderId="1" xfId="0" applyNumberFormat="1" applyFont="1" applyFill="1" applyBorder="1" applyAlignment="1">
      <alignment horizontal="center"/>
    </xf>
    <xf numFmtId="2" fontId="78" fillId="7" borderId="5" xfId="0" applyNumberFormat="1" applyFont="1" applyFill="1" applyBorder="1" applyAlignment="1">
      <alignment horizontal="center"/>
    </xf>
    <xf numFmtId="4" fontId="78" fillId="7" borderId="12" xfId="0" applyNumberFormat="1" applyFont="1" applyFill="1" applyBorder="1" applyAlignment="1">
      <alignment horizontal="center"/>
    </xf>
    <xf numFmtId="0" fontId="79" fillId="5" borderId="12" xfId="0" applyFont="1" applyFill="1" applyBorder="1" applyAlignment="1">
      <alignment horizontal="center" vertical="center" wrapText="1"/>
    </xf>
    <xf numFmtId="0" fontId="80" fillId="5" borderId="41" xfId="0" applyFont="1" applyFill="1" applyBorder="1" applyAlignment="1">
      <alignment horizontal="center"/>
    </xf>
    <xf numFmtId="0" fontId="80" fillId="5" borderId="4" xfId="0" applyFont="1" applyFill="1" applyBorder="1" applyAlignment="1">
      <alignment horizontal="center"/>
    </xf>
    <xf numFmtId="2" fontId="80" fillId="5" borderId="1" xfId="0" applyNumberFormat="1" applyFont="1" applyFill="1" applyBorder="1" applyAlignment="1">
      <alignment horizontal="center"/>
    </xf>
    <xf numFmtId="2" fontId="80" fillId="5" borderId="5" xfId="0" applyNumberFormat="1" applyFont="1" applyFill="1" applyBorder="1" applyAlignment="1">
      <alignment horizontal="center"/>
    </xf>
    <xf numFmtId="4" fontId="80" fillId="5" borderId="12" xfId="0" applyNumberFormat="1" applyFont="1" applyFill="1" applyBorder="1" applyAlignment="1">
      <alignment horizontal="center"/>
    </xf>
    <xf numFmtId="0" fontId="51" fillId="3" borderId="37" xfId="0" applyFont="1" applyFill="1" applyBorder="1" applyAlignment="1">
      <alignment horizontal="center"/>
    </xf>
    <xf numFmtId="0" fontId="51" fillId="3" borderId="39" xfId="0" applyFont="1" applyFill="1" applyBorder="1" applyAlignment="1">
      <alignment horizontal="center"/>
    </xf>
    <xf numFmtId="0" fontId="51" fillId="3" borderId="15" xfId="0" applyFont="1" applyFill="1" applyBorder="1" applyAlignment="1">
      <alignment horizontal="center"/>
    </xf>
    <xf numFmtId="0" fontId="51" fillId="3" borderId="43" xfId="0" applyFont="1" applyFill="1" applyBorder="1" applyAlignment="1">
      <alignment horizontal="center"/>
    </xf>
    <xf numFmtId="176" fontId="51" fillId="3" borderId="15" xfId="0" applyNumberFormat="1" applyFont="1" applyFill="1" applyBorder="1" applyAlignment="1" applyProtection="1" quotePrefix="1">
      <alignment horizontal="center"/>
      <protection/>
    </xf>
    <xf numFmtId="176" fontId="51" fillId="3" borderId="43" xfId="0" applyNumberFormat="1" applyFont="1" applyFill="1" applyBorder="1" applyAlignment="1" applyProtection="1" quotePrefix="1">
      <alignment horizontal="center"/>
      <protection/>
    </xf>
    <xf numFmtId="176" fontId="51" fillId="3" borderId="44" xfId="0" applyNumberFormat="1" applyFont="1" applyFill="1" applyBorder="1" applyAlignment="1" applyProtection="1" quotePrefix="1">
      <alignment horizontal="center"/>
      <protection/>
    </xf>
    <xf numFmtId="176" fontId="51" fillId="3" borderId="45" xfId="0" applyNumberFormat="1" applyFont="1" applyFill="1" applyBorder="1" applyAlignment="1" applyProtection="1" quotePrefix="1">
      <alignment horizontal="center"/>
      <protection/>
    </xf>
    <xf numFmtId="4" fontId="51" fillId="3" borderId="46" xfId="0" applyNumberFormat="1" applyFont="1" applyFill="1" applyBorder="1" applyAlignment="1">
      <alignment horizontal="center"/>
    </xf>
    <xf numFmtId="4" fontId="51" fillId="3" borderId="22" xfId="0" applyNumberFormat="1" applyFont="1" applyFill="1" applyBorder="1" applyAlignment="1">
      <alignment horizontal="center"/>
    </xf>
    <xf numFmtId="0" fontId="81" fillId="12" borderId="21" xfId="0" applyFont="1" applyFill="1" applyBorder="1" applyAlignment="1" applyProtection="1">
      <alignment horizontal="centerContinuous" vertical="center" wrapText="1"/>
      <protection/>
    </xf>
    <xf numFmtId="0" fontId="81" fillId="12" borderId="22" xfId="0" applyFont="1" applyFill="1" applyBorder="1" applyAlignment="1">
      <alignment horizontal="centerContinuous" vertical="center"/>
    </xf>
    <xf numFmtId="0" fontId="82" fillId="12" borderId="47" xfId="0" applyFont="1" applyFill="1" applyBorder="1" applyAlignment="1">
      <alignment horizontal="center"/>
    </xf>
    <xf numFmtId="0" fontId="82" fillId="12" borderId="48" xfId="0" applyFont="1" applyFill="1" applyBorder="1" applyAlignment="1">
      <alignment horizontal="center"/>
    </xf>
    <xf numFmtId="0" fontId="82" fillId="12" borderId="15" xfId="0" applyFont="1" applyFill="1" applyBorder="1" applyAlignment="1">
      <alignment horizontal="center"/>
    </xf>
    <xf numFmtId="0" fontId="82" fillId="12" borderId="43" xfId="0" applyFont="1" applyFill="1" applyBorder="1" applyAlignment="1">
      <alignment horizontal="center"/>
    </xf>
    <xf numFmtId="176" fontId="82" fillId="12" borderId="15" xfId="0" applyNumberFormat="1" applyFont="1" applyFill="1" applyBorder="1" applyAlignment="1" applyProtection="1" quotePrefix="1">
      <alignment horizontal="center"/>
      <protection/>
    </xf>
    <xf numFmtId="176" fontId="82" fillId="12" borderId="43" xfId="0" applyNumberFormat="1" applyFont="1" applyFill="1" applyBorder="1" applyAlignment="1" applyProtection="1" quotePrefix="1">
      <alignment horizontal="center"/>
      <protection/>
    </xf>
    <xf numFmtId="176" fontId="82" fillId="12" borderId="49" xfId="0" applyNumberFormat="1" applyFont="1" applyFill="1" applyBorder="1" applyAlignment="1" applyProtection="1" quotePrefix="1">
      <alignment horizontal="center"/>
      <protection/>
    </xf>
    <xf numFmtId="176" fontId="82" fillId="12" borderId="50" xfId="0" applyNumberFormat="1" applyFont="1" applyFill="1" applyBorder="1" applyAlignment="1" applyProtection="1" quotePrefix="1">
      <alignment horizontal="center"/>
      <protection/>
    </xf>
    <xf numFmtId="4" fontId="82" fillId="12" borderId="46" xfId="0" applyNumberFormat="1" applyFont="1" applyFill="1" applyBorder="1" applyAlignment="1">
      <alignment horizontal="center"/>
    </xf>
    <xf numFmtId="4" fontId="82" fillId="12" borderId="51" xfId="0" applyNumberFormat="1" applyFont="1" applyFill="1" applyBorder="1" applyAlignment="1">
      <alignment horizontal="center"/>
    </xf>
    <xf numFmtId="0" fontId="81" fillId="12" borderId="12" xfId="0" applyFont="1" applyFill="1" applyBorder="1" applyAlignment="1">
      <alignment horizontal="center" vertical="center" wrapText="1"/>
    </xf>
    <xf numFmtId="0" fontId="57" fillId="13" borderId="12" xfId="0" applyFont="1" applyFill="1" applyBorder="1" applyAlignment="1">
      <alignment horizontal="center" vertical="center" wrapText="1"/>
    </xf>
    <xf numFmtId="0" fontId="59" fillId="13" borderId="41" xfId="0" applyFont="1" applyFill="1" applyBorder="1" applyAlignment="1">
      <alignment horizontal="center"/>
    </xf>
    <xf numFmtId="0" fontId="59" fillId="13" borderId="4" xfId="0" applyFont="1" applyFill="1" applyBorder="1" applyAlignment="1">
      <alignment horizontal="center"/>
    </xf>
    <xf numFmtId="176" fontId="59" fillId="13" borderId="1" xfId="0" applyNumberFormat="1" applyFont="1" applyFill="1" applyBorder="1" applyAlignment="1" applyProtection="1" quotePrefix="1">
      <alignment horizontal="center"/>
      <protection/>
    </xf>
    <xf numFmtId="176" fontId="59" fillId="13" borderId="5" xfId="0" applyNumberFormat="1" applyFont="1" applyFill="1" applyBorder="1" applyAlignment="1" applyProtection="1" quotePrefix="1">
      <alignment horizontal="center"/>
      <protection/>
    </xf>
    <xf numFmtId="0" fontId="83" fillId="7" borderId="12" xfId="0" applyFont="1" applyFill="1" applyBorder="1" applyAlignment="1">
      <alignment horizontal="center" vertical="center" wrapText="1"/>
    </xf>
    <xf numFmtId="0" fontId="84" fillId="7" borderId="41" xfId="0" applyFont="1" applyFill="1" applyBorder="1" applyAlignment="1">
      <alignment horizontal="center"/>
    </xf>
    <xf numFmtId="0" fontId="84" fillId="7" borderId="4" xfId="0" applyFont="1" applyFill="1" applyBorder="1" applyAlignment="1">
      <alignment horizontal="center"/>
    </xf>
    <xf numFmtId="176" fontId="84" fillId="7" borderId="4" xfId="0" applyNumberFormat="1" applyFont="1" applyFill="1" applyBorder="1" applyAlignment="1" applyProtection="1" quotePrefix="1">
      <alignment horizontal="center"/>
      <protection/>
    </xf>
    <xf numFmtId="176" fontId="84" fillId="7" borderId="5" xfId="0" applyNumberFormat="1" applyFont="1" applyFill="1" applyBorder="1" applyAlignment="1" applyProtection="1" quotePrefix="1">
      <alignment horizontal="center"/>
      <protection/>
    </xf>
    <xf numFmtId="0" fontId="76" fillId="10" borderId="1" xfId="0" applyFont="1" applyFill="1" applyBorder="1" applyAlignment="1" applyProtection="1">
      <alignment horizontal="center"/>
      <protection/>
    </xf>
    <xf numFmtId="0" fontId="74" fillId="10" borderId="12" xfId="0" applyFont="1" applyFill="1" applyBorder="1" applyAlignment="1" applyProtection="1">
      <alignment horizontal="center" vertical="center"/>
      <protection/>
    </xf>
    <xf numFmtId="0" fontId="76" fillId="10" borderId="35" xfId="0" applyFont="1" applyFill="1" applyBorder="1" applyAlignment="1" applyProtection="1">
      <alignment horizontal="center"/>
      <protection/>
    </xf>
    <xf numFmtId="0" fontId="82" fillId="12" borderId="1" xfId="0" applyFont="1" applyFill="1" applyBorder="1" applyAlignment="1" applyProtection="1">
      <alignment horizontal="center"/>
      <protection/>
    </xf>
    <xf numFmtId="0" fontId="82" fillId="12" borderId="35" xfId="0" applyFont="1" applyFill="1" applyBorder="1" applyAlignment="1" applyProtection="1">
      <alignment horizontal="center"/>
      <protection/>
    </xf>
    <xf numFmtId="4" fontId="82" fillId="12" borderId="12" xfId="0" applyNumberFormat="1" applyFont="1" applyFill="1" applyBorder="1" applyAlignment="1">
      <alignment horizontal="center"/>
    </xf>
    <xf numFmtId="0" fontId="52" fillId="5" borderId="21" xfId="0" applyFont="1" applyFill="1" applyBorder="1" applyAlignment="1" applyProtection="1">
      <alignment horizontal="centerContinuous" vertical="center" wrapText="1"/>
      <protection/>
    </xf>
    <xf numFmtId="0" fontId="52" fillId="5" borderId="22" xfId="0" applyFont="1" applyFill="1" applyBorder="1" applyAlignment="1">
      <alignment horizontal="centerContinuous" vertical="center"/>
    </xf>
    <xf numFmtId="176" fontId="50" fillId="5" borderId="37" xfId="0" applyNumberFormat="1" applyFont="1" applyFill="1" applyBorder="1" applyAlignment="1" applyProtection="1" quotePrefix="1">
      <alignment horizontal="center"/>
      <protection/>
    </xf>
    <xf numFmtId="176" fontId="50" fillId="5" borderId="39" xfId="0" applyNumberFormat="1" applyFont="1" applyFill="1" applyBorder="1" applyAlignment="1" applyProtection="1" quotePrefix="1">
      <alignment horizontal="center"/>
      <protection/>
    </xf>
    <xf numFmtId="176" fontId="50" fillId="5" borderId="40" xfId="0" applyNumberFormat="1" applyFont="1" applyFill="1" applyBorder="1" applyAlignment="1" applyProtection="1" quotePrefix="1">
      <alignment horizontal="center"/>
      <protection/>
    </xf>
    <xf numFmtId="176" fontId="50" fillId="5" borderId="52" xfId="0" applyNumberFormat="1" applyFont="1" applyFill="1" applyBorder="1" applyAlignment="1" applyProtection="1" quotePrefix="1">
      <alignment horizontal="center"/>
      <protection/>
    </xf>
    <xf numFmtId="4" fontId="50" fillId="5" borderId="46" xfId="0" applyNumberFormat="1" applyFont="1" applyFill="1" applyBorder="1" applyAlignment="1">
      <alignment horizontal="center"/>
    </xf>
    <xf numFmtId="4" fontId="50" fillId="5" borderId="51" xfId="0" applyNumberFormat="1" applyFont="1" applyFill="1" applyBorder="1" applyAlignment="1">
      <alignment horizontal="center"/>
    </xf>
    <xf numFmtId="176" fontId="75" fillId="4" borderId="1" xfId="0" applyNumberFormat="1" applyFont="1" applyFill="1" applyBorder="1" applyAlignment="1" applyProtection="1" quotePrefix="1">
      <alignment horizontal="center"/>
      <protection/>
    </xf>
    <xf numFmtId="4" fontId="75" fillId="4" borderId="12" xfId="0" applyNumberFormat="1" applyFont="1" applyFill="1" applyBorder="1" applyAlignment="1">
      <alignment horizontal="center"/>
    </xf>
    <xf numFmtId="0" fontId="74" fillId="4" borderId="12" xfId="0" applyFont="1" applyFill="1" applyBorder="1" applyAlignment="1">
      <alignment horizontal="center" vertical="center" wrapText="1"/>
    </xf>
    <xf numFmtId="176" fontId="75" fillId="4" borderId="35" xfId="0" applyNumberFormat="1" applyFont="1" applyFill="1" applyBorder="1" applyAlignment="1" applyProtection="1" quotePrefix="1">
      <alignment horizontal="center"/>
      <protection/>
    </xf>
    <xf numFmtId="0" fontId="38" fillId="7" borderId="12" xfId="0" applyFont="1" applyFill="1" applyBorder="1" applyAlignment="1">
      <alignment horizontal="center" vertical="center" wrapText="1"/>
    </xf>
    <xf numFmtId="0" fontId="85" fillId="7" borderId="41" xfId="0" applyFont="1" applyFill="1" applyBorder="1" applyAlignment="1">
      <alignment horizontal="center"/>
    </xf>
    <xf numFmtId="2" fontId="85" fillId="7" borderId="4" xfId="0" applyNumberFormat="1" applyFont="1" applyFill="1" applyBorder="1" applyAlignment="1">
      <alignment horizontal="center"/>
    </xf>
    <xf numFmtId="4" fontId="85" fillId="7" borderId="12" xfId="0" applyNumberFormat="1" applyFont="1" applyFill="1" applyBorder="1" applyAlignment="1">
      <alignment horizontal="center"/>
    </xf>
    <xf numFmtId="0" fontId="57" fillId="14" borderId="21" xfId="0" applyFont="1" applyFill="1" applyBorder="1" applyAlignment="1" applyProtection="1">
      <alignment horizontal="centerContinuous" vertical="center" wrapText="1"/>
      <protection/>
    </xf>
    <xf numFmtId="0" fontId="57" fillId="14" borderId="22" xfId="0" applyFont="1" applyFill="1" applyBorder="1" applyAlignment="1">
      <alignment horizontal="centerContinuous" vertical="center"/>
    </xf>
    <xf numFmtId="0" fontId="59" fillId="14" borderId="37" xfId="0" applyFont="1" applyFill="1" applyBorder="1" applyAlignment="1">
      <alignment horizontal="center"/>
    </xf>
    <xf numFmtId="0" fontId="59" fillId="14" borderId="39" xfId="0" applyFont="1" applyFill="1" applyBorder="1" applyAlignment="1">
      <alignment horizontal="center"/>
    </xf>
    <xf numFmtId="176" fontId="59" fillId="14" borderId="15" xfId="0" applyNumberFormat="1" applyFont="1" applyFill="1" applyBorder="1" applyAlignment="1" applyProtection="1" quotePrefix="1">
      <alignment horizontal="center"/>
      <protection/>
    </xf>
    <xf numFmtId="176" fontId="59" fillId="14" borderId="43" xfId="0" applyNumberFormat="1" applyFont="1" applyFill="1" applyBorder="1" applyAlignment="1" applyProtection="1" quotePrefix="1">
      <alignment horizontal="center"/>
      <protection/>
    </xf>
    <xf numFmtId="4" fontId="59" fillId="14" borderId="46" xfId="0" applyNumberFormat="1" applyFont="1" applyFill="1" applyBorder="1" applyAlignment="1">
      <alignment horizontal="center"/>
    </xf>
    <xf numFmtId="4" fontId="59" fillId="14" borderId="22" xfId="0" applyNumberFormat="1" applyFont="1" applyFill="1" applyBorder="1" applyAlignment="1">
      <alignment horizontal="center"/>
    </xf>
    <xf numFmtId="0" fontId="60" fillId="5" borderId="12" xfId="0" applyFont="1" applyFill="1" applyBorder="1" applyAlignment="1">
      <alignment horizontal="center" vertical="center" wrapText="1"/>
    </xf>
    <xf numFmtId="0" fontId="63" fillId="5" borderId="41" xfId="0" applyFont="1" applyFill="1" applyBorder="1" applyAlignment="1">
      <alignment horizontal="center"/>
    </xf>
    <xf numFmtId="176" fontId="63" fillId="5" borderId="4" xfId="0" applyNumberFormat="1" applyFont="1" applyFill="1" applyBorder="1" applyAlignment="1" applyProtection="1" quotePrefix="1">
      <alignment horizontal="center"/>
      <protection/>
    </xf>
    <xf numFmtId="4" fontId="63" fillId="5" borderId="12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4" fontId="59" fillId="13" borderId="12" xfId="0" applyNumberFormat="1" applyFont="1" applyFill="1" applyBorder="1" applyAlignment="1">
      <alignment horizontal="center"/>
    </xf>
    <xf numFmtId="4" fontId="84" fillId="7" borderId="12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7" fontId="16" fillId="0" borderId="35" xfId="0" applyNumberFormat="1" applyFont="1" applyBorder="1" applyAlignment="1">
      <alignment/>
    </xf>
    <xf numFmtId="7" fontId="18" fillId="0" borderId="41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7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73" fillId="10" borderId="1" xfId="0" applyNumberFormat="1" applyFont="1" applyFill="1" applyBorder="1" applyAlignment="1" applyProtection="1">
      <alignment horizontal="center"/>
      <protection/>
    </xf>
    <xf numFmtId="180" fontId="73" fillId="10" borderId="5" xfId="0" applyNumberFormat="1" applyFont="1" applyFill="1" applyBorder="1" applyAlignment="1" applyProtection="1">
      <alignment horizontal="center"/>
      <protection/>
    </xf>
    <xf numFmtId="180" fontId="56" fillId="3" borderId="1" xfId="0" applyNumberFormat="1" applyFont="1" applyFill="1" applyBorder="1" applyAlignment="1" applyProtection="1">
      <alignment horizontal="center"/>
      <protection/>
    </xf>
    <xf numFmtId="180" fontId="16" fillId="0" borderId="21" xfId="0" applyNumberFormat="1" applyFont="1" applyBorder="1" applyAlignment="1">
      <alignment horizontal="centerContinuous"/>
    </xf>
    <xf numFmtId="7" fontId="16" fillId="0" borderId="42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86" fillId="0" borderId="0" xfId="0" applyFont="1" applyAlignment="1">
      <alignment horizontal="right" vertical="top"/>
    </xf>
    <xf numFmtId="0" fontId="86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7" fontId="12" fillId="0" borderId="11" xfId="0" applyNumberFormat="1" applyFont="1" applyFill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left" vertical="center"/>
      <protection/>
    </xf>
    <xf numFmtId="18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0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89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2" applyFont="1" applyFill="1" applyBorder="1" applyAlignment="1" applyProtection="1">
      <alignment horizontal="center"/>
      <protection locked="0"/>
    </xf>
    <xf numFmtId="172" fontId="4" fillId="0" borderId="1" xfId="22" applyNumberFormat="1" applyFont="1" applyFill="1" applyBorder="1" applyAlignment="1" applyProtection="1">
      <alignment horizontal="center"/>
      <protection locked="0"/>
    </xf>
    <xf numFmtId="173" fontId="4" fillId="0" borderId="1" xfId="22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2" fontId="5" fillId="0" borderId="5" xfId="0" applyNumberFormat="1" applyFont="1" applyBorder="1" applyAlignment="1" applyProtection="1">
      <alignment horizontal="center"/>
      <protection locked="0"/>
    </xf>
    <xf numFmtId="173" fontId="4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13" xfId="0" applyNumberFormat="1" applyFont="1" applyFill="1" applyBorder="1" applyAlignment="1" applyProtection="1">
      <alignment horizontal="center"/>
      <protection locked="0"/>
    </xf>
    <xf numFmtId="22" fontId="4" fillId="0" borderId="2" xfId="22" applyNumberFormat="1" applyFont="1" applyFill="1" applyBorder="1" applyAlignment="1" applyProtection="1">
      <alignment horizontal="center"/>
      <protection locked="0"/>
    </xf>
    <xf numFmtId="22" fontId="4" fillId="0" borderId="10" xfId="22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13" xfId="0" applyNumberFormat="1" applyFont="1" applyBorder="1" applyAlignment="1" applyProtection="1">
      <alignment horizontal="center"/>
      <protection locked="0"/>
    </xf>
    <xf numFmtId="22" fontId="4" fillId="0" borderId="10" xfId="0" applyNumberFormat="1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" fontId="59" fillId="4" borderId="1" xfId="0" applyNumberFormat="1" applyFont="1" applyFill="1" applyBorder="1" applyAlignment="1" applyProtection="1">
      <alignment horizontal="center"/>
      <protection locked="0"/>
    </xf>
    <xf numFmtId="2" fontId="50" fillId="5" borderId="2" xfId="0" applyNumberFormat="1" applyFont="1" applyFill="1" applyBorder="1" applyAlignment="1" applyProtection="1">
      <alignment horizontal="center"/>
      <protection locked="0"/>
    </xf>
    <xf numFmtId="176" fontId="51" fillId="3" borderId="40" xfId="0" applyNumberFormat="1" applyFont="1" applyFill="1" applyBorder="1" applyAlignment="1" applyProtection="1" quotePrefix="1">
      <alignment horizontal="center"/>
      <protection locked="0"/>
    </xf>
    <xf numFmtId="176" fontId="51" fillId="3" borderId="36" xfId="0" applyNumberFormat="1" applyFont="1" applyFill="1" applyBorder="1" applyAlignment="1" applyProtection="1" quotePrefix="1">
      <alignment horizontal="center"/>
      <protection locked="0"/>
    </xf>
    <xf numFmtId="4" fontId="51" fillId="3" borderId="2" xfId="0" applyNumberFormat="1" applyFont="1" applyFill="1" applyBorder="1" applyAlignment="1" applyProtection="1">
      <alignment horizontal="center"/>
      <protection locked="0"/>
    </xf>
    <xf numFmtId="176" fontId="63" fillId="6" borderId="40" xfId="0" applyNumberFormat="1" applyFont="1" applyFill="1" applyBorder="1" applyAlignment="1" applyProtection="1" quotePrefix="1">
      <alignment horizontal="center"/>
      <protection locked="0"/>
    </xf>
    <xf numFmtId="176" fontId="63" fillId="6" borderId="36" xfId="0" applyNumberFormat="1" applyFont="1" applyFill="1" applyBorder="1" applyAlignment="1" applyProtection="1" quotePrefix="1">
      <alignment horizontal="center"/>
      <protection locked="0"/>
    </xf>
    <xf numFmtId="4" fontId="63" fillId="6" borderId="2" xfId="0" applyNumberFormat="1" applyFont="1" applyFill="1" applyBorder="1" applyAlignment="1" applyProtection="1">
      <alignment horizontal="center"/>
      <protection locked="0"/>
    </xf>
    <xf numFmtId="4" fontId="66" fillId="7" borderId="1" xfId="0" applyNumberFormat="1" applyFont="1" applyFill="1" applyBorder="1" applyAlignment="1" applyProtection="1">
      <alignment horizontal="center"/>
      <protection locked="0"/>
    </xf>
    <xf numFmtId="4" fontId="69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79" fontId="4" fillId="0" borderId="5" xfId="0" applyNumberFormat="1" applyFont="1" applyBorder="1" applyAlignment="1" applyProtection="1" quotePrefix="1">
      <alignment horizontal="center"/>
      <protection locked="0"/>
    </xf>
    <xf numFmtId="2" fontId="58" fillId="4" borderId="5" xfId="0" applyNumberFormat="1" applyFont="1" applyFill="1" applyBorder="1" applyAlignment="1" applyProtection="1">
      <alignment horizontal="center"/>
      <protection locked="0"/>
    </xf>
    <xf numFmtId="2" fontId="50" fillId="5" borderId="5" xfId="0" applyNumberFormat="1" applyFont="1" applyFill="1" applyBorder="1" applyAlignment="1" applyProtection="1">
      <alignment horizontal="center"/>
      <protection locked="0"/>
    </xf>
    <xf numFmtId="176" fontId="51" fillId="3" borderId="49" xfId="0" applyNumberFormat="1" applyFont="1" applyFill="1" applyBorder="1" applyAlignment="1" applyProtection="1" quotePrefix="1">
      <alignment horizontal="center"/>
      <protection locked="0"/>
    </xf>
    <xf numFmtId="176" fontId="51" fillId="3" borderId="53" xfId="0" applyNumberFormat="1" applyFont="1" applyFill="1" applyBorder="1" applyAlignment="1" applyProtection="1" quotePrefix="1">
      <alignment horizontal="center"/>
      <protection locked="0"/>
    </xf>
    <xf numFmtId="4" fontId="51" fillId="3" borderId="50" xfId="0" applyNumberFormat="1" applyFont="1" applyFill="1" applyBorder="1" applyAlignment="1" applyProtection="1">
      <alignment horizontal="center"/>
      <protection locked="0"/>
    </xf>
    <xf numFmtId="176" fontId="63" fillId="6" borderId="49" xfId="0" applyNumberFormat="1" applyFont="1" applyFill="1" applyBorder="1" applyAlignment="1" applyProtection="1" quotePrefix="1">
      <alignment horizontal="center"/>
      <protection locked="0"/>
    </xf>
    <xf numFmtId="176" fontId="63" fillId="6" borderId="53" xfId="0" applyNumberFormat="1" applyFont="1" applyFill="1" applyBorder="1" applyAlignment="1" applyProtection="1" quotePrefix="1">
      <alignment horizontal="center"/>
      <protection locked="0"/>
    </xf>
    <xf numFmtId="4" fontId="63" fillId="6" borderId="50" xfId="0" applyNumberFormat="1" applyFont="1" applyFill="1" applyBorder="1" applyAlignment="1" applyProtection="1">
      <alignment horizontal="center"/>
      <protection locked="0"/>
    </xf>
    <xf numFmtId="4" fontId="66" fillId="7" borderId="5" xfId="0" applyNumberFormat="1" applyFont="1" applyFill="1" applyBorder="1" applyAlignment="1" applyProtection="1">
      <alignment horizontal="center"/>
      <protection locked="0"/>
    </xf>
    <xf numFmtId="4" fontId="69" fillId="8" borderId="5" xfId="0" applyNumberFormat="1" applyFont="1" applyFill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" fontId="4" fillId="0" borderId="43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 quotePrefix="1">
      <alignment horizontal="center"/>
      <protection locked="0"/>
    </xf>
    <xf numFmtId="172" fontId="5" fillId="0" borderId="54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9" xfId="0" applyNumberFormat="1" applyFont="1" applyFill="1" applyBorder="1" applyAlignment="1" applyProtection="1">
      <alignment horizontal="center"/>
      <protection locked="0"/>
    </xf>
    <xf numFmtId="176" fontId="4" fillId="0" borderId="4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22" fontId="4" fillId="0" borderId="40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9" xfId="0" applyNumberFormat="1" applyFont="1" applyBorder="1" applyAlignment="1" applyProtection="1">
      <alignment horizontal="center"/>
      <protection locked="0"/>
    </xf>
    <xf numFmtId="172" fontId="76" fillId="10" borderId="1" xfId="0" applyNumberFormat="1" applyFont="1" applyFill="1" applyBorder="1" applyAlignment="1" applyProtection="1">
      <alignment horizontal="center"/>
      <protection locked="0"/>
    </xf>
    <xf numFmtId="2" fontId="82" fillId="12" borderId="1" xfId="0" applyNumberFormat="1" applyFont="1" applyFill="1" applyBorder="1" applyAlignment="1" applyProtection="1">
      <alignment horizontal="center"/>
      <protection locked="0"/>
    </xf>
    <xf numFmtId="176" fontId="50" fillId="5" borderId="40" xfId="0" applyNumberFormat="1" applyFont="1" applyFill="1" applyBorder="1" applyAlignment="1" applyProtection="1" quotePrefix="1">
      <alignment horizontal="center"/>
      <protection locked="0"/>
    </xf>
    <xf numFmtId="176" fontId="50" fillId="5" borderId="52" xfId="0" applyNumberFormat="1" applyFont="1" applyFill="1" applyBorder="1" applyAlignment="1" applyProtection="1" quotePrefix="1">
      <alignment horizontal="center"/>
      <protection locked="0"/>
    </xf>
    <xf numFmtId="176" fontId="75" fillId="4" borderId="1" xfId="0" applyNumberFormat="1" applyFont="1" applyFill="1" applyBorder="1" applyAlignment="1" applyProtection="1" quotePrefix="1">
      <alignment horizontal="center"/>
      <protection locked="0"/>
    </xf>
    <xf numFmtId="172" fontId="76" fillId="10" borderId="5" xfId="0" applyNumberFormat="1" applyFont="1" applyFill="1" applyBorder="1" applyAlignment="1" applyProtection="1">
      <alignment horizontal="center"/>
      <protection locked="0"/>
    </xf>
    <xf numFmtId="2" fontId="82" fillId="12" borderId="5" xfId="0" applyNumberFormat="1" applyFont="1" applyFill="1" applyBorder="1" applyAlignment="1" applyProtection="1">
      <alignment horizontal="center"/>
      <protection locked="0"/>
    </xf>
    <xf numFmtId="176" fontId="50" fillId="5" borderId="49" xfId="0" applyNumberFormat="1" applyFont="1" applyFill="1" applyBorder="1" applyAlignment="1" applyProtection="1" quotePrefix="1">
      <alignment horizontal="center"/>
      <protection locked="0"/>
    </xf>
    <xf numFmtId="176" fontId="50" fillId="5" borderId="50" xfId="0" applyNumberFormat="1" applyFont="1" applyFill="1" applyBorder="1" applyAlignment="1" applyProtection="1" quotePrefix="1">
      <alignment horizontal="center"/>
      <protection locked="0"/>
    </xf>
    <xf numFmtId="176" fontId="75" fillId="4" borderId="5" xfId="0" applyNumberFormat="1" applyFont="1" applyFill="1" applyBorder="1" applyAlignment="1" applyProtection="1" quotePrefix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2" fontId="56" fillId="3" borderId="3" xfId="0" applyNumberFormat="1" applyFont="1" applyFill="1" applyBorder="1" applyAlignment="1" applyProtection="1">
      <alignment horizontal="center"/>
      <protection locked="0"/>
    </xf>
    <xf numFmtId="2" fontId="85" fillId="7" borderId="1" xfId="0" applyNumberFormat="1" applyFont="1" applyFill="1" applyBorder="1" applyAlignment="1" applyProtection="1">
      <alignment horizontal="center"/>
      <protection locked="0"/>
    </xf>
    <xf numFmtId="176" fontId="59" fillId="14" borderId="15" xfId="0" applyNumberFormat="1" applyFont="1" applyFill="1" applyBorder="1" applyAlignment="1" applyProtection="1" quotePrefix="1">
      <alignment horizontal="center"/>
      <protection locked="0"/>
    </xf>
    <xf numFmtId="176" fontId="59" fillId="14" borderId="43" xfId="0" applyNumberFormat="1" applyFont="1" applyFill="1" applyBorder="1" applyAlignment="1" applyProtection="1" quotePrefix="1">
      <alignment horizontal="center"/>
      <protection locked="0"/>
    </xf>
    <xf numFmtId="176" fontId="63" fillId="5" borderId="4" xfId="0" applyNumberFormat="1" applyFont="1" applyFill="1" applyBorder="1" applyAlignment="1" applyProtection="1" quotePrefix="1">
      <alignment horizontal="center"/>
      <protection locked="0"/>
    </xf>
    <xf numFmtId="172" fontId="56" fillId="3" borderId="26" xfId="0" applyNumberFormat="1" applyFont="1" applyFill="1" applyBorder="1" applyAlignment="1" applyProtection="1">
      <alignment horizontal="center"/>
      <protection locked="0"/>
    </xf>
    <xf numFmtId="2" fontId="85" fillId="7" borderId="5" xfId="0" applyNumberFormat="1" applyFont="1" applyFill="1" applyBorder="1" applyAlignment="1" applyProtection="1">
      <alignment horizontal="center"/>
      <protection locked="0"/>
    </xf>
    <xf numFmtId="176" fontId="59" fillId="14" borderId="44" xfId="0" applyNumberFormat="1" applyFont="1" applyFill="1" applyBorder="1" applyAlignment="1" applyProtection="1" quotePrefix="1">
      <alignment horizontal="center"/>
      <protection locked="0"/>
    </xf>
    <xf numFmtId="176" fontId="59" fillId="14" borderId="45" xfId="0" applyNumberFormat="1" applyFont="1" applyFill="1" applyBorder="1" applyAlignment="1" applyProtection="1" quotePrefix="1">
      <alignment horizontal="center"/>
      <protection locked="0"/>
    </xf>
    <xf numFmtId="176" fontId="63" fillId="5" borderId="5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6" fillId="0" borderId="33" xfId="0" applyFont="1" applyBorder="1" applyAlignment="1" applyProtection="1">
      <alignment horizontal="center"/>
      <protection locked="0"/>
    </xf>
    <xf numFmtId="172" fontId="5" fillId="0" borderId="31" xfId="0" applyNumberFormat="1" applyFont="1" applyBorder="1" applyAlignment="1" applyProtection="1" quotePrefix="1">
      <alignment horizontal="center"/>
      <protection locked="0"/>
    </xf>
    <xf numFmtId="176" fontId="56" fillId="3" borderId="31" xfId="0" applyNumberFormat="1" applyFont="1" applyFill="1" applyBorder="1" applyAlignment="1" applyProtection="1">
      <alignment horizontal="center"/>
      <protection/>
    </xf>
    <xf numFmtId="22" fontId="4" fillId="0" borderId="56" xfId="0" applyNumberFormat="1" applyFont="1" applyBorder="1" applyAlignment="1" applyProtection="1">
      <alignment horizontal="center"/>
      <protection locked="0"/>
    </xf>
    <xf numFmtId="22" fontId="4" fillId="0" borderId="31" xfId="0" applyNumberFormat="1" applyFont="1" applyBorder="1" applyAlignment="1" applyProtection="1">
      <alignment horizontal="center"/>
      <protection locked="0"/>
    </xf>
    <xf numFmtId="2" fontId="4" fillId="0" borderId="31" xfId="0" applyNumberFormat="1" applyFont="1" applyFill="1" applyBorder="1" applyAlignment="1" applyProtection="1" quotePrefix="1">
      <alignment horizontal="center"/>
      <protection/>
    </xf>
    <xf numFmtId="172" fontId="4" fillId="0" borderId="31" xfId="0" applyNumberFormat="1" applyFont="1" applyFill="1" applyBorder="1" applyAlignment="1" applyProtection="1" quotePrefix="1">
      <alignment horizontal="center"/>
      <protection/>
    </xf>
    <xf numFmtId="176" fontId="4" fillId="0" borderId="32" xfId="0" applyNumberFormat="1" applyFont="1" applyBorder="1" applyAlignment="1" applyProtection="1">
      <alignment horizontal="center"/>
      <protection locked="0"/>
    </xf>
    <xf numFmtId="176" fontId="4" fillId="0" borderId="31" xfId="0" applyNumberFormat="1" applyFont="1" applyBorder="1" applyAlignment="1" applyProtection="1">
      <alignment horizontal="center"/>
      <protection locked="0"/>
    </xf>
    <xf numFmtId="172" fontId="76" fillId="10" borderId="31" xfId="0" applyNumberFormat="1" applyFont="1" applyFill="1" applyBorder="1" applyAlignment="1" applyProtection="1">
      <alignment horizontal="center"/>
      <protection locked="0"/>
    </xf>
    <xf numFmtId="2" fontId="82" fillId="12" borderId="31" xfId="0" applyNumberFormat="1" applyFont="1" applyFill="1" applyBorder="1" applyAlignment="1" applyProtection="1">
      <alignment horizontal="center"/>
      <protection locked="0"/>
    </xf>
    <xf numFmtId="176" fontId="50" fillId="5" borderId="56" xfId="0" applyNumberFormat="1" applyFont="1" applyFill="1" applyBorder="1" applyAlignment="1" applyProtection="1" quotePrefix="1">
      <alignment horizontal="center"/>
      <protection locked="0"/>
    </xf>
    <xf numFmtId="176" fontId="50" fillId="5" borderId="57" xfId="0" applyNumberFormat="1" applyFont="1" applyFill="1" applyBorder="1" applyAlignment="1" applyProtection="1" quotePrefix="1">
      <alignment horizontal="center"/>
      <protection locked="0"/>
    </xf>
    <xf numFmtId="176" fontId="75" fillId="4" borderId="31" xfId="0" applyNumberFormat="1" applyFont="1" applyFill="1" applyBorder="1" applyAlignment="1" applyProtection="1" quotePrefix="1">
      <alignment horizontal="center"/>
      <protection locked="0"/>
    </xf>
    <xf numFmtId="4" fontId="18" fillId="0" borderId="31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6" fillId="0" borderId="4" xfId="0" applyFont="1" applyBorder="1" applyAlignment="1" applyProtection="1">
      <alignment horizontal="center"/>
      <protection locked="0"/>
    </xf>
    <xf numFmtId="172" fontId="5" fillId="0" borderId="4" xfId="0" applyNumberFormat="1" applyFont="1" applyBorder="1" applyAlignment="1" applyProtection="1" quotePrefix="1">
      <alignment horizontal="center"/>
      <protection locked="0"/>
    </xf>
    <xf numFmtId="22" fontId="4" fillId="0" borderId="4" xfId="0" applyNumberFormat="1" applyFont="1" applyBorder="1" applyAlignment="1" applyProtection="1">
      <alignment horizontal="center"/>
      <protection locked="0"/>
    </xf>
    <xf numFmtId="172" fontId="76" fillId="10" borderId="4" xfId="0" applyNumberFormat="1" applyFont="1" applyFill="1" applyBorder="1" applyAlignment="1" applyProtection="1">
      <alignment horizontal="center"/>
      <protection locked="0"/>
    </xf>
    <xf numFmtId="2" fontId="82" fillId="12" borderId="4" xfId="0" applyNumberFormat="1" applyFont="1" applyFill="1" applyBorder="1" applyAlignment="1" applyProtection="1">
      <alignment horizontal="center"/>
      <protection locked="0"/>
    </xf>
    <xf numFmtId="176" fontId="50" fillId="5" borderId="4" xfId="0" applyNumberFormat="1" applyFont="1" applyFill="1" applyBorder="1" applyAlignment="1" applyProtection="1" quotePrefix="1">
      <alignment horizontal="center"/>
      <protection locked="0"/>
    </xf>
    <xf numFmtId="176" fontId="75" fillId="4" borderId="4" xfId="0" applyNumberFormat="1" applyFont="1" applyFill="1" applyBorder="1" applyAlignment="1" applyProtection="1" quotePrefix="1">
      <alignment horizontal="center"/>
      <protection locked="0"/>
    </xf>
    <xf numFmtId="0" fontId="29" fillId="0" borderId="16" xfId="0" applyFont="1" applyBorder="1" applyAlignment="1">
      <alignment horizontal="centerContinuous"/>
    </xf>
    <xf numFmtId="0" fontId="90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horizontal="centerContinuous"/>
    </xf>
    <xf numFmtId="0" fontId="92" fillId="0" borderId="0" xfId="0" applyFont="1" applyAlignment="1">
      <alignment horizontal="centerContinuous"/>
    </xf>
    <xf numFmtId="0" fontId="91" fillId="0" borderId="0" xfId="0" applyFont="1" applyAlignment="1">
      <alignment/>
    </xf>
    <xf numFmtId="0" fontId="29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29" fillId="0" borderId="17" xfId="0" applyFont="1" applyBorder="1" applyAlignment="1">
      <alignment horizontal="centerContinuous"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20" xfId="0" applyFont="1" applyBorder="1" applyAlignment="1">
      <alignment horizontal="centerContinuous"/>
    </xf>
    <xf numFmtId="0" fontId="29" fillId="0" borderId="20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7" fontId="33" fillId="0" borderId="12" xfId="0" applyNumberFormat="1" applyFont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93" fillId="0" borderId="19" xfId="0" applyFont="1" applyBorder="1" applyAlignment="1">
      <alignment vertical="center"/>
    </xf>
    <xf numFmtId="0" fontId="93" fillId="0" borderId="10" xfId="0" applyFont="1" applyBorder="1" applyAlignment="1">
      <alignment vertical="center"/>
    </xf>
    <xf numFmtId="0" fontId="93" fillId="0" borderId="1" xfId="0" applyFont="1" applyBorder="1" applyAlignment="1">
      <alignment vertical="center"/>
    </xf>
    <xf numFmtId="0" fontId="93" fillId="15" borderId="1" xfId="0" applyFont="1" applyFill="1" applyBorder="1" applyAlignment="1">
      <alignment vertical="center"/>
    </xf>
    <xf numFmtId="0" fontId="93" fillId="0" borderId="20" xfId="0" applyFont="1" applyBorder="1" applyAlignment="1">
      <alignment vertical="center"/>
    </xf>
    <xf numFmtId="0" fontId="93" fillId="1" borderId="40" xfId="0" applyFont="1" applyFill="1" applyBorder="1" applyAlignment="1">
      <alignment horizontal="center" vertical="center"/>
    </xf>
    <xf numFmtId="0" fontId="93" fillId="1" borderId="1" xfId="0" applyFont="1" applyFill="1" applyBorder="1" applyAlignment="1">
      <alignment horizontal="center" vertical="center"/>
    </xf>
    <xf numFmtId="0" fontId="93" fillId="15" borderId="4" xfId="0" applyFont="1" applyFill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0" borderId="4" xfId="0" applyFont="1" applyBorder="1" applyAlignment="1">
      <alignment horizontal="center" vertical="center"/>
    </xf>
    <xf numFmtId="0" fontId="93" fillId="1" borderId="15" xfId="0" applyFont="1" applyFill="1" applyBorder="1" applyAlignment="1">
      <alignment horizontal="center" vertical="center"/>
    </xf>
    <xf numFmtId="0" fontId="93" fillId="1" borderId="4" xfId="0" applyFont="1" applyFill="1" applyBorder="1" applyAlignment="1">
      <alignment horizontal="center" vertical="center"/>
    </xf>
    <xf numFmtId="0" fontId="93" fillId="0" borderId="44" xfId="0" applyFont="1" applyBorder="1" applyAlignment="1">
      <alignment horizontal="center" vertical="center"/>
    </xf>
    <xf numFmtId="0" fontId="93" fillId="0" borderId="54" xfId="0" applyFont="1" applyBorder="1" applyAlignment="1">
      <alignment horizontal="center" vertical="center"/>
    </xf>
    <xf numFmtId="0" fontId="93" fillId="15" borderId="54" xfId="0" applyFont="1" applyFill="1" applyBorder="1" applyAlignment="1">
      <alignment horizontal="center" vertical="center"/>
    </xf>
    <xf numFmtId="0" fontId="93" fillId="0" borderId="54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right" vertical="center"/>
    </xf>
    <xf numFmtId="178" fontId="94" fillId="0" borderId="12" xfId="0" applyNumberFormat="1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horizontal="right" vertical="center"/>
    </xf>
    <xf numFmtId="0" fontId="94" fillId="0" borderId="0" xfId="0" applyFont="1" applyBorder="1" applyAlignment="1">
      <alignment horizontal="right" vertical="center"/>
    </xf>
    <xf numFmtId="0" fontId="93" fillId="0" borderId="12" xfId="0" applyFont="1" applyBorder="1" applyAlignment="1">
      <alignment horizontal="center" vertical="center"/>
    </xf>
    <xf numFmtId="2" fontId="94" fillId="15" borderId="12" xfId="0" applyNumberFormat="1" applyFont="1" applyFill="1" applyBorder="1" applyAlignment="1">
      <alignment horizontal="center" vertical="center"/>
    </xf>
    <xf numFmtId="2" fontId="94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95" fillId="15" borderId="58" xfId="0" applyFont="1" applyFill="1" applyBorder="1" applyAlignment="1" applyProtection="1">
      <alignment horizontal="right"/>
      <protection/>
    </xf>
    <xf numFmtId="0" fontId="29" fillId="0" borderId="27" xfId="0" applyFont="1" applyBorder="1" applyAlignment="1">
      <alignment/>
    </xf>
    <xf numFmtId="0" fontId="0" fillId="0" borderId="22" xfId="0" applyBorder="1" applyAlignment="1">
      <alignment/>
    </xf>
    <xf numFmtId="0" fontId="29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93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93" fillId="0" borderId="41" xfId="0" applyFont="1" applyFill="1" applyBorder="1" applyAlignment="1">
      <alignment vertical="center"/>
    </xf>
    <xf numFmtId="0" fontId="93" fillId="0" borderId="31" xfId="0" applyFont="1" applyFill="1" applyBorder="1" applyAlignment="1">
      <alignment horizontal="center" vertical="center"/>
    </xf>
    <xf numFmtId="0" fontId="93" fillId="0" borderId="5" xfId="0" applyFont="1" applyFill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7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íneas" xfId="21"/>
    <cellStyle name="Normal_TRA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EG15">
            <v>38231</v>
          </cell>
          <cell r="EH15">
            <v>38261</v>
          </cell>
          <cell r="EI15">
            <v>38292</v>
          </cell>
          <cell r="EJ15">
            <v>38322</v>
          </cell>
          <cell r="EK15">
            <v>38353</v>
          </cell>
          <cell r="EL15">
            <v>38384</v>
          </cell>
          <cell r="EM15">
            <v>38412</v>
          </cell>
          <cell r="EN15">
            <v>38443</v>
          </cell>
          <cell r="EO15">
            <v>38473</v>
          </cell>
          <cell r="EP15">
            <v>38504</v>
          </cell>
          <cell r="EQ15">
            <v>38534</v>
          </cell>
          <cell r="ER15">
            <v>38565</v>
          </cell>
          <cell r="ES15">
            <v>38596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EQ17">
            <v>2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EH23">
            <v>4</v>
          </cell>
          <cell r="EI23">
            <v>1</v>
          </cell>
          <cell r="EQ23">
            <v>1</v>
          </cell>
          <cell r="ER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EJ26">
            <v>2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  <cell r="EK27">
            <v>2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  <cell r="EN31">
            <v>1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  <cell r="EN32">
            <v>1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EN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EL35">
            <v>1</v>
          </cell>
          <cell r="EP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  <cell r="EJ37">
            <v>1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  <cell r="EI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EP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EG46" t="str">
            <v>XXXX</v>
          </cell>
          <cell r="EH46" t="str">
            <v>XXXX</v>
          </cell>
          <cell r="EI46" t="str">
            <v>XXXX</v>
          </cell>
          <cell r="EJ46" t="str">
            <v>XXXX</v>
          </cell>
          <cell r="EK46" t="str">
            <v>XXXX</v>
          </cell>
          <cell r="EL46" t="str">
            <v>XXXX</v>
          </cell>
          <cell r="EM46" t="str">
            <v>XXXX</v>
          </cell>
          <cell r="EN46" t="str">
            <v>XXXX</v>
          </cell>
          <cell r="EO46" t="str">
            <v>XXXX</v>
          </cell>
          <cell r="EP46" t="str">
            <v>XXXX</v>
          </cell>
          <cell r="EQ46" t="str">
            <v>XXXX</v>
          </cell>
          <cell r="ER46" t="str">
            <v>XXXX</v>
          </cell>
          <cell r="EW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EK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  <cell r="EJ50">
            <v>1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EJ51">
            <v>2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  <cell r="EN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EG54" t="str">
            <v>XXXX</v>
          </cell>
          <cell r="EH54" t="str">
            <v>XXXX</v>
          </cell>
          <cell r="EI54" t="str">
            <v>XXXX</v>
          </cell>
          <cell r="EJ54" t="str">
            <v>XXXX</v>
          </cell>
          <cell r="EK54" t="str">
            <v>XXXX</v>
          </cell>
          <cell r="EL54" t="str">
            <v>XXXX</v>
          </cell>
          <cell r="EM54" t="str">
            <v>XXXX</v>
          </cell>
          <cell r="EN54" t="str">
            <v>XXXX</v>
          </cell>
          <cell r="EO54" t="str">
            <v>XXXX</v>
          </cell>
          <cell r="EP54" t="str">
            <v>XXXX</v>
          </cell>
          <cell r="EQ54" t="str">
            <v>XXXX</v>
          </cell>
          <cell r="ER54" t="str">
            <v>XXXX</v>
          </cell>
          <cell r="EW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  <cell r="EQ55">
            <v>2</v>
          </cell>
          <cell r="ER55">
            <v>1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EG57" t="str">
            <v>XXXX</v>
          </cell>
          <cell r="EH57" t="str">
            <v>XXXX</v>
          </cell>
          <cell r="EI57" t="str">
            <v>XXXX</v>
          </cell>
          <cell r="EJ57" t="str">
            <v>XXXX</v>
          </cell>
          <cell r="EK57" t="str">
            <v>XXXX</v>
          </cell>
          <cell r="EL57" t="str">
            <v>XXXX</v>
          </cell>
          <cell r="EM57" t="str">
            <v>XXXX</v>
          </cell>
          <cell r="EN57" t="str">
            <v>XXXX</v>
          </cell>
          <cell r="EO57" t="str">
            <v>XXXX</v>
          </cell>
          <cell r="EP57" t="str">
            <v>XXXX</v>
          </cell>
          <cell r="EQ57" t="str">
            <v>XXXX</v>
          </cell>
          <cell r="ER57" t="str">
            <v>XXXX</v>
          </cell>
          <cell r="EW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EK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EI61">
            <v>1</v>
          </cell>
          <cell r="ER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EI62">
            <v>2</v>
          </cell>
          <cell r="EN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  <cell r="EI67">
            <v>1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EN71">
            <v>1</v>
          </cell>
          <cell r="EO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EI72">
            <v>1</v>
          </cell>
          <cell r="EO72">
            <v>1</v>
          </cell>
          <cell r="EQ72">
            <v>2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EQ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  <cell r="EJ78">
            <v>1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EG87" t="str">
            <v>XXXX</v>
          </cell>
          <cell r="EH87" t="str">
            <v>XXXX</v>
          </cell>
          <cell r="EI87" t="str">
            <v>XXXX</v>
          </cell>
          <cell r="EJ87" t="str">
            <v>XXXX</v>
          </cell>
          <cell r="EK87" t="str">
            <v>XXXX</v>
          </cell>
          <cell r="EL87" t="str">
            <v>XXXX</v>
          </cell>
          <cell r="EM87" t="str">
            <v>XXXX</v>
          </cell>
          <cell r="EN87" t="str">
            <v>XXXX</v>
          </cell>
          <cell r="EO87" t="str">
            <v>XXXX</v>
          </cell>
          <cell r="EP87" t="str">
            <v>XXXX</v>
          </cell>
          <cell r="EQ87" t="str">
            <v>XXXX</v>
          </cell>
          <cell r="ER87" t="str">
            <v>XXXX</v>
          </cell>
          <cell r="EW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EG100">
            <v>0.53</v>
          </cell>
          <cell r="EH100">
            <v>0.47</v>
          </cell>
          <cell r="EI100">
            <v>0.48</v>
          </cell>
          <cell r="EJ100">
            <v>0.49</v>
          </cell>
          <cell r="EK100">
            <v>0.47</v>
          </cell>
          <cell r="EL100">
            <v>0.51</v>
          </cell>
          <cell r="EM100">
            <v>0.47</v>
          </cell>
          <cell r="EN100">
            <v>0.42</v>
          </cell>
          <cell r="EO100">
            <v>0.47</v>
          </cell>
          <cell r="EP100">
            <v>0.43</v>
          </cell>
          <cell r="EQ100">
            <v>0.39</v>
          </cell>
          <cell r="ER100">
            <v>0.43</v>
          </cell>
          <cell r="ES100">
            <v>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6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6" customWidth="1"/>
    <col min="2" max="2" width="7.7109375" style="16" customWidth="1"/>
    <col min="3" max="3" width="12.28125" style="16" customWidth="1"/>
    <col min="4" max="4" width="10.7109375" style="16" customWidth="1"/>
    <col min="5" max="5" width="15.8515625" style="16" customWidth="1"/>
    <col min="6" max="6" width="17.00390625" style="16" customWidth="1"/>
    <col min="7" max="7" width="30.28125" style="16" customWidth="1"/>
    <col min="8" max="8" width="15.8515625" style="16" customWidth="1"/>
    <col min="9" max="9" width="15.710937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71" customFormat="1" ht="26.25">
      <c r="B1" s="72"/>
      <c r="E1" s="13"/>
      <c r="K1" s="441"/>
    </row>
    <row r="2" spans="2:10" s="71" customFormat="1" ht="26.25">
      <c r="B2" s="72" t="s">
        <v>165</v>
      </c>
      <c r="C2" s="73"/>
      <c r="D2" s="74"/>
      <c r="E2" s="74"/>
      <c r="F2" s="74"/>
      <c r="G2" s="74"/>
      <c r="H2" s="74"/>
      <c r="I2" s="74"/>
      <c r="J2" s="74"/>
    </row>
    <row r="3" spans="3:19" ht="12.75">
      <c r="C3"/>
      <c r="D3" s="75"/>
      <c r="E3" s="75"/>
      <c r="F3" s="75"/>
      <c r="G3" s="75"/>
      <c r="H3" s="75"/>
      <c r="I3" s="75"/>
      <c r="J3" s="75"/>
      <c r="P3" s="14"/>
      <c r="Q3" s="14"/>
      <c r="R3" s="14"/>
      <c r="S3" s="14"/>
    </row>
    <row r="4" spans="1:19" s="78" customFormat="1" ht="11.25">
      <c r="A4" s="76" t="s">
        <v>68</v>
      </c>
      <c r="B4" s="7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s="78" customFormat="1" ht="11.25">
      <c r="A5" s="76" t="s">
        <v>69</v>
      </c>
      <c r="B5" s="77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2:19" s="71" customFormat="1" ht="11.25" customHeight="1">
      <c r="B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2:19" s="10" customFormat="1" ht="21">
      <c r="B7" s="242" t="s">
        <v>0</v>
      </c>
      <c r="C7" s="82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42" t="s">
        <v>1</v>
      </c>
      <c r="C9" s="82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84"/>
      <c r="E10" s="8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42" t="s">
        <v>164</v>
      </c>
      <c r="C11" s="4"/>
      <c r="D11" s="83"/>
      <c r="E11" s="83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85" customFormat="1" ht="16.5" thickBot="1">
      <c r="D12" s="86"/>
      <c r="E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 s="85" customFormat="1" ht="16.5" thickTop="1">
      <c r="B13" s="88"/>
      <c r="C13" s="89"/>
      <c r="D13" s="89"/>
      <c r="E13" s="427"/>
      <c r="F13" s="89"/>
      <c r="G13" s="89"/>
      <c r="H13" s="89"/>
      <c r="I13" s="89"/>
      <c r="J13" s="90"/>
      <c r="K13" s="87"/>
      <c r="L13" s="87"/>
      <c r="M13" s="87"/>
      <c r="N13" s="87"/>
      <c r="O13" s="87"/>
      <c r="P13" s="87"/>
      <c r="Q13" s="87"/>
      <c r="R13" s="87"/>
      <c r="S13" s="87"/>
    </row>
    <row r="14" spans="2:19" s="15" customFormat="1" ht="19.5">
      <c r="B14" s="91" t="s">
        <v>147</v>
      </c>
      <c r="C14" s="92"/>
      <c r="D14" s="93"/>
      <c r="E14" s="428"/>
      <c r="F14" s="94"/>
      <c r="G14" s="94"/>
      <c r="H14" s="94"/>
      <c r="I14" s="95"/>
      <c r="J14" s="96"/>
      <c r="K14" s="97"/>
      <c r="L14" s="97"/>
      <c r="M14" s="97"/>
      <c r="N14" s="97"/>
      <c r="O14" s="97"/>
      <c r="P14" s="97"/>
      <c r="Q14" s="97"/>
      <c r="R14" s="97"/>
      <c r="S14" s="97"/>
    </row>
    <row r="15" spans="2:19" s="15" customFormat="1" ht="13.5" customHeight="1">
      <c r="B15" s="98"/>
      <c r="C15" s="99"/>
      <c r="D15" s="426"/>
      <c r="E15" s="429"/>
      <c r="F15" s="49"/>
      <c r="G15" s="49"/>
      <c r="H15" s="49"/>
      <c r="I15" s="97"/>
      <c r="J15" s="100"/>
      <c r="K15" s="97"/>
      <c r="L15" s="97"/>
      <c r="M15" s="97"/>
      <c r="N15" s="97"/>
      <c r="O15" s="97"/>
      <c r="P15" s="97"/>
      <c r="Q15" s="97"/>
      <c r="R15" s="97"/>
      <c r="S15" s="97"/>
    </row>
    <row r="16" spans="2:19" s="15" customFormat="1" ht="19.5">
      <c r="B16" s="98"/>
      <c r="C16" s="101" t="s">
        <v>70</v>
      </c>
      <c r="D16" s="426" t="s">
        <v>71</v>
      </c>
      <c r="E16" s="429"/>
      <c r="F16" s="49"/>
      <c r="G16" s="49"/>
      <c r="H16" s="49"/>
      <c r="I16" s="102"/>
      <c r="J16" s="100"/>
      <c r="K16" s="97"/>
      <c r="L16" s="97"/>
      <c r="M16" s="97"/>
      <c r="N16" s="97"/>
      <c r="O16" s="97"/>
      <c r="P16" s="97"/>
      <c r="Q16" s="97"/>
      <c r="R16" s="97"/>
      <c r="S16" s="97"/>
    </row>
    <row r="17" spans="2:19" s="15" customFormat="1" ht="19.5">
      <c r="B17" s="98"/>
      <c r="C17" s="101"/>
      <c r="D17" s="426">
        <v>11</v>
      </c>
      <c r="E17" s="430" t="s">
        <v>72</v>
      </c>
      <c r="F17" s="49"/>
      <c r="G17" s="49"/>
      <c r="H17" s="49"/>
      <c r="I17" s="102">
        <f>ROUND('LI-0509 (2)'!AC43,2)</f>
        <v>67838.63</v>
      </c>
      <c r="J17" s="100"/>
      <c r="K17" s="97"/>
      <c r="L17" s="97"/>
      <c r="M17" s="97"/>
      <c r="N17" s="97"/>
      <c r="O17" s="97"/>
      <c r="P17" s="97"/>
      <c r="Q17" s="97"/>
      <c r="R17" s="97"/>
      <c r="S17" s="97"/>
    </row>
    <row r="18" spans="2:19" s="15" customFormat="1" ht="19.5">
      <c r="B18" s="98"/>
      <c r="C18" s="101"/>
      <c r="D18" s="426"/>
      <c r="E18" s="430"/>
      <c r="F18" s="49"/>
      <c r="G18" s="49"/>
      <c r="H18" s="49"/>
      <c r="I18" s="102"/>
      <c r="J18" s="100"/>
      <c r="K18" s="97"/>
      <c r="L18" s="97"/>
      <c r="M18" s="97"/>
      <c r="N18" s="97"/>
      <c r="O18" s="97"/>
      <c r="P18" s="97"/>
      <c r="Q18" s="97"/>
      <c r="R18" s="97"/>
      <c r="S18" s="97"/>
    </row>
    <row r="19" spans="2:19" ht="12.75" customHeight="1">
      <c r="B19" s="103"/>
      <c r="C19" s="104"/>
      <c r="D19" s="426"/>
      <c r="E19" s="431"/>
      <c r="F19" s="105"/>
      <c r="G19" s="105"/>
      <c r="H19" s="105"/>
      <c r="I19" s="106"/>
      <c r="J19" s="107"/>
      <c r="K19" s="14"/>
      <c r="L19" s="14"/>
      <c r="M19" s="14"/>
      <c r="N19" s="14"/>
      <c r="O19" s="14"/>
      <c r="P19" s="14"/>
      <c r="Q19" s="14"/>
      <c r="R19" s="14"/>
      <c r="S19" s="14"/>
    </row>
    <row r="20" spans="2:19" s="15" customFormat="1" ht="19.5">
      <c r="B20" s="98"/>
      <c r="C20" s="101" t="s">
        <v>73</v>
      </c>
      <c r="D20" s="433" t="s">
        <v>74</v>
      </c>
      <c r="E20" s="429"/>
      <c r="F20" s="49"/>
      <c r="G20" s="49"/>
      <c r="H20" s="49"/>
      <c r="I20" s="102"/>
      <c r="J20" s="100"/>
      <c r="K20" s="97"/>
      <c r="L20" s="97"/>
      <c r="M20" s="97"/>
      <c r="N20" s="97"/>
      <c r="O20" s="97"/>
      <c r="P20" s="97"/>
      <c r="Q20" s="97"/>
      <c r="R20" s="97"/>
      <c r="S20" s="97"/>
    </row>
    <row r="21" spans="2:19" s="15" customFormat="1" ht="19.5">
      <c r="B21" s="98"/>
      <c r="C21" s="101"/>
      <c r="D21" s="426">
        <v>21</v>
      </c>
      <c r="E21" s="430" t="s">
        <v>75</v>
      </c>
      <c r="F21" s="49"/>
      <c r="G21" s="49"/>
      <c r="H21" s="49"/>
      <c r="I21" s="102"/>
      <c r="J21" s="100"/>
      <c r="K21" s="97"/>
      <c r="L21" s="97"/>
      <c r="M21" s="97"/>
      <c r="N21" s="97"/>
      <c r="O21" s="97"/>
      <c r="P21" s="97"/>
      <c r="Q21" s="97"/>
      <c r="R21" s="97"/>
      <c r="S21" s="97"/>
    </row>
    <row r="22" spans="2:19" s="15" customFormat="1" ht="19.5">
      <c r="B22" s="98"/>
      <c r="C22" s="101"/>
      <c r="D22" s="426"/>
      <c r="E22" s="432">
        <v>211</v>
      </c>
      <c r="F22" s="13" t="s">
        <v>72</v>
      </c>
      <c r="G22" s="49"/>
      <c r="H22" s="49"/>
      <c r="I22" s="102">
        <f>'TR-0509'!AA40</f>
        <v>6847.75</v>
      </c>
      <c r="J22" s="100"/>
      <c r="K22" s="97"/>
      <c r="L22" s="97"/>
      <c r="M22" s="97"/>
      <c r="N22" s="97"/>
      <c r="O22" s="97"/>
      <c r="P22" s="97"/>
      <c r="Q22" s="97"/>
      <c r="R22" s="97"/>
      <c r="S22" s="97"/>
    </row>
    <row r="23" spans="2:19" s="15" customFormat="1" ht="9.75" customHeight="1">
      <c r="B23" s="98"/>
      <c r="C23" s="101"/>
      <c r="D23" s="426"/>
      <c r="E23" s="432"/>
      <c r="F23" s="13"/>
      <c r="G23" s="49"/>
      <c r="H23" s="49"/>
      <c r="I23" s="102"/>
      <c r="J23" s="100"/>
      <c r="K23" s="97"/>
      <c r="L23" s="97"/>
      <c r="M23" s="97"/>
      <c r="N23" s="97"/>
      <c r="O23" s="97"/>
      <c r="P23" s="97"/>
      <c r="Q23" s="97"/>
      <c r="R23" s="97"/>
      <c r="S23" s="97"/>
    </row>
    <row r="24" spans="2:19" s="15" customFormat="1" ht="19.5">
      <c r="B24" s="98"/>
      <c r="C24" s="101"/>
      <c r="D24" s="426">
        <v>22</v>
      </c>
      <c r="E24" s="430" t="s">
        <v>76</v>
      </c>
      <c r="F24" s="49"/>
      <c r="G24" s="49"/>
      <c r="H24" s="49"/>
      <c r="I24" s="102"/>
      <c r="J24" s="100"/>
      <c r="K24" s="97"/>
      <c r="L24" s="97"/>
      <c r="M24" s="97"/>
      <c r="N24" s="97"/>
      <c r="O24" s="97"/>
      <c r="P24" s="97"/>
      <c r="Q24" s="97"/>
      <c r="R24" s="97"/>
      <c r="S24" s="97"/>
    </row>
    <row r="25" spans="2:19" s="15" customFormat="1" ht="19.5">
      <c r="B25" s="98"/>
      <c r="C25" s="101"/>
      <c r="D25" s="426"/>
      <c r="E25" s="432">
        <v>221</v>
      </c>
      <c r="F25" s="13" t="s">
        <v>72</v>
      </c>
      <c r="G25" s="49"/>
      <c r="H25" s="49"/>
      <c r="I25" s="102">
        <f>'SA-0509 (2)'!T45</f>
        <v>24123.09</v>
      </c>
      <c r="J25" s="100"/>
      <c r="K25" s="97"/>
      <c r="L25" s="97"/>
      <c r="M25" s="97"/>
      <c r="N25" s="97"/>
      <c r="O25" s="97"/>
      <c r="P25" s="97"/>
      <c r="Q25" s="97"/>
      <c r="R25" s="97"/>
      <c r="S25" s="97"/>
    </row>
    <row r="26" spans="2:19" s="15" customFormat="1" ht="19.5">
      <c r="B26" s="98"/>
      <c r="C26" s="101"/>
      <c r="D26" s="426"/>
      <c r="E26" s="432"/>
      <c r="F26" s="13"/>
      <c r="G26" s="49"/>
      <c r="H26" s="49"/>
      <c r="I26" s="102"/>
      <c r="J26" s="100"/>
      <c r="K26" s="97"/>
      <c r="L26" s="97"/>
      <c r="M26" s="97"/>
      <c r="N26" s="97"/>
      <c r="O26" s="97"/>
      <c r="P26" s="97"/>
      <c r="Q26" s="97"/>
      <c r="R26" s="97"/>
      <c r="S26" s="97"/>
    </row>
    <row r="27" spans="2:19" ht="12.75" customHeight="1">
      <c r="B27" s="103"/>
      <c r="C27" s="104"/>
      <c r="D27" s="426"/>
      <c r="E27" s="431"/>
      <c r="F27" s="105"/>
      <c r="G27" s="105"/>
      <c r="H27" s="105"/>
      <c r="I27" s="106"/>
      <c r="J27" s="107"/>
      <c r="K27" s="14"/>
      <c r="L27" s="14"/>
      <c r="M27" s="14"/>
      <c r="N27" s="14"/>
      <c r="O27" s="14"/>
      <c r="P27" s="14"/>
      <c r="Q27" s="14"/>
      <c r="R27" s="14"/>
      <c r="S27" s="14"/>
    </row>
    <row r="28" spans="2:19" s="15" customFormat="1" ht="19.5">
      <c r="B28" s="98"/>
      <c r="C28" s="101" t="s">
        <v>77</v>
      </c>
      <c r="D28" s="433" t="s">
        <v>78</v>
      </c>
      <c r="E28" s="429"/>
      <c r="F28" s="49"/>
      <c r="G28" s="49"/>
      <c r="H28" s="49"/>
      <c r="I28" s="102"/>
      <c r="J28" s="100"/>
      <c r="K28" s="97"/>
      <c r="L28" s="97"/>
      <c r="M28" s="97"/>
      <c r="N28" s="97"/>
      <c r="O28" s="97"/>
      <c r="P28" s="97"/>
      <c r="Q28" s="97"/>
      <c r="R28" s="97"/>
      <c r="S28" s="97"/>
    </row>
    <row r="29" spans="2:19" s="15" customFormat="1" ht="19.5">
      <c r="B29" s="98"/>
      <c r="C29" s="101"/>
      <c r="D29" s="426">
        <v>31</v>
      </c>
      <c r="E29" s="430" t="s">
        <v>72</v>
      </c>
      <c r="F29" s="49"/>
      <c r="G29" s="49"/>
      <c r="H29" s="49"/>
      <c r="I29" s="102">
        <f>'RE-0509'!U43</f>
        <v>81242.47</v>
      </c>
      <c r="J29" s="100"/>
      <c r="K29" s="97"/>
      <c r="L29" s="97"/>
      <c r="M29" s="97"/>
      <c r="N29" s="97"/>
      <c r="O29" s="97"/>
      <c r="P29" s="97"/>
      <c r="Q29" s="97"/>
      <c r="R29" s="97"/>
      <c r="S29" s="97"/>
    </row>
    <row r="30" spans="2:19" s="15" customFormat="1" ht="19.5">
      <c r="B30" s="98"/>
      <c r="C30" s="101"/>
      <c r="D30" s="426"/>
      <c r="E30" s="430"/>
      <c r="F30" s="49"/>
      <c r="G30" s="49"/>
      <c r="H30" s="49"/>
      <c r="I30" s="102"/>
      <c r="J30" s="100"/>
      <c r="K30" s="97"/>
      <c r="L30" s="97"/>
      <c r="M30" s="97"/>
      <c r="N30" s="97"/>
      <c r="O30" s="97"/>
      <c r="P30" s="97"/>
      <c r="Q30" s="97"/>
      <c r="R30" s="97"/>
      <c r="S30" s="97"/>
    </row>
    <row r="31" spans="2:19" s="15" customFormat="1" ht="20.25" thickBot="1">
      <c r="B31" s="98"/>
      <c r="C31" s="99"/>
      <c r="D31" s="426"/>
      <c r="E31" s="429"/>
      <c r="F31" s="49"/>
      <c r="G31" s="49"/>
      <c r="H31" s="49"/>
      <c r="I31" s="97"/>
      <c r="J31" s="100"/>
      <c r="K31" s="97"/>
      <c r="L31" s="97"/>
      <c r="M31" s="97"/>
      <c r="N31" s="97"/>
      <c r="O31" s="97"/>
      <c r="P31" s="97"/>
      <c r="Q31" s="97"/>
      <c r="R31" s="97"/>
      <c r="S31" s="97"/>
    </row>
    <row r="32" spans="2:19" s="15" customFormat="1" ht="20.25" thickBot="1" thickTop="1">
      <c r="B32" s="98"/>
      <c r="C32" s="101"/>
      <c r="D32" s="101"/>
      <c r="F32" s="108" t="s">
        <v>79</v>
      </c>
      <c r="G32" s="109">
        <f>SUM(I16:I30)</f>
        <v>180051.94</v>
      </c>
      <c r="H32" s="241"/>
      <c r="J32" s="100"/>
      <c r="K32" s="97"/>
      <c r="L32" s="97"/>
      <c r="M32" s="97"/>
      <c r="N32" s="97"/>
      <c r="O32" s="97"/>
      <c r="P32" s="97"/>
      <c r="Q32" s="97"/>
      <c r="R32" s="97"/>
      <c r="S32" s="97"/>
    </row>
    <row r="33" spans="2:19" s="15" customFormat="1" ht="9.75" customHeight="1" thickTop="1">
      <c r="B33" s="98"/>
      <c r="C33" s="101"/>
      <c r="D33" s="101"/>
      <c r="F33" s="434"/>
      <c r="G33" s="241"/>
      <c r="H33" s="241"/>
      <c r="J33" s="100"/>
      <c r="K33" s="97"/>
      <c r="L33" s="97"/>
      <c r="M33" s="97"/>
      <c r="N33" s="97"/>
      <c r="O33" s="97"/>
      <c r="P33" s="97"/>
      <c r="Q33" s="97"/>
      <c r="R33" s="97"/>
      <c r="S33" s="97"/>
    </row>
    <row r="34" spans="2:19" s="15" customFormat="1" ht="18.75">
      <c r="B34" s="98"/>
      <c r="C34" s="453" t="s">
        <v>163</v>
      </c>
      <c r="D34" s="101"/>
      <c r="F34" s="434"/>
      <c r="G34" s="241"/>
      <c r="H34" s="241"/>
      <c r="J34" s="100"/>
      <c r="K34" s="97"/>
      <c r="L34" s="97"/>
      <c r="M34" s="97"/>
      <c r="N34" s="97"/>
      <c r="O34" s="97"/>
      <c r="P34" s="97"/>
      <c r="Q34" s="97"/>
      <c r="R34" s="97"/>
      <c r="S34" s="97"/>
    </row>
    <row r="35" spans="2:19" s="85" customFormat="1" ht="10.5" customHeight="1" thickBot="1">
      <c r="B35" s="110"/>
      <c r="C35" s="111"/>
      <c r="D35" s="111"/>
      <c r="E35" s="112"/>
      <c r="F35" s="112"/>
      <c r="G35" s="112"/>
      <c r="H35" s="112"/>
      <c r="I35" s="112"/>
      <c r="J35" s="113"/>
      <c r="K35" s="87"/>
      <c r="L35" s="87"/>
      <c r="M35" s="114"/>
      <c r="N35" s="115"/>
      <c r="O35" s="115"/>
      <c r="P35" s="116"/>
      <c r="Q35" s="117"/>
      <c r="R35" s="87"/>
      <c r="S35" s="87"/>
    </row>
    <row r="36" spans="4:19" ht="13.5" thickTop="1">
      <c r="D36" s="14"/>
      <c r="F36" s="14"/>
      <c r="G36" s="14"/>
      <c r="H36" s="14"/>
      <c r="I36" s="14"/>
      <c r="J36" s="14"/>
      <c r="K36" s="14"/>
      <c r="L36" s="14"/>
      <c r="M36" s="46"/>
      <c r="N36" s="118"/>
      <c r="O36" s="118"/>
      <c r="P36" s="14"/>
      <c r="Q36" s="2"/>
      <c r="R36" s="14"/>
      <c r="S36" s="14"/>
    </row>
    <row r="37" spans="4:19" ht="12.75">
      <c r="D37" s="14"/>
      <c r="F37" s="14"/>
      <c r="G37" s="14"/>
      <c r="H37" s="14"/>
      <c r="I37" s="14"/>
      <c r="J37" s="14"/>
      <c r="K37" s="14"/>
      <c r="L37" s="14"/>
      <c r="M37" s="14"/>
      <c r="N37" s="119"/>
      <c r="O37" s="119"/>
      <c r="P37" s="120"/>
      <c r="Q37" s="2"/>
      <c r="R37" s="14"/>
      <c r="S37" s="14"/>
    </row>
    <row r="38" spans="4:19" ht="12.7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19"/>
      <c r="O38" s="119"/>
      <c r="P38" s="120"/>
      <c r="Q38" s="2"/>
      <c r="R38" s="14"/>
      <c r="S38" s="14"/>
    </row>
    <row r="39" spans="4:19" ht="12.75">
      <c r="D39" s="14"/>
      <c r="E39" s="14"/>
      <c r="L39" s="14"/>
      <c r="M39" s="14"/>
      <c r="N39" s="14"/>
      <c r="O39" s="14"/>
      <c r="P39" s="14"/>
      <c r="Q39" s="14"/>
      <c r="R39" s="14"/>
      <c r="S39" s="14"/>
    </row>
    <row r="40" spans="4:19" ht="12.75">
      <c r="D40" s="14"/>
      <c r="E40" s="14"/>
      <c r="P40" s="14"/>
      <c r="Q40" s="14"/>
      <c r="R40" s="14"/>
      <c r="S40" s="14"/>
    </row>
    <row r="41" spans="4:19" ht="12.75">
      <c r="D41" s="14"/>
      <c r="E41" s="14"/>
      <c r="P41" s="14"/>
      <c r="Q41" s="14"/>
      <c r="R41" s="14"/>
      <c r="S41" s="14"/>
    </row>
    <row r="42" spans="4:19" ht="12.75">
      <c r="D42" s="14"/>
      <c r="E42" s="14"/>
      <c r="P42" s="14"/>
      <c r="Q42" s="14"/>
      <c r="R42" s="14"/>
      <c r="S42" s="14"/>
    </row>
    <row r="43" spans="4:19" ht="12.75">
      <c r="D43" s="14"/>
      <c r="E43" s="14"/>
      <c r="P43" s="14"/>
      <c r="Q43" s="14"/>
      <c r="R43" s="14"/>
      <c r="S43" s="14"/>
    </row>
    <row r="44" spans="4:19" ht="12.75">
      <c r="D44" s="14"/>
      <c r="E44" s="14"/>
      <c r="P44" s="14"/>
      <c r="Q44" s="14"/>
      <c r="R44" s="14"/>
      <c r="S44" s="14"/>
    </row>
    <row r="45" spans="16:19" ht="12.75">
      <c r="P45" s="14"/>
      <c r="Q45" s="14"/>
      <c r="R45" s="14"/>
      <c r="S45" s="14"/>
    </row>
    <row r="46" spans="16:19" ht="12.75">
      <c r="P46" s="14"/>
      <c r="Q46" s="14"/>
      <c r="R46" s="14"/>
      <c r="S46" s="14"/>
    </row>
  </sheetData>
  <printOptions/>
  <pageMargins left="1.24" right="0.1968503937007874" top="0.52" bottom="0.7874015748031497" header="0.39" footer="0.5118110236220472"/>
  <pageSetup fitToHeight="1" fitToWidth="1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6"/>
  <sheetViews>
    <sheetView zoomScale="75" zoomScaleNormal="75" workbookViewId="0" topLeftCell="C1">
      <selection activeCell="E16" sqref="E16:E1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4.140625" style="0" hidden="1" customWidth="1"/>
    <col min="9" max="9" width="7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2.28125" style="0" hidden="1" customWidth="1"/>
    <col min="20" max="20" width="11.00390625" style="0" hidden="1" customWidth="1"/>
    <col min="21" max="21" width="10.28125" style="0" hidden="1" customWidth="1"/>
    <col min="22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71" customFormat="1" ht="26.25">
      <c r="A1" s="121"/>
      <c r="AD1" s="441"/>
    </row>
    <row r="2" spans="1:30" s="71" customFormat="1" ht="26.25">
      <c r="A2" s="121"/>
      <c r="B2" s="72" t="str">
        <f>+'tot-0509'!B2</f>
        <v>ANEXO IV.1.a.  a la Resolución E.N.R.E.   N°  122 /2008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="16" customFormat="1" ht="12.75">
      <c r="A3" s="45"/>
    </row>
    <row r="4" spans="1:2" s="78" customFormat="1" ht="11.25">
      <c r="A4" s="76" t="s">
        <v>68</v>
      </c>
      <c r="B4" s="151"/>
    </row>
    <row r="5" spans="1:2" s="78" customFormat="1" ht="11.25">
      <c r="A5" s="76" t="s">
        <v>69</v>
      </c>
      <c r="B5" s="151"/>
    </row>
    <row r="6" s="16" customFormat="1" ht="13.5" thickBot="1"/>
    <row r="7" spans="2:30" s="16" customFormat="1" ht="13.5" thickTop="1">
      <c r="B7" s="122"/>
      <c r="C7" s="123"/>
      <c r="D7" s="123"/>
      <c r="E7" s="124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5"/>
    </row>
    <row r="8" spans="2:30" s="10" customFormat="1" ht="20.25">
      <c r="B8" s="135"/>
      <c r="C8" s="11"/>
      <c r="D8" s="7" t="s">
        <v>80</v>
      </c>
      <c r="E8" s="11"/>
      <c r="F8" s="11"/>
      <c r="G8" s="11"/>
      <c r="H8" s="11"/>
      <c r="N8" s="11"/>
      <c r="O8" s="11"/>
      <c r="P8" s="136"/>
      <c r="Q8" s="13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37"/>
    </row>
    <row r="9" spans="2:30" s="16" customFormat="1" ht="12.75">
      <c r="B9" s="10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26"/>
    </row>
    <row r="10" spans="2:30" s="10" customFormat="1" ht="20.25">
      <c r="B10" s="135"/>
      <c r="C10" s="11"/>
      <c r="D10" s="136" t="s">
        <v>81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37"/>
    </row>
    <row r="11" spans="2:30" s="16" customFormat="1" ht="12.75">
      <c r="B11" s="10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26"/>
    </row>
    <row r="12" spans="2:30" s="10" customFormat="1" ht="20.25">
      <c r="B12" s="135"/>
      <c r="C12" s="11"/>
      <c r="D12" s="136" t="s">
        <v>82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36"/>
      <c r="Q12" s="13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37"/>
    </row>
    <row r="13" spans="2:30" s="16" customFormat="1" ht="12.75">
      <c r="B13" s="103"/>
      <c r="C13" s="14"/>
      <c r="D13" s="14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26"/>
    </row>
    <row r="14" spans="2:30" s="15" customFormat="1" ht="19.5">
      <c r="B14" s="91" t="str">
        <f>+'tot-0509'!B14</f>
        <v>Desde el 01 al 30 de septiembre de 2005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139"/>
      <c r="O14" s="139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140"/>
    </row>
    <row r="15" spans="2:30" s="16" customFormat="1" ht="16.5" customHeight="1" thickBot="1">
      <c r="B15" s="103"/>
      <c r="C15" s="14"/>
      <c r="D15" s="14"/>
      <c r="E15" s="2"/>
      <c r="F15" s="2"/>
      <c r="G15" s="14"/>
      <c r="H15" s="14"/>
      <c r="I15" s="14"/>
      <c r="J15" s="134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26"/>
    </row>
    <row r="16" spans="2:30" s="16" customFormat="1" ht="16.5" customHeight="1" thickBot="1" thickTop="1">
      <c r="B16" s="103"/>
      <c r="C16" s="14"/>
      <c r="D16" s="141" t="s">
        <v>83</v>
      </c>
      <c r="E16" s="438">
        <v>89.969</v>
      </c>
      <c r="F16" s="24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26"/>
    </row>
    <row r="17" spans="2:30" s="16" customFormat="1" ht="16.5" customHeight="1" thickBot="1" thickTop="1">
      <c r="B17" s="103"/>
      <c r="C17" s="14"/>
      <c r="D17" s="141" t="s">
        <v>84</v>
      </c>
      <c r="E17" s="438">
        <v>74.974</v>
      </c>
      <c r="F17" s="243"/>
      <c r="G17" s="14"/>
      <c r="H17" s="14"/>
      <c r="I17" s="14"/>
      <c r="J17" s="443"/>
      <c r="K17" s="44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28"/>
      <c r="W17" s="128"/>
      <c r="X17" s="128"/>
      <c r="Y17" s="128"/>
      <c r="Z17" s="128"/>
      <c r="AA17" s="128"/>
      <c r="AB17" s="128"/>
      <c r="AD17" s="126"/>
    </row>
    <row r="18" spans="2:30" s="16" customFormat="1" ht="16.5" customHeight="1" thickBot="1" thickTop="1">
      <c r="B18" s="103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29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26"/>
    </row>
    <row r="19" spans="2:30" s="16" customFormat="1" ht="33.75" customHeight="1" thickBot="1" thickTop="1">
      <c r="B19" s="103"/>
      <c r="C19" s="142" t="s">
        <v>85</v>
      </c>
      <c r="D19" s="144" t="s">
        <v>71</v>
      </c>
      <c r="E19" s="326" t="s">
        <v>86</v>
      </c>
      <c r="F19" s="148" t="s">
        <v>87</v>
      </c>
      <c r="G19" s="143" t="s">
        <v>88</v>
      </c>
      <c r="H19" s="327" t="s">
        <v>89</v>
      </c>
      <c r="I19" s="324" t="s">
        <v>90</v>
      </c>
      <c r="J19" s="144" t="s">
        <v>91</v>
      </c>
      <c r="K19" s="145" t="s">
        <v>92</v>
      </c>
      <c r="L19" s="147" t="s">
        <v>93</v>
      </c>
      <c r="M19" s="148" t="s">
        <v>94</v>
      </c>
      <c r="N19" s="147" t="s">
        <v>95</v>
      </c>
      <c r="O19" s="148" t="s">
        <v>96</v>
      </c>
      <c r="P19" s="145" t="s">
        <v>97</v>
      </c>
      <c r="Q19" s="144" t="s">
        <v>98</v>
      </c>
      <c r="R19" s="289" t="s">
        <v>99</v>
      </c>
      <c r="S19" s="292" t="s">
        <v>100</v>
      </c>
      <c r="T19" s="270" t="s">
        <v>101</v>
      </c>
      <c r="U19" s="271"/>
      <c r="V19" s="272"/>
      <c r="W19" s="296" t="s">
        <v>102</v>
      </c>
      <c r="X19" s="297"/>
      <c r="Y19" s="298"/>
      <c r="Z19" s="312" t="s">
        <v>103</v>
      </c>
      <c r="AA19" s="313" t="s">
        <v>104</v>
      </c>
      <c r="AB19" s="149" t="s">
        <v>105</v>
      </c>
      <c r="AC19" s="149" t="s">
        <v>106</v>
      </c>
      <c r="AD19" s="130"/>
    </row>
    <row r="20" spans="2:30" s="16" customFormat="1" ht="16.5" customHeight="1" hidden="1" thickTop="1">
      <c r="B20" s="103"/>
      <c r="C20" s="309"/>
      <c r="D20" s="331"/>
      <c r="E20" s="331"/>
      <c r="F20" s="309"/>
      <c r="G20" s="309"/>
      <c r="H20" s="329"/>
      <c r="I20" s="330"/>
      <c r="J20" s="309"/>
      <c r="K20" s="309"/>
      <c r="L20" s="309"/>
      <c r="M20" s="309"/>
      <c r="N20" s="309"/>
      <c r="O20" s="309"/>
      <c r="P20" s="309"/>
      <c r="Q20" s="309"/>
      <c r="R20" s="290"/>
      <c r="S20" s="293"/>
      <c r="T20" s="301"/>
      <c r="U20" s="302"/>
      <c r="V20" s="303"/>
      <c r="W20" s="304"/>
      <c r="X20" s="305"/>
      <c r="Y20" s="306"/>
      <c r="Z20" s="310"/>
      <c r="AA20" s="314"/>
      <c r="AB20" s="309"/>
      <c r="AC20" s="424"/>
      <c r="AD20" s="126"/>
    </row>
    <row r="21" spans="2:30" s="16" customFormat="1" ht="16.5" customHeight="1" thickTop="1">
      <c r="B21" s="103"/>
      <c r="C21" s="17"/>
      <c r="D21" s="17"/>
      <c r="E21" s="20"/>
      <c r="F21" s="17"/>
      <c r="G21" s="17"/>
      <c r="H21" s="322"/>
      <c r="I21" s="325"/>
      <c r="J21" s="19"/>
      <c r="K21" s="14"/>
      <c r="L21" s="17"/>
      <c r="M21" s="17"/>
      <c r="N21" s="18"/>
      <c r="O21" s="17"/>
      <c r="P21" s="17"/>
      <c r="Q21" s="17"/>
      <c r="R21" s="288"/>
      <c r="S21" s="291"/>
      <c r="T21" s="308"/>
      <c r="U21" s="294"/>
      <c r="V21" s="295"/>
      <c r="W21" s="307"/>
      <c r="X21" s="299"/>
      <c r="Y21" s="300"/>
      <c r="Z21" s="311"/>
      <c r="AA21" s="315"/>
      <c r="AB21" s="17"/>
      <c r="AC21" s="150"/>
      <c r="AD21" s="126"/>
    </row>
    <row r="22" spans="2:30" s="16" customFormat="1" ht="16.5" customHeight="1">
      <c r="B22" s="103"/>
      <c r="C22" s="454">
        <v>1</v>
      </c>
      <c r="D22" s="455" t="s">
        <v>7</v>
      </c>
      <c r="E22" s="456">
        <v>500</v>
      </c>
      <c r="F22" s="457">
        <v>255</v>
      </c>
      <c r="G22" s="456" t="s">
        <v>3</v>
      </c>
      <c r="H22" s="328">
        <v>60</v>
      </c>
      <c r="I22" s="435">
        <v>143.70015</v>
      </c>
      <c r="J22" s="466">
        <v>38597.645833333336</v>
      </c>
      <c r="K22" s="467">
        <v>38597.65555555555</v>
      </c>
      <c r="L22" s="22">
        <v>0.23333333322079852</v>
      </c>
      <c r="M22" s="23">
        <v>14</v>
      </c>
      <c r="N22" s="474" t="s">
        <v>161</v>
      </c>
      <c r="O22" s="475" t="s">
        <v>159</v>
      </c>
      <c r="P22" s="476" t="s">
        <v>160</v>
      </c>
      <c r="Q22" s="476" t="s">
        <v>160</v>
      </c>
      <c r="R22" s="477" t="s">
        <v>159</v>
      </c>
      <c r="S22" s="478" t="s">
        <v>159</v>
      </c>
      <c r="T22" s="479">
        <v>0</v>
      </c>
      <c r="U22" s="480">
        <v>1983.0620700000002</v>
      </c>
      <c r="V22" s="481" t="s">
        <v>159</v>
      </c>
      <c r="W22" s="482" t="s">
        <v>159</v>
      </c>
      <c r="X22" s="483" t="s">
        <v>159</v>
      </c>
      <c r="Y22" s="484" t="s">
        <v>159</v>
      </c>
      <c r="Z22" s="485" t="s">
        <v>159</v>
      </c>
      <c r="AA22" s="486" t="s">
        <v>159</v>
      </c>
      <c r="AB22" s="487" t="s">
        <v>146</v>
      </c>
      <c r="AC22" s="24">
        <v>1983.0620700000002</v>
      </c>
      <c r="AD22" s="423"/>
    </row>
    <row r="23" spans="2:30" s="16" customFormat="1" ht="16.5" customHeight="1">
      <c r="B23" s="103"/>
      <c r="C23" s="454">
        <v>2</v>
      </c>
      <c r="D23" s="455" t="s">
        <v>13</v>
      </c>
      <c r="E23" s="456">
        <v>500</v>
      </c>
      <c r="F23" s="457">
        <v>256</v>
      </c>
      <c r="G23" s="456" t="s">
        <v>2</v>
      </c>
      <c r="H23" s="328">
        <f aca="true" t="shared" si="0" ref="H23:H41">IF(G23="A",200,IF(G23="B",60,20))</f>
        <v>20</v>
      </c>
      <c r="I23" s="435">
        <f aca="true" t="shared" si="1" ref="I23:I41">IF(E23=500,IF(F23&lt;100,100*$E$16/100,F23*$E$16/100),IF(F23&lt;100,100*$E$17/100,F23*$E$17/100))</f>
        <v>230.32064</v>
      </c>
      <c r="J23" s="466">
        <v>38598.29722222222</v>
      </c>
      <c r="K23" s="467">
        <v>38598.725</v>
      </c>
      <c r="L23" s="22">
        <f aca="true" t="shared" si="2" ref="L23:L41">IF(D23="","",(K23-J23)*24)</f>
        <v>10.266666666604578</v>
      </c>
      <c r="M23" s="23">
        <f aca="true" t="shared" si="3" ref="M23:M41">IF(D23="","",ROUND((K23-J23)*24*60,0))</f>
        <v>616</v>
      </c>
      <c r="N23" s="474" t="s">
        <v>145</v>
      </c>
      <c r="O23" s="475" t="str">
        <f aca="true" t="shared" si="4" ref="O23:O41">IF(D23="","","--")</f>
        <v>--</v>
      </c>
      <c r="P23" s="476" t="str">
        <f aca="true" t="shared" si="5" ref="P23:P41">IF(D23="","","NO")</f>
        <v>NO</v>
      </c>
      <c r="Q23" s="476" t="str">
        <f aca="true" t="shared" si="6" ref="Q23:Q41">IF(D23="","",IF(OR(N23="P",N23="RP"),"--","NO"))</f>
        <v>--</v>
      </c>
      <c r="R23" s="477">
        <f aca="true" t="shared" si="7" ref="R23:R41">IF(N23="P",I23*H23*ROUND(M23/60,2)*0.01,"--")</f>
        <v>473.07859456</v>
      </c>
      <c r="S23" s="478" t="str">
        <f aca="true" t="shared" si="8" ref="S23:S41">IF(N23="RP",I23*H23*ROUND(M23/60,2)*0.01*O23/100,"--")</f>
        <v>--</v>
      </c>
      <c r="T23" s="479" t="str">
        <f aca="true" t="shared" si="9" ref="T23:T41">IF(AND(N23="F",Q23="NO"),I23*H23*IF(P23="SI",1.2,1),"--")</f>
        <v>--</v>
      </c>
      <c r="U23" s="480" t="str">
        <f aca="true" t="shared" si="10" ref="U23:U41">IF(AND(N23="F",M23&gt;=10),I23*H23*IF(P23="SI",1.2,1)*IF(M23&lt;=300,ROUND(M23/60,2),5),"--")</f>
        <v>--</v>
      </c>
      <c r="V23" s="481" t="str">
        <f aca="true" t="shared" si="11" ref="V23:V41">IF(AND(N23="F",M23&gt;300),(ROUND(M23/60,2)-5)*I23*H23*0.1*IF(P23="SI",1.2,1),"--")</f>
        <v>--</v>
      </c>
      <c r="W23" s="482" t="str">
        <f aca="true" t="shared" si="12" ref="W23:W41">IF(AND(N23="R",Q23="NO"),I23*H23*O23/100*IF(P23="SI",1.2,1),"--")</f>
        <v>--</v>
      </c>
      <c r="X23" s="483" t="str">
        <f aca="true" t="shared" si="13" ref="X23:X41">IF(AND(N23="R",M23&gt;=10),I23*H23*O23/100*IF(P23="SI",1.2,1)*IF(M23&lt;=300,ROUND(M23/60,2),5),"--")</f>
        <v>--</v>
      </c>
      <c r="Y23" s="484" t="str">
        <f aca="true" t="shared" si="14" ref="Y23:Y41">IF(AND(N23="R",M23&gt;300),(ROUND(M23/60,2)-5)*I23*H23*0.1*O23/100*IF(P23="SI",1.2,1),"--")</f>
        <v>--</v>
      </c>
      <c r="Z23" s="485" t="str">
        <f aca="true" t="shared" si="15" ref="Z23:Z41">IF(N23="RF",ROUND(M23/60,2)*I23*H23*0.1*IF(P23="SI",1.2,1),"--")</f>
        <v>--</v>
      </c>
      <c r="AA23" s="486" t="str">
        <f aca="true" t="shared" si="16" ref="AA23:AA41">IF(N23="RR",ROUND(M23/60,2)*I23*H23*0.1*O23/100*IF(P23="SI",1.2,1),"--")</f>
        <v>--</v>
      </c>
      <c r="AB23" s="487" t="str">
        <f aca="true" t="shared" si="17" ref="AB23:AB41">IF(D23="","","SI")</f>
        <v>SI</v>
      </c>
      <c r="AC23" s="24">
        <f aca="true" t="shared" si="18" ref="AC23:AC41">IF(D23="","",SUM(R23:AA23)*IF(AB23="SI",1,2))</f>
        <v>473.07859456</v>
      </c>
      <c r="AD23" s="423"/>
    </row>
    <row r="24" spans="2:30" s="16" customFormat="1" ht="16.5" customHeight="1">
      <c r="B24" s="103"/>
      <c r="C24" s="454">
        <v>3</v>
      </c>
      <c r="D24" s="458" t="s">
        <v>4</v>
      </c>
      <c r="E24" s="459">
        <v>500</v>
      </c>
      <c r="F24" s="460">
        <v>3</v>
      </c>
      <c r="G24" s="459" t="s">
        <v>2</v>
      </c>
      <c r="H24" s="328">
        <f t="shared" si="0"/>
        <v>20</v>
      </c>
      <c r="I24" s="435">
        <f t="shared" si="1"/>
        <v>89.969</v>
      </c>
      <c r="J24" s="468">
        <v>38599.222916666666</v>
      </c>
      <c r="K24" s="469">
        <v>38599.39513888889</v>
      </c>
      <c r="L24" s="22">
        <f t="shared" si="2"/>
        <v>4.133333333360497</v>
      </c>
      <c r="M24" s="23">
        <f t="shared" si="3"/>
        <v>248</v>
      </c>
      <c r="N24" s="474" t="s">
        <v>145</v>
      </c>
      <c r="O24" s="475" t="str">
        <f t="shared" si="4"/>
        <v>--</v>
      </c>
      <c r="P24" s="476" t="str">
        <f t="shared" si="5"/>
        <v>NO</v>
      </c>
      <c r="Q24" s="476" t="str">
        <f t="shared" si="6"/>
        <v>--</v>
      </c>
      <c r="R24" s="477">
        <f t="shared" si="7"/>
        <v>74.314394</v>
      </c>
      <c r="S24" s="478" t="str">
        <f t="shared" si="8"/>
        <v>--</v>
      </c>
      <c r="T24" s="479" t="str">
        <f t="shared" si="9"/>
        <v>--</v>
      </c>
      <c r="U24" s="480" t="str">
        <f t="shared" si="10"/>
        <v>--</v>
      </c>
      <c r="V24" s="481" t="str">
        <f t="shared" si="11"/>
        <v>--</v>
      </c>
      <c r="W24" s="482" t="str">
        <f t="shared" si="12"/>
        <v>--</v>
      </c>
      <c r="X24" s="483" t="str">
        <f t="shared" si="13"/>
        <v>--</v>
      </c>
      <c r="Y24" s="484" t="str">
        <f t="shared" si="14"/>
        <v>--</v>
      </c>
      <c r="Z24" s="485" t="str">
        <f t="shared" si="15"/>
        <v>--</v>
      </c>
      <c r="AA24" s="486" t="str">
        <f t="shared" si="16"/>
        <v>--</v>
      </c>
      <c r="AB24" s="487" t="str">
        <f t="shared" si="17"/>
        <v>SI</v>
      </c>
      <c r="AC24" s="24">
        <v>0</v>
      </c>
      <c r="AD24" s="423"/>
    </row>
    <row r="25" spans="2:30" s="16" customFormat="1" ht="16.5" customHeight="1">
      <c r="B25" s="103"/>
      <c r="C25" s="454">
        <v>4</v>
      </c>
      <c r="D25" s="458" t="s">
        <v>12</v>
      </c>
      <c r="E25" s="459">
        <v>500</v>
      </c>
      <c r="F25" s="460">
        <v>259</v>
      </c>
      <c r="G25" s="459" t="s">
        <v>3</v>
      </c>
      <c r="H25" s="328">
        <f t="shared" si="0"/>
        <v>60</v>
      </c>
      <c r="I25" s="435">
        <f t="shared" si="1"/>
        <v>233.01970999999998</v>
      </c>
      <c r="J25" s="468">
        <v>38599.33819444444</v>
      </c>
      <c r="K25" s="469">
        <v>38599.73611111111</v>
      </c>
      <c r="L25" s="22">
        <f t="shared" si="2"/>
        <v>9.550000000046566</v>
      </c>
      <c r="M25" s="23">
        <f t="shared" si="3"/>
        <v>573</v>
      </c>
      <c r="N25" s="474" t="s">
        <v>145</v>
      </c>
      <c r="O25" s="475" t="str">
        <f t="shared" si="4"/>
        <v>--</v>
      </c>
      <c r="P25" s="476" t="str">
        <f t="shared" si="5"/>
        <v>NO</v>
      </c>
      <c r="Q25" s="476" t="str">
        <f t="shared" si="6"/>
        <v>--</v>
      </c>
      <c r="R25" s="477">
        <f t="shared" si="7"/>
        <v>1335.2029383</v>
      </c>
      <c r="S25" s="478" t="str">
        <f t="shared" si="8"/>
        <v>--</v>
      </c>
      <c r="T25" s="479" t="str">
        <f t="shared" si="9"/>
        <v>--</v>
      </c>
      <c r="U25" s="480" t="str">
        <f t="shared" si="10"/>
        <v>--</v>
      </c>
      <c r="V25" s="481" t="str">
        <f t="shared" si="11"/>
        <v>--</v>
      </c>
      <c r="W25" s="482" t="str">
        <f t="shared" si="12"/>
        <v>--</v>
      </c>
      <c r="X25" s="483" t="str">
        <f t="shared" si="13"/>
        <v>--</v>
      </c>
      <c r="Y25" s="484" t="str">
        <f t="shared" si="14"/>
        <v>--</v>
      </c>
      <c r="Z25" s="485" t="str">
        <f t="shared" si="15"/>
        <v>--</v>
      </c>
      <c r="AA25" s="486" t="str">
        <f t="shared" si="16"/>
        <v>--</v>
      </c>
      <c r="AB25" s="487" t="str">
        <f t="shared" si="17"/>
        <v>SI</v>
      </c>
      <c r="AC25" s="24">
        <f t="shared" si="18"/>
        <v>1335.2029383</v>
      </c>
      <c r="AD25" s="423"/>
    </row>
    <row r="26" spans="2:30" s="16" customFormat="1" ht="16.5" customHeight="1">
      <c r="B26" s="103"/>
      <c r="C26" s="454">
        <v>5</v>
      </c>
      <c r="D26" s="455" t="s">
        <v>4</v>
      </c>
      <c r="E26" s="456">
        <v>500</v>
      </c>
      <c r="F26" s="457">
        <v>3</v>
      </c>
      <c r="G26" s="456" t="s">
        <v>2</v>
      </c>
      <c r="H26" s="328">
        <f t="shared" si="0"/>
        <v>20</v>
      </c>
      <c r="I26" s="435">
        <f t="shared" si="1"/>
        <v>89.969</v>
      </c>
      <c r="J26" s="466">
        <v>38599.56805555556</v>
      </c>
      <c r="K26" s="467">
        <v>38599.709027777775</v>
      </c>
      <c r="L26" s="22">
        <f t="shared" si="2"/>
        <v>3.383333333185874</v>
      </c>
      <c r="M26" s="23">
        <f t="shared" si="3"/>
        <v>203</v>
      </c>
      <c r="N26" s="474" t="s">
        <v>145</v>
      </c>
      <c r="O26" s="475" t="str">
        <f t="shared" si="4"/>
        <v>--</v>
      </c>
      <c r="P26" s="476" t="str">
        <f t="shared" si="5"/>
        <v>NO</v>
      </c>
      <c r="Q26" s="476" t="str">
        <f t="shared" si="6"/>
        <v>--</v>
      </c>
      <c r="R26" s="477">
        <f t="shared" si="7"/>
        <v>60.819044</v>
      </c>
      <c r="S26" s="478" t="str">
        <f t="shared" si="8"/>
        <v>--</v>
      </c>
      <c r="T26" s="479" t="str">
        <f t="shared" si="9"/>
        <v>--</v>
      </c>
      <c r="U26" s="480" t="str">
        <f t="shared" si="10"/>
        <v>--</v>
      </c>
      <c r="V26" s="481" t="str">
        <f t="shared" si="11"/>
        <v>--</v>
      </c>
      <c r="W26" s="482" t="str">
        <f t="shared" si="12"/>
        <v>--</v>
      </c>
      <c r="X26" s="483" t="str">
        <f t="shared" si="13"/>
        <v>--</v>
      </c>
      <c r="Y26" s="484" t="str">
        <f t="shared" si="14"/>
        <v>--</v>
      </c>
      <c r="Z26" s="485" t="str">
        <f t="shared" si="15"/>
        <v>--</v>
      </c>
      <c r="AA26" s="486" t="str">
        <f t="shared" si="16"/>
        <v>--</v>
      </c>
      <c r="AB26" s="487" t="str">
        <f t="shared" si="17"/>
        <v>SI</v>
      </c>
      <c r="AC26" s="24">
        <v>0</v>
      </c>
      <c r="AD26" s="423"/>
    </row>
    <row r="27" spans="2:30" s="16" customFormat="1" ht="16.5" customHeight="1">
      <c r="B27" s="103"/>
      <c r="C27" s="454">
        <v>6</v>
      </c>
      <c r="D27" s="455" t="s">
        <v>9</v>
      </c>
      <c r="E27" s="456">
        <v>500</v>
      </c>
      <c r="F27" s="457">
        <v>313</v>
      </c>
      <c r="G27" s="456" t="s">
        <v>6</v>
      </c>
      <c r="H27" s="328">
        <f t="shared" si="0"/>
        <v>200</v>
      </c>
      <c r="I27" s="435">
        <f t="shared" si="1"/>
        <v>281.60296999999997</v>
      </c>
      <c r="J27" s="466">
        <v>38599.75208333333</v>
      </c>
      <c r="K27" s="467">
        <v>38599.76666666667</v>
      </c>
      <c r="L27" s="22">
        <f t="shared" si="2"/>
        <v>0.35000000009313226</v>
      </c>
      <c r="M27" s="23">
        <f t="shared" si="3"/>
        <v>21</v>
      </c>
      <c r="N27" s="474" t="s">
        <v>145</v>
      </c>
      <c r="O27" s="475" t="str">
        <f t="shared" si="4"/>
        <v>--</v>
      </c>
      <c r="P27" s="476" t="str">
        <f t="shared" si="5"/>
        <v>NO</v>
      </c>
      <c r="Q27" s="476" t="str">
        <f t="shared" si="6"/>
        <v>--</v>
      </c>
      <c r="R27" s="477">
        <f t="shared" si="7"/>
        <v>197.12207899999999</v>
      </c>
      <c r="S27" s="478" t="str">
        <f t="shared" si="8"/>
        <v>--</v>
      </c>
      <c r="T27" s="479" t="str">
        <f t="shared" si="9"/>
        <v>--</v>
      </c>
      <c r="U27" s="480" t="str">
        <f t="shared" si="10"/>
        <v>--</v>
      </c>
      <c r="V27" s="481" t="str">
        <f t="shared" si="11"/>
        <v>--</v>
      </c>
      <c r="W27" s="482" t="str">
        <f t="shared" si="12"/>
        <v>--</v>
      </c>
      <c r="X27" s="483" t="str">
        <f t="shared" si="13"/>
        <v>--</v>
      </c>
      <c r="Y27" s="484" t="str">
        <f t="shared" si="14"/>
        <v>--</v>
      </c>
      <c r="Z27" s="485" t="str">
        <f t="shared" si="15"/>
        <v>--</v>
      </c>
      <c r="AA27" s="486" t="str">
        <f t="shared" si="16"/>
        <v>--</v>
      </c>
      <c r="AB27" s="487" t="str">
        <f t="shared" si="17"/>
        <v>SI</v>
      </c>
      <c r="AC27" s="24">
        <f t="shared" si="18"/>
        <v>197.12207899999999</v>
      </c>
      <c r="AD27" s="423"/>
    </row>
    <row r="28" spans="2:30" s="16" customFormat="1" ht="16.5" customHeight="1">
      <c r="B28" s="103"/>
      <c r="C28" s="454">
        <v>7</v>
      </c>
      <c r="D28" s="454" t="s">
        <v>4</v>
      </c>
      <c r="E28" s="461">
        <v>500</v>
      </c>
      <c r="F28" s="462">
        <v>3</v>
      </c>
      <c r="G28" s="461" t="s">
        <v>2</v>
      </c>
      <c r="H28" s="328">
        <f t="shared" si="0"/>
        <v>20</v>
      </c>
      <c r="I28" s="435">
        <f t="shared" si="1"/>
        <v>89.969</v>
      </c>
      <c r="J28" s="470">
        <v>38603.229166666664</v>
      </c>
      <c r="K28" s="471">
        <v>38603.35555555556</v>
      </c>
      <c r="L28" s="22">
        <f t="shared" si="2"/>
        <v>3.0333333334419876</v>
      </c>
      <c r="M28" s="23">
        <f t="shared" si="3"/>
        <v>182</v>
      </c>
      <c r="N28" s="474" t="s">
        <v>145</v>
      </c>
      <c r="O28" s="475" t="str">
        <f t="shared" si="4"/>
        <v>--</v>
      </c>
      <c r="P28" s="476" t="str">
        <f t="shared" si="5"/>
        <v>NO</v>
      </c>
      <c r="Q28" s="476" t="str">
        <f t="shared" si="6"/>
        <v>--</v>
      </c>
      <c r="R28" s="477">
        <f t="shared" si="7"/>
        <v>54.52121399999999</v>
      </c>
      <c r="S28" s="478" t="str">
        <f t="shared" si="8"/>
        <v>--</v>
      </c>
      <c r="T28" s="479" t="str">
        <f t="shared" si="9"/>
        <v>--</v>
      </c>
      <c r="U28" s="480" t="str">
        <f t="shared" si="10"/>
        <v>--</v>
      </c>
      <c r="V28" s="481" t="str">
        <f t="shared" si="11"/>
        <v>--</v>
      </c>
      <c r="W28" s="482" t="str">
        <f t="shared" si="12"/>
        <v>--</v>
      </c>
      <c r="X28" s="483" t="str">
        <f t="shared" si="13"/>
        <v>--</v>
      </c>
      <c r="Y28" s="484" t="str">
        <f t="shared" si="14"/>
        <v>--</v>
      </c>
      <c r="Z28" s="485" t="str">
        <f t="shared" si="15"/>
        <v>--</v>
      </c>
      <c r="AA28" s="486" t="str">
        <f t="shared" si="16"/>
        <v>--</v>
      </c>
      <c r="AB28" s="487" t="str">
        <f t="shared" si="17"/>
        <v>SI</v>
      </c>
      <c r="AC28" s="24">
        <v>0</v>
      </c>
      <c r="AD28" s="423"/>
    </row>
    <row r="29" spans="2:30" s="16" customFormat="1" ht="16.5" customHeight="1">
      <c r="B29" s="103"/>
      <c r="C29" s="454">
        <v>8</v>
      </c>
      <c r="D29" s="454" t="s">
        <v>14</v>
      </c>
      <c r="E29" s="461">
        <v>220</v>
      </c>
      <c r="F29" s="462">
        <v>77</v>
      </c>
      <c r="G29" s="461" t="s">
        <v>2</v>
      </c>
      <c r="H29" s="328">
        <f t="shared" si="0"/>
        <v>20</v>
      </c>
      <c r="I29" s="435">
        <f t="shared" si="1"/>
        <v>74.974</v>
      </c>
      <c r="J29" s="470">
        <v>38603.42916666667</v>
      </c>
      <c r="K29" s="471">
        <v>38603.69305555556</v>
      </c>
      <c r="L29" s="22">
        <f t="shared" si="2"/>
        <v>6.333333333372138</v>
      </c>
      <c r="M29" s="23">
        <f t="shared" si="3"/>
        <v>380</v>
      </c>
      <c r="N29" s="474" t="s">
        <v>145</v>
      </c>
      <c r="O29" s="475" t="str">
        <f t="shared" si="4"/>
        <v>--</v>
      </c>
      <c r="P29" s="476" t="str">
        <f t="shared" si="5"/>
        <v>NO</v>
      </c>
      <c r="Q29" s="476" t="str">
        <f t="shared" si="6"/>
        <v>--</v>
      </c>
      <c r="R29" s="477">
        <f t="shared" si="7"/>
        <v>94.917084</v>
      </c>
      <c r="S29" s="478" t="str">
        <f t="shared" si="8"/>
        <v>--</v>
      </c>
      <c r="T29" s="479" t="str">
        <f t="shared" si="9"/>
        <v>--</v>
      </c>
      <c r="U29" s="480" t="str">
        <f t="shared" si="10"/>
        <v>--</v>
      </c>
      <c r="V29" s="481" t="str">
        <f t="shared" si="11"/>
        <v>--</v>
      </c>
      <c r="W29" s="482" t="str">
        <f t="shared" si="12"/>
        <v>--</v>
      </c>
      <c r="X29" s="483" t="str">
        <f t="shared" si="13"/>
        <v>--</v>
      </c>
      <c r="Y29" s="484" t="str">
        <f t="shared" si="14"/>
        <v>--</v>
      </c>
      <c r="Z29" s="485" t="str">
        <f t="shared" si="15"/>
        <v>--</v>
      </c>
      <c r="AA29" s="486" t="str">
        <f t="shared" si="16"/>
        <v>--</v>
      </c>
      <c r="AB29" s="487" t="str">
        <f t="shared" si="17"/>
        <v>SI</v>
      </c>
      <c r="AC29" s="24">
        <f t="shared" si="18"/>
        <v>94.917084</v>
      </c>
      <c r="AD29" s="423"/>
    </row>
    <row r="30" spans="2:30" s="16" customFormat="1" ht="16.5" customHeight="1">
      <c r="B30" s="103"/>
      <c r="C30" s="454">
        <v>9</v>
      </c>
      <c r="D30" s="454" t="s">
        <v>4</v>
      </c>
      <c r="E30" s="461">
        <v>500</v>
      </c>
      <c r="F30" s="462">
        <v>3</v>
      </c>
      <c r="G30" s="461" t="s">
        <v>2</v>
      </c>
      <c r="H30" s="328">
        <f t="shared" si="0"/>
        <v>20</v>
      </c>
      <c r="I30" s="435">
        <f t="shared" si="1"/>
        <v>89.969</v>
      </c>
      <c r="J30" s="470">
        <v>38603.72222222222</v>
      </c>
      <c r="K30" s="471">
        <v>38603.80138888889</v>
      </c>
      <c r="L30" s="22">
        <f t="shared" si="2"/>
        <v>1.9000000000814907</v>
      </c>
      <c r="M30" s="23">
        <f t="shared" si="3"/>
        <v>114</v>
      </c>
      <c r="N30" s="474" t="s">
        <v>145</v>
      </c>
      <c r="O30" s="475" t="str">
        <f t="shared" si="4"/>
        <v>--</v>
      </c>
      <c r="P30" s="476" t="str">
        <f t="shared" si="5"/>
        <v>NO</v>
      </c>
      <c r="Q30" s="476" t="str">
        <f t="shared" si="6"/>
        <v>--</v>
      </c>
      <c r="R30" s="477">
        <f t="shared" si="7"/>
        <v>34.188219999999994</v>
      </c>
      <c r="S30" s="478" t="str">
        <f t="shared" si="8"/>
        <v>--</v>
      </c>
      <c r="T30" s="479" t="str">
        <f t="shared" si="9"/>
        <v>--</v>
      </c>
      <c r="U30" s="480" t="str">
        <f t="shared" si="10"/>
        <v>--</v>
      </c>
      <c r="V30" s="481" t="str">
        <f t="shared" si="11"/>
        <v>--</v>
      </c>
      <c r="W30" s="482" t="str">
        <f t="shared" si="12"/>
        <v>--</v>
      </c>
      <c r="X30" s="483" t="str">
        <f t="shared" si="13"/>
        <v>--</v>
      </c>
      <c r="Y30" s="484" t="str">
        <f t="shared" si="14"/>
        <v>--</v>
      </c>
      <c r="Z30" s="485" t="str">
        <f t="shared" si="15"/>
        <v>--</v>
      </c>
      <c r="AA30" s="486" t="str">
        <f t="shared" si="16"/>
        <v>--</v>
      </c>
      <c r="AB30" s="487" t="str">
        <f t="shared" si="17"/>
        <v>SI</v>
      </c>
      <c r="AC30" s="24">
        <f t="shared" si="18"/>
        <v>34.188219999999994</v>
      </c>
      <c r="AD30" s="423"/>
    </row>
    <row r="31" spans="2:30" s="16" customFormat="1" ht="16.5" customHeight="1">
      <c r="B31" s="103"/>
      <c r="C31" s="454">
        <v>10</v>
      </c>
      <c r="D31" s="454" t="s">
        <v>139</v>
      </c>
      <c r="E31" s="461">
        <v>500</v>
      </c>
      <c r="F31" s="462">
        <v>255</v>
      </c>
      <c r="G31" s="461" t="s">
        <v>3</v>
      </c>
      <c r="H31" s="328">
        <f t="shared" si="0"/>
        <v>60</v>
      </c>
      <c r="I31" s="435">
        <f t="shared" si="1"/>
        <v>229.42094999999998</v>
      </c>
      <c r="J31" s="470">
        <v>38610.7125</v>
      </c>
      <c r="K31" s="471">
        <v>38610.74930555555</v>
      </c>
      <c r="L31" s="22">
        <f t="shared" si="2"/>
        <v>0.8833333332440816</v>
      </c>
      <c r="M31" s="23">
        <f t="shared" si="3"/>
        <v>53</v>
      </c>
      <c r="N31" s="474" t="s">
        <v>141</v>
      </c>
      <c r="O31" s="475" t="str">
        <f t="shared" si="4"/>
        <v>--</v>
      </c>
      <c r="P31" s="476" t="str">
        <f t="shared" si="5"/>
        <v>NO</v>
      </c>
      <c r="Q31" s="476" t="str">
        <f t="shared" si="6"/>
        <v>NO</v>
      </c>
      <c r="R31" s="477" t="str">
        <f t="shared" si="7"/>
        <v>--</v>
      </c>
      <c r="S31" s="478" t="str">
        <f t="shared" si="8"/>
        <v>--</v>
      </c>
      <c r="T31" s="479">
        <f t="shared" si="9"/>
        <v>13765.256999999998</v>
      </c>
      <c r="U31" s="480">
        <f t="shared" si="10"/>
        <v>12113.426159999997</v>
      </c>
      <c r="V31" s="481" t="str">
        <f t="shared" si="11"/>
        <v>--</v>
      </c>
      <c r="W31" s="482" t="str">
        <f t="shared" si="12"/>
        <v>--</v>
      </c>
      <c r="X31" s="483" t="str">
        <f t="shared" si="13"/>
        <v>--</v>
      </c>
      <c r="Y31" s="484" t="str">
        <f t="shared" si="14"/>
        <v>--</v>
      </c>
      <c r="Z31" s="485" t="str">
        <f t="shared" si="15"/>
        <v>--</v>
      </c>
      <c r="AA31" s="486" t="str">
        <f t="shared" si="16"/>
        <v>--</v>
      </c>
      <c r="AB31" s="487" t="str">
        <f t="shared" si="17"/>
        <v>SI</v>
      </c>
      <c r="AC31" s="24">
        <f t="shared" si="18"/>
        <v>25878.683159999993</v>
      </c>
      <c r="AD31" s="423"/>
    </row>
    <row r="32" spans="2:30" s="16" customFormat="1" ht="16.5" customHeight="1">
      <c r="B32" s="103"/>
      <c r="C32" s="454">
        <v>11</v>
      </c>
      <c r="D32" s="454" t="s">
        <v>5</v>
      </c>
      <c r="E32" s="461">
        <v>500</v>
      </c>
      <c r="F32" s="462">
        <v>304</v>
      </c>
      <c r="G32" s="461" t="s">
        <v>6</v>
      </c>
      <c r="H32" s="328">
        <v>200</v>
      </c>
      <c r="I32" s="435">
        <v>171.31312000000003</v>
      </c>
      <c r="J32" s="470">
        <v>38612.600694444445</v>
      </c>
      <c r="K32" s="471">
        <v>38612.61597222222</v>
      </c>
      <c r="L32" s="22">
        <v>0.3666666666395031</v>
      </c>
      <c r="M32" s="23">
        <v>22</v>
      </c>
      <c r="N32" s="474" t="s">
        <v>161</v>
      </c>
      <c r="O32" s="475" t="s">
        <v>159</v>
      </c>
      <c r="P32" s="476" t="s">
        <v>160</v>
      </c>
      <c r="Q32" s="476" t="s">
        <v>160</v>
      </c>
      <c r="R32" s="477" t="s">
        <v>159</v>
      </c>
      <c r="S32" s="478" t="s">
        <v>159</v>
      </c>
      <c r="T32" s="479">
        <v>0</v>
      </c>
      <c r="U32" s="480">
        <v>12677.170880000001</v>
      </c>
      <c r="V32" s="481" t="s">
        <v>159</v>
      </c>
      <c r="W32" s="482" t="s">
        <v>159</v>
      </c>
      <c r="X32" s="483" t="s">
        <v>159</v>
      </c>
      <c r="Y32" s="484" t="s">
        <v>159</v>
      </c>
      <c r="Z32" s="485" t="s">
        <v>159</v>
      </c>
      <c r="AA32" s="486" t="s">
        <v>159</v>
      </c>
      <c r="AB32" s="487" t="s">
        <v>146</v>
      </c>
      <c r="AC32" s="24">
        <v>12677.170880000001</v>
      </c>
      <c r="AD32" s="423"/>
    </row>
    <row r="33" spans="2:30" s="16" customFormat="1" ht="16.5" customHeight="1">
      <c r="B33" s="103"/>
      <c r="C33" s="454">
        <v>12</v>
      </c>
      <c r="D33" s="454" t="s">
        <v>4</v>
      </c>
      <c r="E33" s="461">
        <v>500</v>
      </c>
      <c r="F33" s="462">
        <v>3</v>
      </c>
      <c r="G33" s="461" t="s">
        <v>2</v>
      </c>
      <c r="H33" s="328">
        <f t="shared" si="0"/>
        <v>20</v>
      </c>
      <c r="I33" s="435">
        <f t="shared" si="1"/>
        <v>89.969</v>
      </c>
      <c r="J33" s="470">
        <v>38613.26666666667</v>
      </c>
      <c r="K33" s="472">
        <v>38613.8125</v>
      </c>
      <c r="L33" s="22">
        <f t="shared" si="2"/>
        <v>13.09999999991851</v>
      </c>
      <c r="M33" s="23">
        <f t="shared" si="3"/>
        <v>786</v>
      </c>
      <c r="N33" s="474" t="s">
        <v>145</v>
      </c>
      <c r="O33" s="475" t="str">
        <f t="shared" si="4"/>
        <v>--</v>
      </c>
      <c r="P33" s="476" t="str">
        <f t="shared" si="5"/>
        <v>NO</v>
      </c>
      <c r="Q33" s="476" t="str">
        <f t="shared" si="6"/>
        <v>--</v>
      </c>
      <c r="R33" s="477">
        <f t="shared" si="7"/>
        <v>235.71877999999998</v>
      </c>
      <c r="S33" s="478" t="str">
        <f t="shared" si="8"/>
        <v>--</v>
      </c>
      <c r="T33" s="479" t="str">
        <f t="shared" si="9"/>
        <v>--</v>
      </c>
      <c r="U33" s="480" t="str">
        <f t="shared" si="10"/>
        <v>--</v>
      </c>
      <c r="V33" s="481" t="str">
        <f t="shared" si="11"/>
        <v>--</v>
      </c>
      <c r="W33" s="482" t="str">
        <f t="shared" si="12"/>
        <v>--</v>
      </c>
      <c r="X33" s="483" t="str">
        <f t="shared" si="13"/>
        <v>--</v>
      </c>
      <c r="Y33" s="484" t="str">
        <f t="shared" si="14"/>
        <v>--</v>
      </c>
      <c r="Z33" s="485" t="str">
        <f t="shared" si="15"/>
        <v>--</v>
      </c>
      <c r="AA33" s="486" t="str">
        <f t="shared" si="16"/>
        <v>--</v>
      </c>
      <c r="AB33" s="487" t="str">
        <f t="shared" si="17"/>
        <v>SI</v>
      </c>
      <c r="AC33" s="24">
        <v>0</v>
      </c>
      <c r="AD33" s="423"/>
    </row>
    <row r="34" spans="2:30" s="16" customFormat="1" ht="16.5" customHeight="1">
      <c r="B34" s="103"/>
      <c r="C34" s="454">
        <v>13</v>
      </c>
      <c r="D34" s="454" t="s">
        <v>8</v>
      </c>
      <c r="E34" s="461">
        <v>500</v>
      </c>
      <c r="F34" s="462">
        <v>53</v>
      </c>
      <c r="G34" s="461" t="s">
        <v>2</v>
      </c>
      <c r="H34" s="328">
        <f t="shared" si="0"/>
        <v>20</v>
      </c>
      <c r="I34" s="435">
        <f t="shared" si="1"/>
        <v>89.969</v>
      </c>
      <c r="J34" s="470">
        <v>38613.32777777778</v>
      </c>
      <c r="K34" s="472">
        <v>38613.59444444445</v>
      </c>
      <c r="L34" s="22">
        <f t="shared" si="2"/>
        <v>6.400000000081491</v>
      </c>
      <c r="M34" s="23">
        <f t="shared" si="3"/>
        <v>384</v>
      </c>
      <c r="N34" s="474" t="s">
        <v>145</v>
      </c>
      <c r="O34" s="475" t="str">
        <f t="shared" si="4"/>
        <v>--</v>
      </c>
      <c r="P34" s="476" t="str">
        <f t="shared" si="5"/>
        <v>NO</v>
      </c>
      <c r="Q34" s="476" t="str">
        <f t="shared" si="6"/>
        <v>--</v>
      </c>
      <c r="R34" s="477">
        <f t="shared" si="7"/>
        <v>115.16032</v>
      </c>
      <c r="S34" s="478" t="str">
        <f t="shared" si="8"/>
        <v>--</v>
      </c>
      <c r="T34" s="479" t="str">
        <f t="shared" si="9"/>
        <v>--</v>
      </c>
      <c r="U34" s="480" t="str">
        <f t="shared" si="10"/>
        <v>--</v>
      </c>
      <c r="V34" s="481" t="str">
        <f t="shared" si="11"/>
        <v>--</v>
      </c>
      <c r="W34" s="482" t="str">
        <f t="shared" si="12"/>
        <v>--</v>
      </c>
      <c r="X34" s="483" t="str">
        <f t="shared" si="13"/>
        <v>--</v>
      </c>
      <c r="Y34" s="484" t="str">
        <f t="shared" si="14"/>
        <v>--</v>
      </c>
      <c r="Z34" s="485" t="str">
        <f t="shared" si="15"/>
        <v>--</v>
      </c>
      <c r="AA34" s="486" t="str">
        <f t="shared" si="16"/>
        <v>--</v>
      </c>
      <c r="AB34" s="487" t="str">
        <f t="shared" si="17"/>
        <v>SI</v>
      </c>
      <c r="AC34" s="24">
        <f t="shared" si="18"/>
        <v>115.16032</v>
      </c>
      <c r="AD34" s="423"/>
    </row>
    <row r="35" spans="2:30" s="16" customFormat="1" ht="16.5" customHeight="1">
      <c r="B35" s="103"/>
      <c r="C35" s="454">
        <v>14</v>
      </c>
      <c r="D35" s="454" t="s">
        <v>10</v>
      </c>
      <c r="E35" s="461">
        <v>220</v>
      </c>
      <c r="F35" s="462">
        <v>61</v>
      </c>
      <c r="G35" s="461" t="s">
        <v>2</v>
      </c>
      <c r="H35" s="328">
        <f t="shared" si="0"/>
        <v>20</v>
      </c>
      <c r="I35" s="435">
        <f t="shared" si="1"/>
        <v>74.974</v>
      </c>
      <c r="J35" s="470">
        <v>38616.36041666667</v>
      </c>
      <c r="K35" s="472">
        <v>38616.677083333336</v>
      </c>
      <c r="L35" s="22">
        <f t="shared" si="2"/>
        <v>7.599999999976717</v>
      </c>
      <c r="M35" s="23">
        <f t="shared" si="3"/>
        <v>456</v>
      </c>
      <c r="N35" s="474" t="s">
        <v>145</v>
      </c>
      <c r="O35" s="475" t="str">
        <f t="shared" si="4"/>
        <v>--</v>
      </c>
      <c r="P35" s="476" t="str">
        <f t="shared" si="5"/>
        <v>NO</v>
      </c>
      <c r="Q35" s="476" t="str">
        <f t="shared" si="6"/>
        <v>--</v>
      </c>
      <c r="R35" s="477">
        <f t="shared" si="7"/>
        <v>113.96047999999999</v>
      </c>
      <c r="S35" s="478" t="str">
        <f t="shared" si="8"/>
        <v>--</v>
      </c>
      <c r="T35" s="479" t="str">
        <f t="shared" si="9"/>
        <v>--</v>
      </c>
      <c r="U35" s="480" t="str">
        <f t="shared" si="10"/>
        <v>--</v>
      </c>
      <c r="V35" s="481" t="str">
        <f t="shared" si="11"/>
        <v>--</v>
      </c>
      <c r="W35" s="482" t="str">
        <f t="shared" si="12"/>
        <v>--</v>
      </c>
      <c r="X35" s="483" t="str">
        <f t="shared" si="13"/>
        <v>--</v>
      </c>
      <c r="Y35" s="484" t="str">
        <f t="shared" si="14"/>
        <v>--</v>
      </c>
      <c r="Z35" s="485" t="str">
        <f t="shared" si="15"/>
        <v>--</v>
      </c>
      <c r="AA35" s="486" t="str">
        <f t="shared" si="16"/>
        <v>--</v>
      </c>
      <c r="AB35" s="487" t="str">
        <f t="shared" si="17"/>
        <v>SI</v>
      </c>
      <c r="AC35" s="24">
        <f t="shared" si="18"/>
        <v>113.96047999999999</v>
      </c>
      <c r="AD35" s="423"/>
    </row>
    <row r="36" spans="2:30" s="16" customFormat="1" ht="16.5" customHeight="1">
      <c r="B36" s="103"/>
      <c r="C36" s="454">
        <v>15</v>
      </c>
      <c r="D36" s="454" t="s">
        <v>11</v>
      </c>
      <c r="E36" s="461">
        <v>220</v>
      </c>
      <c r="F36" s="462">
        <v>61</v>
      </c>
      <c r="G36" s="461" t="s">
        <v>2</v>
      </c>
      <c r="H36" s="328">
        <f t="shared" si="0"/>
        <v>20</v>
      </c>
      <c r="I36" s="435">
        <f t="shared" si="1"/>
        <v>74.974</v>
      </c>
      <c r="J36" s="470">
        <v>38617.35555555556</v>
      </c>
      <c r="K36" s="472">
        <v>38617.69097222222</v>
      </c>
      <c r="L36" s="22">
        <f t="shared" si="2"/>
        <v>8.049999999871943</v>
      </c>
      <c r="M36" s="23">
        <f t="shared" si="3"/>
        <v>483</v>
      </c>
      <c r="N36" s="474" t="s">
        <v>145</v>
      </c>
      <c r="O36" s="475" t="str">
        <f t="shared" si="4"/>
        <v>--</v>
      </c>
      <c r="P36" s="476" t="str">
        <f t="shared" si="5"/>
        <v>NO</v>
      </c>
      <c r="Q36" s="476" t="str">
        <f t="shared" si="6"/>
        <v>--</v>
      </c>
      <c r="R36" s="477">
        <f t="shared" si="7"/>
        <v>120.70814</v>
      </c>
      <c r="S36" s="478" t="str">
        <f t="shared" si="8"/>
        <v>--</v>
      </c>
      <c r="T36" s="479" t="str">
        <f t="shared" si="9"/>
        <v>--</v>
      </c>
      <c r="U36" s="480" t="str">
        <f t="shared" si="10"/>
        <v>--</v>
      </c>
      <c r="V36" s="481" t="str">
        <f t="shared" si="11"/>
        <v>--</v>
      </c>
      <c r="W36" s="482" t="str">
        <f t="shared" si="12"/>
        <v>--</v>
      </c>
      <c r="X36" s="483" t="str">
        <f t="shared" si="13"/>
        <v>--</v>
      </c>
      <c r="Y36" s="484" t="str">
        <f t="shared" si="14"/>
        <v>--</v>
      </c>
      <c r="Z36" s="485" t="str">
        <f t="shared" si="15"/>
        <v>--</v>
      </c>
      <c r="AA36" s="486" t="str">
        <f t="shared" si="16"/>
        <v>--</v>
      </c>
      <c r="AB36" s="487" t="str">
        <f t="shared" si="17"/>
        <v>SI</v>
      </c>
      <c r="AC36" s="24">
        <f t="shared" si="18"/>
        <v>120.70814</v>
      </c>
      <c r="AD36" s="423"/>
    </row>
    <row r="37" spans="2:30" s="16" customFormat="1" ht="16.5" customHeight="1">
      <c r="B37" s="103"/>
      <c r="C37" s="454">
        <v>16</v>
      </c>
      <c r="D37" s="454" t="s">
        <v>11</v>
      </c>
      <c r="E37" s="461">
        <v>220</v>
      </c>
      <c r="F37" s="462">
        <v>61</v>
      </c>
      <c r="G37" s="461" t="s">
        <v>2</v>
      </c>
      <c r="H37" s="328">
        <f t="shared" si="0"/>
        <v>20</v>
      </c>
      <c r="I37" s="435">
        <f t="shared" si="1"/>
        <v>74.974</v>
      </c>
      <c r="J37" s="470">
        <v>38618.34930555556</v>
      </c>
      <c r="K37" s="472">
        <v>38618.592361111114</v>
      </c>
      <c r="L37" s="22">
        <f t="shared" si="2"/>
        <v>5.833333333313931</v>
      </c>
      <c r="M37" s="23">
        <f t="shared" si="3"/>
        <v>350</v>
      </c>
      <c r="N37" s="474" t="s">
        <v>145</v>
      </c>
      <c r="O37" s="475" t="str">
        <f t="shared" si="4"/>
        <v>--</v>
      </c>
      <c r="P37" s="476" t="str">
        <f t="shared" si="5"/>
        <v>NO</v>
      </c>
      <c r="Q37" s="476" t="str">
        <f t="shared" si="6"/>
        <v>--</v>
      </c>
      <c r="R37" s="477">
        <f t="shared" si="7"/>
        <v>87.419684</v>
      </c>
      <c r="S37" s="478" t="str">
        <f t="shared" si="8"/>
        <v>--</v>
      </c>
      <c r="T37" s="479" t="str">
        <f t="shared" si="9"/>
        <v>--</v>
      </c>
      <c r="U37" s="480" t="str">
        <f t="shared" si="10"/>
        <v>--</v>
      </c>
      <c r="V37" s="481" t="str">
        <f t="shared" si="11"/>
        <v>--</v>
      </c>
      <c r="W37" s="482" t="str">
        <f t="shared" si="12"/>
        <v>--</v>
      </c>
      <c r="X37" s="483" t="str">
        <f t="shared" si="13"/>
        <v>--</v>
      </c>
      <c r="Y37" s="484" t="str">
        <f t="shared" si="14"/>
        <v>--</v>
      </c>
      <c r="Z37" s="485" t="str">
        <f t="shared" si="15"/>
        <v>--</v>
      </c>
      <c r="AA37" s="486" t="str">
        <f t="shared" si="16"/>
        <v>--</v>
      </c>
      <c r="AB37" s="487" t="str">
        <f t="shared" si="17"/>
        <v>SI</v>
      </c>
      <c r="AC37" s="24">
        <v>0</v>
      </c>
      <c r="AD37" s="423"/>
    </row>
    <row r="38" spans="2:30" s="16" customFormat="1" ht="16.5" customHeight="1">
      <c r="B38" s="103"/>
      <c r="C38" s="454">
        <v>17</v>
      </c>
      <c r="D38" s="454" t="s">
        <v>142</v>
      </c>
      <c r="E38" s="461">
        <v>500</v>
      </c>
      <c r="F38" s="462">
        <v>227</v>
      </c>
      <c r="G38" s="461" t="s">
        <v>6</v>
      </c>
      <c r="H38" s="328">
        <f t="shared" si="0"/>
        <v>200</v>
      </c>
      <c r="I38" s="435">
        <f t="shared" si="1"/>
        <v>204.22963</v>
      </c>
      <c r="J38" s="470">
        <v>38618.42569444444</v>
      </c>
      <c r="K38" s="472">
        <v>38618.725</v>
      </c>
      <c r="L38" s="22">
        <f t="shared" si="2"/>
        <v>7.183333333348855</v>
      </c>
      <c r="M38" s="23">
        <f t="shared" si="3"/>
        <v>431</v>
      </c>
      <c r="N38" s="474" t="s">
        <v>145</v>
      </c>
      <c r="O38" s="475" t="str">
        <f t="shared" si="4"/>
        <v>--</v>
      </c>
      <c r="P38" s="476" t="str">
        <f t="shared" si="5"/>
        <v>NO</v>
      </c>
      <c r="Q38" s="476" t="str">
        <f t="shared" si="6"/>
        <v>--</v>
      </c>
      <c r="R38" s="477">
        <f t="shared" si="7"/>
        <v>2932.7374867999997</v>
      </c>
      <c r="S38" s="478" t="str">
        <f t="shared" si="8"/>
        <v>--</v>
      </c>
      <c r="T38" s="479" t="str">
        <f t="shared" si="9"/>
        <v>--</v>
      </c>
      <c r="U38" s="480" t="str">
        <f t="shared" si="10"/>
        <v>--</v>
      </c>
      <c r="V38" s="481" t="str">
        <f t="shared" si="11"/>
        <v>--</v>
      </c>
      <c r="W38" s="482" t="str">
        <f t="shared" si="12"/>
        <v>--</v>
      </c>
      <c r="X38" s="483" t="str">
        <f t="shared" si="13"/>
        <v>--</v>
      </c>
      <c r="Y38" s="484" t="str">
        <f t="shared" si="14"/>
        <v>--</v>
      </c>
      <c r="Z38" s="485" t="str">
        <f t="shared" si="15"/>
        <v>--</v>
      </c>
      <c r="AA38" s="486" t="str">
        <f t="shared" si="16"/>
        <v>--</v>
      </c>
      <c r="AB38" s="487" t="str">
        <f t="shared" si="17"/>
        <v>SI</v>
      </c>
      <c r="AC38" s="24">
        <f t="shared" si="18"/>
        <v>2932.7374867999997</v>
      </c>
      <c r="AD38" s="423"/>
    </row>
    <row r="39" spans="2:30" s="16" customFormat="1" ht="16.5" customHeight="1">
      <c r="B39" s="103"/>
      <c r="C39" s="454">
        <v>18</v>
      </c>
      <c r="D39" s="454" t="s">
        <v>10</v>
      </c>
      <c r="E39" s="461">
        <v>220</v>
      </c>
      <c r="F39" s="462">
        <v>61</v>
      </c>
      <c r="G39" s="461" t="s">
        <v>2</v>
      </c>
      <c r="H39" s="328">
        <f t="shared" si="0"/>
        <v>20</v>
      </c>
      <c r="I39" s="435">
        <f t="shared" si="1"/>
        <v>74.974</v>
      </c>
      <c r="J39" s="470">
        <v>38619.308333333334</v>
      </c>
      <c r="K39" s="472">
        <v>38619.60763888889</v>
      </c>
      <c r="L39" s="22">
        <f t="shared" si="2"/>
        <v>7.183333333348855</v>
      </c>
      <c r="M39" s="23">
        <f t="shared" si="3"/>
        <v>431</v>
      </c>
      <c r="N39" s="474" t="s">
        <v>145</v>
      </c>
      <c r="O39" s="475" t="str">
        <f t="shared" si="4"/>
        <v>--</v>
      </c>
      <c r="P39" s="476" t="str">
        <f t="shared" si="5"/>
        <v>NO</v>
      </c>
      <c r="Q39" s="476" t="str">
        <f t="shared" si="6"/>
        <v>--</v>
      </c>
      <c r="R39" s="477">
        <f t="shared" si="7"/>
        <v>107.662664</v>
      </c>
      <c r="S39" s="478" t="str">
        <f t="shared" si="8"/>
        <v>--</v>
      </c>
      <c r="T39" s="479" t="str">
        <f t="shared" si="9"/>
        <v>--</v>
      </c>
      <c r="U39" s="480" t="str">
        <f t="shared" si="10"/>
        <v>--</v>
      </c>
      <c r="V39" s="481" t="str">
        <f t="shared" si="11"/>
        <v>--</v>
      </c>
      <c r="W39" s="482" t="str">
        <f t="shared" si="12"/>
        <v>--</v>
      </c>
      <c r="X39" s="483" t="str">
        <f t="shared" si="13"/>
        <v>--</v>
      </c>
      <c r="Y39" s="484" t="str">
        <f t="shared" si="14"/>
        <v>--</v>
      </c>
      <c r="Z39" s="485" t="str">
        <f t="shared" si="15"/>
        <v>--</v>
      </c>
      <c r="AA39" s="486" t="str">
        <f t="shared" si="16"/>
        <v>--</v>
      </c>
      <c r="AB39" s="487" t="str">
        <f t="shared" si="17"/>
        <v>SI</v>
      </c>
      <c r="AC39" s="24">
        <v>0</v>
      </c>
      <c r="AD39" s="423"/>
    </row>
    <row r="40" spans="2:30" s="16" customFormat="1" ht="16.5" customHeight="1">
      <c r="B40" s="103"/>
      <c r="C40" s="454">
        <v>19</v>
      </c>
      <c r="D40" s="454" t="s">
        <v>142</v>
      </c>
      <c r="E40" s="461">
        <v>500</v>
      </c>
      <c r="F40" s="462">
        <v>227</v>
      </c>
      <c r="G40" s="461" t="s">
        <v>6</v>
      </c>
      <c r="H40" s="328">
        <f t="shared" si="0"/>
        <v>200</v>
      </c>
      <c r="I40" s="435">
        <f t="shared" si="1"/>
        <v>204.22963</v>
      </c>
      <c r="J40" s="470">
        <v>38619.35208333333</v>
      </c>
      <c r="K40" s="472">
        <v>38619.77916666667</v>
      </c>
      <c r="L40" s="22">
        <f t="shared" si="2"/>
        <v>10.250000000058208</v>
      </c>
      <c r="M40" s="23">
        <f t="shared" si="3"/>
        <v>615</v>
      </c>
      <c r="N40" s="474" t="s">
        <v>145</v>
      </c>
      <c r="O40" s="475" t="str">
        <f t="shared" si="4"/>
        <v>--</v>
      </c>
      <c r="P40" s="476" t="str">
        <f t="shared" si="5"/>
        <v>NO</v>
      </c>
      <c r="Q40" s="476" t="str">
        <f t="shared" si="6"/>
        <v>--</v>
      </c>
      <c r="R40" s="477">
        <f t="shared" si="7"/>
        <v>4186.707415</v>
      </c>
      <c r="S40" s="478" t="str">
        <f t="shared" si="8"/>
        <v>--</v>
      </c>
      <c r="T40" s="479" t="str">
        <f t="shared" si="9"/>
        <v>--</v>
      </c>
      <c r="U40" s="480" t="str">
        <f t="shared" si="10"/>
        <v>--</v>
      </c>
      <c r="V40" s="481" t="str">
        <f t="shared" si="11"/>
        <v>--</v>
      </c>
      <c r="W40" s="482" t="str">
        <f t="shared" si="12"/>
        <v>--</v>
      </c>
      <c r="X40" s="483" t="str">
        <f t="shared" si="13"/>
        <v>--</v>
      </c>
      <c r="Y40" s="484" t="str">
        <f t="shared" si="14"/>
        <v>--</v>
      </c>
      <c r="Z40" s="485" t="str">
        <f t="shared" si="15"/>
        <v>--</v>
      </c>
      <c r="AA40" s="486" t="str">
        <f t="shared" si="16"/>
        <v>--</v>
      </c>
      <c r="AB40" s="487" t="str">
        <f t="shared" si="17"/>
        <v>SI</v>
      </c>
      <c r="AC40" s="24">
        <f t="shared" si="18"/>
        <v>4186.707415</v>
      </c>
      <c r="AD40" s="423"/>
    </row>
    <row r="41" spans="2:30" s="16" customFormat="1" ht="16.5" customHeight="1">
      <c r="B41" s="103"/>
      <c r="C41" s="454">
        <v>20</v>
      </c>
      <c r="D41" s="454" t="s">
        <v>9</v>
      </c>
      <c r="E41" s="461">
        <v>500</v>
      </c>
      <c r="F41" s="462">
        <v>313</v>
      </c>
      <c r="G41" s="461" t="s">
        <v>6</v>
      </c>
      <c r="H41" s="328">
        <f t="shared" si="0"/>
        <v>200</v>
      </c>
      <c r="I41" s="435">
        <f t="shared" si="1"/>
        <v>281.60296999999997</v>
      </c>
      <c r="J41" s="470">
        <v>38620.72986111111</v>
      </c>
      <c r="K41" s="472">
        <v>38620.73611111111</v>
      </c>
      <c r="L41" s="22">
        <f t="shared" si="2"/>
        <v>0.1499999999650754</v>
      </c>
      <c r="M41" s="23">
        <f t="shared" si="3"/>
        <v>9</v>
      </c>
      <c r="N41" s="474" t="s">
        <v>145</v>
      </c>
      <c r="O41" s="475" t="str">
        <f t="shared" si="4"/>
        <v>--</v>
      </c>
      <c r="P41" s="476" t="str">
        <f t="shared" si="5"/>
        <v>NO</v>
      </c>
      <c r="Q41" s="476" t="str">
        <f t="shared" si="6"/>
        <v>--</v>
      </c>
      <c r="R41" s="477">
        <f t="shared" si="7"/>
        <v>84.480891</v>
      </c>
      <c r="S41" s="478" t="str">
        <f t="shared" si="8"/>
        <v>--</v>
      </c>
      <c r="T41" s="479" t="str">
        <f t="shared" si="9"/>
        <v>--</v>
      </c>
      <c r="U41" s="480" t="str">
        <f t="shared" si="10"/>
        <v>--</v>
      </c>
      <c r="V41" s="481" t="str">
        <f t="shared" si="11"/>
        <v>--</v>
      </c>
      <c r="W41" s="482" t="str">
        <f t="shared" si="12"/>
        <v>--</v>
      </c>
      <c r="X41" s="483" t="str">
        <f t="shared" si="13"/>
        <v>--</v>
      </c>
      <c r="Y41" s="484" t="str">
        <f t="shared" si="14"/>
        <v>--</v>
      </c>
      <c r="Z41" s="485" t="str">
        <f t="shared" si="15"/>
        <v>--</v>
      </c>
      <c r="AA41" s="486" t="str">
        <f t="shared" si="16"/>
        <v>--</v>
      </c>
      <c r="AB41" s="487" t="str">
        <f t="shared" si="17"/>
        <v>SI</v>
      </c>
      <c r="AC41" s="24">
        <f t="shared" si="18"/>
        <v>84.480891</v>
      </c>
      <c r="AD41" s="423"/>
    </row>
    <row r="42" spans="2:30" s="16" customFormat="1" ht="16.5" customHeight="1" thickBot="1">
      <c r="B42" s="103"/>
      <c r="C42" s="463"/>
      <c r="D42" s="463"/>
      <c r="E42" s="464"/>
      <c r="F42" s="463"/>
      <c r="G42" s="465"/>
      <c r="H42" s="323"/>
      <c r="I42" s="436"/>
      <c r="J42" s="473"/>
      <c r="K42" s="473"/>
      <c r="L42" s="27"/>
      <c r="M42" s="27"/>
      <c r="N42" s="473"/>
      <c r="O42" s="488"/>
      <c r="P42" s="473"/>
      <c r="Q42" s="473"/>
      <c r="R42" s="489"/>
      <c r="S42" s="490"/>
      <c r="T42" s="491"/>
      <c r="U42" s="492"/>
      <c r="V42" s="493"/>
      <c r="W42" s="494"/>
      <c r="X42" s="495"/>
      <c r="Y42" s="496"/>
      <c r="Z42" s="497"/>
      <c r="AA42" s="498"/>
      <c r="AB42" s="499"/>
      <c r="AC42" s="28"/>
      <c r="AD42" s="423"/>
    </row>
    <row r="43" spans="2:30" s="16" customFormat="1" ht="16.5" customHeight="1" thickBot="1" thickTop="1">
      <c r="B43" s="103"/>
      <c r="C43" s="244" t="s">
        <v>107</v>
      </c>
      <c r="D43" s="245" t="s">
        <v>108</v>
      </c>
      <c r="E43" s="29"/>
      <c r="F43" s="1"/>
      <c r="G43" s="30"/>
      <c r="H43" s="1"/>
      <c r="I43" s="31"/>
      <c r="J43" s="31"/>
      <c r="K43" s="31"/>
      <c r="L43" s="31"/>
      <c r="M43" s="31"/>
      <c r="N43" s="31"/>
      <c r="O43" s="32"/>
      <c r="P43" s="31"/>
      <c r="Q43" s="31"/>
      <c r="R43" s="316">
        <f aca="true" t="shared" si="19" ref="R43:AA43">SUM(R20:R42)</f>
        <v>10308.719428659999</v>
      </c>
      <c r="S43" s="317">
        <f t="shared" si="19"/>
        <v>0</v>
      </c>
      <c r="T43" s="318">
        <f t="shared" si="19"/>
        <v>13765.256999999998</v>
      </c>
      <c r="U43" s="318">
        <f t="shared" si="19"/>
        <v>26773.65911</v>
      </c>
      <c r="V43" s="318">
        <f t="shared" si="19"/>
        <v>0</v>
      </c>
      <c r="W43" s="319">
        <f t="shared" si="19"/>
        <v>0</v>
      </c>
      <c r="X43" s="319">
        <f t="shared" si="19"/>
        <v>0</v>
      </c>
      <c r="Y43" s="319">
        <f t="shared" si="19"/>
        <v>0</v>
      </c>
      <c r="Z43" s="320">
        <f t="shared" si="19"/>
        <v>0</v>
      </c>
      <c r="AA43" s="321">
        <f t="shared" si="19"/>
        <v>0</v>
      </c>
      <c r="AB43" s="33"/>
      <c r="AC43" s="60">
        <f>ROUND(SUM(AC20:AC42),2)</f>
        <v>50227.18</v>
      </c>
      <c r="AD43" s="423"/>
    </row>
    <row r="44" spans="2:30" s="248" customFormat="1" ht="9.75" thickTop="1">
      <c r="B44" s="249"/>
      <c r="C44" s="246"/>
      <c r="D44" s="247" t="s">
        <v>109</v>
      </c>
      <c r="E44" s="250"/>
      <c r="F44" s="251"/>
      <c r="G44" s="252"/>
      <c r="H44" s="251"/>
      <c r="I44" s="253"/>
      <c r="J44" s="253"/>
      <c r="K44" s="253"/>
      <c r="L44" s="253"/>
      <c r="M44" s="253"/>
      <c r="N44" s="253"/>
      <c r="O44" s="254"/>
      <c r="P44" s="253"/>
      <c r="Q44" s="253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6"/>
      <c r="AD44" s="257"/>
    </row>
    <row r="45" spans="2:30" s="16" customFormat="1" ht="16.5" customHeight="1" thickBot="1"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</row>
    <row r="46" spans="2:30" ht="16.5" customHeight="1" thickTop="1">
      <c r="B46" s="12"/>
      <c r="AD46" s="1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D46"/>
  <sheetViews>
    <sheetView zoomScale="75" zoomScaleNormal="75" workbookViewId="0" topLeftCell="C15">
      <selection activeCell="J15" sqref="J1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71" customFormat="1" ht="26.25">
      <c r="A1" s="121"/>
      <c r="AD1" s="441"/>
    </row>
    <row r="2" spans="1:30" s="71" customFormat="1" ht="26.25">
      <c r="A2" s="121"/>
      <c r="B2" s="72" t="str">
        <f>+'tot-0509'!B2</f>
        <v>ANEXO IV.1.a.  a la Resolución E.N.R.E.   N°  122 /2008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="16" customFormat="1" ht="12.75">
      <c r="A3" s="45"/>
    </row>
    <row r="4" spans="1:2" s="78" customFormat="1" ht="11.25">
      <c r="A4" s="76" t="s">
        <v>68</v>
      </c>
      <c r="B4" s="151"/>
    </row>
    <row r="5" spans="1:2" s="78" customFormat="1" ht="11.25">
      <c r="A5" s="76" t="s">
        <v>69</v>
      </c>
      <c r="B5" s="151"/>
    </row>
    <row r="6" s="16" customFormat="1" ht="13.5" thickBot="1"/>
    <row r="7" spans="2:30" s="16" customFormat="1" ht="13.5" thickTop="1">
      <c r="B7" s="122"/>
      <c r="C7" s="123"/>
      <c r="D7" s="123"/>
      <c r="E7" s="124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5"/>
    </row>
    <row r="8" spans="2:30" s="10" customFormat="1" ht="20.25">
      <c r="B8" s="135"/>
      <c r="C8" s="11"/>
      <c r="D8" s="7" t="s">
        <v>80</v>
      </c>
      <c r="E8" s="11"/>
      <c r="F8" s="11"/>
      <c r="G8" s="11"/>
      <c r="H8" s="11"/>
      <c r="N8" s="11"/>
      <c r="O8" s="11"/>
      <c r="P8" s="136"/>
      <c r="Q8" s="13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37"/>
    </row>
    <row r="9" spans="2:30" s="16" customFormat="1" ht="12.75">
      <c r="B9" s="10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26"/>
    </row>
    <row r="10" spans="2:30" s="10" customFormat="1" ht="20.25">
      <c r="B10" s="135"/>
      <c r="C10" s="11"/>
      <c r="D10" s="136" t="s">
        <v>81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37"/>
    </row>
    <row r="11" spans="2:30" s="16" customFormat="1" ht="12.75">
      <c r="B11" s="10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26"/>
    </row>
    <row r="12" spans="2:30" s="10" customFormat="1" ht="20.25">
      <c r="B12" s="135"/>
      <c r="C12" s="11"/>
      <c r="D12" s="136" t="s">
        <v>82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36"/>
      <c r="Q12" s="13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37"/>
    </row>
    <row r="13" spans="2:30" s="16" customFormat="1" ht="12.75">
      <c r="B13" s="103"/>
      <c r="C13" s="14"/>
      <c r="D13" s="14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26"/>
    </row>
    <row r="14" spans="2:30" s="15" customFormat="1" ht="19.5">
      <c r="B14" s="91" t="str">
        <f>+'tot-0509'!B14</f>
        <v>Desde el 01 al 30 de septiembre de 2005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139"/>
      <c r="O14" s="139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140"/>
    </row>
    <row r="15" spans="2:30" s="16" customFormat="1" ht="16.5" customHeight="1" thickBot="1">
      <c r="B15" s="103"/>
      <c r="C15" s="14"/>
      <c r="D15" s="14"/>
      <c r="E15" s="2"/>
      <c r="F15" s="2"/>
      <c r="G15" s="14"/>
      <c r="H15" s="14"/>
      <c r="I15" s="14"/>
      <c r="J15" s="134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26"/>
    </row>
    <row r="16" spans="2:30" s="16" customFormat="1" ht="16.5" customHeight="1" thickBot="1" thickTop="1">
      <c r="B16" s="103"/>
      <c r="C16" s="14"/>
      <c r="D16" s="141" t="s">
        <v>83</v>
      </c>
      <c r="E16" s="438">
        <v>89.969</v>
      </c>
      <c r="F16" s="24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26"/>
    </row>
    <row r="17" spans="2:30" s="16" customFormat="1" ht="16.5" customHeight="1" thickBot="1" thickTop="1">
      <c r="B17" s="103"/>
      <c r="C17" s="14"/>
      <c r="D17" s="141" t="s">
        <v>84</v>
      </c>
      <c r="E17" s="438">
        <v>74.974</v>
      </c>
      <c r="F17" s="243"/>
      <c r="G17" s="14"/>
      <c r="H17" s="14"/>
      <c r="I17" s="14"/>
      <c r="J17" s="443"/>
      <c r="K17" s="44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28"/>
      <c r="W17" s="128"/>
      <c r="X17" s="128"/>
      <c r="Y17" s="128"/>
      <c r="Z17" s="128"/>
      <c r="AA17" s="128"/>
      <c r="AB17" s="128"/>
      <c r="AD17" s="126"/>
    </row>
    <row r="18" spans="2:30" s="16" customFormat="1" ht="16.5" customHeight="1" thickBot="1" thickTop="1">
      <c r="B18" s="103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29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26"/>
    </row>
    <row r="19" spans="2:30" s="16" customFormat="1" ht="33.75" customHeight="1" thickBot="1" thickTop="1">
      <c r="B19" s="103"/>
      <c r="C19" s="142" t="s">
        <v>85</v>
      </c>
      <c r="D19" s="144" t="s">
        <v>71</v>
      </c>
      <c r="E19" s="326" t="s">
        <v>86</v>
      </c>
      <c r="F19" s="148" t="s">
        <v>87</v>
      </c>
      <c r="G19" s="143" t="s">
        <v>88</v>
      </c>
      <c r="H19" s="327" t="s">
        <v>89</v>
      </c>
      <c r="I19" s="324" t="s">
        <v>90</v>
      </c>
      <c r="J19" s="144" t="s">
        <v>91</v>
      </c>
      <c r="K19" s="145" t="s">
        <v>92</v>
      </c>
      <c r="L19" s="147" t="s">
        <v>93</v>
      </c>
      <c r="M19" s="148" t="s">
        <v>94</v>
      </c>
      <c r="N19" s="147" t="s">
        <v>95</v>
      </c>
      <c r="O19" s="148" t="s">
        <v>96</v>
      </c>
      <c r="P19" s="145" t="s">
        <v>97</v>
      </c>
      <c r="Q19" s="144" t="s">
        <v>98</v>
      </c>
      <c r="R19" s="289" t="s">
        <v>99</v>
      </c>
      <c r="S19" s="292" t="s">
        <v>100</v>
      </c>
      <c r="T19" s="270" t="s">
        <v>101</v>
      </c>
      <c r="U19" s="271"/>
      <c r="V19" s="272"/>
      <c r="W19" s="296" t="s">
        <v>102</v>
      </c>
      <c r="X19" s="297"/>
      <c r="Y19" s="298"/>
      <c r="Z19" s="312" t="s">
        <v>103</v>
      </c>
      <c r="AA19" s="313" t="s">
        <v>104</v>
      </c>
      <c r="AB19" s="149" t="s">
        <v>105</v>
      </c>
      <c r="AC19" s="149" t="s">
        <v>106</v>
      </c>
      <c r="AD19" s="130"/>
    </row>
    <row r="20" spans="2:30" s="16" customFormat="1" ht="16.5" customHeight="1" thickTop="1">
      <c r="B20" s="103"/>
      <c r="C20" s="309"/>
      <c r="D20" s="331" t="s">
        <v>144</v>
      </c>
      <c r="E20" s="331"/>
      <c r="F20" s="309"/>
      <c r="G20" s="309"/>
      <c r="H20" s="329"/>
      <c r="I20" s="330"/>
      <c r="J20" s="309"/>
      <c r="K20" s="309"/>
      <c r="L20" s="309"/>
      <c r="M20" s="309"/>
      <c r="N20" s="309"/>
      <c r="O20" s="309"/>
      <c r="P20" s="309"/>
      <c r="Q20" s="309"/>
      <c r="R20" s="290"/>
      <c r="S20" s="293"/>
      <c r="T20" s="301"/>
      <c r="U20" s="302"/>
      <c r="V20" s="303"/>
      <c r="W20" s="304"/>
      <c r="X20" s="305"/>
      <c r="Y20" s="306"/>
      <c r="Z20" s="310"/>
      <c r="AA20" s="314"/>
      <c r="AB20" s="309"/>
      <c r="AC20" s="424">
        <f>ROUND('LI-0509'!AC43,2)</f>
        <v>50227.18</v>
      </c>
      <c r="AD20" s="126"/>
    </row>
    <row r="21" spans="2:30" s="16" customFormat="1" ht="16.5" customHeight="1">
      <c r="B21" s="103"/>
      <c r="C21" s="17"/>
      <c r="D21" s="17"/>
      <c r="E21" s="20"/>
      <c r="F21" s="17"/>
      <c r="G21" s="17"/>
      <c r="H21" s="322"/>
      <c r="I21" s="325"/>
      <c r="J21" s="19"/>
      <c r="K21" s="14"/>
      <c r="L21" s="17"/>
      <c r="M21" s="17"/>
      <c r="N21" s="18"/>
      <c r="O21" s="17"/>
      <c r="P21" s="17"/>
      <c r="Q21" s="17"/>
      <c r="R21" s="288"/>
      <c r="S21" s="291"/>
      <c r="T21" s="308"/>
      <c r="U21" s="294"/>
      <c r="V21" s="295"/>
      <c r="W21" s="307"/>
      <c r="X21" s="299"/>
      <c r="Y21" s="300"/>
      <c r="Z21" s="311"/>
      <c r="AA21" s="315"/>
      <c r="AB21" s="17"/>
      <c r="AC21" s="150"/>
      <c r="AD21" s="126"/>
    </row>
    <row r="22" spans="2:30" s="16" customFormat="1" ht="16.5" customHeight="1">
      <c r="B22" s="103"/>
      <c r="C22" s="454">
        <v>21</v>
      </c>
      <c r="D22" s="455" t="s">
        <v>9</v>
      </c>
      <c r="E22" s="456">
        <v>500</v>
      </c>
      <c r="F22" s="457">
        <v>313</v>
      </c>
      <c r="G22" s="456" t="s">
        <v>6</v>
      </c>
      <c r="H22" s="328">
        <f aca="true" t="shared" si="0" ref="H22:H41">IF(G22="A",200,IF(G22="B",60,20))</f>
        <v>200</v>
      </c>
      <c r="I22" s="435">
        <f aca="true" t="shared" si="1" ref="I22:I41">IF(E22=500,IF(F22&lt;100,100*$E$16/100,F22*$E$16/100),IF(F22&lt;100,100*$E$17/100,F22*$E$17/100))</f>
        <v>281.60296999999997</v>
      </c>
      <c r="J22" s="466">
        <v>38622.33263888889</v>
      </c>
      <c r="K22" s="467">
        <v>38622.717361111114</v>
      </c>
      <c r="L22" s="22">
        <f aca="true" t="shared" si="2" ref="L22:L41">IF(D22="","",(K22-J22)*24)</f>
        <v>9.233333333395422</v>
      </c>
      <c r="M22" s="23">
        <f aca="true" t="shared" si="3" ref="M22:M41">IF(D22="","",ROUND((K22-J22)*24*60,0))</f>
        <v>554</v>
      </c>
      <c r="N22" s="474" t="s">
        <v>145</v>
      </c>
      <c r="O22" s="475" t="str">
        <f aca="true" t="shared" si="4" ref="O22:O41">IF(D22="","","--")</f>
        <v>--</v>
      </c>
      <c r="P22" s="476" t="str">
        <f aca="true" t="shared" si="5" ref="P22:P41">IF(D22="","","NO")</f>
        <v>NO</v>
      </c>
      <c r="Q22" s="476" t="str">
        <f aca="true" t="shared" si="6" ref="Q22:Q41">IF(D22="","",IF(OR(N22="P",N22="RP"),"--","NO"))</f>
        <v>--</v>
      </c>
      <c r="R22" s="477">
        <f aca="true" t="shared" si="7" ref="R22:R41">IF(N22="P",I22*H22*ROUND(M22/60,2)*0.01,"--")</f>
        <v>5198.3908262</v>
      </c>
      <c r="S22" s="478" t="str">
        <f aca="true" t="shared" si="8" ref="S22:S41">IF(N22="RP",I22*H22*ROUND(M22/60,2)*0.01*O22/100,"--")</f>
        <v>--</v>
      </c>
      <c r="T22" s="479" t="str">
        <f aca="true" t="shared" si="9" ref="T22:T41">IF(AND(N22="F",Q22="NO"),I22*H22*IF(P22="SI",1.2,1),"--")</f>
        <v>--</v>
      </c>
      <c r="U22" s="480" t="str">
        <f aca="true" t="shared" si="10" ref="U22:U41">IF(AND(N22="F",M22&gt;=10),I22*H22*IF(P22="SI",1.2,1)*IF(M22&lt;=300,ROUND(M22/60,2),5),"--")</f>
        <v>--</v>
      </c>
      <c r="V22" s="481" t="str">
        <f aca="true" t="shared" si="11" ref="V22:V41">IF(AND(N22="F",M22&gt;300),(ROUND(M22/60,2)-5)*I22*H22*0.1*IF(P22="SI",1.2,1),"--")</f>
        <v>--</v>
      </c>
      <c r="W22" s="482" t="str">
        <f aca="true" t="shared" si="12" ref="W22:W41">IF(AND(N22="R",Q22="NO"),I22*H22*O22/100*IF(P22="SI",1.2,1),"--")</f>
        <v>--</v>
      </c>
      <c r="X22" s="483" t="str">
        <f aca="true" t="shared" si="13" ref="X22:X41">IF(AND(N22="R",M22&gt;=10),I22*H22*O22/100*IF(P22="SI",1.2,1)*IF(M22&lt;=300,ROUND(M22/60,2),5),"--")</f>
        <v>--</v>
      </c>
      <c r="Y22" s="484" t="str">
        <f aca="true" t="shared" si="14" ref="Y22:Y41">IF(AND(N22="R",M22&gt;300),(ROUND(M22/60,2)-5)*I22*H22*0.1*O22/100*IF(P22="SI",1.2,1),"--")</f>
        <v>--</v>
      </c>
      <c r="Z22" s="485" t="str">
        <f aca="true" t="shared" si="15" ref="Z22:Z41">IF(N22="RF",ROUND(M22/60,2)*I22*H22*0.1*IF(P22="SI",1.2,1),"--")</f>
        <v>--</v>
      </c>
      <c r="AA22" s="486" t="str">
        <f aca="true" t="shared" si="16" ref="AA22:AA41">IF(N22="RR",ROUND(M22/60,2)*I22*H22*0.1*O22/100*IF(P22="SI",1.2,1),"--")</f>
        <v>--</v>
      </c>
      <c r="AB22" s="487" t="str">
        <f aca="true" t="shared" si="17" ref="AB22:AB41">IF(D22="","","SI")</f>
        <v>SI</v>
      </c>
      <c r="AC22" s="24">
        <f aca="true" t="shared" si="18" ref="AC22:AC41">IF(D22="","",SUM(R22:AA22)*IF(AB22="SI",1,2))</f>
        <v>5198.3908262</v>
      </c>
      <c r="AD22" s="423"/>
    </row>
    <row r="23" spans="2:30" s="16" customFormat="1" ht="16.5" customHeight="1">
      <c r="B23" s="103"/>
      <c r="C23" s="454">
        <v>22</v>
      </c>
      <c r="D23" s="455" t="s">
        <v>15</v>
      </c>
      <c r="E23" s="456">
        <v>220</v>
      </c>
      <c r="F23" s="457">
        <v>77</v>
      </c>
      <c r="G23" s="456" t="s">
        <v>2</v>
      </c>
      <c r="H23" s="328">
        <f t="shared" si="0"/>
        <v>20</v>
      </c>
      <c r="I23" s="435">
        <f t="shared" si="1"/>
        <v>74.974</v>
      </c>
      <c r="J23" s="466">
        <v>38622.3375</v>
      </c>
      <c r="K23" s="467">
        <v>38622.63402777778</v>
      </c>
      <c r="L23" s="22">
        <f t="shared" si="2"/>
        <v>7.116666666639503</v>
      </c>
      <c r="M23" s="23">
        <f t="shared" si="3"/>
        <v>427</v>
      </c>
      <c r="N23" s="474" t="s">
        <v>145</v>
      </c>
      <c r="O23" s="475" t="str">
        <f t="shared" si="4"/>
        <v>--</v>
      </c>
      <c r="P23" s="476" t="str">
        <f t="shared" si="5"/>
        <v>NO</v>
      </c>
      <c r="Q23" s="476" t="str">
        <f t="shared" si="6"/>
        <v>--</v>
      </c>
      <c r="R23" s="477">
        <f t="shared" si="7"/>
        <v>106.762976</v>
      </c>
      <c r="S23" s="478" t="str">
        <f t="shared" si="8"/>
        <v>--</v>
      </c>
      <c r="T23" s="479" t="str">
        <f t="shared" si="9"/>
        <v>--</v>
      </c>
      <c r="U23" s="480" t="str">
        <f t="shared" si="10"/>
        <v>--</v>
      </c>
      <c r="V23" s="481" t="str">
        <f t="shared" si="11"/>
        <v>--</v>
      </c>
      <c r="W23" s="482" t="str">
        <f t="shared" si="12"/>
        <v>--</v>
      </c>
      <c r="X23" s="483" t="str">
        <f t="shared" si="13"/>
        <v>--</v>
      </c>
      <c r="Y23" s="484" t="str">
        <f t="shared" si="14"/>
        <v>--</v>
      </c>
      <c r="Z23" s="485" t="str">
        <f t="shared" si="15"/>
        <v>--</v>
      </c>
      <c r="AA23" s="486" t="str">
        <f t="shared" si="16"/>
        <v>--</v>
      </c>
      <c r="AB23" s="487" t="str">
        <f t="shared" si="17"/>
        <v>SI</v>
      </c>
      <c r="AC23" s="24">
        <v>0</v>
      </c>
      <c r="AD23" s="423"/>
    </row>
    <row r="24" spans="2:30" s="16" customFormat="1" ht="16.5" customHeight="1">
      <c r="B24" s="103"/>
      <c r="C24" s="454">
        <v>23</v>
      </c>
      <c r="D24" s="458" t="s">
        <v>9</v>
      </c>
      <c r="E24" s="459">
        <v>500</v>
      </c>
      <c r="F24" s="460">
        <v>313</v>
      </c>
      <c r="G24" s="459" t="s">
        <v>6</v>
      </c>
      <c r="H24" s="328">
        <f t="shared" si="0"/>
        <v>200</v>
      </c>
      <c r="I24" s="435">
        <f t="shared" si="1"/>
        <v>281.60296999999997</v>
      </c>
      <c r="J24" s="468">
        <v>38623.36666666667</v>
      </c>
      <c r="K24" s="469">
        <v>38623.7</v>
      </c>
      <c r="L24" s="22">
        <f t="shared" si="2"/>
        <v>7.999999999883585</v>
      </c>
      <c r="M24" s="23">
        <f t="shared" si="3"/>
        <v>480</v>
      </c>
      <c r="N24" s="474" t="s">
        <v>145</v>
      </c>
      <c r="O24" s="475" t="str">
        <f t="shared" si="4"/>
        <v>--</v>
      </c>
      <c r="P24" s="476" t="str">
        <f t="shared" si="5"/>
        <v>NO</v>
      </c>
      <c r="Q24" s="476" t="str">
        <f t="shared" si="6"/>
        <v>--</v>
      </c>
      <c r="R24" s="477">
        <f t="shared" si="7"/>
        <v>4505.6475199999995</v>
      </c>
      <c r="S24" s="478" t="str">
        <f t="shared" si="8"/>
        <v>--</v>
      </c>
      <c r="T24" s="479" t="str">
        <f t="shared" si="9"/>
        <v>--</v>
      </c>
      <c r="U24" s="480" t="str">
        <f t="shared" si="10"/>
        <v>--</v>
      </c>
      <c r="V24" s="481" t="str">
        <f t="shared" si="11"/>
        <v>--</v>
      </c>
      <c r="W24" s="482" t="str">
        <f t="shared" si="12"/>
        <v>--</v>
      </c>
      <c r="X24" s="483" t="str">
        <f t="shared" si="13"/>
        <v>--</v>
      </c>
      <c r="Y24" s="484" t="str">
        <f t="shared" si="14"/>
        <v>--</v>
      </c>
      <c r="Z24" s="485" t="str">
        <f t="shared" si="15"/>
        <v>--</v>
      </c>
      <c r="AA24" s="486" t="str">
        <f t="shared" si="16"/>
        <v>--</v>
      </c>
      <c r="AB24" s="487" t="str">
        <f t="shared" si="17"/>
        <v>SI</v>
      </c>
      <c r="AC24" s="24">
        <f t="shared" si="18"/>
        <v>4505.6475199999995</v>
      </c>
      <c r="AD24" s="423"/>
    </row>
    <row r="25" spans="2:30" s="16" customFormat="1" ht="16.5" customHeight="1">
      <c r="B25" s="103"/>
      <c r="C25" s="454">
        <v>24</v>
      </c>
      <c r="D25" s="458" t="s">
        <v>9</v>
      </c>
      <c r="E25" s="459">
        <v>500</v>
      </c>
      <c r="F25" s="460">
        <v>313</v>
      </c>
      <c r="G25" s="459" t="s">
        <v>6</v>
      </c>
      <c r="H25" s="328">
        <f t="shared" si="0"/>
        <v>200</v>
      </c>
      <c r="I25" s="435">
        <f t="shared" si="1"/>
        <v>281.60296999999997</v>
      </c>
      <c r="J25" s="468">
        <v>38624.39236111111</v>
      </c>
      <c r="K25" s="469">
        <v>38624.634722222225</v>
      </c>
      <c r="L25" s="22">
        <f t="shared" si="2"/>
        <v>5.81666666676756</v>
      </c>
      <c r="M25" s="23">
        <f t="shared" si="3"/>
        <v>349</v>
      </c>
      <c r="N25" s="474" t="s">
        <v>145</v>
      </c>
      <c r="O25" s="475" t="str">
        <f t="shared" si="4"/>
        <v>--</v>
      </c>
      <c r="P25" s="476" t="str">
        <f t="shared" si="5"/>
        <v>NO</v>
      </c>
      <c r="Q25" s="476" t="str">
        <f t="shared" si="6"/>
        <v>--</v>
      </c>
      <c r="R25" s="477">
        <f t="shared" si="7"/>
        <v>3277.8585708</v>
      </c>
      <c r="S25" s="478" t="str">
        <f t="shared" si="8"/>
        <v>--</v>
      </c>
      <c r="T25" s="479" t="str">
        <f t="shared" si="9"/>
        <v>--</v>
      </c>
      <c r="U25" s="480" t="str">
        <f t="shared" si="10"/>
        <v>--</v>
      </c>
      <c r="V25" s="481" t="str">
        <f t="shared" si="11"/>
        <v>--</v>
      </c>
      <c r="W25" s="482" t="str">
        <f t="shared" si="12"/>
        <v>--</v>
      </c>
      <c r="X25" s="483" t="str">
        <f t="shared" si="13"/>
        <v>--</v>
      </c>
      <c r="Y25" s="484" t="str">
        <f t="shared" si="14"/>
        <v>--</v>
      </c>
      <c r="Z25" s="485" t="str">
        <f t="shared" si="15"/>
        <v>--</v>
      </c>
      <c r="AA25" s="486" t="str">
        <f t="shared" si="16"/>
        <v>--</v>
      </c>
      <c r="AB25" s="487" t="str">
        <f t="shared" si="17"/>
        <v>SI</v>
      </c>
      <c r="AC25" s="24">
        <f t="shared" si="18"/>
        <v>3277.8585708</v>
      </c>
      <c r="AD25" s="423"/>
    </row>
    <row r="26" spans="2:30" s="16" customFormat="1" ht="16.5" customHeight="1">
      <c r="B26" s="103"/>
      <c r="C26" s="454">
        <v>25</v>
      </c>
      <c r="D26" s="455" t="s">
        <v>9</v>
      </c>
      <c r="E26" s="456">
        <v>500</v>
      </c>
      <c r="F26" s="457">
        <v>313</v>
      </c>
      <c r="G26" s="456" t="s">
        <v>6</v>
      </c>
      <c r="H26" s="328">
        <f t="shared" si="0"/>
        <v>200</v>
      </c>
      <c r="I26" s="435">
        <f t="shared" si="1"/>
        <v>281.60296999999997</v>
      </c>
      <c r="J26" s="466">
        <v>38625.37777777778</v>
      </c>
      <c r="K26" s="467">
        <v>38625.720138888886</v>
      </c>
      <c r="L26" s="22">
        <f t="shared" si="2"/>
        <v>8.216666666558012</v>
      </c>
      <c r="M26" s="23">
        <f t="shared" si="3"/>
        <v>493</v>
      </c>
      <c r="N26" s="474" t="s">
        <v>145</v>
      </c>
      <c r="O26" s="475" t="str">
        <f t="shared" si="4"/>
        <v>--</v>
      </c>
      <c r="P26" s="476" t="str">
        <f t="shared" si="5"/>
        <v>NO</v>
      </c>
      <c r="Q26" s="476" t="str">
        <f t="shared" si="6"/>
        <v>--</v>
      </c>
      <c r="R26" s="477">
        <f t="shared" si="7"/>
        <v>4629.5528268</v>
      </c>
      <c r="S26" s="478" t="str">
        <f t="shared" si="8"/>
        <v>--</v>
      </c>
      <c r="T26" s="479" t="str">
        <f t="shared" si="9"/>
        <v>--</v>
      </c>
      <c r="U26" s="480" t="str">
        <f t="shared" si="10"/>
        <v>--</v>
      </c>
      <c r="V26" s="481" t="str">
        <f t="shared" si="11"/>
        <v>--</v>
      </c>
      <c r="W26" s="482" t="str">
        <f t="shared" si="12"/>
        <v>--</v>
      </c>
      <c r="X26" s="483" t="str">
        <f t="shared" si="13"/>
        <v>--</v>
      </c>
      <c r="Y26" s="484" t="str">
        <f t="shared" si="14"/>
        <v>--</v>
      </c>
      <c r="Z26" s="485" t="str">
        <f t="shared" si="15"/>
        <v>--</v>
      </c>
      <c r="AA26" s="486" t="str">
        <f t="shared" si="16"/>
        <v>--</v>
      </c>
      <c r="AB26" s="487" t="str">
        <f t="shared" si="17"/>
        <v>SI</v>
      </c>
      <c r="AC26" s="24">
        <f t="shared" si="18"/>
        <v>4629.5528268</v>
      </c>
      <c r="AD26" s="423"/>
    </row>
    <row r="27" spans="2:30" s="16" customFormat="1" ht="16.5" customHeight="1">
      <c r="B27" s="103"/>
      <c r="C27" s="454"/>
      <c r="D27" s="455"/>
      <c r="E27" s="456"/>
      <c r="F27" s="457"/>
      <c r="G27" s="456"/>
      <c r="H27" s="328">
        <f t="shared" si="0"/>
        <v>20</v>
      </c>
      <c r="I27" s="435">
        <f t="shared" si="1"/>
        <v>74.974</v>
      </c>
      <c r="J27" s="466"/>
      <c r="K27" s="467"/>
      <c r="L27" s="22">
        <f t="shared" si="2"/>
      </c>
      <c r="M27" s="23">
        <f t="shared" si="3"/>
      </c>
      <c r="N27" s="474"/>
      <c r="O27" s="475">
        <f t="shared" si="4"/>
      </c>
      <c r="P27" s="476">
        <f t="shared" si="5"/>
      </c>
      <c r="Q27" s="476">
        <f t="shared" si="6"/>
      </c>
      <c r="R27" s="477" t="str">
        <f t="shared" si="7"/>
        <v>--</v>
      </c>
      <c r="S27" s="478" t="str">
        <f t="shared" si="8"/>
        <v>--</v>
      </c>
      <c r="T27" s="479" t="str">
        <f t="shared" si="9"/>
        <v>--</v>
      </c>
      <c r="U27" s="480" t="str">
        <f t="shared" si="10"/>
        <v>--</v>
      </c>
      <c r="V27" s="481" t="str">
        <f t="shared" si="11"/>
        <v>--</v>
      </c>
      <c r="W27" s="482" t="str">
        <f t="shared" si="12"/>
        <v>--</v>
      </c>
      <c r="X27" s="483" t="str">
        <f t="shared" si="13"/>
        <v>--</v>
      </c>
      <c r="Y27" s="484" t="str">
        <f t="shared" si="14"/>
        <v>--</v>
      </c>
      <c r="Z27" s="485" t="str">
        <f t="shared" si="15"/>
        <v>--</v>
      </c>
      <c r="AA27" s="486" t="str">
        <f t="shared" si="16"/>
        <v>--</v>
      </c>
      <c r="AB27" s="487">
        <f t="shared" si="17"/>
      </c>
      <c r="AC27" s="24">
        <f t="shared" si="18"/>
      </c>
      <c r="AD27" s="423"/>
    </row>
    <row r="28" spans="2:30" s="16" customFormat="1" ht="16.5" customHeight="1">
      <c r="B28" s="103"/>
      <c r="C28" s="454"/>
      <c r="D28" s="454"/>
      <c r="E28" s="461"/>
      <c r="F28" s="462"/>
      <c r="G28" s="461"/>
      <c r="H28" s="328">
        <f t="shared" si="0"/>
        <v>20</v>
      </c>
      <c r="I28" s="435">
        <f t="shared" si="1"/>
        <v>74.974</v>
      </c>
      <c r="J28" s="470"/>
      <c r="K28" s="471"/>
      <c r="L28" s="22">
        <f t="shared" si="2"/>
      </c>
      <c r="M28" s="23">
        <f t="shared" si="3"/>
      </c>
      <c r="N28" s="474"/>
      <c r="O28" s="475">
        <f t="shared" si="4"/>
      </c>
      <c r="P28" s="476">
        <f t="shared" si="5"/>
      </c>
      <c r="Q28" s="476">
        <f t="shared" si="6"/>
      </c>
      <c r="R28" s="477" t="str">
        <f t="shared" si="7"/>
        <v>--</v>
      </c>
      <c r="S28" s="478" t="str">
        <f t="shared" si="8"/>
        <v>--</v>
      </c>
      <c r="T28" s="479" t="str">
        <f t="shared" si="9"/>
        <v>--</v>
      </c>
      <c r="U28" s="480" t="str">
        <f t="shared" si="10"/>
        <v>--</v>
      </c>
      <c r="V28" s="481" t="str">
        <f t="shared" si="11"/>
        <v>--</v>
      </c>
      <c r="W28" s="482" t="str">
        <f t="shared" si="12"/>
        <v>--</v>
      </c>
      <c r="X28" s="483" t="str">
        <f t="shared" si="13"/>
        <v>--</v>
      </c>
      <c r="Y28" s="484" t="str">
        <f t="shared" si="14"/>
        <v>--</v>
      </c>
      <c r="Z28" s="485" t="str">
        <f t="shared" si="15"/>
        <v>--</v>
      </c>
      <c r="AA28" s="486" t="str">
        <f t="shared" si="16"/>
        <v>--</v>
      </c>
      <c r="AB28" s="487">
        <f t="shared" si="17"/>
      </c>
      <c r="AC28" s="24">
        <f t="shared" si="18"/>
      </c>
      <c r="AD28" s="423"/>
    </row>
    <row r="29" spans="2:30" s="16" customFormat="1" ht="16.5" customHeight="1">
      <c r="B29" s="103"/>
      <c r="C29" s="454"/>
      <c r="D29" s="454"/>
      <c r="E29" s="461"/>
      <c r="F29" s="462"/>
      <c r="G29" s="461"/>
      <c r="H29" s="328">
        <f t="shared" si="0"/>
        <v>20</v>
      </c>
      <c r="I29" s="435">
        <f t="shared" si="1"/>
        <v>74.974</v>
      </c>
      <c r="J29" s="470"/>
      <c r="K29" s="471"/>
      <c r="L29" s="22">
        <f t="shared" si="2"/>
      </c>
      <c r="M29" s="23">
        <f t="shared" si="3"/>
      </c>
      <c r="N29" s="474"/>
      <c r="O29" s="475">
        <f t="shared" si="4"/>
      </c>
      <c r="P29" s="476">
        <f t="shared" si="5"/>
      </c>
      <c r="Q29" s="476">
        <f t="shared" si="6"/>
      </c>
      <c r="R29" s="477" t="str">
        <f t="shared" si="7"/>
        <v>--</v>
      </c>
      <c r="S29" s="478" t="str">
        <f t="shared" si="8"/>
        <v>--</v>
      </c>
      <c r="T29" s="479" t="str">
        <f t="shared" si="9"/>
        <v>--</v>
      </c>
      <c r="U29" s="480" t="str">
        <f t="shared" si="10"/>
        <v>--</v>
      </c>
      <c r="V29" s="481" t="str">
        <f t="shared" si="11"/>
        <v>--</v>
      </c>
      <c r="W29" s="482" t="str">
        <f t="shared" si="12"/>
        <v>--</v>
      </c>
      <c r="X29" s="483" t="str">
        <f t="shared" si="13"/>
        <v>--</v>
      </c>
      <c r="Y29" s="484" t="str">
        <f t="shared" si="14"/>
        <v>--</v>
      </c>
      <c r="Z29" s="485" t="str">
        <f t="shared" si="15"/>
        <v>--</v>
      </c>
      <c r="AA29" s="486" t="str">
        <f t="shared" si="16"/>
        <v>--</v>
      </c>
      <c r="AB29" s="487">
        <f t="shared" si="17"/>
      </c>
      <c r="AC29" s="24">
        <f t="shared" si="18"/>
      </c>
      <c r="AD29" s="423"/>
    </row>
    <row r="30" spans="2:30" s="16" customFormat="1" ht="16.5" customHeight="1">
      <c r="B30" s="103"/>
      <c r="C30" s="454"/>
      <c r="D30" s="454"/>
      <c r="E30" s="461"/>
      <c r="F30" s="462"/>
      <c r="G30" s="461"/>
      <c r="H30" s="328">
        <f t="shared" si="0"/>
        <v>20</v>
      </c>
      <c r="I30" s="435">
        <f t="shared" si="1"/>
        <v>74.974</v>
      </c>
      <c r="J30" s="470"/>
      <c r="K30" s="471"/>
      <c r="L30" s="22">
        <f t="shared" si="2"/>
      </c>
      <c r="M30" s="23">
        <f t="shared" si="3"/>
      </c>
      <c r="N30" s="474"/>
      <c r="O30" s="475">
        <f t="shared" si="4"/>
      </c>
      <c r="P30" s="476">
        <f t="shared" si="5"/>
      </c>
      <c r="Q30" s="476">
        <f t="shared" si="6"/>
      </c>
      <c r="R30" s="477" t="str">
        <f t="shared" si="7"/>
        <v>--</v>
      </c>
      <c r="S30" s="478" t="str">
        <f t="shared" si="8"/>
        <v>--</v>
      </c>
      <c r="T30" s="479" t="str">
        <f t="shared" si="9"/>
        <v>--</v>
      </c>
      <c r="U30" s="480" t="str">
        <f t="shared" si="10"/>
        <v>--</v>
      </c>
      <c r="V30" s="481" t="str">
        <f t="shared" si="11"/>
        <v>--</v>
      </c>
      <c r="W30" s="482" t="str">
        <f t="shared" si="12"/>
        <v>--</v>
      </c>
      <c r="X30" s="483" t="str">
        <f t="shared" si="13"/>
        <v>--</v>
      </c>
      <c r="Y30" s="484" t="str">
        <f t="shared" si="14"/>
        <v>--</v>
      </c>
      <c r="Z30" s="485" t="str">
        <f t="shared" si="15"/>
        <v>--</v>
      </c>
      <c r="AA30" s="486" t="str">
        <f t="shared" si="16"/>
        <v>--</v>
      </c>
      <c r="AB30" s="487">
        <f t="shared" si="17"/>
      </c>
      <c r="AC30" s="24">
        <f t="shared" si="18"/>
      </c>
      <c r="AD30" s="423"/>
    </row>
    <row r="31" spans="2:30" s="16" customFormat="1" ht="16.5" customHeight="1">
      <c r="B31" s="103"/>
      <c r="C31" s="454"/>
      <c r="D31" s="454"/>
      <c r="E31" s="461"/>
      <c r="F31" s="462"/>
      <c r="G31" s="461"/>
      <c r="H31" s="328">
        <f t="shared" si="0"/>
        <v>20</v>
      </c>
      <c r="I31" s="435">
        <f t="shared" si="1"/>
        <v>74.974</v>
      </c>
      <c r="J31" s="470"/>
      <c r="K31" s="471"/>
      <c r="L31" s="22">
        <f t="shared" si="2"/>
      </c>
      <c r="M31" s="23">
        <f t="shared" si="3"/>
      </c>
      <c r="N31" s="474"/>
      <c r="O31" s="475">
        <f t="shared" si="4"/>
      </c>
      <c r="P31" s="476">
        <f t="shared" si="5"/>
      </c>
      <c r="Q31" s="476">
        <f t="shared" si="6"/>
      </c>
      <c r="R31" s="477" t="str">
        <f t="shared" si="7"/>
        <v>--</v>
      </c>
      <c r="S31" s="478" t="str">
        <f t="shared" si="8"/>
        <v>--</v>
      </c>
      <c r="T31" s="479" t="str">
        <f t="shared" si="9"/>
        <v>--</v>
      </c>
      <c r="U31" s="480" t="str">
        <f t="shared" si="10"/>
        <v>--</v>
      </c>
      <c r="V31" s="481" t="str">
        <f t="shared" si="11"/>
        <v>--</v>
      </c>
      <c r="W31" s="482" t="str">
        <f t="shared" si="12"/>
        <v>--</v>
      </c>
      <c r="X31" s="483" t="str">
        <f t="shared" si="13"/>
        <v>--</v>
      </c>
      <c r="Y31" s="484" t="str">
        <f t="shared" si="14"/>
        <v>--</v>
      </c>
      <c r="Z31" s="485" t="str">
        <f t="shared" si="15"/>
        <v>--</v>
      </c>
      <c r="AA31" s="486" t="str">
        <f t="shared" si="16"/>
        <v>--</v>
      </c>
      <c r="AB31" s="487">
        <f t="shared" si="17"/>
      </c>
      <c r="AC31" s="24">
        <f t="shared" si="18"/>
      </c>
      <c r="AD31" s="423"/>
    </row>
    <row r="32" spans="2:30" s="16" customFormat="1" ht="16.5" customHeight="1">
      <c r="B32" s="103"/>
      <c r="C32" s="454"/>
      <c r="D32" s="454"/>
      <c r="E32" s="461"/>
      <c r="F32" s="462"/>
      <c r="G32" s="461"/>
      <c r="H32" s="328">
        <f t="shared" si="0"/>
        <v>20</v>
      </c>
      <c r="I32" s="435">
        <f t="shared" si="1"/>
        <v>74.974</v>
      </c>
      <c r="J32" s="470"/>
      <c r="K32" s="471"/>
      <c r="L32" s="22">
        <f t="shared" si="2"/>
      </c>
      <c r="M32" s="23">
        <f t="shared" si="3"/>
      </c>
      <c r="N32" s="474"/>
      <c r="O32" s="475">
        <f t="shared" si="4"/>
      </c>
      <c r="P32" s="476">
        <f t="shared" si="5"/>
      </c>
      <c r="Q32" s="476">
        <f t="shared" si="6"/>
      </c>
      <c r="R32" s="477" t="str">
        <f t="shared" si="7"/>
        <v>--</v>
      </c>
      <c r="S32" s="478" t="str">
        <f t="shared" si="8"/>
        <v>--</v>
      </c>
      <c r="T32" s="479" t="str">
        <f t="shared" si="9"/>
        <v>--</v>
      </c>
      <c r="U32" s="480" t="str">
        <f t="shared" si="10"/>
        <v>--</v>
      </c>
      <c r="V32" s="481" t="str">
        <f t="shared" si="11"/>
        <v>--</v>
      </c>
      <c r="W32" s="482" t="str">
        <f t="shared" si="12"/>
        <v>--</v>
      </c>
      <c r="X32" s="483" t="str">
        <f t="shared" si="13"/>
        <v>--</v>
      </c>
      <c r="Y32" s="484" t="str">
        <f t="shared" si="14"/>
        <v>--</v>
      </c>
      <c r="Z32" s="485" t="str">
        <f t="shared" si="15"/>
        <v>--</v>
      </c>
      <c r="AA32" s="486" t="str">
        <f t="shared" si="16"/>
        <v>--</v>
      </c>
      <c r="AB32" s="487">
        <f t="shared" si="17"/>
      </c>
      <c r="AC32" s="24">
        <f t="shared" si="18"/>
      </c>
      <c r="AD32" s="423"/>
    </row>
    <row r="33" spans="2:30" s="16" customFormat="1" ht="16.5" customHeight="1">
      <c r="B33" s="103"/>
      <c r="C33" s="454"/>
      <c r="D33" s="454"/>
      <c r="E33" s="461"/>
      <c r="F33" s="462"/>
      <c r="G33" s="461"/>
      <c r="H33" s="328">
        <f t="shared" si="0"/>
        <v>20</v>
      </c>
      <c r="I33" s="435">
        <f t="shared" si="1"/>
        <v>74.974</v>
      </c>
      <c r="J33" s="470"/>
      <c r="K33" s="472"/>
      <c r="L33" s="22">
        <f t="shared" si="2"/>
      </c>
      <c r="M33" s="23">
        <f t="shared" si="3"/>
      </c>
      <c r="N33" s="474"/>
      <c r="O33" s="475">
        <f t="shared" si="4"/>
      </c>
      <c r="P33" s="476">
        <f t="shared" si="5"/>
      </c>
      <c r="Q33" s="476">
        <f t="shared" si="6"/>
      </c>
      <c r="R33" s="477" t="str">
        <f t="shared" si="7"/>
        <v>--</v>
      </c>
      <c r="S33" s="478" t="str">
        <f t="shared" si="8"/>
        <v>--</v>
      </c>
      <c r="T33" s="479" t="str">
        <f t="shared" si="9"/>
        <v>--</v>
      </c>
      <c r="U33" s="480" t="str">
        <f t="shared" si="10"/>
        <v>--</v>
      </c>
      <c r="V33" s="481" t="str">
        <f t="shared" si="11"/>
        <v>--</v>
      </c>
      <c r="W33" s="482" t="str">
        <f t="shared" si="12"/>
        <v>--</v>
      </c>
      <c r="X33" s="483" t="str">
        <f t="shared" si="13"/>
        <v>--</v>
      </c>
      <c r="Y33" s="484" t="str">
        <f t="shared" si="14"/>
        <v>--</v>
      </c>
      <c r="Z33" s="485" t="str">
        <f t="shared" si="15"/>
        <v>--</v>
      </c>
      <c r="AA33" s="486" t="str">
        <f t="shared" si="16"/>
        <v>--</v>
      </c>
      <c r="AB33" s="487">
        <f t="shared" si="17"/>
      </c>
      <c r="AC33" s="24">
        <f t="shared" si="18"/>
      </c>
      <c r="AD33" s="423"/>
    </row>
    <row r="34" spans="2:30" s="16" customFormat="1" ht="16.5" customHeight="1">
      <c r="B34" s="103"/>
      <c r="C34" s="454"/>
      <c r="D34" s="454"/>
      <c r="E34" s="461"/>
      <c r="F34" s="462"/>
      <c r="G34" s="461"/>
      <c r="H34" s="328">
        <f t="shared" si="0"/>
        <v>20</v>
      </c>
      <c r="I34" s="435">
        <f t="shared" si="1"/>
        <v>74.974</v>
      </c>
      <c r="J34" s="470"/>
      <c r="K34" s="472"/>
      <c r="L34" s="22">
        <f t="shared" si="2"/>
      </c>
      <c r="M34" s="23">
        <f t="shared" si="3"/>
      </c>
      <c r="N34" s="474"/>
      <c r="O34" s="475">
        <f t="shared" si="4"/>
      </c>
      <c r="P34" s="476">
        <f t="shared" si="5"/>
      </c>
      <c r="Q34" s="476">
        <f t="shared" si="6"/>
      </c>
      <c r="R34" s="477" t="str">
        <f t="shared" si="7"/>
        <v>--</v>
      </c>
      <c r="S34" s="478" t="str">
        <f t="shared" si="8"/>
        <v>--</v>
      </c>
      <c r="T34" s="479" t="str">
        <f t="shared" si="9"/>
        <v>--</v>
      </c>
      <c r="U34" s="480" t="str">
        <f t="shared" si="10"/>
        <v>--</v>
      </c>
      <c r="V34" s="481" t="str">
        <f t="shared" si="11"/>
        <v>--</v>
      </c>
      <c r="W34" s="482" t="str">
        <f t="shared" si="12"/>
        <v>--</v>
      </c>
      <c r="X34" s="483" t="str">
        <f t="shared" si="13"/>
        <v>--</v>
      </c>
      <c r="Y34" s="484" t="str">
        <f t="shared" si="14"/>
        <v>--</v>
      </c>
      <c r="Z34" s="485" t="str">
        <f t="shared" si="15"/>
        <v>--</v>
      </c>
      <c r="AA34" s="486" t="str">
        <f t="shared" si="16"/>
        <v>--</v>
      </c>
      <c r="AB34" s="487">
        <f t="shared" si="17"/>
      </c>
      <c r="AC34" s="24">
        <f t="shared" si="18"/>
      </c>
      <c r="AD34" s="423"/>
    </row>
    <row r="35" spans="2:30" s="16" customFormat="1" ht="16.5" customHeight="1">
      <c r="B35" s="103"/>
      <c r="C35" s="454"/>
      <c r="D35" s="454"/>
      <c r="E35" s="461"/>
      <c r="F35" s="462"/>
      <c r="G35" s="461"/>
      <c r="H35" s="328">
        <f t="shared" si="0"/>
        <v>20</v>
      </c>
      <c r="I35" s="435">
        <f t="shared" si="1"/>
        <v>74.974</v>
      </c>
      <c r="J35" s="470"/>
      <c r="K35" s="472"/>
      <c r="L35" s="22">
        <f t="shared" si="2"/>
      </c>
      <c r="M35" s="23">
        <f t="shared" si="3"/>
      </c>
      <c r="N35" s="474"/>
      <c r="O35" s="475">
        <f t="shared" si="4"/>
      </c>
      <c r="P35" s="476">
        <f t="shared" si="5"/>
      </c>
      <c r="Q35" s="476">
        <f t="shared" si="6"/>
      </c>
      <c r="R35" s="477" t="str">
        <f t="shared" si="7"/>
        <v>--</v>
      </c>
      <c r="S35" s="478" t="str">
        <f t="shared" si="8"/>
        <v>--</v>
      </c>
      <c r="T35" s="479" t="str">
        <f t="shared" si="9"/>
        <v>--</v>
      </c>
      <c r="U35" s="480" t="str">
        <f t="shared" si="10"/>
        <v>--</v>
      </c>
      <c r="V35" s="481" t="str">
        <f t="shared" si="11"/>
        <v>--</v>
      </c>
      <c r="W35" s="482" t="str">
        <f t="shared" si="12"/>
        <v>--</v>
      </c>
      <c r="X35" s="483" t="str">
        <f t="shared" si="13"/>
        <v>--</v>
      </c>
      <c r="Y35" s="484" t="str">
        <f t="shared" si="14"/>
        <v>--</v>
      </c>
      <c r="Z35" s="485" t="str">
        <f t="shared" si="15"/>
        <v>--</v>
      </c>
      <c r="AA35" s="486" t="str">
        <f t="shared" si="16"/>
        <v>--</v>
      </c>
      <c r="AB35" s="487">
        <f t="shared" si="17"/>
      </c>
      <c r="AC35" s="24">
        <f t="shared" si="18"/>
      </c>
      <c r="AD35" s="423"/>
    </row>
    <row r="36" spans="2:30" s="16" customFormat="1" ht="16.5" customHeight="1">
      <c r="B36" s="103"/>
      <c r="C36" s="454"/>
      <c r="D36" s="454"/>
      <c r="E36" s="461"/>
      <c r="F36" s="462"/>
      <c r="G36" s="461"/>
      <c r="H36" s="328">
        <f t="shared" si="0"/>
        <v>20</v>
      </c>
      <c r="I36" s="435">
        <f t="shared" si="1"/>
        <v>74.974</v>
      </c>
      <c r="J36" s="470"/>
      <c r="K36" s="472"/>
      <c r="L36" s="22">
        <f t="shared" si="2"/>
      </c>
      <c r="M36" s="23">
        <f t="shared" si="3"/>
      </c>
      <c r="N36" s="474"/>
      <c r="O36" s="475">
        <f t="shared" si="4"/>
      </c>
      <c r="P36" s="476">
        <f t="shared" si="5"/>
      </c>
      <c r="Q36" s="476">
        <f t="shared" si="6"/>
      </c>
      <c r="R36" s="477" t="str">
        <f t="shared" si="7"/>
        <v>--</v>
      </c>
      <c r="S36" s="478" t="str">
        <f t="shared" si="8"/>
        <v>--</v>
      </c>
      <c r="T36" s="479" t="str">
        <f t="shared" si="9"/>
        <v>--</v>
      </c>
      <c r="U36" s="480" t="str">
        <f t="shared" si="10"/>
        <v>--</v>
      </c>
      <c r="V36" s="481" t="str">
        <f t="shared" si="11"/>
        <v>--</v>
      </c>
      <c r="W36" s="482" t="str">
        <f t="shared" si="12"/>
        <v>--</v>
      </c>
      <c r="X36" s="483" t="str">
        <f t="shared" si="13"/>
        <v>--</v>
      </c>
      <c r="Y36" s="484" t="str">
        <f t="shared" si="14"/>
        <v>--</v>
      </c>
      <c r="Z36" s="485" t="str">
        <f t="shared" si="15"/>
        <v>--</v>
      </c>
      <c r="AA36" s="486" t="str">
        <f t="shared" si="16"/>
        <v>--</v>
      </c>
      <c r="AB36" s="487">
        <f t="shared" si="17"/>
      </c>
      <c r="AC36" s="24">
        <f t="shared" si="18"/>
      </c>
      <c r="AD36" s="423"/>
    </row>
    <row r="37" spans="2:30" s="16" customFormat="1" ht="16.5" customHeight="1">
      <c r="B37" s="103"/>
      <c r="C37" s="454"/>
      <c r="D37" s="454"/>
      <c r="E37" s="461"/>
      <c r="F37" s="462"/>
      <c r="G37" s="461"/>
      <c r="H37" s="328">
        <f t="shared" si="0"/>
        <v>20</v>
      </c>
      <c r="I37" s="435">
        <f t="shared" si="1"/>
        <v>74.974</v>
      </c>
      <c r="J37" s="470"/>
      <c r="K37" s="472"/>
      <c r="L37" s="22">
        <f t="shared" si="2"/>
      </c>
      <c r="M37" s="23">
        <f t="shared" si="3"/>
      </c>
      <c r="N37" s="474"/>
      <c r="O37" s="475">
        <f t="shared" si="4"/>
      </c>
      <c r="P37" s="476">
        <f t="shared" si="5"/>
      </c>
      <c r="Q37" s="476">
        <f t="shared" si="6"/>
      </c>
      <c r="R37" s="477" t="str">
        <f t="shared" si="7"/>
        <v>--</v>
      </c>
      <c r="S37" s="478" t="str">
        <f t="shared" si="8"/>
        <v>--</v>
      </c>
      <c r="T37" s="479" t="str">
        <f t="shared" si="9"/>
        <v>--</v>
      </c>
      <c r="U37" s="480" t="str">
        <f t="shared" si="10"/>
        <v>--</v>
      </c>
      <c r="V37" s="481" t="str">
        <f t="shared" si="11"/>
        <v>--</v>
      </c>
      <c r="W37" s="482" t="str">
        <f t="shared" si="12"/>
        <v>--</v>
      </c>
      <c r="X37" s="483" t="str">
        <f t="shared" si="13"/>
        <v>--</v>
      </c>
      <c r="Y37" s="484" t="str">
        <f t="shared" si="14"/>
        <v>--</v>
      </c>
      <c r="Z37" s="485" t="str">
        <f t="shared" si="15"/>
        <v>--</v>
      </c>
      <c r="AA37" s="486" t="str">
        <f t="shared" si="16"/>
        <v>--</v>
      </c>
      <c r="AB37" s="487">
        <f t="shared" si="17"/>
      </c>
      <c r="AC37" s="24">
        <f t="shared" si="18"/>
      </c>
      <c r="AD37" s="423"/>
    </row>
    <row r="38" spans="2:30" s="16" customFormat="1" ht="16.5" customHeight="1">
      <c r="B38" s="103"/>
      <c r="C38" s="454"/>
      <c r="D38" s="454"/>
      <c r="E38" s="461"/>
      <c r="F38" s="462"/>
      <c r="G38" s="461"/>
      <c r="H38" s="328">
        <f t="shared" si="0"/>
        <v>20</v>
      </c>
      <c r="I38" s="435">
        <f t="shared" si="1"/>
        <v>74.974</v>
      </c>
      <c r="J38" s="470"/>
      <c r="K38" s="472"/>
      <c r="L38" s="22">
        <f t="shared" si="2"/>
      </c>
      <c r="M38" s="23">
        <f t="shared" si="3"/>
      </c>
      <c r="N38" s="474"/>
      <c r="O38" s="475">
        <f t="shared" si="4"/>
      </c>
      <c r="P38" s="476">
        <f t="shared" si="5"/>
      </c>
      <c r="Q38" s="476">
        <f t="shared" si="6"/>
      </c>
      <c r="R38" s="477" t="str">
        <f t="shared" si="7"/>
        <v>--</v>
      </c>
      <c r="S38" s="478" t="str">
        <f t="shared" si="8"/>
        <v>--</v>
      </c>
      <c r="T38" s="479" t="str">
        <f t="shared" si="9"/>
        <v>--</v>
      </c>
      <c r="U38" s="480" t="str">
        <f t="shared" si="10"/>
        <v>--</v>
      </c>
      <c r="V38" s="481" t="str">
        <f t="shared" si="11"/>
        <v>--</v>
      </c>
      <c r="W38" s="482" t="str">
        <f t="shared" si="12"/>
        <v>--</v>
      </c>
      <c r="X38" s="483" t="str">
        <f t="shared" si="13"/>
        <v>--</v>
      </c>
      <c r="Y38" s="484" t="str">
        <f t="shared" si="14"/>
        <v>--</v>
      </c>
      <c r="Z38" s="485" t="str">
        <f t="shared" si="15"/>
        <v>--</v>
      </c>
      <c r="AA38" s="486" t="str">
        <f t="shared" si="16"/>
        <v>--</v>
      </c>
      <c r="AB38" s="487">
        <f t="shared" si="17"/>
      </c>
      <c r="AC38" s="24">
        <f t="shared" si="18"/>
      </c>
      <c r="AD38" s="423"/>
    </row>
    <row r="39" spans="2:30" s="16" customFormat="1" ht="16.5" customHeight="1">
      <c r="B39" s="103"/>
      <c r="C39" s="454"/>
      <c r="D39" s="454"/>
      <c r="E39" s="461"/>
      <c r="F39" s="462"/>
      <c r="G39" s="461"/>
      <c r="H39" s="328">
        <f t="shared" si="0"/>
        <v>20</v>
      </c>
      <c r="I39" s="435">
        <f t="shared" si="1"/>
        <v>74.974</v>
      </c>
      <c r="J39" s="470"/>
      <c r="K39" s="472"/>
      <c r="L39" s="22">
        <f t="shared" si="2"/>
      </c>
      <c r="M39" s="23">
        <f t="shared" si="3"/>
      </c>
      <c r="N39" s="474"/>
      <c r="O39" s="475">
        <f t="shared" si="4"/>
      </c>
      <c r="P39" s="476">
        <f t="shared" si="5"/>
      </c>
      <c r="Q39" s="476">
        <f t="shared" si="6"/>
      </c>
      <c r="R39" s="477" t="str">
        <f t="shared" si="7"/>
        <v>--</v>
      </c>
      <c r="S39" s="478" t="str">
        <f t="shared" si="8"/>
        <v>--</v>
      </c>
      <c r="T39" s="479" t="str">
        <f t="shared" si="9"/>
        <v>--</v>
      </c>
      <c r="U39" s="480" t="str">
        <f t="shared" si="10"/>
        <v>--</v>
      </c>
      <c r="V39" s="481" t="str">
        <f t="shared" si="11"/>
        <v>--</v>
      </c>
      <c r="W39" s="482" t="str">
        <f t="shared" si="12"/>
        <v>--</v>
      </c>
      <c r="X39" s="483" t="str">
        <f t="shared" si="13"/>
        <v>--</v>
      </c>
      <c r="Y39" s="484" t="str">
        <f t="shared" si="14"/>
        <v>--</v>
      </c>
      <c r="Z39" s="485" t="str">
        <f t="shared" si="15"/>
        <v>--</v>
      </c>
      <c r="AA39" s="486" t="str">
        <f t="shared" si="16"/>
        <v>--</v>
      </c>
      <c r="AB39" s="487">
        <f t="shared" si="17"/>
      </c>
      <c r="AC39" s="24">
        <f t="shared" si="18"/>
      </c>
      <c r="AD39" s="423"/>
    </row>
    <row r="40" spans="2:30" s="16" customFormat="1" ht="16.5" customHeight="1">
      <c r="B40" s="103"/>
      <c r="C40" s="454"/>
      <c r="D40" s="454"/>
      <c r="E40" s="461"/>
      <c r="F40" s="462"/>
      <c r="G40" s="461"/>
      <c r="H40" s="328">
        <f t="shared" si="0"/>
        <v>20</v>
      </c>
      <c r="I40" s="435">
        <f t="shared" si="1"/>
        <v>74.974</v>
      </c>
      <c r="J40" s="470"/>
      <c r="K40" s="472"/>
      <c r="L40" s="22">
        <f t="shared" si="2"/>
      </c>
      <c r="M40" s="23">
        <f t="shared" si="3"/>
      </c>
      <c r="N40" s="474"/>
      <c r="O40" s="475">
        <f t="shared" si="4"/>
      </c>
      <c r="P40" s="476">
        <f t="shared" si="5"/>
      </c>
      <c r="Q40" s="476">
        <f t="shared" si="6"/>
      </c>
      <c r="R40" s="477" t="str">
        <f t="shared" si="7"/>
        <v>--</v>
      </c>
      <c r="S40" s="478" t="str">
        <f t="shared" si="8"/>
        <v>--</v>
      </c>
      <c r="T40" s="479" t="str">
        <f t="shared" si="9"/>
        <v>--</v>
      </c>
      <c r="U40" s="480" t="str">
        <f t="shared" si="10"/>
        <v>--</v>
      </c>
      <c r="V40" s="481" t="str">
        <f t="shared" si="11"/>
        <v>--</v>
      </c>
      <c r="W40" s="482" t="str">
        <f t="shared" si="12"/>
        <v>--</v>
      </c>
      <c r="X40" s="483" t="str">
        <f t="shared" si="13"/>
        <v>--</v>
      </c>
      <c r="Y40" s="484" t="str">
        <f t="shared" si="14"/>
        <v>--</v>
      </c>
      <c r="Z40" s="485" t="str">
        <f t="shared" si="15"/>
        <v>--</v>
      </c>
      <c r="AA40" s="486" t="str">
        <f t="shared" si="16"/>
        <v>--</v>
      </c>
      <c r="AB40" s="487">
        <f t="shared" si="17"/>
      </c>
      <c r="AC40" s="24">
        <f t="shared" si="18"/>
      </c>
      <c r="AD40" s="423"/>
    </row>
    <row r="41" spans="2:30" s="16" customFormat="1" ht="16.5" customHeight="1">
      <c r="B41" s="103"/>
      <c r="C41" s="454"/>
      <c r="D41" s="454"/>
      <c r="E41" s="461"/>
      <c r="F41" s="462"/>
      <c r="G41" s="461"/>
      <c r="H41" s="328">
        <f t="shared" si="0"/>
        <v>20</v>
      </c>
      <c r="I41" s="435">
        <f t="shared" si="1"/>
        <v>74.974</v>
      </c>
      <c r="J41" s="470"/>
      <c r="K41" s="472"/>
      <c r="L41" s="22">
        <f t="shared" si="2"/>
      </c>
      <c r="M41" s="23">
        <f t="shared" si="3"/>
      </c>
      <c r="N41" s="474"/>
      <c r="O41" s="475">
        <f t="shared" si="4"/>
      </c>
      <c r="P41" s="476">
        <f t="shared" si="5"/>
      </c>
      <c r="Q41" s="476">
        <f t="shared" si="6"/>
      </c>
      <c r="R41" s="477" t="str">
        <f t="shared" si="7"/>
        <v>--</v>
      </c>
      <c r="S41" s="478" t="str">
        <f t="shared" si="8"/>
        <v>--</v>
      </c>
      <c r="T41" s="479" t="str">
        <f t="shared" si="9"/>
        <v>--</v>
      </c>
      <c r="U41" s="480" t="str">
        <f t="shared" si="10"/>
        <v>--</v>
      </c>
      <c r="V41" s="481" t="str">
        <f t="shared" si="11"/>
        <v>--</v>
      </c>
      <c r="W41" s="482" t="str">
        <f t="shared" si="12"/>
        <v>--</v>
      </c>
      <c r="X41" s="483" t="str">
        <f t="shared" si="13"/>
        <v>--</v>
      </c>
      <c r="Y41" s="484" t="str">
        <f t="shared" si="14"/>
        <v>--</v>
      </c>
      <c r="Z41" s="485" t="str">
        <f t="shared" si="15"/>
        <v>--</v>
      </c>
      <c r="AA41" s="486" t="str">
        <f t="shared" si="16"/>
        <v>--</v>
      </c>
      <c r="AB41" s="487">
        <f t="shared" si="17"/>
      </c>
      <c r="AC41" s="24">
        <f t="shared" si="18"/>
      </c>
      <c r="AD41" s="423"/>
    </row>
    <row r="42" spans="2:30" s="16" customFormat="1" ht="16.5" customHeight="1" thickBot="1">
      <c r="B42" s="103"/>
      <c r="C42" s="463"/>
      <c r="D42" s="463"/>
      <c r="E42" s="464"/>
      <c r="F42" s="463"/>
      <c r="G42" s="465"/>
      <c r="H42" s="323"/>
      <c r="I42" s="436"/>
      <c r="J42" s="473"/>
      <c r="K42" s="473"/>
      <c r="L42" s="27"/>
      <c r="M42" s="27"/>
      <c r="N42" s="473"/>
      <c r="O42" s="488"/>
      <c r="P42" s="473"/>
      <c r="Q42" s="473"/>
      <c r="R42" s="489"/>
      <c r="S42" s="490"/>
      <c r="T42" s="491"/>
      <c r="U42" s="492"/>
      <c r="V42" s="493"/>
      <c r="W42" s="494"/>
      <c r="X42" s="495"/>
      <c r="Y42" s="496"/>
      <c r="Z42" s="497"/>
      <c r="AA42" s="498"/>
      <c r="AB42" s="499"/>
      <c r="AC42" s="28"/>
      <c r="AD42" s="423"/>
    </row>
    <row r="43" spans="2:30" s="16" customFormat="1" ht="16.5" customHeight="1" thickBot="1" thickTop="1">
      <c r="B43" s="103"/>
      <c r="C43" s="244" t="s">
        <v>107</v>
      </c>
      <c r="D43" s="245" t="s">
        <v>108</v>
      </c>
      <c r="E43" s="29"/>
      <c r="F43" s="1"/>
      <c r="G43" s="30"/>
      <c r="H43" s="1"/>
      <c r="I43" s="31"/>
      <c r="J43" s="31"/>
      <c r="K43" s="31"/>
      <c r="L43" s="31"/>
      <c r="M43" s="31"/>
      <c r="N43" s="31"/>
      <c r="O43" s="32"/>
      <c r="P43" s="31"/>
      <c r="Q43" s="31"/>
      <c r="R43" s="316">
        <f aca="true" t="shared" si="19" ref="R43:AA43">SUM(R20:R42)</f>
        <v>17718.2127198</v>
      </c>
      <c r="S43" s="317">
        <f t="shared" si="19"/>
        <v>0</v>
      </c>
      <c r="T43" s="318">
        <f t="shared" si="19"/>
        <v>0</v>
      </c>
      <c r="U43" s="318">
        <f t="shared" si="19"/>
        <v>0</v>
      </c>
      <c r="V43" s="318">
        <f t="shared" si="19"/>
        <v>0</v>
      </c>
      <c r="W43" s="319">
        <f t="shared" si="19"/>
        <v>0</v>
      </c>
      <c r="X43" s="319">
        <f t="shared" si="19"/>
        <v>0</v>
      </c>
      <c r="Y43" s="319">
        <f t="shared" si="19"/>
        <v>0</v>
      </c>
      <c r="Z43" s="320">
        <f t="shared" si="19"/>
        <v>0</v>
      </c>
      <c r="AA43" s="321">
        <f t="shared" si="19"/>
        <v>0</v>
      </c>
      <c r="AB43" s="33"/>
      <c r="AC43" s="445">
        <f>ROUND(SUM(AC20:AC42),2)</f>
        <v>67838.63</v>
      </c>
      <c r="AD43" s="423"/>
    </row>
    <row r="44" spans="2:30" s="248" customFormat="1" ht="9.75" thickTop="1">
      <c r="B44" s="249"/>
      <c r="C44" s="246"/>
      <c r="D44" s="247" t="s">
        <v>109</v>
      </c>
      <c r="E44" s="250"/>
      <c r="F44" s="251"/>
      <c r="G44" s="252"/>
      <c r="H44" s="251"/>
      <c r="I44" s="253"/>
      <c r="J44" s="253"/>
      <c r="K44" s="253"/>
      <c r="L44" s="253"/>
      <c r="M44" s="253"/>
      <c r="N44" s="253"/>
      <c r="O44" s="254"/>
      <c r="P44" s="253"/>
      <c r="Q44" s="253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6"/>
      <c r="AD44" s="257"/>
    </row>
    <row r="45" spans="2:30" s="16" customFormat="1" ht="16.5" customHeight="1" thickBot="1"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</row>
    <row r="46" spans="2:30" ht="16.5" customHeight="1" thickTop="1">
      <c r="B46" s="12"/>
      <c r="AD46" s="1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C154"/>
  <sheetViews>
    <sheetView zoomScale="75" zoomScaleNormal="75" workbookViewId="0" topLeftCell="C13">
      <selection activeCell="F17" sqref="F1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23.2812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71" customFormat="1" ht="26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442"/>
    </row>
    <row r="2" spans="1:28" s="71" customFormat="1" ht="26.25">
      <c r="A2" s="121"/>
      <c r="B2" s="163" t="str">
        <f>+'tot-0509'!B2</f>
        <v>ANEXO IV.1.a.  a la Resolución E.N.R.E.   N°  122 /2008</v>
      </c>
      <c r="C2" s="163"/>
      <c r="D2" s="163"/>
      <c r="E2" s="72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28" s="16" customFormat="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s="78" customFormat="1" ht="11.25">
      <c r="A4" s="187" t="s">
        <v>111</v>
      </c>
      <c r="B4" s="188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</row>
    <row r="5" spans="1:28" s="78" customFormat="1" ht="11.25">
      <c r="A5" s="187" t="s">
        <v>69</v>
      </c>
      <c r="B5" s="188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</row>
    <row r="6" spans="1:28" s="16" customFormat="1" ht="13.5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s="16" customFormat="1" ht="13.5" thickTop="1">
      <c r="A7" s="45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25"/>
    </row>
    <row r="8" spans="1:28" s="10" customFormat="1" ht="20.25">
      <c r="A8" s="165"/>
      <c r="B8" s="166"/>
      <c r="C8" s="165"/>
      <c r="D8" s="168" t="s">
        <v>80</v>
      </c>
      <c r="E8" s="165"/>
      <c r="F8" s="165"/>
      <c r="G8" s="167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4"/>
      <c r="S8" s="34"/>
      <c r="T8" s="34"/>
      <c r="U8" s="34"/>
      <c r="V8" s="34"/>
      <c r="W8" s="34"/>
      <c r="X8" s="34"/>
      <c r="Y8" s="34"/>
      <c r="Z8" s="34"/>
      <c r="AA8" s="34"/>
      <c r="AB8" s="137"/>
    </row>
    <row r="9" spans="1:28" s="16" customFormat="1" ht="12.75">
      <c r="A9" s="45"/>
      <c r="B9" s="155"/>
      <c r="C9" s="45"/>
      <c r="D9" s="46"/>
      <c r="E9" s="161"/>
      <c r="F9" s="45"/>
      <c r="G9" s="46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126"/>
    </row>
    <row r="10" spans="1:28" s="10" customFormat="1" ht="20.25">
      <c r="A10" s="165"/>
      <c r="B10" s="166"/>
      <c r="C10" s="165"/>
      <c r="D10" s="168" t="s">
        <v>112</v>
      </c>
      <c r="E10" s="165"/>
      <c r="F10" s="48"/>
      <c r="G10" s="34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37"/>
    </row>
    <row r="11" spans="1:28" s="16" customFormat="1" ht="12.75">
      <c r="A11" s="45"/>
      <c r="B11" s="155"/>
      <c r="C11" s="45"/>
      <c r="D11" s="46"/>
      <c r="E11" s="46"/>
      <c r="F11" s="46"/>
      <c r="G11" s="46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126"/>
    </row>
    <row r="12" spans="1:28" s="16" customFormat="1" ht="20.25">
      <c r="A12" s="165"/>
      <c r="B12" s="166"/>
      <c r="C12" s="165"/>
      <c r="D12" s="169" t="s">
        <v>113</v>
      </c>
      <c r="E12" s="165"/>
      <c r="F12" s="165"/>
      <c r="G12" s="165"/>
      <c r="H12" s="162"/>
      <c r="I12" s="162"/>
      <c r="J12" s="162"/>
      <c r="K12" s="162"/>
      <c r="L12" s="162"/>
      <c r="M12" s="45"/>
      <c r="N12" s="45"/>
      <c r="O12" s="45"/>
      <c r="P12" s="45"/>
      <c r="Q12" s="4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126"/>
    </row>
    <row r="13" spans="1:28" s="16" customFormat="1" ht="12.75">
      <c r="A13" s="45"/>
      <c r="B13" s="155"/>
      <c r="C13" s="45"/>
      <c r="D13" s="46"/>
      <c r="E13" s="46"/>
      <c r="F13" s="46"/>
      <c r="G13" s="156"/>
      <c r="H13" s="46"/>
      <c r="I13" s="46"/>
      <c r="J13" s="46"/>
      <c r="K13" s="46"/>
      <c r="L13" s="46"/>
      <c r="M13" s="45"/>
      <c r="N13" s="45"/>
      <c r="O13" s="45"/>
      <c r="P13" s="45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126"/>
    </row>
    <row r="14" spans="1:28" s="15" customFormat="1" ht="19.5">
      <c r="A14" s="170"/>
      <c r="B14" s="171" t="str">
        <f>+'tot-0509'!B14</f>
        <v>Desde el 01 al 30 de septiembre de 2005</v>
      </c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2"/>
      <c r="N14" s="172"/>
      <c r="O14" s="172"/>
      <c r="P14" s="172"/>
      <c r="Q14" s="172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</row>
    <row r="15" spans="1:28" s="16" customFormat="1" ht="13.5" thickBot="1">
      <c r="A15" s="45"/>
      <c r="B15" s="155"/>
      <c r="C15" s="45"/>
      <c r="D15" s="46"/>
      <c r="E15" s="46"/>
      <c r="F15" s="46"/>
      <c r="G15" s="156"/>
      <c r="H15" s="46"/>
      <c r="I15" s="46"/>
      <c r="J15" s="46"/>
      <c r="K15" s="46"/>
      <c r="L15" s="46"/>
      <c r="M15" s="45"/>
      <c r="N15" s="45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126"/>
    </row>
    <row r="16" spans="1:28" s="16" customFormat="1" ht="16.5" customHeight="1" thickBot="1" thickTop="1">
      <c r="A16" s="45"/>
      <c r="B16" s="155"/>
      <c r="C16" s="45"/>
      <c r="D16" s="276" t="s">
        <v>114</v>
      </c>
      <c r="E16" s="277"/>
      <c r="F16" s="278">
        <v>0.245</v>
      </c>
      <c r="H16" s="45"/>
      <c r="I16" s="45"/>
      <c r="J16" s="45"/>
      <c r="K16" s="45"/>
      <c r="L16" s="45"/>
      <c r="M16" s="45"/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126"/>
    </row>
    <row r="17" spans="1:28" s="16" customFormat="1" ht="16.5" customHeight="1" thickBot="1" thickTop="1">
      <c r="A17" s="45"/>
      <c r="B17" s="155"/>
      <c r="C17" s="45"/>
      <c r="D17" s="175" t="s">
        <v>115</v>
      </c>
      <c r="E17" s="176"/>
      <c r="F17" s="177">
        <v>200</v>
      </c>
      <c r="G17"/>
      <c r="H17" s="46"/>
      <c r="I17" s="443"/>
      <c r="J17" s="444"/>
      <c r="K17" s="14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7"/>
      <c r="W17" s="47"/>
      <c r="X17" s="47"/>
      <c r="Y17" s="47"/>
      <c r="Z17" s="47"/>
      <c r="AA17" s="45"/>
      <c r="AB17" s="126"/>
    </row>
    <row r="18" spans="1:28" s="16" customFormat="1" ht="16.5" customHeight="1" thickBot="1" thickTop="1">
      <c r="A18" s="45"/>
      <c r="B18" s="155"/>
      <c r="C18" s="45"/>
      <c r="D18" s="46"/>
      <c r="E18" s="46"/>
      <c r="F18" s="46"/>
      <c r="G18" s="157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126"/>
    </row>
    <row r="19" spans="1:28" s="16" customFormat="1" ht="33.75" customHeight="1" thickBot="1" thickTop="1">
      <c r="A19" s="45"/>
      <c r="B19" s="155"/>
      <c r="C19" s="178" t="s">
        <v>85</v>
      </c>
      <c r="D19" s="181" t="s">
        <v>116</v>
      </c>
      <c r="E19" s="179" t="s">
        <v>62</v>
      </c>
      <c r="F19" s="182" t="s">
        <v>117</v>
      </c>
      <c r="G19" s="183" t="s">
        <v>86</v>
      </c>
      <c r="H19" s="273" t="s">
        <v>90</v>
      </c>
      <c r="I19" s="179" t="s">
        <v>91</v>
      </c>
      <c r="J19" s="179" t="s">
        <v>92</v>
      </c>
      <c r="K19" s="181" t="s">
        <v>118</v>
      </c>
      <c r="L19" s="181" t="s">
        <v>94</v>
      </c>
      <c r="M19" s="147" t="s">
        <v>95</v>
      </c>
      <c r="N19" s="147" t="s">
        <v>96</v>
      </c>
      <c r="O19" s="180" t="s">
        <v>98</v>
      </c>
      <c r="P19" s="179" t="s">
        <v>119</v>
      </c>
      <c r="Q19" s="336" t="s">
        <v>89</v>
      </c>
      <c r="R19" s="341" t="s">
        <v>99</v>
      </c>
      <c r="S19" s="347" t="s">
        <v>100</v>
      </c>
      <c r="T19" s="270" t="s">
        <v>120</v>
      </c>
      <c r="U19" s="272"/>
      <c r="V19" s="363" t="s">
        <v>121</v>
      </c>
      <c r="W19" s="364"/>
      <c r="X19" s="376" t="s">
        <v>103</v>
      </c>
      <c r="Y19" s="381" t="s">
        <v>104</v>
      </c>
      <c r="Z19" s="149" t="s">
        <v>105</v>
      </c>
      <c r="AA19" s="183" t="s">
        <v>106</v>
      </c>
      <c r="AB19" s="126"/>
    </row>
    <row r="20" spans="1:28" s="16" customFormat="1" ht="16.5" customHeight="1" hidden="1" thickTop="1">
      <c r="A20" s="45"/>
      <c r="B20" s="155"/>
      <c r="C20" s="333"/>
      <c r="D20" s="333"/>
      <c r="E20" s="333"/>
      <c r="F20" s="333"/>
      <c r="G20" s="334"/>
      <c r="H20" s="332"/>
      <c r="I20" s="333"/>
      <c r="J20" s="333"/>
      <c r="K20" s="333"/>
      <c r="L20" s="333"/>
      <c r="M20" s="333"/>
      <c r="N20" s="309"/>
      <c r="O20" s="335"/>
      <c r="P20" s="333"/>
      <c r="Q20" s="337"/>
      <c r="R20" s="342"/>
      <c r="S20" s="348"/>
      <c r="T20" s="353"/>
      <c r="U20" s="354"/>
      <c r="V20" s="365"/>
      <c r="W20" s="366"/>
      <c r="X20" s="377"/>
      <c r="Y20" s="382"/>
      <c r="Z20" s="335"/>
      <c r="AA20" s="439"/>
      <c r="AB20" s="126"/>
    </row>
    <row r="21" spans="1:28" s="16" customFormat="1" ht="16.5" customHeight="1" thickTop="1">
      <c r="A21" s="45"/>
      <c r="B21" s="155"/>
      <c r="C21" s="36"/>
      <c r="D21" s="36"/>
      <c r="E21" s="36"/>
      <c r="F21" s="36"/>
      <c r="G21" s="37"/>
      <c r="H21" s="280"/>
      <c r="I21" s="36"/>
      <c r="J21" s="36"/>
      <c r="K21" s="36"/>
      <c r="L21" s="36"/>
      <c r="M21" s="36"/>
      <c r="N21" s="18"/>
      <c r="O21" s="38"/>
      <c r="P21" s="36"/>
      <c r="Q21" s="338"/>
      <c r="R21" s="343"/>
      <c r="S21" s="349"/>
      <c r="T21" s="355"/>
      <c r="U21" s="356"/>
      <c r="V21" s="367"/>
      <c r="W21" s="368"/>
      <c r="X21" s="378"/>
      <c r="Y21" s="383"/>
      <c r="Z21" s="38"/>
      <c r="AA21" s="184"/>
      <c r="AB21" s="126"/>
    </row>
    <row r="22" spans="1:28" s="16" customFormat="1" ht="16.5" customHeight="1">
      <c r="A22" s="45"/>
      <c r="B22" s="155"/>
      <c r="C22" s="455">
        <v>26</v>
      </c>
      <c r="D22" s="501" t="s">
        <v>20</v>
      </c>
      <c r="E22" s="502" t="s">
        <v>162</v>
      </c>
      <c r="F22" s="503">
        <v>150</v>
      </c>
      <c r="G22" s="504" t="s">
        <v>16</v>
      </c>
      <c r="H22" s="437">
        <f aca="true" t="shared" si="0" ref="H22:H38">F22*$F$16</f>
        <v>36.75</v>
      </c>
      <c r="I22" s="510">
        <v>38596.356944444444</v>
      </c>
      <c r="J22" s="510">
        <v>38596.775</v>
      </c>
      <c r="K22" s="39">
        <f aca="true" t="shared" si="1" ref="K22:K38">IF(D22="","",(J22-I22)*24)</f>
        <v>10.03333333338378</v>
      </c>
      <c r="L22" s="40">
        <f aca="true" t="shared" si="2" ref="L22:L38">IF(D22="","",ROUND((J22-I22)*24*60,0))</f>
        <v>602</v>
      </c>
      <c r="M22" s="512" t="s">
        <v>145</v>
      </c>
      <c r="N22" s="500" t="str">
        <f aca="true" t="shared" si="3" ref="N22:N38">IF(D22="","","--")</f>
        <v>--</v>
      </c>
      <c r="O22" s="513" t="str">
        <f aca="true" t="shared" si="4" ref="O22:O38">IF(D22="","",IF(OR(M22="P",M22="RP"),"--","NO"))</f>
        <v>--</v>
      </c>
      <c r="P22" s="476" t="str">
        <f aca="true" t="shared" si="5" ref="P22:P38">IF(D22="","","NO")</f>
        <v>NO</v>
      </c>
      <c r="Q22" s="339">
        <f aca="true" t="shared" si="6" ref="Q22:Q38">$F$17*IF(OR(M22="P",M22="RP"),0.1,1)*IF(P22="SI",1,0.1)</f>
        <v>2</v>
      </c>
      <c r="R22" s="344">
        <f aca="true" t="shared" si="7" ref="R22:R38">IF(M22="P",H22*Q22*ROUND(L22/60,2),"--")</f>
        <v>737.2049999999999</v>
      </c>
      <c r="S22" s="350" t="str">
        <f aca="true" t="shared" si="8" ref="S22:S38">IF(M22="RP",H22*Q22*N22/100*ROUND(L22/60,2),"--")</f>
        <v>--</v>
      </c>
      <c r="T22" s="357" t="str">
        <f aca="true" t="shared" si="9" ref="T22:T38">IF(AND(M22="F",O22="NO"),H22*Q22,"--")</f>
        <v>--</v>
      </c>
      <c r="U22" s="358" t="str">
        <f aca="true" t="shared" si="10" ref="U22:U38">IF(M22="F",H22*Q22*ROUND(L22/60,2),"--")</f>
        <v>--</v>
      </c>
      <c r="V22" s="369" t="str">
        <f aca="true" t="shared" si="11" ref="V22:V38">IF(AND(M22="R",O22="NO"),H22*Q22*N22/100,"--")</f>
        <v>--</v>
      </c>
      <c r="W22" s="370" t="str">
        <f aca="true" t="shared" si="12" ref="W22:W38">IF(M22="R",H22*Q22*N22/100*ROUND(L22/60,2),"--")</f>
        <v>--</v>
      </c>
      <c r="X22" s="379" t="str">
        <f aca="true" t="shared" si="13" ref="X22:X38">IF(M22="RF",H22*Q22*ROUND(L22/60,2),"--")</f>
        <v>--</v>
      </c>
      <c r="Y22" s="384" t="str">
        <f aca="true" t="shared" si="14" ref="Y22:Y38">IF(M22="RR",H22*Q22*N22/100*ROUND(L22/60,2),"--")</f>
        <v>--</v>
      </c>
      <c r="Z22" s="41" t="str">
        <f aca="true" t="shared" si="15" ref="Z22:Z38">IF(D22="","","SI")</f>
        <v>SI</v>
      </c>
      <c r="AA22" s="185">
        <f aca="true" t="shared" si="16" ref="AA22:AA38">IF(D22="","",SUM(R22:Y22)*IF(Z22="SI",1,2))</f>
        <v>737.2049999999999</v>
      </c>
      <c r="AB22" s="126"/>
    </row>
    <row r="23" spans="1:28" s="16" customFormat="1" ht="16.5" customHeight="1">
      <c r="A23" s="45"/>
      <c r="B23" s="155"/>
      <c r="C23" s="455">
        <v>27</v>
      </c>
      <c r="D23" s="501" t="s">
        <v>20</v>
      </c>
      <c r="E23" s="502" t="s">
        <v>162</v>
      </c>
      <c r="F23" s="503">
        <v>150</v>
      </c>
      <c r="G23" s="504" t="s">
        <v>16</v>
      </c>
      <c r="H23" s="437">
        <f t="shared" si="0"/>
        <v>36.75</v>
      </c>
      <c r="I23" s="510">
        <v>38597.34027777778</v>
      </c>
      <c r="J23" s="510">
        <v>38597.69236111111</v>
      </c>
      <c r="K23" s="39">
        <f t="shared" si="1"/>
        <v>8.449999999953434</v>
      </c>
      <c r="L23" s="40">
        <f t="shared" si="2"/>
        <v>507</v>
      </c>
      <c r="M23" s="512" t="s">
        <v>145</v>
      </c>
      <c r="N23" s="500" t="str">
        <f t="shared" si="3"/>
        <v>--</v>
      </c>
      <c r="O23" s="513" t="str">
        <f t="shared" si="4"/>
        <v>--</v>
      </c>
      <c r="P23" s="476" t="str">
        <f t="shared" si="5"/>
        <v>NO</v>
      </c>
      <c r="Q23" s="339">
        <f t="shared" si="6"/>
        <v>2</v>
      </c>
      <c r="R23" s="344">
        <f t="shared" si="7"/>
        <v>621.0749999999999</v>
      </c>
      <c r="S23" s="350" t="str">
        <f t="shared" si="8"/>
        <v>--</v>
      </c>
      <c r="T23" s="357" t="str">
        <f t="shared" si="9"/>
        <v>--</v>
      </c>
      <c r="U23" s="358" t="str">
        <f t="shared" si="10"/>
        <v>--</v>
      </c>
      <c r="V23" s="369" t="str">
        <f t="shared" si="11"/>
        <v>--</v>
      </c>
      <c r="W23" s="370" t="str">
        <f t="shared" si="12"/>
        <v>--</v>
      </c>
      <c r="X23" s="379" t="str">
        <f t="shared" si="13"/>
        <v>--</v>
      </c>
      <c r="Y23" s="384" t="str">
        <f t="shared" si="14"/>
        <v>--</v>
      </c>
      <c r="Z23" s="41" t="str">
        <f t="shared" si="15"/>
        <v>SI</v>
      </c>
      <c r="AA23" s="185">
        <f t="shared" si="16"/>
        <v>621.0749999999999</v>
      </c>
      <c r="AB23" s="126"/>
    </row>
    <row r="24" spans="1:28" s="16" customFormat="1" ht="16.5" customHeight="1">
      <c r="A24" s="45"/>
      <c r="B24" s="155"/>
      <c r="C24" s="455">
        <v>30</v>
      </c>
      <c r="D24" s="501" t="s">
        <v>34</v>
      </c>
      <c r="E24" s="502" t="s">
        <v>18</v>
      </c>
      <c r="F24" s="503">
        <v>150</v>
      </c>
      <c r="G24" s="504" t="s">
        <v>16</v>
      </c>
      <c r="H24" s="437">
        <f t="shared" si="0"/>
        <v>36.75</v>
      </c>
      <c r="I24" s="510">
        <v>38599.72361111111</v>
      </c>
      <c r="J24" s="510">
        <v>38599.74236111111</v>
      </c>
      <c r="K24" s="39">
        <f t="shared" si="1"/>
        <v>0.4499999998952262</v>
      </c>
      <c r="L24" s="40">
        <f t="shared" si="2"/>
        <v>27</v>
      </c>
      <c r="M24" s="512" t="s">
        <v>145</v>
      </c>
      <c r="N24" s="500" t="str">
        <f t="shared" si="3"/>
        <v>--</v>
      </c>
      <c r="O24" s="513" t="str">
        <f t="shared" si="4"/>
        <v>--</v>
      </c>
      <c r="P24" s="476" t="str">
        <f t="shared" si="5"/>
        <v>NO</v>
      </c>
      <c r="Q24" s="339">
        <f t="shared" si="6"/>
        <v>2</v>
      </c>
      <c r="R24" s="344">
        <f t="shared" si="7"/>
        <v>33.075</v>
      </c>
      <c r="S24" s="350" t="str">
        <f t="shared" si="8"/>
        <v>--</v>
      </c>
      <c r="T24" s="357" t="str">
        <f t="shared" si="9"/>
        <v>--</v>
      </c>
      <c r="U24" s="358" t="str">
        <f t="shared" si="10"/>
        <v>--</v>
      </c>
      <c r="V24" s="369" t="str">
        <f t="shared" si="11"/>
        <v>--</v>
      </c>
      <c r="W24" s="370" t="str">
        <f t="shared" si="12"/>
        <v>--</v>
      </c>
      <c r="X24" s="379" t="str">
        <f t="shared" si="13"/>
        <v>--</v>
      </c>
      <c r="Y24" s="384" t="str">
        <f t="shared" si="14"/>
        <v>--</v>
      </c>
      <c r="Z24" s="41" t="str">
        <f t="shared" si="15"/>
        <v>SI</v>
      </c>
      <c r="AA24" s="185">
        <f t="shared" si="16"/>
        <v>33.075</v>
      </c>
      <c r="AB24" s="126"/>
    </row>
    <row r="25" spans="1:28" s="16" customFormat="1" ht="16.5" customHeight="1">
      <c r="A25" s="45"/>
      <c r="B25" s="155"/>
      <c r="C25" s="455">
        <v>31</v>
      </c>
      <c r="D25" s="501" t="s">
        <v>26</v>
      </c>
      <c r="E25" s="502" t="s">
        <v>18</v>
      </c>
      <c r="F25" s="503">
        <v>800</v>
      </c>
      <c r="G25" s="504" t="s">
        <v>27</v>
      </c>
      <c r="H25" s="437">
        <f t="shared" si="0"/>
        <v>196</v>
      </c>
      <c r="I25" s="510">
        <v>38599.76944444444</v>
      </c>
      <c r="J25" s="510">
        <v>38599.77638888889</v>
      </c>
      <c r="K25" s="39">
        <f t="shared" si="1"/>
        <v>0.16666666668606922</v>
      </c>
      <c r="L25" s="40">
        <f t="shared" si="2"/>
        <v>10</v>
      </c>
      <c r="M25" s="512" t="s">
        <v>145</v>
      </c>
      <c r="N25" s="500" t="str">
        <f t="shared" si="3"/>
        <v>--</v>
      </c>
      <c r="O25" s="513" t="str">
        <f t="shared" si="4"/>
        <v>--</v>
      </c>
      <c r="P25" s="476" t="str">
        <f t="shared" si="5"/>
        <v>NO</v>
      </c>
      <c r="Q25" s="339">
        <f t="shared" si="6"/>
        <v>2</v>
      </c>
      <c r="R25" s="344">
        <f t="shared" si="7"/>
        <v>66.64</v>
      </c>
      <c r="S25" s="350" t="str">
        <f t="shared" si="8"/>
        <v>--</v>
      </c>
      <c r="T25" s="357" t="str">
        <f t="shared" si="9"/>
        <v>--</v>
      </c>
      <c r="U25" s="358" t="str">
        <f t="shared" si="10"/>
        <v>--</v>
      </c>
      <c r="V25" s="369" t="str">
        <f t="shared" si="11"/>
        <v>--</v>
      </c>
      <c r="W25" s="370" t="str">
        <f t="shared" si="12"/>
        <v>--</v>
      </c>
      <c r="X25" s="379" t="str">
        <f t="shared" si="13"/>
        <v>--</v>
      </c>
      <c r="Y25" s="384" t="str">
        <f t="shared" si="14"/>
        <v>--</v>
      </c>
      <c r="Z25" s="41" t="str">
        <f t="shared" si="15"/>
        <v>SI</v>
      </c>
      <c r="AA25" s="185">
        <f t="shared" si="16"/>
        <v>66.64</v>
      </c>
      <c r="AB25" s="126"/>
    </row>
    <row r="26" spans="1:29" s="16" customFormat="1" ht="16.5" customHeight="1">
      <c r="A26" s="45"/>
      <c r="B26" s="155"/>
      <c r="C26" s="455">
        <v>32</v>
      </c>
      <c r="D26" s="501" t="s">
        <v>30</v>
      </c>
      <c r="E26" s="502" t="s">
        <v>29</v>
      </c>
      <c r="F26" s="503">
        <v>150</v>
      </c>
      <c r="G26" s="504" t="s">
        <v>16</v>
      </c>
      <c r="H26" s="437">
        <f t="shared" si="0"/>
        <v>36.75</v>
      </c>
      <c r="I26" s="510">
        <v>38613.302083333336</v>
      </c>
      <c r="J26" s="510">
        <v>38613.31041666667</v>
      </c>
      <c r="K26" s="39">
        <f t="shared" si="1"/>
        <v>0.19999999995343387</v>
      </c>
      <c r="L26" s="40">
        <f t="shared" si="2"/>
        <v>12</v>
      </c>
      <c r="M26" s="512" t="s">
        <v>141</v>
      </c>
      <c r="N26" s="500" t="str">
        <f t="shared" si="3"/>
        <v>--</v>
      </c>
      <c r="O26" s="513" t="str">
        <f t="shared" si="4"/>
        <v>NO</v>
      </c>
      <c r="P26" s="476" t="str">
        <f t="shared" si="5"/>
        <v>NO</v>
      </c>
      <c r="Q26" s="339">
        <f t="shared" si="6"/>
        <v>20</v>
      </c>
      <c r="R26" s="344" t="str">
        <f t="shared" si="7"/>
        <v>--</v>
      </c>
      <c r="S26" s="350" t="str">
        <f t="shared" si="8"/>
        <v>--</v>
      </c>
      <c r="T26" s="357">
        <f t="shared" si="9"/>
        <v>735</v>
      </c>
      <c r="U26" s="358">
        <f t="shared" si="10"/>
        <v>147</v>
      </c>
      <c r="V26" s="369" t="str">
        <f t="shared" si="11"/>
        <v>--</v>
      </c>
      <c r="W26" s="370" t="str">
        <f t="shared" si="12"/>
        <v>--</v>
      </c>
      <c r="X26" s="379" t="str">
        <f t="shared" si="13"/>
        <v>--</v>
      </c>
      <c r="Y26" s="384" t="str">
        <f t="shared" si="14"/>
        <v>--</v>
      </c>
      <c r="Z26" s="41" t="str">
        <f t="shared" si="15"/>
        <v>SI</v>
      </c>
      <c r="AA26" s="185">
        <f t="shared" si="16"/>
        <v>882</v>
      </c>
      <c r="AB26" s="126"/>
      <c r="AC26" s="46"/>
    </row>
    <row r="27" spans="1:28" s="16" customFormat="1" ht="16.5" customHeight="1">
      <c r="A27" s="45"/>
      <c r="B27" s="155"/>
      <c r="C27" s="455">
        <v>33</v>
      </c>
      <c r="D27" s="501" t="s">
        <v>28</v>
      </c>
      <c r="E27" s="502" t="s">
        <v>19</v>
      </c>
      <c r="F27" s="503">
        <v>300</v>
      </c>
      <c r="G27" s="504" t="s">
        <v>16</v>
      </c>
      <c r="H27" s="437">
        <f t="shared" si="0"/>
        <v>73.5</v>
      </c>
      <c r="I27" s="510">
        <v>38613.33263888889</v>
      </c>
      <c r="J27" s="510">
        <v>38613.50833333333</v>
      </c>
      <c r="K27" s="39">
        <f t="shared" si="1"/>
        <v>4.21666666661622</v>
      </c>
      <c r="L27" s="40">
        <f t="shared" si="2"/>
        <v>253</v>
      </c>
      <c r="M27" s="512" t="s">
        <v>145</v>
      </c>
      <c r="N27" s="500" t="str">
        <f t="shared" si="3"/>
        <v>--</v>
      </c>
      <c r="O27" s="513" t="str">
        <f t="shared" si="4"/>
        <v>--</v>
      </c>
      <c r="P27" s="476" t="str">
        <f t="shared" si="5"/>
        <v>NO</v>
      </c>
      <c r="Q27" s="339">
        <f t="shared" si="6"/>
        <v>2</v>
      </c>
      <c r="R27" s="344">
        <f t="shared" si="7"/>
        <v>620.3399999999999</v>
      </c>
      <c r="S27" s="350" t="str">
        <f t="shared" si="8"/>
        <v>--</v>
      </c>
      <c r="T27" s="357" t="str">
        <f t="shared" si="9"/>
        <v>--</v>
      </c>
      <c r="U27" s="358" t="str">
        <f t="shared" si="10"/>
        <v>--</v>
      </c>
      <c r="V27" s="369" t="str">
        <f t="shared" si="11"/>
        <v>--</v>
      </c>
      <c r="W27" s="370" t="str">
        <f t="shared" si="12"/>
        <v>--</v>
      </c>
      <c r="X27" s="379" t="str">
        <f t="shared" si="13"/>
        <v>--</v>
      </c>
      <c r="Y27" s="384" t="str">
        <f t="shared" si="14"/>
        <v>--</v>
      </c>
      <c r="Z27" s="41" t="str">
        <f t="shared" si="15"/>
        <v>SI</v>
      </c>
      <c r="AA27" s="185">
        <f t="shared" si="16"/>
        <v>620.3399999999999</v>
      </c>
      <c r="AB27" s="126"/>
    </row>
    <row r="28" spans="1:28" s="16" customFormat="1" ht="16.5" customHeight="1">
      <c r="A28" s="45"/>
      <c r="B28" s="155"/>
      <c r="C28" s="455">
        <v>34</v>
      </c>
      <c r="D28" s="501" t="s">
        <v>28</v>
      </c>
      <c r="E28" s="502" t="s">
        <v>19</v>
      </c>
      <c r="F28" s="503">
        <v>300</v>
      </c>
      <c r="G28" s="504" t="s">
        <v>16</v>
      </c>
      <c r="H28" s="437">
        <f t="shared" si="0"/>
        <v>73.5</v>
      </c>
      <c r="I28" s="510">
        <v>38613.51736111111</v>
      </c>
      <c r="J28" s="510">
        <v>38613.652083333334</v>
      </c>
      <c r="K28" s="39">
        <f t="shared" si="1"/>
        <v>3.2333333333954215</v>
      </c>
      <c r="L28" s="40">
        <f t="shared" si="2"/>
        <v>194</v>
      </c>
      <c r="M28" s="512" t="s">
        <v>145</v>
      </c>
      <c r="N28" s="500" t="str">
        <f t="shared" si="3"/>
        <v>--</v>
      </c>
      <c r="O28" s="513" t="str">
        <f t="shared" si="4"/>
        <v>--</v>
      </c>
      <c r="P28" s="476" t="str">
        <f t="shared" si="5"/>
        <v>NO</v>
      </c>
      <c r="Q28" s="339">
        <f t="shared" si="6"/>
        <v>2</v>
      </c>
      <c r="R28" s="344">
        <f t="shared" si="7"/>
        <v>474.81</v>
      </c>
      <c r="S28" s="350" t="str">
        <f t="shared" si="8"/>
        <v>--</v>
      </c>
      <c r="T28" s="357" t="str">
        <f t="shared" si="9"/>
        <v>--</v>
      </c>
      <c r="U28" s="358" t="str">
        <f t="shared" si="10"/>
        <v>--</v>
      </c>
      <c r="V28" s="369" t="str">
        <f t="shared" si="11"/>
        <v>--</v>
      </c>
      <c r="W28" s="370" t="str">
        <f t="shared" si="12"/>
        <v>--</v>
      </c>
      <c r="X28" s="379" t="str">
        <f t="shared" si="13"/>
        <v>--</v>
      </c>
      <c r="Y28" s="384" t="str">
        <f t="shared" si="14"/>
        <v>--</v>
      </c>
      <c r="Z28" s="41" t="str">
        <f t="shared" si="15"/>
        <v>SI</v>
      </c>
      <c r="AA28" s="185">
        <f t="shared" si="16"/>
        <v>474.81</v>
      </c>
      <c r="AB28" s="126"/>
    </row>
    <row r="29" spans="1:28" s="16" customFormat="1" ht="16.5" customHeight="1">
      <c r="A29" s="45"/>
      <c r="B29" s="155"/>
      <c r="C29" s="455">
        <v>35</v>
      </c>
      <c r="D29" s="501" t="s">
        <v>28</v>
      </c>
      <c r="E29" s="502" t="s">
        <v>18</v>
      </c>
      <c r="F29" s="503">
        <v>300</v>
      </c>
      <c r="G29" s="504" t="s">
        <v>16</v>
      </c>
      <c r="H29" s="437">
        <f t="shared" si="0"/>
        <v>73.5</v>
      </c>
      <c r="I29" s="510">
        <v>38614.34027777778</v>
      </c>
      <c r="J29" s="510">
        <v>38614.69236111111</v>
      </c>
      <c r="K29" s="39">
        <f t="shared" si="1"/>
        <v>8.449999999953434</v>
      </c>
      <c r="L29" s="40">
        <f t="shared" si="2"/>
        <v>507</v>
      </c>
      <c r="M29" s="512" t="s">
        <v>145</v>
      </c>
      <c r="N29" s="500" t="str">
        <f t="shared" si="3"/>
        <v>--</v>
      </c>
      <c r="O29" s="513" t="str">
        <f t="shared" si="4"/>
        <v>--</v>
      </c>
      <c r="P29" s="476" t="str">
        <f t="shared" si="5"/>
        <v>NO</v>
      </c>
      <c r="Q29" s="339">
        <f t="shared" si="6"/>
        <v>2</v>
      </c>
      <c r="R29" s="344">
        <f t="shared" si="7"/>
        <v>1242.1499999999999</v>
      </c>
      <c r="S29" s="350" t="str">
        <f t="shared" si="8"/>
        <v>--</v>
      </c>
      <c r="T29" s="357" t="str">
        <f t="shared" si="9"/>
        <v>--</v>
      </c>
      <c r="U29" s="358" t="str">
        <f t="shared" si="10"/>
        <v>--</v>
      </c>
      <c r="V29" s="369" t="str">
        <f t="shared" si="11"/>
        <v>--</v>
      </c>
      <c r="W29" s="370" t="str">
        <f t="shared" si="12"/>
        <v>--</v>
      </c>
      <c r="X29" s="379" t="str">
        <f t="shared" si="13"/>
        <v>--</v>
      </c>
      <c r="Y29" s="384" t="str">
        <f t="shared" si="14"/>
        <v>--</v>
      </c>
      <c r="Z29" s="41" t="str">
        <f t="shared" si="15"/>
        <v>SI</v>
      </c>
      <c r="AA29" s="185">
        <f t="shared" si="16"/>
        <v>1242.1499999999999</v>
      </c>
      <c r="AB29" s="126"/>
    </row>
    <row r="30" spans="1:28" s="16" customFormat="1" ht="16.5" customHeight="1">
      <c r="A30" s="45"/>
      <c r="B30" s="155"/>
      <c r="C30" s="455">
        <v>36</v>
      </c>
      <c r="D30" s="501" t="s">
        <v>37</v>
      </c>
      <c r="E30" s="505" t="s">
        <v>19</v>
      </c>
      <c r="F30" s="503">
        <v>300</v>
      </c>
      <c r="G30" s="504" t="s">
        <v>16</v>
      </c>
      <c r="H30" s="437">
        <f t="shared" si="0"/>
        <v>73.5</v>
      </c>
      <c r="I30" s="510">
        <v>38616.14097222222</v>
      </c>
      <c r="J30" s="510">
        <v>38616.165972222225</v>
      </c>
      <c r="K30" s="39">
        <f t="shared" si="1"/>
        <v>0.6000000000349246</v>
      </c>
      <c r="L30" s="40">
        <f t="shared" si="2"/>
        <v>36</v>
      </c>
      <c r="M30" s="512" t="s">
        <v>145</v>
      </c>
      <c r="N30" s="500" t="str">
        <f t="shared" si="3"/>
        <v>--</v>
      </c>
      <c r="O30" s="513" t="str">
        <f t="shared" si="4"/>
        <v>--</v>
      </c>
      <c r="P30" s="476" t="str">
        <f t="shared" si="5"/>
        <v>NO</v>
      </c>
      <c r="Q30" s="339">
        <f t="shared" si="6"/>
        <v>2</v>
      </c>
      <c r="R30" s="344">
        <f t="shared" si="7"/>
        <v>88.2</v>
      </c>
      <c r="S30" s="350" t="str">
        <f t="shared" si="8"/>
        <v>--</v>
      </c>
      <c r="T30" s="357" t="str">
        <f t="shared" si="9"/>
        <v>--</v>
      </c>
      <c r="U30" s="358" t="str">
        <f t="shared" si="10"/>
        <v>--</v>
      </c>
      <c r="V30" s="369" t="str">
        <f t="shared" si="11"/>
        <v>--</v>
      </c>
      <c r="W30" s="370" t="str">
        <f t="shared" si="12"/>
        <v>--</v>
      </c>
      <c r="X30" s="379" t="str">
        <f t="shared" si="13"/>
        <v>--</v>
      </c>
      <c r="Y30" s="384" t="str">
        <f t="shared" si="14"/>
        <v>--</v>
      </c>
      <c r="Z30" s="41" t="str">
        <f t="shared" si="15"/>
        <v>SI</v>
      </c>
      <c r="AA30" s="185">
        <f t="shared" si="16"/>
        <v>88.2</v>
      </c>
      <c r="AB30" s="126"/>
    </row>
    <row r="31" spans="1:28" s="16" customFormat="1" ht="16.5" customHeight="1">
      <c r="A31" s="45"/>
      <c r="B31" s="155"/>
      <c r="C31" s="455">
        <v>37</v>
      </c>
      <c r="D31" s="501" t="s">
        <v>23</v>
      </c>
      <c r="E31" s="505" t="s">
        <v>25</v>
      </c>
      <c r="F31" s="503">
        <v>150</v>
      </c>
      <c r="G31" s="504" t="s">
        <v>16</v>
      </c>
      <c r="H31" s="437">
        <f t="shared" si="0"/>
        <v>36.75</v>
      </c>
      <c r="I31" s="510">
        <v>38617.552083333336</v>
      </c>
      <c r="J31" s="510">
        <v>38617.56458333333</v>
      </c>
      <c r="K31" s="39">
        <f t="shared" si="1"/>
        <v>0.2999999999301508</v>
      </c>
      <c r="L31" s="40">
        <f t="shared" si="2"/>
        <v>18</v>
      </c>
      <c r="M31" s="512" t="s">
        <v>141</v>
      </c>
      <c r="N31" s="500" t="str">
        <f t="shared" si="3"/>
        <v>--</v>
      </c>
      <c r="O31" s="513" t="str">
        <f t="shared" si="4"/>
        <v>NO</v>
      </c>
      <c r="P31" s="476" t="str">
        <f t="shared" si="5"/>
        <v>NO</v>
      </c>
      <c r="Q31" s="339">
        <f t="shared" si="6"/>
        <v>20</v>
      </c>
      <c r="R31" s="344" t="str">
        <f t="shared" si="7"/>
        <v>--</v>
      </c>
      <c r="S31" s="350" t="str">
        <f t="shared" si="8"/>
        <v>--</v>
      </c>
      <c r="T31" s="357">
        <f t="shared" si="9"/>
        <v>735</v>
      </c>
      <c r="U31" s="358">
        <f t="shared" si="10"/>
        <v>220.5</v>
      </c>
      <c r="V31" s="369" t="str">
        <f t="shared" si="11"/>
        <v>--</v>
      </c>
      <c r="W31" s="370" t="str">
        <f t="shared" si="12"/>
        <v>--</v>
      </c>
      <c r="X31" s="379" t="str">
        <f t="shared" si="13"/>
        <v>--</v>
      </c>
      <c r="Y31" s="384" t="str">
        <f t="shared" si="14"/>
        <v>--</v>
      </c>
      <c r="Z31" s="41" t="str">
        <f t="shared" si="15"/>
        <v>SI</v>
      </c>
      <c r="AA31" s="185">
        <v>0</v>
      </c>
      <c r="AB31" s="126"/>
    </row>
    <row r="32" spans="1:28" s="16" customFormat="1" ht="16.5" customHeight="1">
      <c r="A32" s="45"/>
      <c r="B32" s="155"/>
      <c r="C32" s="455">
        <v>38</v>
      </c>
      <c r="D32" s="501" t="s">
        <v>37</v>
      </c>
      <c r="E32" s="505" t="s">
        <v>18</v>
      </c>
      <c r="F32" s="503">
        <v>300</v>
      </c>
      <c r="G32" s="504" t="s">
        <v>16</v>
      </c>
      <c r="H32" s="437">
        <f t="shared" si="0"/>
        <v>73.5</v>
      </c>
      <c r="I32" s="510">
        <v>38618.08472222222</v>
      </c>
      <c r="J32" s="510">
        <v>38618.11319444444</v>
      </c>
      <c r="K32" s="39">
        <f t="shared" si="1"/>
        <v>0.6833333332906477</v>
      </c>
      <c r="L32" s="40">
        <f t="shared" si="2"/>
        <v>41</v>
      </c>
      <c r="M32" s="512" t="s">
        <v>145</v>
      </c>
      <c r="N32" s="500" t="str">
        <f t="shared" si="3"/>
        <v>--</v>
      </c>
      <c r="O32" s="513" t="str">
        <f t="shared" si="4"/>
        <v>--</v>
      </c>
      <c r="P32" s="476" t="str">
        <f t="shared" si="5"/>
        <v>NO</v>
      </c>
      <c r="Q32" s="339">
        <f t="shared" si="6"/>
        <v>2</v>
      </c>
      <c r="R32" s="344">
        <f t="shared" si="7"/>
        <v>99.96000000000001</v>
      </c>
      <c r="S32" s="350" t="str">
        <f t="shared" si="8"/>
        <v>--</v>
      </c>
      <c r="T32" s="357" t="str">
        <f t="shared" si="9"/>
        <v>--</v>
      </c>
      <c r="U32" s="358" t="str">
        <f t="shared" si="10"/>
        <v>--</v>
      </c>
      <c r="V32" s="369" t="str">
        <f t="shared" si="11"/>
        <v>--</v>
      </c>
      <c r="W32" s="370" t="str">
        <f t="shared" si="12"/>
        <v>--</v>
      </c>
      <c r="X32" s="379" t="str">
        <f t="shared" si="13"/>
        <v>--</v>
      </c>
      <c r="Y32" s="384" t="str">
        <f t="shared" si="14"/>
        <v>--</v>
      </c>
      <c r="Z32" s="41" t="str">
        <f t="shared" si="15"/>
        <v>SI</v>
      </c>
      <c r="AA32" s="185">
        <f t="shared" si="16"/>
        <v>99.96000000000001</v>
      </c>
      <c r="AB32" s="126"/>
    </row>
    <row r="33" spans="1:28" s="16" customFormat="1" ht="16.5" customHeight="1">
      <c r="A33" s="45"/>
      <c r="B33" s="155"/>
      <c r="C33" s="455">
        <v>39</v>
      </c>
      <c r="D33" s="501" t="s">
        <v>17</v>
      </c>
      <c r="E33" s="505" t="s">
        <v>19</v>
      </c>
      <c r="F33" s="503">
        <v>150</v>
      </c>
      <c r="G33" s="504" t="s">
        <v>16</v>
      </c>
      <c r="H33" s="437">
        <f t="shared" si="0"/>
        <v>36.75</v>
      </c>
      <c r="I33" s="510">
        <v>38619.29722222222</v>
      </c>
      <c r="J33" s="510">
        <v>38619.37708333333</v>
      </c>
      <c r="K33" s="39">
        <f t="shared" si="1"/>
        <v>1.9166666666278616</v>
      </c>
      <c r="L33" s="40">
        <f t="shared" si="2"/>
        <v>115</v>
      </c>
      <c r="M33" s="512" t="s">
        <v>145</v>
      </c>
      <c r="N33" s="500" t="str">
        <f t="shared" si="3"/>
        <v>--</v>
      </c>
      <c r="O33" s="513" t="str">
        <f t="shared" si="4"/>
        <v>--</v>
      </c>
      <c r="P33" s="476" t="str">
        <f t="shared" si="5"/>
        <v>NO</v>
      </c>
      <c r="Q33" s="339">
        <f t="shared" si="6"/>
        <v>2</v>
      </c>
      <c r="R33" s="344">
        <f t="shared" si="7"/>
        <v>141.12</v>
      </c>
      <c r="S33" s="350" t="str">
        <f t="shared" si="8"/>
        <v>--</v>
      </c>
      <c r="T33" s="357" t="str">
        <f t="shared" si="9"/>
        <v>--</v>
      </c>
      <c r="U33" s="358" t="str">
        <f t="shared" si="10"/>
        <v>--</v>
      </c>
      <c r="V33" s="369" t="str">
        <f t="shared" si="11"/>
        <v>--</v>
      </c>
      <c r="W33" s="370" t="str">
        <f t="shared" si="12"/>
        <v>--</v>
      </c>
      <c r="X33" s="379" t="str">
        <f t="shared" si="13"/>
        <v>--</v>
      </c>
      <c r="Y33" s="384" t="str">
        <f t="shared" si="14"/>
        <v>--</v>
      </c>
      <c r="Z33" s="41" t="str">
        <f t="shared" si="15"/>
        <v>SI</v>
      </c>
      <c r="AA33" s="185">
        <f t="shared" si="16"/>
        <v>141.12</v>
      </c>
      <c r="AB33" s="126"/>
    </row>
    <row r="34" spans="1:28" s="16" customFormat="1" ht="16.5" customHeight="1">
      <c r="A34" s="45"/>
      <c r="B34" s="155"/>
      <c r="C34" s="455">
        <v>41</v>
      </c>
      <c r="D34" s="501" t="s">
        <v>17</v>
      </c>
      <c r="E34" s="505" t="s">
        <v>18</v>
      </c>
      <c r="F34" s="503">
        <v>150</v>
      </c>
      <c r="G34" s="504" t="s">
        <v>16</v>
      </c>
      <c r="H34" s="437">
        <f t="shared" si="0"/>
        <v>36.75</v>
      </c>
      <c r="I34" s="510">
        <v>38619.393055555556</v>
      </c>
      <c r="J34" s="510">
        <v>38619.7125</v>
      </c>
      <c r="K34" s="39">
        <f t="shared" si="1"/>
        <v>7.666666666686069</v>
      </c>
      <c r="L34" s="40">
        <f t="shared" si="2"/>
        <v>460</v>
      </c>
      <c r="M34" s="512" t="s">
        <v>145</v>
      </c>
      <c r="N34" s="500" t="str">
        <f t="shared" si="3"/>
        <v>--</v>
      </c>
      <c r="O34" s="513" t="str">
        <f t="shared" si="4"/>
        <v>--</v>
      </c>
      <c r="P34" s="476" t="str">
        <f t="shared" si="5"/>
        <v>NO</v>
      </c>
      <c r="Q34" s="339">
        <f t="shared" si="6"/>
        <v>2</v>
      </c>
      <c r="R34" s="344">
        <f t="shared" si="7"/>
        <v>563.745</v>
      </c>
      <c r="S34" s="350" t="str">
        <f t="shared" si="8"/>
        <v>--</v>
      </c>
      <c r="T34" s="357" t="str">
        <f t="shared" si="9"/>
        <v>--</v>
      </c>
      <c r="U34" s="358" t="str">
        <f t="shared" si="10"/>
        <v>--</v>
      </c>
      <c r="V34" s="369" t="str">
        <f t="shared" si="11"/>
        <v>--</v>
      </c>
      <c r="W34" s="370" t="str">
        <f t="shared" si="12"/>
        <v>--</v>
      </c>
      <c r="X34" s="379" t="str">
        <f t="shared" si="13"/>
        <v>--</v>
      </c>
      <c r="Y34" s="384" t="str">
        <f t="shared" si="14"/>
        <v>--</v>
      </c>
      <c r="Z34" s="41" t="str">
        <f t="shared" si="15"/>
        <v>SI</v>
      </c>
      <c r="AA34" s="185">
        <f t="shared" si="16"/>
        <v>563.745</v>
      </c>
      <c r="AB34" s="126"/>
    </row>
    <row r="35" spans="1:28" s="16" customFormat="1" ht="16.5" customHeight="1">
      <c r="A35" s="45"/>
      <c r="B35" s="155"/>
      <c r="C35" s="455">
        <v>44</v>
      </c>
      <c r="D35" s="501" t="s">
        <v>17</v>
      </c>
      <c r="E35" s="505" t="s">
        <v>18</v>
      </c>
      <c r="F35" s="503">
        <v>150</v>
      </c>
      <c r="G35" s="504" t="s">
        <v>16</v>
      </c>
      <c r="H35" s="437">
        <f t="shared" si="0"/>
        <v>36.75</v>
      </c>
      <c r="I35" s="510">
        <v>38620.330555555556</v>
      </c>
      <c r="J35" s="510">
        <v>38620.714583333334</v>
      </c>
      <c r="K35" s="39">
        <f t="shared" si="1"/>
        <v>9.216666666674428</v>
      </c>
      <c r="L35" s="40">
        <f t="shared" si="2"/>
        <v>553</v>
      </c>
      <c r="M35" s="512" t="s">
        <v>145</v>
      </c>
      <c r="N35" s="500" t="str">
        <f t="shared" si="3"/>
        <v>--</v>
      </c>
      <c r="O35" s="513" t="str">
        <f t="shared" si="4"/>
        <v>--</v>
      </c>
      <c r="P35" s="476" t="str">
        <f t="shared" si="5"/>
        <v>NO</v>
      </c>
      <c r="Q35" s="339">
        <f t="shared" si="6"/>
        <v>2</v>
      </c>
      <c r="R35" s="344">
        <f t="shared" si="7"/>
        <v>677.6700000000001</v>
      </c>
      <c r="S35" s="350" t="str">
        <f t="shared" si="8"/>
        <v>--</v>
      </c>
      <c r="T35" s="357" t="str">
        <f t="shared" si="9"/>
        <v>--</v>
      </c>
      <c r="U35" s="358" t="str">
        <f t="shared" si="10"/>
        <v>--</v>
      </c>
      <c r="V35" s="369" t="str">
        <f t="shared" si="11"/>
        <v>--</v>
      </c>
      <c r="W35" s="370" t="str">
        <f t="shared" si="12"/>
        <v>--</v>
      </c>
      <c r="X35" s="379" t="str">
        <f t="shared" si="13"/>
        <v>--</v>
      </c>
      <c r="Y35" s="384" t="str">
        <f t="shared" si="14"/>
        <v>--</v>
      </c>
      <c r="Z35" s="41" t="str">
        <f t="shared" si="15"/>
        <v>SI</v>
      </c>
      <c r="AA35" s="185">
        <f t="shared" si="16"/>
        <v>677.6700000000001</v>
      </c>
      <c r="AB35" s="126"/>
    </row>
    <row r="36" spans="1:28" s="16" customFormat="1" ht="16.5" customHeight="1">
      <c r="A36" s="45"/>
      <c r="B36" s="155"/>
      <c r="C36" s="455">
        <v>45</v>
      </c>
      <c r="D36" s="501" t="s">
        <v>26</v>
      </c>
      <c r="E36" s="505" t="s">
        <v>18</v>
      </c>
      <c r="F36" s="503">
        <v>800</v>
      </c>
      <c r="G36" s="504" t="s">
        <v>27</v>
      </c>
      <c r="H36" s="437">
        <f t="shared" si="0"/>
        <v>196</v>
      </c>
      <c r="I36" s="510">
        <v>38620.74791666667</v>
      </c>
      <c r="J36" s="510">
        <v>38620.76111111111</v>
      </c>
      <c r="K36" s="39">
        <f t="shared" si="1"/>
        <v>0.3166666666511446</v>
      </c>
      <c r="L36" s="40">
        <f t="shared" si="2"/>
        <v>19</v>
      </c>
      <c r="M36" s="512" t="s">
        <v>145</v>
      </c>
      <c r="N36" s="500" t="str">
        <f t="shared" si="3"/>
        <v>--</v>
      </c>
      <c r="O36" s="513" t="str">
        <f t="shared" si="4"/>
        <v>--</v>
      </c>
      <c r="P36" s="476" t="str">
        <f t="shared" si="5"/>
        <v>NO</v>
      </c>
      <c r="Q36" s="339">
        <f t="shared" si="6"/>
        <v>2</v>
      </c>
      <c r="R36" s="344">
        <f t="shared" si="7"/>
        <v>125.44</v>
      </c>
      <c r="S36" s="350" t="str">
        <f t="shared" si="8"/>
        <v>--</v>
      </c>
      <c r="T36" s="357" t="str">
        <f t="shared" si="9"/>
        <v>--</v>
      </c>
      <c r="U36" s="358" t="str">
        <f t="shared" si="10"/>
        <v>--</v>
      </c>
      <c r="V36" s="369" t="str">
        <f t="shared" si="11"/>
        <v>--</v>
      </c>
      <c r="W36" s="370" t="str">
        <f t="shared" si="12"/>
        <v>--</v>
      </c>
      <c r="X36" s="379" t="str">
        <f t="shared" si="13"/>
        <v>--</v>
      </c>
      <c r="Y36" s="384" t="str">
        <f t="shared" si="14"/>
        <v>--</v>
      </c>
      <c r="Z36" s="41" t="str">
        <f t="shared" si="15"/>
        <v>SI</v>
      </c>
      <c r="AA36" s="185">
        <f t="shared" si="16"/>
        <v>125.44</v>
      </c>
      <c r="AB36" s="126"/>
    </row>
    <row r="37" spans="1:28" s="16" customFormat="1" ht="16.5" customHeight="1">
      <c r="A37" s="45"/>
      <c r="B37" s="155"/>
      <c r="C37" s="455">
        <v>46</v>
      </c>
      <c r="D37" s="501" t="s">
        <v>23</v>
      </c>
      <c r="E37" s="502" t="s">
        <v>24</v>
      </c>
      <c r="F37" s="503">
        <v>100</v>
      </c>
      <c r="G37" s="504" t="s">
        <v>16</v>
      </c>
      <c r="H37" s="437">
        <f t="shared" si="0"/>
        <v>24.5</v>
      </c>
      <c r="I37" s="510">
        <v>38623.384722222225</v>
      </c>
      <c r="J37" s="510">
        <v>38623.490277777775</v>
      </c>
      <c r="K37" s="39">
        <f t="shared" si="1"/>
        <v>2.533333333209157</v>
      </c>
      <c r="L37" s="40">
        <f t="shared" si="2"/>
        <v>152</v>
      </c>
      <c r="M37" s="512" t="s">
        <v>145</v>
      </c>
      <c r="N37" s="500" t="str">
        <f t="shared" si="3"/>
        <v>--</v>
      </c>
      <c r="O37" s="513" t="str">
        <f t="shared" si="4"/>
        <v>--</v>
      </c>
      <c r="P37" s="476" t="str">
        <f t="shared" si="5"/>
        <v>NO</v>
      </c>
      <c r="Q37" s="339">
        <f t="shared" si="6"/>
        <v>2</v>
      </c>
      <c r="R37" s="344">
        <f t="shared" si="7"/>
        <v>123.96999999999998</v>
      </c>
      <c r="S37" s="350" t="str">
        <f t="shared" si="8"/>
        <v>--</v>
      </c>
      <c r="T37" s="357" t="str">
        <f t="shared" si="9"/>
        <v>--</v>
      </c>
      <c r="U37" s="358" t="str">
        <f t="shared" si="10"/>
        <v>--</v>
      </c>
      <c r="V37" s="369" t="str">
        <f t="shared" si="11"/>
        <v>--</v>
      </c>
      <c r="W37" s="370" t="str">
        <f t="shared" si="12"/>
        <v>--</v>
      </c>
      <c r="X37" s="379" t="str">
        <f t="shared" si="13"/>
        <v>--</v>
      </c>
      <c r="Y37" s="384" t="str">
        <f t="shared" si="14"/>
        <v>--</v>
      </c>
      <c r="Z37" s="41" t="str">
        <f t="shared" si="15"/>
        <v>SI</v>
      </c>
      <c r="AA37" s="185">
        <v>0</v>
      </c>
      <c r="AB37" s="126"/>
    </row>
    <row r="38" spans="1:28" s="16" customFormat="1" ht="16.5" customHeight="1">
      <c r="A38" s="45"/>
      <c r="B38" s="155"/>
      <c r="C38" s="455">
        <v>47</v>
      </c>
      <c r="D38" s="501" t="s">
        <v>31</v>
      </c>
      <c r="E38" s="502" t="s">
        <v>32</v>
      </c>
      <c r="F38" s="503">
        <v>100</v>
      </c>
      <c r="G38" s="504" t="s">
        <v>16</v>
      </c>
      <c r="H38" s="437">
        <f t="shared" si="0"/>
        <v>24.5</v>
      </c>
      <c r="I38" s="510">
        <v>38625.35555555556</v>
      </c>
      <c r="J38" s="510">
        <v>38625.75902777778</v>
      </c>
      <c r="K38" s="39">
        <f t="shared" si="1"/>
        <v>9.683333333290648</v>
      </c>
      <c r="L38" s="40">
        <f t="shared" si="2"/>
        <v>581</v>
      </c>
      <c r="M38" s="512" t="s">
        <v>145</v>
      </c>
      <c r="N38" s="500" t="str">
        <f t="shared" si="3"/>
        <v>--</v>
      </c>
      <c r="O38" s="513" t="str">
        <f t="shared" si="4"/>
        <v>--</v>
      </c>
      <c r="P38" s="476" t="str">
        <f t="shared" si="5"/>
        <v>NO</v>
      </c>
      <c r="Q38" s="339">
        <f t="shared" si="6"/>
        <v>2</v>
      </c>
      <c r="R38" s="344">
        <f t="shared" si="7"/>
        <v>474.32</v>
      </c>
      <c r="S38" s="350" t="str">
        <f t="shared" si="8"/>
        <v>--</v>
      </c>
      <c r="T38" s="357" t="str">
        <f t="shared" si="9"/>
        <v>--</v>
      </c>
      <c r="U38" s="358" t="str">
        <f t="shared" si="10"/>
        <v>--</v>
      </c>
      <c r="V38" s="369" t="str">
        <f t="shared" si="11"/>
        <v>--</v>
      </c>
      <c r="W38" s="370" t="str">
        <f t="shared" si="12"/>
        <v>--</v>
      </c>
      <c r="X38" s="379" t="str">
        <f t="shared" si="13"/>
        <v>--</v>
      </c>
      <c r="Y38" s="384" t="str">
        <f t="shared" si="14"/>
        <v>--</v>
      </c>
      <c r="Z38" s="41" t="str">
        <f t="shared" si="15"/>
        <v>SI</v>
      </c>
      <c r="AA38" s="185">
        <f t="shared" si="16"/>
        <v>474.32</v>
      </c>
      <c r="AB38" s="126"/>
    </row>
    <row r="39" spans="1:28" s="16" customFormat="1" ht="16.5" customHeight="1" thickBot="1">
      <c r="A39" s="45"/>
      <c r="B39" s="155"/>
      <c r="C39" s="506"/>
      <c r="D39" s="507"/>
      <c r="E39" s="508"/>
      <c r="F39" s="507"/>
      <c r="G39" s="509"/>
      <c r="H39" s="275"/>
      <c r="I39" s="506"/>
      <c r="J39" s="511"/>
      <c r="K39" s="42"/>
      <c r="L39" s="43"/>
      <c r="M39" s="514"/>
      <c r="N39" s="488"/>
      <c r="O39" s="515"/>
      <c r="P39" s="514"/>
      <c r="Q39" s="340"/>
      <c r="R39" s="345"/>
      <c r="S39" s="351"/>
      <c r="T39" s="359"/>
      <c r="U39" s="360"/>
      <c r="V39" s="371"/>
      <c r="W39" s="372"/>
      <c r="X39" s="380"/>
      <c r="Y39" s="385"/>
      <c r="Z39" s="44"/>
      <c r="AA39" s="186"/>
      <c r="AB39" s="126"/>
    </row>
    <row r="40" spans="1:28" s="16" customFormat="1" ht="16.5" customHeight="1" thickBot="1" thickTop="1">
      <c r="A40" s="45"/>
      <c r="B40" s="155"/>
      <c r="C40" s="244" t="s">
        <v>107</v>
      </c>
      <c r="D40" s="245" t="s">
        <v>108</v>
      </c>
      <c r="E40" s="46"/>
      <c r="F40" s="46"/>
      <c r="G40" s="46"/>
      <c r="H40" s="46"/>
      <c r="I40" s="46"/>
      <c r="J40" s="47"/>
      <c r="K40" s="46"/>
      <c r="L40" s="46"/>
      <c r="M40" s="46"/>
      <c r="N40" s="46"/>
      <c r="O40" s="46"/>
      <c r="P40" s="46"/>
      <c r="Q40" s="46"/>
      <c r="R40" s="346">
        <f aca="true" t="shared" si="17" ref="R40:Y40">SUM(R20:R39)</f>
        <v>6089.719999999999</v>
      </c>
      <c r="S40" s="352">
        <f t="shared" si="17"/>
        <v>0</v>
      </c>
      <c r="T40" s="361">
        <f t="shared" si="17"/>
        <v>1470</v>
      </c>
      <c r="U40" s="362">
        <f t="shared" si="17"/>
        <v>367.5</v>
      </c>
      <c r="V40" s="373">
        <f t="shared" si="17"/>
        <v>0</v>
      </c>
      <c r="W40" s="374">
        <f t="shared" si="17"/>
        <v>0</v>
      </c>
      <c r="X40" s="421">
        <f t="shared" si="17"/>
        <v>0</v>
      </c>
      <c r="Y40" s="422">
        <f t="shared" si="17"/>
        <v>0</v>
      </c>
      <c r="Z40" s="45"/>
      <c r="AA40" s="281">
        <f>ROUND(SUM(AA20:AA39),2)</f>
        <v>6847.75</v>
      </c>
      <c r="AB40" s="126"/>
    </row>
    <row r="41" spans="1:28" s="248" customFormat="1" ht="9.75" thickTop="1">
      <c r="A41" s="258"/>
      <c r="B41" s="259"/>
      <c r="C41" s="246"/>
      <c r="D41" s="247" t="s">
        <v>109</v>
      </c>
      <c r="E41" s="260"/>
      <c r="F41" s="260"/>
      <c r="G41" s="260"/>
      <c r="H41" s="260"/>
      <c r="I41" s="260"/>
      <c r="J41" s="261"/>
      <c r="K41" s="260"/>
      <c r="L41" s="260"/>
      <c r="M41" s="260"/>
      <c r="N41" s="260"/>
      <c r="O41" s="260"/>
      <c r="P41" s="260"/>
      <c r="Q41" s="260"/>
      <c r="R41" s="263"/>
      <c r="S41" s="263"/>
      <c r="T41" s="263"/>
      <c r="U41" s="263"/>
      <c r="V41" s="263"/>
      <c r="W41" s="263"/>
      <c r="X41" s="263"/>
      <c r="Y41" s="263"/>
      <c r="Z41" s="258"/>
      <c r="AA41" s="262"/>
      <c r="AB41" s="264"/>
    </row>
    <row r="42" spans="1:28" s="16" customFormat="1" ht="16.5" customHeight="1" thickBot="1">
      <c r="A42" s="45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60"/>
    </row>
    <row r="43" spans="1:29" ht="16.5" customHeight="1" thickTop="1">
      <c r="A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.5" customHeight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4:29" ht="16.5" customHeight="1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ht="16.5" customHeight="1"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W160"/>
  <sheetViews>
    <sheetView zoomScale="75" zoomScaleNormal="75" workbookViewId="0" topLeftCell="A15">
      <selection activeCell="E17" sqref="E17:E19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6.57421875" style="0" hidden="1" customWidth="1"/>
    <col min="8" max="9" width="15.7109375" style="0" customWidth="1"/>
    <col min="10" max="10" width="7.140625" style="0" bestFit="1" customWidth="1"/>
    <col min="11" max="12" width="9.7109375" style="0" customWidth="1"/>
    <col min="13" max="13" width="6.00390625" style="0" bestFit="1" customWidth="1"/>
    <col min="14" max="14" width="4.7109375" style="0" hidden="1" customWidth="1"/>
    <col min="15" max="15" width="13.140625" style="0" hidden="1" customWidth="1"/>
    <col min="16" max="17" width="9.28125" style="0" hidden="1" customWidth="1"/>
    <col min="18" max="18" width="12.28125" style="0" hidden="1" customWidth="1"/>
    <col min="19" max="19" width="9.7109375" style="0" customWidth="1"/>
    <col min="20" max="21" width="15.7109375" style="0" customWidth="1"/>
  </cols>
  <sheetData>
    <row r="1" spans="1:21" s="71" customFormat="1" ht="26.25">
      <c r="A1" s="121"/>
      <c r="U1" s="441"/>
    </row>
    <row r="2" spans="1:21" s="71" customFormat="1" ht="26.25">
      <c r="A2" s="121"/>
      <c r="B2" s="72" t="str">
        <f>+'tot-0509'!B2</f>
        <v>ANEXO IV.1.a.  a la Resolución E.N.R.E.   N°  122 /2008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="16" customFormat="1" ht="12.75">
      <c r="A3" s="45"/>
    </row>
    <row r="4" spans="1:2" s="78" customFormat="1" ht="11.25">
      <c r="A4" s="76" t="s">
        <v>68</v>
      </c>
      <c r="B4" s="151"/>
    </row>
    <row r="5" spans="1:2" s="78" customFormat="1" ht="11.25">
      <c r="A5" s="76" t="s">
        <v>69</v>
      </c>
      <c r="B5" s="151"/>
    </row>
    <row r="6" s="16" customFormat="1" ht="13.5" thickBot="1"/>
    <row r="7" spans="2:21" s="16" customFormat="1" ht="13.5" thickTop="1"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89"/>
    </row>
    <row r="8" spans="2:21" s="10" customFormat="1" ht="20.25">
      <c r="B8" s="135"/>
      <c r="C8" s="11"/>
      <c r="D8" s="48" t="s">
        <v>80</v>
      </c>
      <c r="L8" s="165"/>
      <c r="M8" s="165"/>
      <c r="N8" s="34"/>
      <c r="O8" s="11"/>
      <c r="P8" s="11"/>
      <c r="Q8" s="11"/>
      <c r="R8" s="11"/>
      <c r="S8" s="11"/>
      <c r="T8" s="11"/>
      <c r="U8" s="198"/>
    </row>
    <row r="9" spans="2:21" s="16" customFormat="1" ht="12.75">
      <c r="B9" s="103"/>
      <c r="C9" s="1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4"/>
      <c r="P9" s="14"/>
      <c r="Q9" s="14"/>
      <c r="R9" s="14"/>
      <c r="S9" s="14"/>
      <c r="T9" s="14"/>
      <c r="U9" s="107"/>
    </row>
    <row r="10" spans="2:21" s="10" customFormat="1" ht="20.25">
      <c r="B10" s="135"/>
      <c r="C10" s="11"/>
      <c r="D10" s="169" t="s">
        <v>122</v>
      </c>
      <c r="E10" s="35"/>
      <c r="F10" s="165"/>
      <c r="G10" s="199"/>
      <c r="I10" s="199"/>
      <c r="J10" s="199"/>
      <c r="K10" s="199"/>
      <c r="L10" s="199"/>
      <c r="M10" s="199"/>
      <c r="N10" s="199"/>
      <c r="O10" s="11"/>
      <c r="P10" s="11"/>
      <c r="Q10" s="11"/>
      <c r="R10" s="11"/>
      <c r="S10" s="11"/>
      <c r="T10" s="11"/>
      <c r="U10" s="198"/>
    </row>
    <row r="11" spans="2:21" s="16" customFormat="1" ht="13.5">
      <c r="B11" s="103"/>
      <c r="C11" s="14"/>
      <c r="D11" s="197"/>
      <c r="E11" s="197"/>
      <c r="F11" s="45"/>
      <c r="G11" s="190"/>
      <c r="H11" s="105"/>
      <c r="I11" s="190"/>
      <c r="J11" s="190"/>
      <c r="K11" s="190"/>
      <c r="L11" s="190"/>
      <c r="M11" s="190"/>
      <c r="N11" s="190"/>
      <c r="O11" s="14"/>
      <c r="P11" s="14"/>
      <c r="Q11" s="14"/>
      <c r="R11" s="14"/>
      <c r="S11" s="14"/>
      <c r="T11" s="14"/>
      <c r="U11" s="107"/>
    </row>
    <row r="12" spans="2:21" s="10" customFormat="1" ht="20.25">
      <c r="B12" s="135"/>
      <c r="C12" s="11"/>
      <c r="D12" s="169" t="s">
        <v>123</v>
      </c>
      <c r="E12" s="35"/>
      <c r="F12" s="165"/>
      <c r="G12" s="199"/>
      <c r="I12" s="199"/>
      <c r="J12" s="199"/>
      <c r="K12" s="199"/>
      <c r="L12" s="199"/>
      <c r="M12" s="199"/>
      <c r="N12" s="199"/>
      <c r="O12" s="11"/>
      <c r="P12" s="11"/>
      <c r="Q12" s="11"/>
      <c r="R12" s="11"/>
      <c r="S12" s="11"/>
      <c r="T12" s="11"/>
      <c r="U12" s="198"/>
    </row>
    <row r="13" spans="2:21" s="16" customFormat="1" ht="13.5">
      <c r="B13" s="103"/>
      <c r="C13" s="14"/>
      <c r="D13" s="197"/>
      <c r="E13" s="197"/>
      <c r="F13" s="45"/>
      <c r="G13" s="190"/>
      <c r="H13" s="105"/>
      <c r="I13" s="190"/>
      <c r="J13" s="190"/>
      <c r="K13" s="190"/>
      <c r="L13" s="190"/>
      <c r="M13" s="190"/>
      <c r="N13" s="190"/>
      <c r="O13" s="14"/>
      <c r="P13" s="14"/>
      <c r="Q13" s="14"/>
      <c r="R13" s="14"/>
      <c r="S13" s="14"/>
      <c r="T13" s="14"/>
      <c r="U13" s="107"/>
    </row>
    <row r="14" spans="2:21" s="16" customFormat="1" ht="19.5">
      <c r="B14" s="91" t="str">
        <f>+'tot-0509'!B14</f>
        <v>Desde el 01 al 30 de septiembre de 2005</v>
      </c>
      <c r="C14" s="94"/>
      <c r="D14" s="94"/>
      <c r="E14" s="94"/>
      <c r="F14" s="94"/>
      <c r="G14" s="200"/>
      <c r="H14" s="200"/>
      <c r="I14" s="200"/>
      <c r="J14" s="200"/>
      <c r="K14" s="200"/>
      <c r="L14" s="200"/>
      <c r="M14" s="200"/>
      <c r="N14" s="200"/>
      <c r="O14" s="94"/>
      <c r="P14" s="94"/>
      <c r="Q14" s="94"/>
      <c r="R14" s="94"/>
      <c r="S14" s="94"/>
      <c r="T14" s="94"/>
      <c r="U14" s="201"/>
    </row>
    <row r="15" spans="2:21" s="16" customFormat="1" ht="14.25" thickBot="1">
      <c r="B15" s="202"/>
      <c r="C15" s="203"/>
      <c r="D15" s="203"/>
      <c r="E15" s="203"/>
      <c r="F15" s="203"/>
      <c r="G15" s="204"/>
      <c r="H15" s="204"/>
      <c r="I15" s="204"/>
      <c r="J15" s="204"/>
      <c r="K15" s="204"/>
      <c r="L15" s="204"/>
      <c r="M15" s="204"/>
      <c r="N15" s="204"/>
      <c r="O15" s="203"/>
      <c r="P15" s="203"/>
      <c r="Q15" s="203"/>
      <c r="R15" s="203"/>
      <c r="S15" s="203"/>
      <c r="T15" s="203"/>
      <c r="U15" s="205"/>
    </row>
    <row r="16" spans="2:21" s="16" customFormat="1" ht="15" thickBot="1" thickTop="1">
      <c r="B16" s="103"/>
      <c r="C16" s="14"/>
      <c r="D16" s="206"/>
      <c r="E16" s="206"/>
      <c r="F16" s="207" t="s">
        <v>124</v>
      </c>
      <c r="G16" s="14"/>
      <c r="H16" s="10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07"/>
    </row>
    <row r="17" spans="2:21" s="16" customFormat="1" ht="16.5" customHeight="1" thickBot="1" thickTop="1">
      <c r="B17" s="103"/>
      <c r="C17" s="14"/>
      <c r="D17" s="446" t="s">
        <v>125</v>
      </c>
      <c r="E17" s="447">
        <v>49.065</v>
      </c>
      <c r="F17" s="448">
        <v>200</v>
      </c>
      <c r="T17" s="128"/>
      <c r="U17" s="107"/>
    </row>
    <row r="18" spans="2:21" s="16" customFormat="1" ht="16.5" customHeight="1" thickBot="1" thickTop="1">
      <c r="B18" s="103"/>
      <c r="C18" s="14"/>
      <c r="D18" s="449" t="s">
        <v>126</v>
      </c>
      <c r="E18" s="450">
        <v>44.156</v>
      </c>
      <c r="F18" s="448">
        <v>100</v>
      </c>
      <c r="M18" s="14"/>
      <c r="N18" s="14"/>
      <c r="O18" s="14"/>
      <c r="P18" s="14"/>
      <c r="Q18" s="14"/>
      <c r="R18" s="14"/>
      <c r="S18" s="14"/>
      <c r="T18" s="14"/>
      <c r="U18" s="107"/>
    </row>
    <row r="19" spans="2:21" s="16" customFormat="1" ht="16.5" customHeight="1" thickBot="1" thickTop="1">
      <c r="B19" s="103"/>
      <c r="C19" s="14"/>
      <c r="D19" s="451" t="s">
        <v>127</v>
      </c>
      <c r="E19" s="450">
        <v>39.2543</v>
      </c>
      <c r="F19" s="448">
        <v>40</v>
      </c>
      <c r="I19" s="443"/>
      <c r="J19" s="444"/>
      <c r="K19" s="14"/>
      <c r="M19" s="14"/>
      <c r="O19" s="14"/>
      <c r="P19" s="14"/>
      <c r="Q19" s="14"/>
      <c r="R19" s="14"/>
      <c r="S19" s="14"/>
      <c r="T19" s="14"/>
      <c r="U19" s="107"/>
    </row>
    <row r="20" spans="2:21" s="16" customFormat="1" ht="16.5" customHeight="1" thickBot="1" thickTop="1">
      <c r="B20" s="103"/>
      <c r="C20" s="21"/>
      <c r="D20" s="59"/>
      <c r="E20" s="59"/>
      <c r="F20" s="191"/>
      <c r="G20" s="192"/>
      <c r="H20" s="192"/>
      <c r="I20" s="192"/>
      <c r="J20" s="192"/>
      <c r="K20" s="192"/>
      <c r="L20" s="192"/>
      <c r="M20" s="192"/>
      <c r="N20" s="53"/>
      <c r="O20" s="193"/>
      <c r="P20" s="194"/>
      <c r="Q20" s="194"/>
      <c r="R20" s="194"/>
      <c r="S20" s="195"/>
      <c r="T20" s="196"/>
      <c r="U20" s="107"/>
    </row>
    <row r="21" spans="2:21" s="16" customFormat="1" ht="33.75" customHeight="1" thickBot="1" thickTop="1">
      <c r="B21" s="103"/>
      <c r="C21" s="142" t="s">
        <v>85</v>
      </c>
      <c r="D21" s="148" t="s">
        <v>116</v>
      </c>
      <c r="E21" s="146" t="s">
        <v>62</v>
      </c>
      <c r="F21" s="209" t="s">
        <v>86</v>
      </c>
      <c r="G21" s="273" t="s">
        <v>90</v>
      </c>
      <c r="H21" s="144" t="s">
        <v>91</v>
      </c>
      <c r="I21" s="146" t="s">
        <v>92</v>
      </c>
      <c r="J21" s="210" t="s">
        <v>93</v>
      </c>
      <c r="K21" s="210" t="s">
        <v>94</v>
      </c>
      <c r="L21" s="147" t="s">
        <v>95</v>
      </c>
      <c r="M21" s="145" t="s">
        <v>98</v>
      </c>
      <c r="N21" s="387" t="s">
        <v>89</v>
      </c>
      <c r="O21" s="375" t="s">
        <v>110</v>
      </c>
      <c r="P21" s="392" t="s">
        <v>128</v>
      </c>
      <c r="Q21" s="393"/>
      <c r="R21" s="402" t="s">
        <v>103</v>
      </c>
      <c r="S21" s="149" t="s">
        <v>105</v>
      </c>
      <c r="T21" s="183" t="s">
        <v>106</v>
      </c>
      <c r="U21" s="107"/>
    </row>
    <row r="22" spans="2:21" s="16" customFormat="1" ht="16.5" customHeight="1" hidden="1" thickTop="1">
      <c r="B22" s="103"/>
      <c r="C22" s="20"/>
      <c r="D22" s="50"/>
      <c r="E22" s="50"/>
      <c r="F22" s="50"/>
      <c r="G22" s="282"/>
      <c r="H22" s="50"/>
      <c r="I22" s="50"/>
      <c r="J22" s="50"/>
      <c r="K22" s="50"/>
      <c r="L22" s="50"/>
      <c r="M22" s="50"/>
      <c r="N22" s="388"/>
      <c r="O22" s="390"/>
      <c r="P22" s="394"/>
      <c r="Q22" s="395"/>
      <c r="R22" s="403"/>
      <c r="S22" s="50"/>
      <c r="T22" s="440"/>
      <c r="U22" s="107"/>
    </row>
    <row r="23" spans="2:21" s="16" customFormat="1" ht="16.5" customHeight="1" thickTop="1">
      <c r="B23" s="103"/>
      <c r="C23" s="20"/>
      <c r="D23" s="51"/>
      <c r="E23" s="51"/>
      <c r="F23" s="51"/>
      <c r="G23" s="283"/>
      <c r="H23" s="51"/>
      <c r="I23" s="51"/>
      <c r="J23" s="51"/>
      <c r="K23" s="51"/>
      <c r="L23" s="51"/>
      <c r="M23" s="51"/>
      <c r="N23" s="386"/>
      <c r="O23" s="389"/>
      <c r="P23" s="396"/>
      <c r="Q23" s="397"/>
      <c r="R23" s="400"/>
      <c r="S23" s="51"/>
      <c r="T23" s="211"/>
      <c r="U23" s="107"/>
    </row>
    <row r="24" spans="2:21" s="16" customFormat="1" ht="16.5" customHeight="1">
      <c r="B24" s="103"/>
      <c r="C24" s="454">
        <v>48</v>
      </c>
      <c r="D24" s="517" t="s">
        <v>35</v>
      </c>
      <c r="E24" s="517" t="s">
        <v>56</v>
      </c>
      <c r="F24" s="518">
        <v>132</v>
      </c>
      <c r="G24" s="274">
        <f aca="true" t="shared" si="0" ref="G24:G43">IF(F24=500,$E$17,IF(F24=220,$E$18,$E$19))</f>
        <v>39.2543</v>
      </c>
      <c r="H24" s="520">
        <v>38596.33541666667</v>
      </c>
      <c r="I24" s="521">
        <v>38596.501388888886</v>
      </c>
      <c r="J24" s="52">
        <f aca="true" t="shared" si="1" ref="J24:J43">IF(D24="","",(I24-H24)*24)</f>
        <v>3.9833333332207985</v>
      </c>
      <c r="K24" s="25">
        <f aca="true" t="shared" si="2" ref="K24:K43">IF(D24="","",ROUND((I24-H24)*24*60,0))</f>
        <v>239</v>
      </c>
      <c r="L24" s="474" t="s">
        <v>145</v>
      </c>
      <c r="M24" s="476" t="str">
        <f aca="true" t="shared" si="3" ref="M24:M43">IF(D24="","",IF(L24="P","--","NO"))</f>
        <v>--</v>
      </c>
      <c r="N24" s="523">
        <f aca="true" t="shared" si="4" ref="N24:N43">IF(F24=500,$F$17,IF(F24=220,$F$18,$F$19))</f>
        <v>40</v>
      </c>
      <c r="O24" s="524">
        <f aca="true" t="shared" si="5" ref="O24:O43">IF(L24="P",G24*N24*ROUND(K24/60,2)*0.1,"--")</f>
        <v>624.9284560000001</v>
      </c>
      <c r="P24" s="525" t="str">
        <f aca="true" t="shared" si="6" ref="P24:P43">IF(AND(L24="F",M24="NO"),G24*N24,"--")</f>
        <v>--</v>
      </c>
      <c r="Q24" s="526" t="str">
        <f aca="true" t="shared" si="7" ref="Q24:Q43">IF(L24="F",G24*N24*ROUND(K24/60,2),"--")</f>
        <v>--</v>
      </c>
      <c r="R24" s="527" t="str">
        <f aca="true" t="shared" si="8" ref="R24:R43">IF(L24="RF",G24*N24*ROUND(K24/60,2),"--")</f>
        <v>--</v>
      </c>
      <c r="S24" s="476" t="str">
        <f aca="true" t="shared" si="9" ref="S24:S43">IF(D24="","","SI")</f>
        <v>SI</v>
      </c>
      <c r="T24" s="54">
        <v>0</v>
      </c>
      <c r="U24" s="107"/>
    </row>
    <row r="25" spans="2:21" s="16" customFormat="1" ht="16.5" customHeight="1">
      <c r="B25" s="103"/>
      <c r="C25" s="454">
        <v>49</v>
      </c>
      <c r="D25" s="517" t="s">
        <v>20</v>
      </c>
      <c r="E25" s="517" t="s">
        <v>44</v>
      </c>
      <c r="F25" s="518">
        <v>132</v>
      </c>
      <c r="G25" s="274">
        <f t="shared" si="0"/>
        <v>39.2543</v>
      </c>
      <c r="H25" s="520">
        <v>38596.356944444444</v>
      </c>
      <c r="I25" s="521">
        <v>38596.775</v>
      </c>
      <c r="J25" s="52">
        <f t="shared" si="1"/>
        <v>10.03333333338378</v>
      </c>
      <c r="K25" s="25">
        <f t="shared" si="2"/>
        <v>602</v>
      </c>
      <c r="L25" s="474" t="s">
        <v>145</v>
      </c>
      <c r="M25" s="476" t="str">
        <f t="shared" si="3"/>
        <v>--</v>
      </c>
      <c r="N25" s="523">
        <f t="shared" si="4"/>
        <v>40</v>
      </c>
      <c r="O25" s="524">
        <f t="shared" si="5"/>
        <v>1574.882516</v>
      </c>
      <c r="P25" s="525" t="str">
        <f t="shared" si="6"/>
        <v>--</v>
      </c>
      <c r="Q25" s="526" t="str">
        <f t="shared" si="7"/>
        <v>--</v>
      </c>
      <c r="R25" s="527" t="str">
        <f t="shared" si="8"/>
        <v>--</v>
      </c>
      <c r="S25" s="476" t="str">
        <f t="shared" si="9"/>
        <v>SI</v>
      </c>
      <c r="T25" s="54">
        <f aca="true" t="shared" si="10" ref="T25:T43">IF(D25="","",SUM(O25:R25)*IF(S25="SI",1,2))</f>
        <v>1574.882516</v>
      </c>
      <c r="U25" s="107"/>
    </row>
    <row r="26" spans="2:21" s="16" customFormat="1" ht="16.5" customHeight="1">
      <c r="B26" s="103"/>
      <c r="C26" s="454">
        <v>50</v>
      </c>
      <c r="D26" s="517" t="s">
        <v>20</v>
      </c>
      <c r="E26" s="517" t="s">
        <v>45</v>
      </c>
      <c r="F26" s="518">
        <v>132</v>
      </c>
      <c r="G26" s="274">
        <f t="shared" si="0"/>
        <v>39.2543</v>
      </c>
      <c r="H26" s="520">
        <v>38596.38888888889</v>
      </c>
      <c r="I26" s="521">
        <v>38596.79513888889</v>
      </c>
      <c r="J26" s="52">
        <f t="shared" si="1"/>
        <v>9.75</v>
      </c>
      <c r="K26" s="25">
        <f t="shared" si="2"/>
        <v>585</v>
      </c>
      <c r="L26" s="474" t="s">
        <v>145</v>
      </c>
      <c r="M26" s="476" t="str">
        <f t="shared" si="3"/>
        <v>--</v>
      </c>
      <c r="N26" s="523">
        <f t="shared" si="4"/>
        <v>40</v>
      </c>
      <c r="O26" s="524">
        <f t="shared" si="5"/>
        <v>1530.9177</v>
      </c>
      <c r="P26" s="525" t="str">
        <f t="shared" si="6"/>
        <v>--</v>
      </c>
      <c r="Q26" s="526" t="str">
        <f t="shared" si="7"/>
        <v>--</v>
      </c>
      <c r="R26" s="527" t="str">
        <f t="shared" si="8"/>
        <v>--</v>
      </c>
      <c r="S26" s="476" t="str">
        <f t="shared" si="9"/>
        <v>SI</v>
      </c>
      <c r="T26" s="54">
        <f t="shared" si="10"/>
        <v>1530.9177</v>
      </c>
      <c r="U26" s="107"/>
    </row>
    <row r="27" spans="2:21" s="16" customFormat="1" ht="16.5" customHeight="1">
      <c r="B27" s="103"/>
      <c r="C27" s="454">
        <v>51</v>
      </c>
      <c r="D27" s="517" t="s">
        <v>20</v>
      </c>
      <c r="E27" s="517" t="s">
        <v>44</v>
      </c>
      <c r="F27" s="518">
        <v>132</v>
      </c>
      <c r="G27" s="274">
        <f t="shared" si="0"/>
        <v>39.2543</v>
      </c>
      <c r="H27" s="520">
        <v>38597.34027777778</v>
      </c>
      <c r="I27" s="521">
        <v>38597.69236111111</v>
      </c>
      <c r="J27" s="52">
        <f t="shared" si="1"/>
        <v>8.449999999953434</v>
      </c>
      <c r="K27" s="25">
        <f t="shared" si="2"/>
        <v>507</v>
      </c>
      <c r="L27" s="474" t="s">
        <v>145</v>
      </c>
      <c r="M27" s="476" t="str">
        <f t="shared" si="3"/>
        <v>--</v>
      </c>
      <c r="N27" s="523">
        <f t="shared" si="4"/>
        <v>40</v>
      </c>
      <c r="O27" s="524">
        <f t="shared" si="5"/>
        <v>1326.79534</v>
      </c>
      <c r="P27" s="525" t="str">
        <f t="shared" si="6"/>
        <v>--</v>
      </c>
      <c r="Q27" s="526" t="str">
        <f t="shared" si="7"/>
        <v>--</v>
      </c>
      <c r="R27" s="527" t="str">
        <f t="shared" si="8"/>
        <v>--</v>
      </c>
      <c r="S27" s="476" t="str">
        <f t="shared" si="9"/>
        <v>SI</v>
      </c>
      <c r="T27" s="54">
        <f t="shared" si="10"/>
        <v>1326.79534</v>
      </c>
      <c r="U27" s="107"/>
    </row>
    <row r="28" spans="2:21" s="16" customFormat="1" ht="16.5" customHeight="1">
      <c r="B28" s="103"/>
      <c r="C28" s="454">
        <v>52</v>
      </c>
      <c r="D28" s="517" t="s">
        <v>20</v>
      </c>
      <c r="E28" s="517" t="s">
        <v>45</v>
      </c>
      <c r="F28" s="518">
        <v>132</v>
      </c>
      <c r="G28" s="274">
        <f t="shared" si="0"/>
        <v>39.2543</v>
      </c>
      <c r="H28" s="520">
        <v>38597.34375</v>
      </c>
      <c r="I28" s="521">
        <v>38597.694444444445</v>
      </c>
      <c r="J28" s="52">
        <f t="shared" si="1"/>
        <v>8.41666666668607</v>
      </c>
      <c r="K28" s="25">
        <f t="shared" si="2"/>
        <v>505</v>
      </c>
      <c r="L28" s="474" t="s">
        <v>145</v>
      </c>
      <c r="M28" s="476" t="str">
        <f t="shared" si="3"/>
        <v>--</v>
      </c>
      <c r="N28" s="523">
        <f t="shared" si="4"/>
        <v>40</v>
      </c>
      <c r="O28" s="524">
        <f t="shared" si="5"/>
        <v>1322.084824</v>
      </c>
      <c r="P28" s="525" t="str">
        <f t="shared" si="6"/>
        <v>--</v>
      </c>
      <c r="Q28" s="526" t="str">
        <f t="shared" si="7"/>
        <v>--</v>
      </c>
      <c r="R28" s="527" t="str">
        <f t="shared" si="8"/>
        <v>--</v>
      </c>
      <c r="S28" s="476" t="str">
        <f t="shared" si="9"/>
        <v>SI</v>
      </c>
      <c r="T28" s="54">
        <f t="shared" si="10"/>
        <v>1322.084824</v>
      </c>
      <c r="U28" s="107"/>
    </row>
    <row r="29" spans="2:21" s="16" customFormat="1" ht="16.5" customHeight="1">
      <c r="B29" s="103"/>
      <c r="C29" s="454">
        <v>53</v>
      </c>
      <c r="D29" s="517" t="s">
        <v>22</v>
      </c>
      <c r="E29" s="517" t="s">
        <v>46</v>
      </c>
      <c r="F29" s="518">
        <v>132</v>
      </c>
      <c r="G29" s="274">
        <f t="shared" si="0"/>
        <v>39.2543</v>
      </c>
      <c r="H29" s="520">
        <v>38597.34722222222</v>
      </c>
      <c r="I29" s="521">
        <v>38597.72708333333</v>
      </c>
      <c r="J29" s="52">
        <f t="shared" si="1"/>
        <v>9.11666666669771</v>
      </c>
      <c r="K29" s="25">
        <f t="shared" si="2"/>
        <v>547</v>
      </c>
      <c r="L29" s="474" t="s">
        <v>145</v>
      </c>
      <c r="M29" s="476" t="str">
        <f t="shared" si="3"/>
        <v>--</v>
      </c>
      <c r="N29" s="523">
        <f t="shared" si="4"/>
        <v>40</v>
      </c>
      <c r="O29" s="524">
        <f t="shared" si="5"/>
        <v>1431.996864</v>
      </c>
      <c r="P29" s="525" t="str">
        <f t="shared" si="6"/>
        <v>--</v>
      </c>
      <c r="Q29" s="526" t="str">
        <f t="shared" si="7"/>
        <v>--</v>
      </c>
      <c r="R29" s="527" t="str">
        <f t="shared" si="8"/>
        <v>--</v>
      </c>
      <c r="S29" s="476" t="str">
        <f t="shared" si="9"/>
        <v>SI</v>
      </c>
      <c r="T29" s="54">
        <f t="shared" si="10"/>
        <v>1431.996864</v>
      </c>
      <c r="U29" s="107"/>
    </row>
    <row r="30" spans="2:21" s="16" customFormat="1" ht="16.5" customHeight="1">
      <c r="B30" s="103"/>
      <c r="C30" s="454">
        <v>54</v>
      </c>
      <c r="D30" s="517" t="s">
        <v>22</v>
      </c>
      <c r="E30" s="517" t="s">
        <v>47</v>
      </c>
      <c r="F30" s="518">
        <v>132</v>
      </c>
      <c r="G30" s="274">
        <f t="shared" si="0"/>
        <v>39.2543</v>
      </c>
      <c r="H30" s="520">
        <v>38597.645833333336</v>
      </c>
      <c r="I30" s="521">
        <v>38597.66736111111</v>
      </c>
      <c r="J30" s="52">
        <f t="shared" si="1"/>
        <v>0.5166666666045785</v>
      </c>
      <c r="K30" s="25">
        <f t="shared" si="2"/>
        <v>31</v>
      </c>
      <c r="L30" s="474" t="s">
        <v>141</v>
      </c>
      <c r="M30" s="476" t="str">
        <f t="shared" si="3"/>
        <v>NO</v>
      </c>
      <c r="N30" s="523">
        <f t="shared" si="4"/>
        <v>40</v>
      </c>
      <c r="O30" s="524" t="str">
        <f t="shared" si="5"/>
        <v>--</v>
      </c>
      <c r="P30" s="525">
        <f t="shared" si="6"/>
        <v>1570.172</v>
      </c>
      <c r="Q30" s="526">
        <f t="shared" si="7"/>
        <v>816.4894400000001</v>
      </c>
      <c r="R30" s="527" t="str">
        <f t="shared" si="8"/>
        <v>--</v>
      </c>
      <c r="S30" s="476" t="str">
        <f t="shared" si="9"/>
        <v>SI</v>
      </c>
      <c r="T30" s="54">
        <f t="shared" si="10"/>
        <v>2386.66144</v>
      </c>
      <c r="U30" s="107"/>
    </row>
    <row r="31" spans="2:21" s="16" customFormat="1" ht="16.5" customHeight="1">
      <c r="B31" s="103"/>
      <c r="C31" s="454">
        <v>55</v>
      </c>
      <c r="D31" s="517" t="s">
        <v>22</v>
      </c>
      <c r="E31" s="517" t="s">
        <v>46</v>
      </c>
      <c r="F31" s="518">
        <v>132</v>
      </c>
      <c r="G31" s="274">
        <f t="shared" si="0"/>
        <v>39.2543</v>
      </c>
      <c r="H31" s="520">
        <v>38597.72777777778</v>
      </c>
      <c r="I31" s="521">
        <v>38597.75902777778</v>
      </c>
      <c r="J31" s="52">
        <f t="shared" si="1"/>
        <v>0.75</v>
      </c>
      <c r="K31" s="25">
        <f t="shared" si="2"/>
        <v>45</v>
      </c>
      <c r="L31" s="474" t="s">
        <v>141</v>
      </c>
      <c r="M31" s="476" t="str">
        <f t="shared" si="3"/>
        <v>NO</v>
      </c>
      <c r="N31" s="523">
        <f t="shared" si="4"/>
        <v>40</v>
      </c>
      <c r="O31" s="524" t="str">
        <f t="shared" si="5"/>
        <v>--</v>
      </c>
      <c r="P31" s="525">
        <f t="shared" si="6"/>
        <v>1570.172</v>
      </c>
      <c r="Q31" s="526">
        <f t="shared" si="7"/>
        <v>1177.629</v>
      </c>
      <c r="R31" s="527" t="str">
        <f t="shared" si="8"/>
        <v>--</v>
      </c>
      <c r="S31" s="476" t="str">
        <f t="shared" si="9"/>
        <v>SI</v>
      </c>
      <c r="T31" s="54">
        <f t="shared" si="10"/>
        <v>2747.801</v>
      </c>
      <c r="U31" s="107"/>
    </row>
    <row r="32" spans="2:21" s="16" customFormat="1" ht="16.5" customHeight="1">
      <c r="B32" s="103"/>
      <c r="C32" s="454">
        <v>56</v>
      </c>
      <c r="D32" s="517" t="s">
        <v>17</v>
      </c>
      <c r="E32" s="517" t="s">
        <v>39</v>
      </c>
      <c r="F32" s="518">
        <v>132</v>
      </c>
      <c r="G32" s="274">
        <f t="shared" si="0"/>
        <v>39.2543</v>
      </c>
      <c r="H32" s="520">
        <v>38598.52222222222</v>
      </c>
      <c r="I32" s="521">
        <v>38598.73819444444</v>
      </c>
      <c r="J32" s="52">
        <f t="shared" si="1"/>
        <v>5.183333333290648</v>
      </c>
      <c r="K32" s="25">
        <f t="shared" si="2"/>
        <v>311</v>
      </c>
      <c r="L32" s="474" t="s">
        <v>145</v>
      </c>
      <c r="M32" s="476" t="str">
        <f t="shared" si="3"/>
        <v>--</v>
      </c>
      <c r="N32" s="523">
        <f t="shared" si="4"/>
        <v>40</v>
      </c>
      <c r="O32" s="524">
        <f t="shared" si="5"/>
        <v>813.349096</v>
      </c>
      <c r="P32" s="525" t="str">
        <f t="shared" si="6"/>
        <v>--</v>
      </c>
      <c r="Q32" s="526" t="str">
        <f t="shared" si="7"/>
        <v>--</v>
      </c>
      <c r="R32" s="527" t="str">
        <f t="shared" si="8"/>
        <v>--</v>
      </c>
      <c r="S32" s="476" t="str">
        <f t="shared" si="9"/>
        <v>SI</v>
      </c>
      <c r="T32" s="54">
        <v>0</v>
      </c>
      <c r="U32" s="107"/>
    </row>
    <row r="33" spans="2:21" s="16" customFormat="1" ht="16.5" customHeight="1">
      <c r="B33" s="103"/>
      <c r="C33" s="454">
        <v>57</v>
      </c>
      <c r="D33" s="517" t="s">
        <v>61</v>
      </c>
      <c r="E33" s="517" t="s">
        <v>52</v>
      </c>
      <c r="F33" s="518">
        <v>500</v>
      </c>
      <c r="G33" s="274">
        <f t="shared" si="0"/>
        <v>49.065</v>
      </c>
      <c r="H33" s="520">
        <v>38600.34583333333</v>
      </c>
      <c r="I33" s="521">
        <v>38600.7625</v>
      </c>
      <c r="J33" s="52">
        <f t="shared" si="1"/>
        <v>9.999999999941792</v>
      </c>
      <c r="K33" s="25">
        <f t="shared" si="2"/>
        <v>600</v>
      </c>
      <c r="L33" s="474" t="s">
        <v>145</v>
      </c>
      <c r="M33" s="476" t="str">
        <f t="shared" si="3"/>
        <v>--</v>
      </c>
      <c r="N33" s="523">
        <f t="shared" si="4"/>
        <v>200</v>
      </c>
      <c r="O33" s="524">
        <f t="shared" si="5"/>
        <v>9813</v>
      </c>
      <c r="P33" s="525" t="str">
        <f t="shared" si="6"/>
        <v>--</v>
      </c>
      <c r="Q33" s="526" t="str">
        <f t="shared" si="7"/>
        <v>--</v>
      </c>
      <c r="R33" s="527" t="str">
        <f t="shared" si="8"/>
        <v>--</v>
      </c>
      <c r="S33" s="476" t="str">
        <f t="shared" si="9"/>
        <v>SI</v>
      </c>
      <c r="T33" s="54">
        <v>0</v>
      </c>
      <c r="U33" s="107"/>
    </row>
    <row r="34" spans="2:21" s="16" customFormat="1" ht="16.5" customHeight="1">
      <c r="B34" s="103"/>
      <c r="C34" s="454">
        <v>58</v>
      </c>
      <c r="D34" s="517" t="s">
        <v>35</v>
      </c>
      <c r="E34" s="517" t="s">
        <v>57</v>
      </c>
      <c r="F34" s="518">
        <v>132</v>
      </c>
      <c r="G34" s="274">
        <f t="shared" si="0"/>
        <v>39.2543</v>
      </c>
      <c r="H34" s="520">
        <v>38600.373611111114</v>
      </c>
      <c r="I34" s="521">
        <v>38600.53958333333</v>
      </c>
      <c r="J34" s="52">
        <f t="shared" si="1"/>
        <v>3.9833333332207985</v>
      </c>
      <c r="K34" s="25">
        <f t="shared" si="2"/>
        <v>239</v>
      </c>
      <c r="L34" s="474" t="s">
        <v>145</v>
      </c>
      <c r="M34" s="476" t="str">
        <f t="shared" si="3"/>
        <v>--</v>
      </c>
      <c r="N34" s="523">
        <f t="shared" si="4"/>
        <v>40</v>
      </c>
      <c r="O34" s="524">
        <f t="shared" si="5"/>
        <v>624.9284560000001</v>
      </c>
      <c r="P34" s="525" t="str">
        <f t="shared" si="6"/>
        <v>--</v>
      </c>
      <c r="Q34" s="526" t="str">
        <f t="shared" si="7"/>
        <v>--</v>
      </c>
      <c r="R34" s="527" t="str">
        <f t="shared" si="8"/>
        <v>--</v>
      </c>
      <c r="S34" s="476" t="str">
        <f t="shared" si="9"/>
        <v>SI</v>
      </c>
      <c r="T34" s="54">
        <f t="shared" si="10"/>
        <v>624.9284560000001</v>
      </c>
      <c r="U34" s="107"/>
    </row>
    <row r="35" spans="2:21" s="16" customFormat="1" ht="16.5" customHeight="1">
      <c r="B35" s="103"/>
      <c r="C35" s="454">
        <v>59</v>
      </c>
      <c r="D35" s="517" t="s">
        <v>35</v>
      </c>
      <c r="E35" s="517" t="s">
        <v>55</v>
      </c>
      <c r="F35" s="518">
        <v>132</v>
      </c>
      <c r="G35" s="274">
        <f t="shared" si="0"/>
        <v>39.2543</v>
      </c>
      <c r="H35" s="520">
        <v>38601.34652777778</v>
      </c>
      <c r="I35" s="521">
        <v>38601.40902777778</v>
      </c>
      <c r="J35" s="52">
        <f t="shared" si="1"/>
        <v>1.5</v>
      </c>
      <c r="K35" s="25">
        <f t="shared" si="2"/>
        <v>90</v>
      </c>
      <c r="L35" s="474" t="s">
        <v>145</v>
      </c>
      <c r="M35" s="476" t="str">
        <f t="shared" si="3"/>
        <v>--</v>
      </c>
      <c r="N35" s="523">
        <f t="shared" si="4"/>
        <v>40</v>
      </c>
      <c r="O35" s="524">
        <f t="shared" si="5"/>
        <v>235.5258</v>
      </c>
      <c r="P35" s="525" t="str">
        <f t="shared" si="6"/>
        <v>--</v>
      </c>
      <c r="Q35" s="526" t="str">
        <f t="shared" si="7"/>
        <v>--</v>
      </c>
      <c r="R35" s="527" t="str">
        <f t="shared" si="8"/>
        <v>--</v>
      </c>
      <c r="S35" s="476" t="str">
        <f t="shared" si="9"/>
        <v>SI</v>
      </c>
      <c r="T35" s="54">
        <f t="shared" si="10"/>
        <v>235.5258</v>
      </c>
      <c r="U35" s="107"/>
    </row>
    <row r="36" spans="2:21" s="16" customFormat="1" ht="16.5" customHeight="1">
      <c r="B36" s="103"/>
      <c r="C36" s="454">
        <v>60</v>
      </c>
      <c r="D36" s="517" t="s">
        <v>37</v>
      </c>
      <c r="E36" s="517" t="s">
        <v>137</v>
      </c>
      <c r="F36" s="518">
        <v>132</v>
      </c>
      <c r="G36" s="274">
        <f t="shared" si="0"/>
        <v>39.2543</v>
      </c>
      <c r="H36" s="520">
        <v>38601.36319444444</v>
      </c>
      <c r="I36" s="521">
        <v>38601.55694444444</v>
      </c>
      <c r="J36" s="52">
        <f t="shared" si="1"/>
        <v>4.649999999965075</v>
      </c>
      <c r="K36" s="25">
        <f t="shared" si="2"/>
        <v>279</v>
      </c>
      <c r="L36" s="474" t="s">
        <v>145</v>
      </c>
      <c r="M36" s="476" t="str">
        <f t="shared" si="3"/>
        <v>--</v>
      </c>
      <c r="N36" s="523">
        <f t="shared" si="4"/>
        <v>40</v>
      </c>
      <c r="O36" s="524">
        <f t="shared" si="5"/>
        <v>730.1299800000002</v>
      </c>
      <c r="P36" s="525" t="str">
        <f t="shared" si="6"/>
        <v>--</v>
      </c>
      <c r="Q36" s="526" t="str">
        <f t="shared" si="7"/>
        <v>--</v>
      </c>
      <c r="R36" s="527" t="str">
        <f t="shared" si="8"/>
        <v>--</v>
      </c>
      <c r="S36" s="476" t="str">
        <f t="shared" si="9"/>
        <v>SI</v>
      </c>
      <c r="T36" s="54">
        <v>0</v>
      </c>
      <c r="U36" s="107"/>
    </row>
    <row r="37" spans="2:21" s="16" customFormat="1" ht="16.5" customHeight="1">
      <c r="B37" s="103"/>
      <c r="C37" s="454">
        <v>61</v>
      </c>
      <c r="D37" s="517" t="s">
        <v>35</v>
      </c>
      <c r="E37" s="517" t="s">
        <v>56</v>
      </c>
      <c r="F37" s="518">
        <v>132</v>
      </c>
      <c r="G37" s="274">
        <f t="shared" si="0"/>
        <v>39.2543</v>
      </c>
      <c r="H37" s="520">
        <v>38601.413194444445</v>
      </c>
      <c r="I37" s="521">
        <v>38601.527083333334</v>
      </c>
      <c r="J37" s="52">
        <f t="shared" si="1"/>
        <v>2.733333333337214</v>
      </c>
      <c r="K37" s="25">
        <f t="shared" si="2"/>
        <v>164</v>
      </c>
      <c r="L37" s="474" t="s">
        <v>145</v>
      </c>
      <c r="M37" s="476" t="str">
        <f t="shared" si="3"/>
        <v>--</v>
      </c>
      <c r="N37" s="523">
        <f t="shared" si="4"/>
        <v>40</v>
      </c>
      <c r="O37" s="524">
        <f t="shared" si="5"/>
        <v>428.65695600000004</v>
      </c>
      <c r="P37" s="525" t="str">
        <f t="shared" si="6"/>
        <v>--</v>
      </c>
      <c r="Q37" s="526" t="str">
        <f t="shared" si="7"/>
        <v>--</v>
      </c>
      <c r="R37" s="527" t="str">
        <f t="shared" si="8"/>
        <v>--</v>
      </c>
      <c r="S37" s="476" t="str">
        <f t="shared" si="9"/>
        <v>SI</v>
      </c>
      <c r="T37" s="54">
        <f t="shared" si="10"/>
        <v>428.65695600000004</v>
      </c>
      <c r="U37" s="107"/>
    </row>
    <row r="38" spans="2:21" s="16" customFormat="1" ht="16.5" customHeight="1">
      <c r="B38" s="103"/>
      <c r="C38" s="454">
        <v>62</v>
      </c>
      <c r="D38" s="517" t="s">
        <v>40</v>
      </c>
      <c r="E38" s="517" t="s">
        <v>41</v>
      </c>
      <c r="F38" s="518">
        <v>132</v>
      </c>
      <c r="G38" s="274">
        <f t="shared" si="0"/>
        <v>39.2543</v>
      </c>
      <c r="H38" s="520">
        <v>38602.3375</v>
      </c>
      <c r="I38" s="521">
        <v>38602.59861111111</v>
      </c>
      <c r="J38" s="52">
        <f t="shared" si="1"/>
        <v>6.266666666662786</v>
      </c>
      <c r="K38" s="25">
        <f t="shared" si="2"/>
        <v>376</v>
      </c>
      <c r="L38" s="474" t="s">
        <v>145</v>
      </c>
      <c r="M38" s="476" t="str">
        <f t="shared" si="3"/>
        <v>--</v>
      </c>
      <c r="N38" s="523">
        <f t="shared" si="4"/>
        <v>40</v>
      </c>
      <c r="O38" s="524">
        <f t="shared" si="5"/>
        <v>984.497844</v>
      </c>
      <c r="P38" s="525" t="str">
        <f t="shared" si="6"/>
        <v>--</v>
      </c>
      <c r="Q38" s="526" t="str">
        <f t="shared" si="7"/>
        <v>--</v>
      </c>
      <c r="R38" s="527" t="str">
        <f t="shared" si="8"/>
        <v>--</v>
      </c>
      <c r="S38" s="476" t="str">
        <f t="shared" si="9"/>
        <v>SI</v>
      </c>
      <c r="T38" s="54">
        <v>0</v>
      </c>
      <c r="U38" s="107"/>
    </row>
    <row r="39" spans="2:21" s="16" customFormat="1" ht="16.5" customHeight="1">
      <c r="B39" s="103"/>
      <c r="C39" s="454">
        <v>63</v>
      </c>
      <c r="D39" s="517" t="s">
        <v>35</v>
      </c>
      <c r="E39" s="517" t="s">
        <v>58</v>
      </c>
      <c r="F39" s="518">
        <v>132</v>
      </c>
      <c r="G39" s="274">
        <f>IF(F40=500,'SA-0509 (2)'!$E$17,IF(F40=220,'SA-0509 (2)'!$E$18,'SA-0509 (2)'!$E$19))</f>
        <v>39.2543</v>
      </c>
      <c r="H39" s="520">
        <v>38602.347916666666</v>
      </c>
      <c r="I39" s="521">
        <v>38602.59722222222</v>
      </c>
      <c r="J39" s="52">
        <f>IF(D39="","",(I39-H39)*24)</f>
        <v>5.983333333279006</v>
      </c>
      <c r="K39" s="25">
        <f>IF(D39="","",ROUND((I39-H39)*24*60,0))</f>
        <v>359</v>
      </c>
      <c r="L39" s="474" t="s">
        <v>145</v>
      </c>
      <c r="M39" s="476" t="str">
        <f>IF(D39="","",IF(L39="P","--","NO"))</f>
        <v>--</v>
      </c>
      <c r="N39" s="523">
        <f>IF(F39=500,'SA-0509 (2)'!$F$17,IF(F39=220,'SA-0509 (2)'!$F$18,'SA-0509 (2)'!$F$19))</f>
        <v>40</v>
      </c>
      <c r="O39" s="524">
        <f>IF(L39="P",G39*N39*ROUND(K39/60,2)*0.1,"--")</f>
        <v>938.9628560000001</v>
      </c>
      <c r="P39" s="525" t="str">
        <f>IF(AND(L39="F",M39="NO"),G39*N39,"--")</f>
        <v>--</v>
      </c>
      <c r="Q39" s="526" t="str">
        <f>IF(L39="F",G39*N39*ROUND(K39/60,2),"--")</f>
        <v>--</v>
      </c>
      <c r="R39" s="527" t="str">
        <f>IF(L40="RF",G40*N40*ROUND(K40/60,2),"--")</f>
        <v>--</v>
      </c>
      <c r="S39" s="476" t="str">
        <f>IF(D39="","","SI")</f>
        <v>SI</v>
      </c>
      <c r="T39" s="54">
        <f>IF(D39="","",SUM(O39:R39)*IF(S39="SI",1,2))</f>
        <v>938.9628560000001</v>
      </c>
      <c r="U39" s="107"/>
    </row>
    <row r="40" spans="2:22" s="16" customFormat="1" ht="16.5" customHeight="1">
      <c r="B40" s="103"/>
      <c r="C40" s="454">
        <v>64</v>
      </c>
      <c r="D40" s="517" t="s">
        <v>35</v>
      </c>
      <c r="E40" s="517" t="s">
        <v>157</v>
      </c>
      <c r="F40" s="518">
        <v>132</v>
      </c>
      <c r="G40" s="274">
        <f t="shared" si="0"/>
        <v>39.2543</v>
      </c>
      <c r="H40" s="520">
        <v>38602.47222222222</v>
      </c>
      <c r="I40" s="521">
        <v>38602.56527777778</v>
      </c>
      <c r="J40" s="52">
        <f t="shared" si="1"/>
        <v>2.233333333453629</v>
      </c>
      <c r="K40" s="25">
        <f t="shared" si="2"/>
        <v>134</v>
      </c>
      <c r="L40" s="474" t="s">
        <v>145</v>
      </c>
      <c r="M40" s="476" t="str">
        <f t="shared" si="3"/>
        <v>--</v>
      </c>
      <c r="N40" s="523">
        <f t="shared" si="4"/>
        <v>40</v>
      </c>
      <c r="O40" s="524">
        <f t="shared" si="5"/>
        <v>350.14835600000004</v>
      </c>
      <c r="P40" s="525" t="str">
        <f t="shared" si="6"/>
        <v>--</v>
      </c>
      <c r="Q40" s="526" t="str">
        <f t="shared" si="7"/>
        <v>--</v>
      </c>
      <c r="R40" s="527" t="str">
        <f t="shared" si="8"/>
        <v>--</v>
      </c>
      <c r="S40" s="476" t="str">
        <f t="shared" si="9"/>
        <v>SI</v>
      </c>
      <c r="T40" s="54">
        <f t="shared" si="10"/>
        <v>350.14835600000004</v>
      </c>
      <c r="U40" s="107"/>
      <c r="V40" s="547"/>
    </row>
    <row r="41" spans="2:22" s="16" customFormat="1" ht="16.5" customHeight="1">
      <c r="B41" s="103"/>
      <c r="C41" s="454">
        <v>65</v>
      </c>
      <c r="D41" s="517" t="s">
        <v>35</v>
      </c>
      <c r="E41" s="517" t="s">
        <v>158</v>
      </c>
      <c r="F41" s="518">
        <v>132</v>
      </c>
      <c r="G41" s="274">
        <f t="shared" si="0"/>
        <v>39.2543</v>
      </c>
      <c r="H41" s="520">
        <v>38602.60138888889</v>
      </c>
      <c r="I41" s="521">
        <v>38602.69027777778</v>
      </c>
      <c r="J41" s="52">
        <f t="shared" si="1"/>
        <v>2.1333333333022892</v>
      </c>
      <c r="K41" s="25">
        <f t="shared" si="2"/>
        <v>128</v>
      </c>
      <c r="L41" s="474" t="s">
        <v>145</v>
      </c>
      <c r="M41" s="476" t="str">
        <f t="shared" si="3"/>
        <v>--</v>
      </c>
      <c r="N41" s="523">
        <f t="shared" si="4"/>
        <v>40</v>
      </c>
      <c r="O41" s="524">
        <f>IF(L41="P",G41*N41*ROUND(K41/60,2)*0.1,"--")</f>
        <v>334.446636</v>
      </c>
      <c r="P41" s="525" t="str">
        <f t="shared" si="6"/>
        <v>--</v>
      </c>
      <c r="Q41" s="526" t="str">
        <f t="shared" si="7"/>
        <v>--</v>
      </c>
      <c r="R41" s="527" t="str">
        <f t="shared" si="8"/>
        <v>--</v>
      </c>
      <c r="S41" s="476" t="str">
        <f t="shared" si="9"/>
        <v>SI</v>
      </c>
      <c r="T41" s="54">
        <f t="shared" si="10"/>
        <v>334.446636</v>
      </c>
      <c r="U41" s="107"/>
      <c r="V41" s="547"/>
    </row>
    <row r="42" spans="2:21" s="16" customFormat="1" ht="16.5" customHeight="1">
      <c r="B42" s="103"/>
      <c r="C42" s="454">
        <v>66</v>
      </c>
      <c r="D42" s="517" t="s">
        <v>35</v>
      </c>
      <c r="E42" s="517" t="s">
        <v>60</v>
      </c>
      <c r="F42" s="518">
        <v>132</v>
      </c>
      <c r="G42" s="274">
        <f t="shared" si="0"/>
        <v>39.2543</v>
      </c>
      <c r="H42" s="520">
        <v>38603.354166666664</v>
      </c>
      <c r="I42" s="521">
        <v>38603.43541666667</v>
      </c>
      <c r="J42" s="52">
        <f t="shared" si="1"/>
        <v>1.9500000000698492</v>
      </c>
      <c r="K42" s="25">
        <f t="shared" si="2"/>
        <v>117</v>
      </c>
      <c r="L42" s="474" t="s">
        <v>145</v>
      </c>
      <c r="M42" s="476" t="str">
        <f t="shared" si="3"/>
        <v>--</v>
      </c>
      <c r="N42" s="523">
        <f t="shared" si="4"/>
        <v>40</v>
      </c>
      <c r="O42" s="524">
        <f t="shared" si="5"/>
        <v>306.18354</v>
      </c>
      <c r="P42" s="525" t="str">
        <f t="shared" si="6"/>
        <v>--</v>
      </c>
      <c r="Q42" s="526" t="str">
        <f t="shared" si="7"/>
        <v>--</v>
      </c>
      <c r="R42" s="527" t="str">
        <f t="shared" si="8"/>
        <v>--</v>
      </c>
      <c r="S42" s="476" t="str">
        <f t="shared" si="9"/>
        <v>SI</v>
      </c>
      <c r="T42" s="54">
        <f t="shared" si="10"/>
        <v>306.18354</v>
      </c>
      <c r="U42" s="107"/>
    </row>
    <row r="43" spans="2:21" s="16" customFormat="1" ht="16.5" customHeight="1">
      <c r="B43" s="103"/>
      <c r="C43" s="454">
        <v>67</v>
      </c>
      <c r="D43" s="517" t="s">
        <v>35</v>
      </c>
      <c r="E43" s="517" t="s">
        <v>59</v>
      </c>
      <c r="F43" s="518">
        <v>132</v>
      </c>
      <c r="G43" s="274">
        <f t="shared" si="0"/>
        <v>39.2543</v>
      </c>
      <c r="H43" s="520">
        <v>38603.436111111114</v>
      </c>
      <c r="I43" s="521">
        <v>38603.52569444444</v>
      </c>
      <c r="J43" s="52">
        <f t="shared" si="1"/>
        <v>2.14999999984866</v>
      </c>
      <c r="K43" s="25">
        <f t="shared" si="2"/>
        <v>129</v>
      </c>
      <c r="L43" s="474" t="s">
        <v>145</v>
      </c>
      <c r="M43" s="476" t="str">
        <f t="shared" si="3"/>
        <v>--</v>
      </c>
      <c r="N43" s="523">
        <f t="shared" si="4"/>
        <v>40</v>
      </c>
      <c r="O43" s="524">
        <f t="shared" si="5"/>
        <v>337.58698000000004</v>
      </c>
      <c r="P43" s="525" t="str">
        <f t="shared" si="6"/>
        <v>--</v>
      </c>
      <c r="Q43" s="526" t="str">
        <f t="shared" si="7"/>
        <v>--</v>
      </c>
      <c r="R43" s="527" t="str">
        <f t="shared" si="8"/>
        <v>--</v>
      </c>
      <c r="S43" s="476" t="str">
        <f t="shared" si="9"/>
        <v>SI</v>
      </c>
      <c r="T43" s="54">
        <f t="shared" si="10"/>
        <v>337.58698000000004</v>
      </c>
      <c r="U43" s="107"/>
    </row>
    <row r="44" spans="2:21" s="16" customFormat="1" ht="16.5" customHeight="1" thickBot="1">
      <c r="B44" s="103"/>
      <c r="C44" s="463"/>
      <c r="D44" s="519"/>
      <c r="E44" s="519"/>
      <c r="F44" s="464"/>
      <c r="G44" s="275"/>
      <c r="H44" s="522"/>
      <c r="I44" s="522"/>
      <c r="J44" s="55"/>
      <c r="K44" s="55"/>
      <c r="L44" s="522"/>
      <c r="M44" s="473"/>
      <c r="N44" s="528"/>
      <c r="O44" s="529"/>
      <c r="P44" s="530"/>
      <c r="Q44" s="531"/>
      <c r="R44" s="532"/>
      <c r="S44" s="473"/>
      <c r="T44" s="212"/>
      <c r="U44" s="107"/>
    </row>
    <row r="45" spans="2:21" s="16" customFormat="1" ht="16.5" customHeight="1" thickBot="1" thickTop="1">
      <c r="B45" s="103"/>
      <c r="C45" s="244" t="s">
        <v>107</v>
      </c>
      <c r="D45" s="245" t="s">
        <v>108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391">
        <f>SUM(O22:O44)</f>
        <v>23709.022200000007</v>
      </c>
      <c r="P45" s="398">
        <f>SUM(P22:P44)</f>
        <v>3140.344</v>
      </c>
      <c r="Q45" s="399">
        <f>SUM(Q22:Q44)</f>
        <v>1994.11844</v>
      </c>
      <c r="R45" s="401">
        <f>SUM(R22:R44)</f>
        <v>0</v>
      </c>
      <c r="S45" s="56"/>
      <c r="T45" s="70">
        <f>ROUND(SUM(T22:T44),2)</f>
        <v>15877.58</v>
      </c>
      <c r="U45" s="107"/>
    </row>
    <row r="46" spans="2:21" s="248" customFormat="1" ht="13.5" thickTop="1">
      <c r="B46" s="249"/>
      <c r="C46" s="246"/>
      <c r="D46" s="247" t="s">
        <v>109</v>
      </c>
      <c r="E46"/>
      <c r="F46" s="265"/>
      <c r="G46" s="265"/>
      <c r="H46" s="265"/>
      <c r="I46" s="265"/>
      <c r="J46" s="265"/>
      <c r="K46" s="265"/>
      <c r="L46" s="265"/>
      <c r="M46" s="265"/>
      <c r="N46" s="265"/>
      <c r="O46" s="263"/>
      <c r="P46" s="263"/>
      <c r="Q46" s="263"/>
      <c r="R46" s="263"/>
      <c r="S46" s="263"/>
      <c r="T46" s="266"/>
      <c r="U46" s="267"/>
    </row>
    <row r="47" spans="2:21" s="16" customFormat="1" ht="16.5" customHeight="1" thickBot="1"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3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160"/>
  <sheetViews>
    <sheetView zoomScale="75" zoomScaleNormal="75" workbookViewId="0" topLeftCell="C4">
      <selection activeCell="E17" sqref="E17:E19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71" customFormat="1" ht="26.25">
      <c r="A1" s="121"/>
      <c r="U1" s="441"/>
    </row>
    <row r="2" spans="1:21" s="71" customFormat="1" ht="26.25">
      <c r="A2" s="121"/>
      <c r="B2" s="72" t="str">
        <f>+'tot-0509'!B2</f>
        <v>ANEXO IV.1.a.  a la Resolución E.N.R.E.   N°  122 /2008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="16" customFormat="1" ht="12.75">
      <c r="A3" s="45"/>
    </row>
    <row r="4" spans="1:2" s="78" customFormat="1" ht="11.25">
      <c r="A4" s="76" t="s">
        <v>68</v>
      </c>
      <c r="B4" s="151"/>
    </row>
    <row r="5" spans="1:2" s="78" customFormat="1" ht="11.25">
      <c r="A5" s="76" t="s">
        <v>69</v>
      </c>
      <c r="B5" s="151"/>
    </row>
    <row r="6" s="16" customFormat="1" ht="13.5" thickBot="1"/>
    <row r="7" spans="2:21" s="16" customFormat="1" ht="13.5" thickTop="1"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89"/>
    </row>
    <row r="8" spans="2:21" s="10" customFormat="1" ht="20.25">
      <c r="B8" s="135"/>
      <c r="C8" s="11"/>
      <c r="D8" s="48" t="s">
        <v>80</v>
      </c>
      <c r="L8" s="165"/>
      <c r="M8" s="165"/>
      <c r="N8" s="34"/>
      <c r="O8" s="11"/>
      <c r="P8" s="11"/>
      <c r="Q8" s="11"/>
      <c r="R8" s="11"/>
      <c r="S8" s="11"/>
      <c r="T8" s="11"/>
      <c r="U8" s="198"/>
    </row>
    <row r="9" spans="2:21" s="16" customFormat="1" ht="12.75">
      <c r="B9" s="103"/>
      <c r="C9" s="1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4"/>
      <c r="P9" s="14"/>
      <c r="Q9" s="14"/>
      <c r="R9" s="14"/>
      <c r="S9" s="14"/>
      <c r="T9" s="14"/>
      <c r="U9" s="107"/>
    </row>
    <row r="10" spans="2:21" s="10" customFormat="1" ht="20.25">
      <c r="B10" s="135"/>
      <c r="C10" s="11"/>
      <c r="D10" s="169" t="s">
        <v>122</v>
      </c>
      <c r="E10" s="35"/>
      <c r="F10" s="165"/>
      <c r="G10" s="199"/>
      <c r="I10" s="199"/>
      <c r="J10" s="199"/>
      <c r="K10" s="199"/>
      <c r="L10" s="199"/>
      <c r="M10" s="199"/>
      <c r="N10" s="199"/>
      <c r="O10" s="11"/>
      <c r="P10" s="11"/>
      <c r="Q10" s="11"/>
      <c r="R10" s="11"/>
      <c r="S10" s="11"/>
      <c r="T10" s="11"/>
      <c r="U10" s="198"/>
    </row>
    <row r="11" spans="2:21" s="16" customFormat="1" ht="13.5">
      <c r="B11" s="103"/>
      <c r="C11" s="14"/>
      <c r="D11" s="197"/>
      <c r="E11" s="197"/>
      <c r="F11" s="45"/>
      <c r="G11" s="190"/>
      <c r="H11" s="105"/>
      <c r="I11" s="190"/>
      <c r="J11" s="190"/>
      <c r="K11" s="190"/>
      <c r="L11" s="190"/>
      <c r="M11" s="190"/>
      <c r="N11" s="190"/>
      <c r="O11" s="14"/>
      <c r="P11" s="14"/>
      <c r="Q11" s="14"/>
      <c r="R11" s="14"/>
      <c r="S11" s="14"/>
      <c r="T11" s="14"/>
      <c r="U11" s="107"/>
    </row>
    <row r="12" spans="2:21" s="10" customFormat="1" ht="20.25">
      <c r="B12" s="135"/>
      <c r="C12" s="11"/>
      <c r="D12" s="169" t="s">
        <v>123</v>
      </c>
      <c r="E12" s="35"/>
      <c r="F12" s="165"/>
      <c r="G12" s="199"/>
      <c r="I12" s="199"/>
      <c r="J12" s="199"/>
      <c r="K12" s="199"/>
      <c r="L12" s="199"/>
      <c r="M12" s="199"/>
      <c r="N12" s="199"/>
      <c r="O12" s="11"/>
      <c r="P12" s="11"/>
      <c r="Q12" s="11"/>
      <c r="R12" s="11"/>
      <c r="S12" s="11"/>
      <c r="T12" s="11"/>
      <c r="U12" s="198"/>
    </row>
    <row r="13" spans="2:21" s="16" customFormat="1" ht="13.5">
      <c r="B13" s="103"/>
      <c r="C13" s="14"/>
      <c r="D13" s="197"/>
      <c r="E13" s="197"/>
      <c r="F13" s="45"/>
      <c r="G13" s="190"/>
      <c r="H13" s="105"/>
      <c r="I13" s="190"/>
      <c r="J13" s="190"/>
      <c r="K13" s="190"/>
      <c r="L13" s="190"/>
      <c r="M13" s="190"/>
      <c r="N13" s="190"/>
      <c r="O13" s="14"/>
      <c r="P13" s="14"/>
      <c r="Q13" s="14"/>
      <c r="R13" s="14"/>
      <c r="S13" s="14"/>
      <c r="T13" s="14"/>
      <c r="U13" s="107"/>
    </row>
    <row r="14" spans="2:21" s="16" customFormat="1" ht="19.5">
      <c r="B14" s="91" t="str">
        <f>+'tot-0509'!B14</f>
        <v>Desde el 01 al 30 de septiembre de 2005</v>
      </c>
      <c r="C14" s="94"/>
      <c r="D14" s="94"/>
      <c r="E14" s="94"/>
      <c r="F14" s="94"/>
      <c r="G14" s="200"/>
      <c r="H14" s="200"/>
      <c r="I14" s="200"/>
      <c r="J14" s="200"/>
      <c r="K14" s="200"/>
      <c r="L14" s="200"/>
      <c r="M14" s="200"/>
      <c r="N14" s="200"/>
      <c r="O14" s="94"/>
      <c r="P14" s="94"/>
      <c r="Q14" s="94"/>
      <c r="R14" s="94"/>
      <c r="S14" s="94"/>
      <c r="T14" s="94"/>
      <c r="U14" s="201"/>
    </row>
    <row r="15" spans="2:21" s="16" customFormat="1" ht="14.25" thickBot="1">
      <c r="B15" s="202"/>
      <c r="C15" s="203"/>
      <c r="D15" s="203"/>
      <c r="E15" s="203"/>
      <c r="F15" s="203"/>
      <c r="G15" s="204"/>
      <c r="H15" s="204"/>
      <c r="I15" s="204"/>
      <c r="J15" s="204"/>
      <c r="K15" s="204"/>
      <c r="L15" s="204"/>
      <c r="M15" s="204"/>
      <c r="N15" s="204"/>
      <c r="O15" s="203"/>
      <c r="P15" s="203"/>
      <c r="Q15" s="203"/>
      <c r="R15" s="203"/>
      <c r="S15" s="203"/>
      <c r="T15" s="203"/>
      <c r="U15" s="205"/>
    </row>
    <row r="16" spans="2:21" s="16" customFormat="1" ht="15" thickBot="1" thickTop="1">
      <c r="B16" s="103"/>
      <c r="C16" s="14"/>
      <c r="D16" s="206"/>
      <c r="E16" s="206"/>
      <c r="F16" s="207" t="s">
        <v>124</v>
      </c>
      <c r="G16" s="14"/>
      <c r="H16" s="10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07"/>
    </row>
    <row r="17" spans="2:21" s="16" customFormat="1" ht="16.5" customHeight="1" thickBot="1" thickTop="1">
      <c r="B17" s="103"/>
      <c r="C17" s="14"/>
      <c r="D17" s="446" t="s">
        <v>125</v>
      </c>
      <c r="E17" s="447">
        <v>49.065</v>
      </c>
      <c r="F17" s="448">
        <v>200</v>
      </c>
      <c r="T17" s="128"/>
      <c r="U17" s="107"/>
    </row>
    <row r="18" spans="2:21" s="16" customFormat="1" ht="16.5" customHeight="1" thickBot="1" thickTop="1">
      <c r="B18" s="103"/>
      <c r="C18" s="14"/>
      <c r="D18" s="449" t="s">
        <v>126</v>
      </c>
      <c r="E18" s="450">
        <v>44.156</v>
      </c>
      <c r="F18" s="448">
        <v>100</v>
      </c>
      <c r="M18" s="14"/>
      <c r="N18" s="14"/>
      <c r="O18" s="14"/>
      <c r="P18" s="14"/>
      <c r="Q18" s="14"/>
      <c r="R18" s="14"/>
      <c r="S18" s="14"/>
      <c r="T18" s="14"/>
      <c r="U18" s="107"/>
    </row>
    <row r="19" spans="2:21" s="16" customFormat="1" ht="16.5" customHeight="1" thickBot="1" thickTop="1">
      <c r="B19" s="103"/>
      <c r="C19" s="14"/>
      <c r="D19" s="451" t="s">
        <v>127</v>
      </c>
      <c r="E19" s="450">
        <v>39.2543</v>
      </c>
      <c r="F19" s="448">
        <v>40</v>
      </c>
      <c r="I19" s="443"/>
      <c r="J19" s="444"/>
      <c r="K19" s="14"/>
      <c r="M19" s="14"/>
      <c r="O19" s="14"/>
      <c r="P19" s="14"/>
      <c r="Q19" s="14"/>
      <c r="R19" s="14"/>
      <c r="S19" s="14"/>
      <c r="T19" s="14"/>
      <c r="U19" s="107"/>
    </row>
    <row r="20" spans="2:21" s="16" customFormat="1" ht="16.5" customHeight="1" thickBot="1" thickTop="1">
      <c r="B20" s="103"/>
      <c r="C20" s="21"/>
      <c r="D20" s="59"/>
      <c r="E20" s="59"/>
      <c r="F20" s="191"/>
      <c r="G20" s="192"/>
      <c r="H20" s="192"/>
      <c r="I20" s="192"/>
      <c r="J20" s="192"/>
      <c r="K20" s="192"/>
      <c r="L20" s="192"/>
      <c r="M20" s="192"/>
      <c r="N20" s="53"/>
      <c r="O20" s="193"/>
      <c r="P20" s="194"/>
      <c r="Q20" s="194"/>
      <c r="R20" s="194"/>
      <c r="S20" s="195"/>
      <c r="T20" s="196"/>
      <c r="U20" s="107"/>
    </row>
    <row r="21" spans="2:21" s="16" customFormat="1" ht="33.75" customHeight="1" thickBot="1" thickTop="1">
      <c r="B21" s="103"/>
      <c r="C21" s="142" t="s">
        <v>85</v>
      </c>
      <c r="D21" s="148" t="s">
        <v>116</v>
      </c>
      <c r="E21" s="146" t="s">
        <v>62</v>
      </c>
      <c r="F21" s="209" t="s">
        <v>86</v>
      </c>
      <c r="G21" s="273" t="s">
        <v>90</v>
      </c>
      <c r="H21" s="144" t="s">
        <v>91</v>
      </c>
      <c r="I21" s="146" t="s">
        <v>92</v>
      </c>
      <c r="J21" s="210" t="s">
        <v>93</v>
      </c>
      <c r="K21" s="210" t="s">
        <v>94</v>
      </c>
      <c r="L21" s="147" t="s">
        <v>95</v>
      </c>
      <c r="M21" s="145" t="s">
        <v>98</v>
      </c>
      <c r="N21" s="387" t="s">
        <v>89</v>
      </c>
      <c r="O21" s="375" t="s">
        <v>110</v>
      </c>
      <c r="P21" s="392" t="s">
        <v>128</v>
      </c>
      <c r="Q21" s="393"/>
      <c r="R21" s="402" t="s">
        <v>103</v>
      </c>
      <c r="S21" s="149" t="s">
        <v>105</v>
      </c>
      <c r="T21" s="183" t="s">
        <v>106</v>
      </c>
      <c r="U21" s="107"/>
    </row>
    <row r="22" spans="2:21" s="16" customFormat="1" ht="16.5" customHeight="1" thickTop="1">
      <c r="B22" s="103"/>
      <c r="C22" s="20"/>
      <c r="D22" s="50" t="s">
        <v>144</v>
      </c>
      <c r="E22" s="50"/>
      <c r="F22" s="50"/>
      <c r="G22" s="282"/>
      <c r="H22" s="50"/>
      <c r="I22" s="50"/>
      <c r="J22" s="50"/>
      <c r="K22" s="50"/>
      <c r="L22" s="50"/>
      <c r="M22" s="50"/>
      <c r="N22" s="388"/>
      <c r="O22" s="390"/>
      <c r="P22" s="394"/>
      <c r="Q22" s="395"/>
      <c r="R22" s="403"/>
      <c r="S22" s="50"/>
      <c r="T22" s="440">
        <f>ROUND('SA-0509'!T45,2)</f>
        <v>15877.58</v>
      </c>
      <c r="U22" s="107"/>
    </row>
    <row r="23" spans="2:21" s="16" customFormat="1" ht="16.5" customHeight="1">
      <c r="B23" s="103"/>
      <c r="C23" s="20"/>
      <c r="D23" s="51"/>
      <c r="E23" s="51"/>
      <c r="F23" s="51"/>
      <c r="G23" s="283"/>
      <c r="H23" s="51"/>
      <c r="I23" s="51"/>
      <c r="J23" s="51"/>
      <c r="K23" s="51"/>
      <c r="L23" s="51"/>
      <c r="M23" s="51"/>
      <c r="N23" s="386"/>
      <c r="O23" s="389"/>
      <c r="P23" s="396"/>
      <c r="Q23" s="397"/>
      <c r="R23" s="400"/>
      <c r="S23" s="51"/>
      <c r="T23" s="211"/>
      <c r="U23" s="107"/>
    </row>
    <row r="24" spans="2:21" s="16" customFormat="1" ht="16.5" customHeight="1">
      <c r="B24" s="103"/>
      <c r="C24" s="454">
        <v>68</v>
      </c>
      <c r="D24" s="517" t="s">
        <v>17</v>
      </c>
      <c r="E24" s="517" t="s">
        <v>38</v>
      </c>
      <c r="F24" s="518">
        <v>132</v>
      </c>
      <c r="G24" s="274">
        <f aca="true" t="shared" si="0" ref="G24:G39">IF(F24=500,$E$17,IF(F24=220,$E$18,$E$19))</f>
        <v>39.2543</v>
      </c>
      <c r="H24" s="520">
        <v>38605.63611111111</v>
      </c>
      <c r="I24" s="521">
        <v>38605.68541666667</v>
      </c>
      <c r="J24" s="52">
        <f aca="true" t="shared" si="1" ref="J24:J39">IF(D24="","",(I24-H24)*24)</f>
        <v>1.1833333333488554</v>
      </c>
      <c r="K24" s="25">
        <f aca="true" t="shared" si="2" ref="K24:K39">IF(D24="","",ROUND((I24-H24)*24*60,0))</f>
        <v>71</v>
      </c>
      <c r="L24" s="474" t="s">
        <v>145</v>
      </c>
      <c r="M24" s="476" t="str">
        <f aca="true" t="shared" si="3" ref="M24:M39">IF(D24="","",IF(L24="P","--","NO"))</f>
        <v>--</v>
      </c>
      <c r="N24" s="523">
        <f aca="true" t="shared" si="4" ref="N24:N39">IF(F24=500,$F$17,IF(F24=220,$F$18,$F$19))</f>
        <v>40</v>
      </c>
      <c r="O24" s="524">
        <f aca="true" t="shared" si="5" ref="O24:O39">IF(L24="P",G24*N24*ROUND(K24/60,2)*0.1,"--")</f>
        <v>185.28029600000002</v>
      </c>
      <c r="P24" s="525" t="str">
        <f aca="true" t="shared" si="6" ref="P24:P39">IF(AND(L24="F",M24="NO"),G24*N24,"--")</f>
        <v>--</v>
      </c>
      <c r="Q24" s="526" t="str">
        <f aca="true" t="shared" si="7" ref="Q24:Q39">IF(L24="F",G24*N24*ROUND(K24/60,2),"--")</f>
        <v>--</v>
      </c>
      <c r="R24" s="527" t="str">
        <f aca="true" t="shared" si="8" ref="R24:R39">IF(L24="RF",G24*N24*ROUND(K24/60,2),"--")</f>
        <v>--</v>
      </c>
      <c r="S24" s="476" t="str">
        <f aca="true" t="shared" si="9" ref="S24:S39">IF(D24="","","SI")</f>
        <v>SI</v>
      </c>
      <c r="T24" s="54">
        <f>IF(D24="","",SUM(O24:R24)*IF(S24="SI",1,2))</f>
        <v>185.28029600000002</v>
      </c>
      <c r="U24" s="107"/>
    </row>
    <row r="25" spans="2:21" s="16" customFormat="1" ht="16.5" customHeight="1">
      <c r="B25" s="103"/>
      <c r="C25" s="454">
        <v>69</v>
      </c>
      <c r="D25" s="517" t="s">
        <v>34</v>
      </c>
      <c r="E25" s="517" t="s">
        <v>140</v>
      </c>
      <c r="F25" s="518">
        <v>132</v>
      </c>
      <c r="G25" s="274">
        <f t="shared" si="0"/>
        <v>39.2543</v>
      </c>
      <c r="H25" s="520">
        <v>38606.342361111114</v>
      </c>
      <c r="I25" s="521">
        <v>38606.572222222225</v>
      </c>
      <c r="J25" s="52">
        <f t="shared" si="1"/>
        <v>5.516666666662786</v>
      </c>
      <c r="K25" s="25">
        <f t="shared" si="2"/>
        <v>331</v>
      </c>
      <c r="L25" s="474" t="s">
        <v>145</v>
      </c>
      <c r="M25" s="476" t="str">
        <f t="shared" si="3"/>
        <v>--</v>
      </c>
      <c r="N25" s="523">
        <f t="shared" si="4"/>
        <v>40</v>
      </c>
      <c r="O25" s="524">
        <f t="shared" si="5"/>
        <v>866.734944</v>
      </c>
      <c r="P25" s="525" t="str">
        <f t="shared" si="6"/>
        <v>--</v>
      </c>
      <c r="Q25" s="526" t="str">
        <f t="shared" si="7"/>
        <v>--</v>
      </c>
      <c r="R25" s="527" t="str">
        <f t="shared" si="8"/>
        <v>--</v>
      </c>
      <c r="S25" s="476" t="str">
        <f t="shared" si="9"/>
        <v>SI</v>
      </c>
      <c r="T25" s="54">
        <v>0</v>
      </c>
      <c r="U25" s="107"/>
    </row>
    <row r="26" spans="2:21" s="16" customFormat="1" ht="16.5" customHeight="1">
      <c r="B26" s="103"/>
      <c r="C26" s="454">
        <v>70</v>
      </c>
      <c r="D26" s="517" t="s">
        <v>34</v>
      </c>
      <c r="E26" s="517" t="s">
        <v>140</v>
      </c>
      <c r="F26" s="518">
        <v>132</v>
      </c>
      <c r="G26" s="274">
        <f t="shared" si="0"/>
        <v>39.2543</v>
      </c>
      <c r="H26" s="520">
        <v>38607.302083333336</v>
      </c>
      <c r="I26" s="521">
        <v>38607.34375</v>
      </c>
      <c r="J26" s="52">
        <f t="shared" si="1"/>
        <v>0.9999999999417923</v>
      </c>
      <c r="K26" s="25">
        <f t="shared" si="2"/>
        <v>60</v>
      </c>
      <c r="L26" s="474" t="s">
        <v>141</v>
      </c>
      <c r="M26" s="476" t="str">
        <f t="shared" si="3"/>
        <v>NO</v>
      </c>
      <c r="N26" s="523">
        <f t="shared" si="4"/>
        <v>40</v>
      </c>
      <c r="O26" s="524" t="str">
        <f t="shared" si="5"/>
        <v>--</v>
      </c>
      <c r="P26" s="525">
        <f t="shared" si="6"/>
        <v>1570.172</v>
      </c>
      <c r="Q26" s="526">
        <f t="shared" si="7"/>
        <v>1570.172</v>
      </c>
      <c r="R26" s="527" t="str">
        <f t="shared" si="8"/>
        <v>--</v>
      </c>
      <c r="S26" s="476" t="str">
        <f t="shared" si="9"/>
        <v>SI</v>
      </c>
      <c r="T26" s="54">
        <f>IF(D26="","",SUM(O26:R26)*IF(S26="SI",1,2))</f>
        <v>3140.344</v>
      </c>
      <c r="U26" s="107"/>
    </row>
    <row r="27" spans="2:21" s="16" customFormat="1" ht="16.5" customHeight="1">
      <c r="B27" s="103"/>
      <c r="C27" s="454">
        <v>71</v>
      </c>
      <c r="D27" s="517" t="s">
        <v>33</v>
      </c>
      <c r="E27" s="517" t="s">
        <v>134</v>
      </c>
      <c r="F27" s="518">
        <v>132</v>
      </c>
      <c r="G27" s="274">
        <f t="shared" si="0"/>
        <v>39.2543</v>
      </c>
      <c r="H27" s="520">
        <v>38607.36388888889</v>
      </c>
      <c r="I27" s="521">
        <v>38607.654861111114</v>
      </c>
      <c r="J27" s="52">
        <f t="shared" si="1"/>
        <v>6.9833333333954215</v>
      </c>
      <c r="K27" s="25">
        <f t="shared" si="2"/>
        <v>419</v>
      </c>
      <c r="L27" s="474" t="s">
        <v>145</v>
      </c>
      <c r="M27" s="476" t="str">
        <f t="shared" si="3"/>
        <v>--</v>
      </c>
      <c r="N27" s="523">
        <f t="shared" si="4"/>
        <v>40</v>
      </c>
      <c r="O27" s="524">
        <f t="shared" si="5"/>
        <v>1095.980056</v>
      </c>
      <c r="P27" s="525" t="str">
        <f t="shared" si="6"/>
        <v>--</v>
      </c>
      <c r="Q27" s="526" t="str">
        <f t="shared" si="7"/>
        <v>--</v>
      </c>
      <c r="R27" s="527" t="str">
        <f t="shared" si="8"/>
        <v>--</v>
      </c>
      <c r="S27" s="476" t="str">
        <f t="shared" si="9"/>
        <v>SI</v>
      </c>
      <c r="T27" s="54">
        <v>0</v>
      </c>
      <c r="U27" s="107"/>
    </row>
    <row r="28" spans="2:21" s="16" customFormat="1" ht="16.5" customHeight="1">
      <c r="B28" s="103"/>
      <c r="C28" s="454">
        <v>72</v>
      </c>
      <c r="D28" s="517" t="s">
        <v>33</v>
      </c>
      <c r="E28" s="517" t="s">
        <v>133</v>
      </c>
      <c r="F28" s="518">
        <v>220</v>
      </c>
      <c r="G28" s="274">
        <f t="shared" si="0"/>
        <v>44.156</v>
      </c>
      <c r="H28" s="520">
        <v>38611.7875</v>
      </c>
      <c r="I28" s="521">
        <v>38612.20416666667</v>
      </c>
      <c r="J28" s="52">
        <f t="shared" si="1"/>
        <v>10.000000000116415</v>
      </c>
      <c r="K28" s="25">
        <f t="shared" si="2"/>
        <v>600</v>
      </c>
      <c r="L28" s="474" t="s">
        <v>145</v>
      </c>
      <c r="M28" s="476" t="str">
        <f t="shared" si="3"/>
        <v>--</v>
      </c>
      <c r="N28" s="523">
        <f t="shared" si="4"/>
        <v>100</v>
      </c>
      <c r="O28" s="524">
        <f t="shared" si="5"/>
        <v>4415.599999999999</v>
      </c>
      <c r="P28" s="525" t="str">
        <f t="shared" si="6"/>
        <v>--</v>
      </c>
      <c r="Q28" s="526" t="str">
        <f t="shared" si="7"/>
        <v>--</v>
      </c>
      <c r="R28" s="527" t="str">
        <f t="shared" si="8"/>
        <v>--</v>
      </c>
      <c r="S28" s="476" t="str">
        <f t="shared" si="9"/>
        <v>SI</v>
      </c>
      <c r="T28" s="54">
        <v>0</v>
      </c>
      <c r="U28" s="107"/>
    </row>
    <row r="29" spans="2:21" s="16" customFormat="1" ht="16.5" customHeight="1">
      <c r="B29" s="103"/>
      <c r="C29" s="454">
        <v>73</v>
      </c>
      <c r="D29" s="517" t="s">
        <v>42</v>
      </c>
      <c r="E29" s="517" t="s">
        <v>43</v>
      </c>
      <c r="F29" s="518">
        <v>500</v>
      </c>
      <c r="G29" s="274">
        <f t="shared" si="0"/>
        <v>49.065</v>
      </c>
      <c r="H29" s="520">
        <v>38613.313888888886</v>
      </c>
      <c r="I29" s="521">
        <v>38613.7375</v>
      </c>
      <c r="J29" s="52">
        <f t="shared" si="1"/>
        <v>10.166666666802485</v>
      </c>
      <c r="K29" s="25">
        <f t="shared" si="2"/>
        <v>610</v>
      </c>
      <c r="L29" s="474" t="s">
        <v>145</v>
      </c>
      <c r="M29" s="476" t="str">
        <f t="shared" si="3"/>
        <v>--</v>
      </c>
      <c r="N29" s="523">
        <f t="shared" si="4"/>
        <v>200</v>
      </c>
      <c r="O29" s="524">
        <f t="shared" si="5"/>
        <v>9979.821000000002</v>
      </c>
      <c r="P29" s="525" t="str">
        <f t="shared" si="6"/>
        <v>--</v>
      </c>
      <c r="Q29" s="526" t="str">
        <f t="shared" si="7"/>
        <v>--</v>
      </c>
      <c r="R29" s="527" t="str">
        <f t="shared" si="8"/>
        <v>--</v>
      </c>
      <c r="S29" s="476" t="str">
        <f t="shared" si="9"/>
        <v>SI</v>
      </c>
      <c r="T29" s="54">
        <v>0</v>
      </c>
      <c r="U29" s="107"/>
    </row>
    <row r="30" spans="2:21" s="16" customFormat="1" ht="16.5" customHeight="1">
      <c r="B30" s="103"/>
      <c r="C30" s="454">
        <v>74</v>
      </c>
      <c r="D30" s="517" t="s">
        <v>34</v>
      </c>
      <c r="E30" s="517" t="s">
        <v>54</v>
      </c>
      <c r="F30" s="518">
        <v>132</v>
      </c>
      <c r="G30" s="274">
        <f t="shared" si="0"/>
        <v>39.2543</v>
      </c>
      <c r="H30" s="520">
        <v>38613.345138888886</v>
      </c>
      <c r="I30" s="521">
        <v>38613.67361111111</v>
      </c>
      <c r="J30" s="52">
        <f t="shared" si="1"/>
        <v>7.883333333360497</v>
      </c>
      <c r="K30" s="25">
        <f t="shared" si="2"/>
        <v>473</v>
      </c>
      <c r="L30" s="474" t="s">
        <v>145</v>
      </c>
      <c r="M30" s="476" t="str">
        <f t="shared" si="3"/>
        <v>--</v>
      </c>
      <c r="N30" s="523">
        <f t="shared" si="4"/>
        <v>40</v>
      </c>
      <c r="O30" s="524">
        <f t="shared" si="5"/>
        <v>1237.295536</v>
      </c>
      <c r="P30" s="525" t="str">
        <f t="shared" si="6"/>
        <v>--</v>
      </c>
      <c r="Q30" s="526" t="str">
        <f t="shared" si="7"/>
        <v>--</v>
      </c>
      <c r="R30" s="527" t="str">
        <f t="shared" si="8"/>
        <v>--</v>
      </c>
      <c r="S30" s="476" t="str">
        <f t="shared" si="9"/>
        <v>SI</v>
      </c>
      <c r="T30" s="54">
        <v>0</v>
      </c>
      <c r="U30" s="107"/>
    </row>
    <row r="31" spans="2:21" s="16" customFormat="1" ht="16.5" customHeight="1">
      <c r="B31" s="103"/>
      <c r="C31" s="454">
        <v>75</v>
      </c>
      <c r="D31" s="517" t="s">
        <v>36</v>
      </c>
      <c r="E31" s="517" t="s">
        <v>138</v>
      </c>
      <c r="F31" s="518">
        <v>132</v>
      </c>
      <c r="G31" s="274">
        <f t="shared" si="0"/>
        <v>39.2543</v>
      </c>
      <c r="H31" s="520">
        <v>38613.347916666666</v>
      </c>
      <c r="I31" s="521">
        <v>38613.48472222222</v>
      </c>
      <c r="J31" s="52">
        <f t="shared" si="1"/>
        <v>3.28333333338378</v>
      </c>
      <c r="K31" s="25">
        <f t="shared" si="2"/>
        <v>197</v>
      </c>
      <c r="L31" s="474" t="s">
        <v>145</v>
      </c>
      <c r="M31" s="476" t="str">
        <f t="shared" si="3"/>
        <v>--</v>
      </c>
      <c r="N31" s="523">
        <f t="shared" si="4"/>
        <v>40</v>
      </c>
      <c r="O31" s="524">
        <f t="shared" si="5"/>
        <v>515.0164159999999</v>
      </c>
      <c r="P31" s="525" t="str">
        <f t="shared" si="6"/>
        <v>--</v>
      </c>
      <c r="Q31" s="526" t="str">
        <f t="shared" si="7"/>
        <v>--</v>
      </c>
      <c r="R31" s="527" t="str">
        <f t="shared" si="8"/>
        <v>--</v>
      </c>
      <c r="S31" s="476" t="str">
        <f t="shared" si="9"/>
        <v>SI</v>
      </c>
      <c r="T31" s="54">
        <v>0</v>
      </c>
      <c r="U31" s="107"/>
    </row>
    <row r="32" spans="2:21" s="16" customFormat="1" ht="16.5" customHeight="1">
      <c r="B32" s="103"/>
      <c r="C32" s="454">
        <v>76</v>
      </c>
      <c r="D32" s="517" t="s">
        <v>28</v>
      </c>
      <c r="E32" s="517" t="s">
        <v>50</v>
      </c>
      <c r="F32" s="518">
        <v>220</v>
      </c>
      <c r="G32" s="274">
        <f t="shared" si="0"/>
        <v>44.156</v>
      </c>
      <c r="H32" s="520">
        <v>38614.33888888889</v>
      </c>
      <c r="I32" s="521">
        <v>38614.70625</v>
      </c>
      <c r="J32" s="52">
        <f t="shared" si="1"/>
        <v>8.81666666676756</v>
      </c>
      <c r="K32" s="25">
        <f t="shared" si="2"/>
        <v>529</v>
      </c>
      <c r="L32" s="474" t="s">
        <v>145</v>
      </c>
      <c r="M32" s="476" t="str">
        <f t="shared" si="3"/>
        <v>--</v>
      </c>
      <c r="N32" s="523">
        <f t="shared" si="4"/>
        <v>100</v>
      </c>
      <c r="O32" s="524">
        <f t="shared" si="5"/>
        <v>3894.5591999999997</v>
      </c>
      <c r="P32" s="525" t="str">
        <f t="shared" si="6"/>
        <v>--</v>
      </c>
      <c r="Q32" s="526" t="str">
        <f t="shared" si="7"/>
        <v>--</v>
      </c>
      <c r="R32" s="527" t="str">
        <f t="shared" si="8"/>
        <v>--</v>
      </c>
      <c r="S32" s="476" t="str">
        <f t="shared" si="9"/>
        <v>SI</v>
      </c>
      <c r="T32" s="54">
        <f>IF(D32="","",SUM(O32:R32)*IF(S32="SI",1,2))</f>
        <v>3894.5591999999997</v>
      </c>
      <c r="U32" s="107"/>
    </row>
    <row r="33" spans="2:21" s="16" customFormat="1" ht="16.5" customHeight="1">
      <c r="B33" s="103"/>
      <c r="C33" s="454">
        <v>77</v>
      </c>
      <c r="D33" s="517" t="s">
        <v>35</v>
      </c>
      <c r="E33" s="517" t="s">
        <v>58</v>
      </c>
      <c r="F33" s="518">
        <v>132</v>
      </c>
      <c r="G33" s="274">
        <f t="shared" si="0"/>
        <v>39.2543</v>
      </c>
      <c r="H33" s="520">
        <v>38616.29375</v>
      </c>
      <c r="I33" s="521">
        <v>38616.563888888886</v>
      </c>
      <c r="J33" s="52">
        <f t="shared" si="1"/>
        <v>6.483333333337214</v>
      </c>
      <c r="K33" s="25">
        <f t="shared" si="2"/>
        <v>389</v>
      </c>
      <c r="L33" s="474" t="s">
        <v>145</v>
      </c>
      <c r="M33" s="476" t="str">
        <f t="shared" si="3"/>
        <v>--</v>
      </c>
      <c r="N33" s="523">
        <f t="shared" si="4"/>
        <v>40</v>
      </c>
      <c r="O33" s="524">
        <f t="shared" si="5"/>
        <v>1017.4714560000001</v>
      </c>
      <c r="P33" s="525" t="str">
        <f t="shared" si="6"/>
        <v>--</v>
      </c>
      <c r="Q33" s="526" t="str">
        <f t="shared" si="7"/>
        <v>--</v>
      </c>
      <c r="R33" s="527" t="str">
        <f t="shared" si="8"/>
        <v>--</v>
      </c>
      <c r="S33" s="476" t="str">
        <f t="shared" si="9"/>
        <v>SI</v>
      </c>
      <c r="T33" s="54">
        <v>0</v>
      </c>
      <c r="U33" s="107"/>
    </row>
    <row r="34" spans="2:21" s="16" customFormat="1" ht="16.5" customHeight="1">
      <c r="B34" s="103"/>
      <c r="C34" s="454">
        <v>78</v>
      </c>
      <c r="D34" s="517" t="s">
        <v>40</v>
      </c>
      <c r="E34" s="517" t="s">
        <v>41</v>
      </c>
      <c r="F34" s="518">
        <v>132</v>
      </c>
      <c r="G34" s="274">
        <f t="shared" si="0"/>
        <v>39.2543</v>
      </c>
      <c r="H34" s="520">
        <v>38618.379166666666</v>
      </c>
      <c r="I34" s="521">
        <v>38618.65138888889</v>
      </c>
      <c r="J34" s="52">
        <f t="shared" si="1"/>
        <v>6.533333333325572</v>
      </c>
      <c r="K34" s="25">
        <f t="shared" si="2"/>
        <v>392</v>
      </c>
      <c r="L34" s="474" t="s">
        <v>145</v>
      </c>
      <c r="M34" s="476" t="str">
        <f t="shared" si="3"/>
        <v>--</v>
      </c>
      <c r="N34" s="523">
        <f t="shared" si="4"/>
        <v>40</v>
      </c>
      <c r="O34" s="524">
        <f t="shared" si="5"/>
        <v>1025.3223160000002</v>
      </c>
      <c r="P34" s="525" t="str">
        <f t="shared" si="6"/>
        <v>--</v>
      </c>
      <c r="Q34" s="526" t="str">
        <f t="shared" si="7"/>
        <v>--</v>
      </c>
      <c r="R34" s="527" t="str">
        <f t="shared" si="8"/>
        <v>--</v>
      </c>
      <c r="S34" s="476" t="str">
        <f t="shared" si="9"/>
        <v>SI</v>
      </c>
      <c r="T34" s="54">
        <f>IF(D34="","",SUM(O34:R34)*IF(S34="SI",1,2))</f>
        <v>1025.3223160000002</v>
      </c>
      <c r="U34" s="107"/>
    </row>
    <row r="35" spans="2:21" s="16" customFormat="1" ht="16.5" customHeight="1">
      <c r="B35" s="103"/>
      <c r="C35" s="454">
        <v>79</v>
      </c>
      <c r="D35" s="517" t="s">
        <v>28</v>
      </c>
      <c r="E35" s="517" t="s">
        <v>48</v>
      </c>
      <c r="F35" s="518">
        <v>132</v>
      </c>
      <c r="G35" s="274">
        <f t="shared" si="0"/>
        <v>39.2543</v>
      </c>
      <c r="H35" s="520">
        <v>38619.34305555555</v>
      </c>
      <c r="I35" s="521">
        <v>38619.56597222222</v>
      </c>
      <c r="J35" s="52">
        <f t="shared" si="1"/>
        <v>5.349999999976717</v>
      </c>
      <c r="K35" s="25">
        <f t="shared" si="2"/>
        <v>321</v>
      </c>
      <c r="L35" s="474" t="s">
        <v>145</v>
      </c>
      <c r="M35" s="476" t="str">
        <f t="shared" si="3"/>
        <v>--</v>
      </c>
      <c r="N35" s="523">
        <f t="shared" si="4"/>
        <v>40</v>
      </c>
      <c r="O35" s="524">
        <f t="shared" si="5"/>
        <v>840.0420200000001</v>
      </c>
      <c r="P35" s="525" t="str">
        <f t="shared" si="6"/>
        <v>--</v>
      </c>
      <c r="Q35" s="526" t="str">
        <f t="shared" si="7"/>
        <v>--</v>
      </c>
      <c r="R35" s="527" t="str">
        <f t="shared" si="8"/>
        <v>--</v>
      </c>
      <c r="S35" s="476" t="str">
        <f t="shared" si="9"/>
        <v>SI</v>
      </c>
      <c r="T35" s="54">
        <v>0</v>
      </c>
      <c r="U35" s="107"/>
    </row>
    <row r="36" spans="2:21" s="16" customFormat="1" ht="16.5" customHeight="1">
      <c r="B36" s="103"/>
      <c r="C36" s="454">
        <v>80</v>
      </c>
      <c r="D36" s="517" t="s">
        <v>28</v>
      </c>
      <c r="E36" s="517" t="s">
        <v>49</v>
      </c>
      <c r="F36" s="518">
        <v>132</v>
      </c>
      <c r="G36" s="274">
        <f t="shared" si="0"/>
        <v>39.2543</v>
      </c>
      <c r="H36" s="520">
        <v>38622.3625</v>
      </c>
      <c r="I36" s="521">
        <v>38622.6875</v>
      </c>
      <c r="J36" s="52">
        <f t="shared" si="1"/>
        <v>7.799999999930151</v>
      </c>
      <c r="K36" s="25">
        <f t="shared" si="2"/>
        <v>468</v>
      </c>
      <c r="L36" s="474" t="s">
        <v>145</v>
      </c>
      <c r="M36" s="476" t="str">
        <f t="shared" si="3"/>
        <v>--</v>
      </c>
      <c r="N36" s="523">
        <f t="shared" si="4"/>
        <v>40</v>
      </c>
      <c r="O36" s="524">
        <f t="shared" si="5"/>
        <v>1224.73416</v>
      </c>
      <c r="P36" s="525" t="str">
        <f t="shared" si="6"/>
        <v>--</v>
      </c>
      <c r="Q36" s="526" t="str">
        <f t="shared" si="7"/>
        <v>--</v>
      </c>
      <c r="R36" s="527" t="str">
        <f t="shared" si="8"/>
        <v>--</v>
      </c>
      <c r="S36" s="476" t="str">
        <f t="shared" si="9"/>
        <v>SI</v>
      </c>
      <c r="T36" s="54">
        <v>0</v>
      </c>
      <c r="U36" s="107"/>
    </row>
    <row r="37" spans="2:21" s="16" customFormat="1" ht="16.5" customHeight="1">
      <c r="B37" s="103"/>
      <c r="C37" s="454">
        <v>81</v>
      </c>
      <c r="D37" s="517" t="s">
        <v>31</v>
      </c>
      <c r="E37" s="517" t="s">
        <v>53</v>
      </c>
      <c r="F37" s="518">
        <v>132</v>
      </c>
      <c r="G37" s="274">
        <f t="shared" si="0"/>
        <v>39.2543</v>
      </c>
      <c r="H37" s="520">
        <v>38625.36666666667</v>
      </c>
      <c r="I37" s="521">
        <v>38625.77916666667</v>
      </c>
      <c r="J37" s="52">
        <f t="shared" si="1"/>
        <v>9.899999999965075</v>
      </c>
      <c r="K37" s="25">
        <f t="shared" si="2"/>
        <v>594</v>
      </c>
      <c r="L37" s="474" t="s">
        <v>145</v>
      </c>
      <c r="M37" s="476" t="str">
        <f t="shared" si="3"/>
        <v>--</v>
      </c>
      <c r="N37" s="523">
        <f t="shared" si="4"/>
        <v>40</v>
      </c>
      <c r="O37" s="524">
        <f t="shared" si="5"/>
        <v>1554.4702800000002</v>
      </c>
      <c r="P37" s="525" t="str">
        <f t="shared" si="6"/>
        <v>--</v>
      </c>
      <c r="Q37" s="526" t="str">
        <f t="shared" si="7"/>
        <v>--</v>
      </c>
      <c r="R37" s="527" t="str">
        <f t="shared" si="8"/>
        <v>--</v>
      </c>
      <c r="S37" s="476" t="str">
        <f t="shared" si="9"/>
        <v>SI</v>
      </c>
      <c r="T37" s="54">
        <v>0</v>
      </c>
      <c r="U37" s="107"/>
    </row>
    <row r="38" spans="2:21" s="16" customFormat="1" ht="16.5" customHeight="1">
      <c r="B38" s="103"/>
      <c r="C38" s="454">
        <v>82</v>
      </c>
      <c r="D38" s="517" t="s">
        <v>31</v>
      </c>
      <c r="E38" s="517" t="s">
        <v>143</v>
      </c>
      <c r="F38" s="518">
        <v>132</v>
      </c>
      <c r="G38" s="274">
        <f t="shared" si="0"/>
        <v>39.2543</v>
      </c>
      <c r="H38" s="520">
        <v>38625.36666666667</v>
      </c>
      <c r="I38" s="521">
        <v>38625.78125</v>
      </c>
      <c r="J38" s="52">
        <f t="shared" si="1"/>
        <v>9.949999999953434</v>
      </c>
      <c r="K38" s="25">
        <f t="shared" si="2"/>
        <v>597</v>
      </c>
      <c r="L38" s="474" t="s">
        <v>145</v>
      </c>
      <c r="M38" s="476" t="str">
        <f t="shared" si="3"/>
        <v>--</v>
      </c>
      <c r="N38" s="523">
        <f t="shared" si="4"/>
        <v>40</v>
      </c>
      <c r="O38" s="524">
        <f t="shared" si="5"/>
        <v>1562.32114</v>
      </c>
      <c r="P38" s="525" t="str">
        <f t="shared" si="6"/>
        <v>--</v>
      </c>
      <c r="Q38" s="526" t="str">
        <f t="shared" si="7"/>
        <v>--</v>
      </c>
      <c r="R38" s="527" t="str">
        <f t="shared" si="8"/>
        <v>--</v>
      </c>
      <c r="S38" s="476" t="str">
        <f t="shared" si="9"/>
        <v>SI</v>
      </c>
      <c r="T38" s="54">
        <v>0</v>
      </c>
      <c r="U38" s="107"/>
    </row>
    <row r="39" spans="2:21" s="16" customFormat="1" ht="16.5" customHeight="1">
      <c r="B39" s="103"/>
      <c r="C39" s="454"/>
      <c r="D39" s="548"/>
      <c r="E39" s="548"/>
      <c r="F39" s="549"/>
      <c r="G39" s="550">
        <f t="shared" si="0"/>
        <v>39.2543</v>
      </c>
      <c r="H39" s="551"/>
      <c r="I39" s="552"/>
      <c r="J39" s="553">
        <f t="shared" si="1"/>
      </c>
      <c r="K39" s="554">
        <f t="shared" si="2"/>
      </c>
      <c r="L39" s="555"/>
      <c r="M39" s="556">
        <f t="shared" si="3"/>
      </c>
      <c r="N39" s="557">
        <f t="shared" si="4"/>
        <v>40</v>
      </c>
      <c r="O39" s="558" t="str">
        <f t="shared" si="5"/>
        <v>--</v>
      </c>
      <c r="P39" s="559" t="str">
        <f t="shared" si="6"/>
        <v>--</v>
      </c>
      <c r="Q39" s="560" t="str">
        <f t="shared" si="7"/>
        <v>--</v>
      </c>
      <c r="R39" s="561" t="str">
        <f t="shared" si="8"/>
        <v>--</v>
      </c>
      <c r="S39" s="556">
        <f t="shared" si="9"/>
      </c>
      <c r="T39" s="562">
        <f>IF(D39="","",SUM(O39:R39)*IF(S39="SI",1,2))</f>
      </c>
      <c r="U39" s="107"/>
    </row>
    <row r="40" spans="2:21" s="16" customFormat="1" ht="16.5" customHeight="1">
      <c r="B40" s="103"/>
      <c r="C40" s="454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107"/>
    </row>
    <row r="41" spans="2:21" s="16" customFormat="1" ht="16.5" customHeight="1">
      <c r="B41" s="103"/>
      <c r="C41" s="454"/>
      <c r="D41" s="564"/>
      <c r="E41" s="564"/>
      <c r="F41" s="565"/>
      <c r="G41" s="284">
        <f>IF(F41=500,$E$17,IF(F41=220,$E$18,$E$19))</f>
        <v>39.2543</v>
      </c>
      <c r="H41" s="566"/>
      <c r="I41" s="566"/>
      <c r="J41" s="67">
        <f>IF(D41="","",(I41-H41)*24)</f>
      </c>
      <c r="K41" s="68">
        <f>IF(D41="","",ROUND((I41-H41)*24*60,0))</f>
      </c>
      <c r="L41" s="516"/>
      <c r="M41" s="516">
        <f>IF(D41="","",IF(L41="P","--","NO"))</f>
      </c>
      <c r="N41" s="567">
        <f>IF(F41=500,$F$17,IF(F41=220,$F$18,$F$19))</f>
        <v>40</v>
      </c>
      <c r="O41" s="568" t="str">
        <f>IF(L41="P",G41*N41*ROUND(K41/60,2)*0.1,"--")</f>
        <v>--</v>
      </c>
      <c r="P41" s="569" t="str">
        <f>IF(AND(L41="F",M41="NO"),G41*N41,"--")</f>
        <v>--</v>
      </c>
      <c r="Q41" s="569" t="str">
        <f>IF(L41="F",G41*N41*ROUND(K41/60,2),"--")</f>
        <v>--</v>
      </c>
      <c r="R41" s="570" t="str">
        <f>IF(L41="RF",G41*N41*ROUND(K41/60,2),"--")</f>
        <v>--</v>
      </c>
      <c r="S41" s="516">
        <f>IF(D41="","","SI")</f>
      </c>
      <c r="T41" s="287">
        <f>IF(D41="","",SUM(O41:R41)*IF(S41="SI",1,2))</f>
      </c>
      <c r="U41" s="107"/>
    </row>
    <row r="42" spans="2:21" s="16" customFormat="1" ht="16.5" customHeight="1">
      <c r="B42" s="103"/>
      <c r="C42" s="454"/>
      <c r="D42" s="517"/>
      <c r="E42" s="517"/>
      <c r="F42" s="518"/>
      <c r="G42" s="274">
        <f>IF(F42=500,$E$17,IF(F42=220,$E$18,$E$19))</f>
        <v>39.2543</v>
      </c>
      <c r="H42" s="520"/>
      <c r="I42" s="521"/>
      <c r="J42" s="52">
        <f>IF(D42="","",(I42-H42)*24)</f>
      </c>
      <c r="K42" s="25">
        <f>IF(D42="","",ROUND((I42-H42)*24*60,0))</f>
      </c>
      <c r="L42" s="474"/>
      <c r="M42" s="476">
        <f>IF(D42="","",IF(L42="P","--","NO"))</f>
      </c>
      <c r="N42" s="523">
        <f>IF(F42=500,$F$17,IF(F42=220,$F$18,$F$19))</f>
        <v>40</v>
      </c>
      <c r="O42" s="524" t="str">
        <f>IF(L42="P",G42*N42*ROUND(K42/60,2)*0.1,"--")</f>
        <v>--</v>
      </c>
      <c r="P42" s="525" t="str">
        <f>IF(AND(L42="F",M42="NO"),G42*N42,"--")</f>
        <v>--</v>
      </c>
      <c r="Q42" s="526" t="str">
        <f>IF(L42="F",G42*N42*ROUND(K42/60,2),"--")</f>
        <v>--</v>
      </c>
      <c r="R42" s="527" t="str">
        <f>IF(L42="RF",G42*N42*ROUND(K42/60,2),"--")</f>
        <v>--</v>
      </c>
      <c r="S42" s="476">
        <f>IF(D42="","","SI")</f>
      </c>
      <c r="T42" s="54">
        <f>IF(D42="","",SUM(O42:R42)*IF(S42="SI",1,2))</f>
      </c>
      <c r="U42" s="107"/>
    </row>
    <row r="43" spans="2:21" s="16" customFormat="1" ht="16.5" customHeight="1">
      <c r="B43" s="103"/>
      <c r="C43" s="454"/>
      <c r="D43" s="517"/>
      <c r="E43" s="517"/>
      <c r="F43" s="518"/>
      <c r="G43" s="274">
        <f>IF(F43=500,$E$17,IF(F43=220,$E$18,$E$19))</f>
        <v>39.2543</v>
      </c>
      <c r="H43" s="520"/>
      <c r="I43" s="521"/>
      <c r="J43" s="52">
        <f>IF(D43="","",(I43-H43)*24)</f>
      </c>
      <c r="K43" s="25">
        <f>IF(D43="","",ROUND((I43-H43)*24*60,0))</f>
      </c>
      <c r="L43" s="474"/>
      <c r="M43" s="476">
        <f>IF(D43="","",IF(L43="P","--","NO"))</f>
      </c>
      <c r="N43" s="523">
        <f>IF(F43=500,$F$17,IF(F43=220,$F$18,$F$19))</f>
        <v>40</v>
      </c>
      <c r="O43" s="524" t="str">
        <f>IF(L43="P",G43*N43*ROUND(K43/60,2)*0.1,"--")</f>
        <v>--</v>
      </c>
      <c r="P43" s="525" t="str">
        <f>IF(AND(L43="F",M43="NO"),G43*N43,"--")</f>
        <v>--</v>
      </c>
      <c r="Q43" s="526" t="str">
        <f>IF(L43="F",G43*N43*ROUND(K43/60,2),"--")</f>
        <v>--</v>
      </c>
      <c r="R43" s="527" t="str">
        <f>IF(L43="RF",G43*N43*ROUND(K43/60,2),"--")</f>
        <v>--</v>
      </c>
      <c r="S43" s="476">
        <f>IF(D43="","","SI")</f>
      </c>
      <c r="T43" s="54">
        <f>IF(D43="","",SUM(O43:R43)*IF(S43="SI",1,2))</f>
      </c>
      <c r="U43" s="107"/>
    </row>
    <row r="44" spans="2:21" s="16" customFormat="1" ht="16.5" customHeight="1" thickBot="1">
      <c r="B44" s="103"/>
      <c r="C44" s="463"/>
      <c r="D44" s="519"/>
      <c r="E44" s="519"/>
      <c r="F44" s="464"/>
      <c r="G44" s="275"/>
      <c r="H44" s="522"/>
      <c r="I44" s="522"/>
      <c r="J44" s="55"/>
      <c r="K44" s="55"/>
      <c r="L44" s="522"/>
      <c r="M44" s="473"/>
      <c r="N44" s="528"/>
      <c r="O44" s="529"/>
      <c r="P44" s="530"/>
      <c r="Q44" s="531"/>
      <c r="R44" s="532"/>
      <c r="S44" s="473"/>
      <c r="T44" s="212"/>
      <c r="U44" s="107"/>
    </row>
    <row r="45" spans="2:21" s="16" customFormat="1" ht="16.5" customHeight="1" thickBot="1" thickTop="1">
      <c r="B45" s="103"/>
      <c r="C45" s="244" t="s">
        <v>107</v>
      </c>
      <c r="D45" s="245" t="s">
        <v>108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391">
        <f>SUM(O22:O44)</f>
        <v>29414.648820000006</v>
      </c>
      <c r="P45" s="398">
        <f>SUM(P22:P44)</f>
        <v>1570.172</v>
      </c>
      <c r="Q45" s="399">
        <f>SUM(Q22:Q44)</f>
        <v>1570.172</v>
      </c>
      <c r="R45" s="401">
        <f>SUM(R22:R44)</f>
        <v>0</v>
      </c>
      <c r="S45" s="56"/>
      <c r="T45" s="57">
        <f>ROUND(SUM(T22:T44),2)</f>
        <v>24123.09</v>
      </c>
      <c r="U45" s="107"/>
    </row>
    <row r="46" spans="2:21" s="248" customFormat="1" ht="13.5" thickTop="1">
      <c r="B46" s="249"/>
      <c r="C46" s="246"/>
      <c r="D46" s="247" t="s">
        <v>109</v>
      </c>
      <c r="E46"/>
      <c r="F46" s="265"/>
      <c r="G46" s="265"/>
      <c r="H46" s="265"/>
      <c r="I46" s="265"/>
      <c r="J46" s="265"/>
      <c r="K46" s="265"/>
      <c r="L46" s="265"/>
      <c r="M46" s="265"/>
      <c r="N46" s="265"/>
      <c r="O46" s="263"/>
      <c r="P46" s="263"/>
      <c r="Q46" s="263"/>
      <c r="R46" s="263"/>
      <c r="S46" s="263"/>
      <c r="T46" s="266"/>
      <c r="U46" s="267"/>
    </row>
    <row r="47" spans="2:21" s="16" customFormat="1" ht="16.5" customHeight="1" thickBot="1"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3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X158"/>
  <sheetViews>
    <sheetView zoomScale="75" zoomScaleNormal="75" workbookViewId="0" topLeftCell="C7">
      <selection activeCell="F17" sqref="F1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71" customFormat="1" ht="26.25">
      <c r="A1" s="121"/>
      <c r="V1" s="441"/>
    </row>
    <row r="2" spans="1:22" s="71" customFormat="1" ht="26.25">
      <c r="A2" s="121"/>
      <c r="B2" s="231" t="str">
        <f>+'tot-0509'!B2</f>
        <v>ANEXO IV.1.a.  a la Resolución E.N.R.E.   N°  122 /2008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</row>
    <row r="3" s="16" customFormat="1" ht="12.75">
      <c r="A3" s="45"/>
    </row>
    <row r="4" spans="1:2" s="78" customFormat="1" ht="11.25">
      <c r="A4" s="76" t="s">
        <v>68</v>
      </c>
      <c r="B4" s="151"/>
    </row>
    <row r="5" spans="1:2" s="78" customFormat="1" ht="11.25">
      <c r="A5" s="76" t="s">
        <v>69</v>
      </c>
      <c r="B5" s="151"/>
    </row>
    <row r="6" s="16" customFormat="1" ht="13.5" thickBot="1"/>
    <row r="7" spans="2:22" s="16" customFormat="1" ht="13.5" thickTop="1"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89"/>
    </row>
    <row r="8" spans="2:22" s="10" customFormat="1" ht="20.25">
      <c r="B8" s="135"/>
      <c r="D8" s="7" t="s">
        <v>129</v>
      </c>
      <c r="E8" s="58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26"/>
    </row>
    <row r="9" spans="2:22" s="16" customFormat="1" ht="12.75">
      <c r="B9" s="10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07"/>
    </row>
    <row r="10" spans="2:22" s="10" customFormat="1" ht="20.25">
      <c r="B10" s="135"/>
      <c r="D10" s="136" t="s">
        <v>130</v>
      </c>
      <c r="F10" s="227"/>
      <c r="G10" s="228"/>
      <c r="H10" s="228"/>
      <c r="I10" s="228"/>
      <c r="J10" s="228"/>
      <c r="K10" s="228"/>
      <c r="L10" s="228"/>
      <c r="M10" s="228"/>
      <c r="N10" s="228"/>
      <c r="O10" s="228"/>
      <c r="P10" s="11"/>
      <c r="Q10" s="11"/>
      <c r="R10" s="11"/>
      <c r="S10" s="11"/>
      <c r="T10" s="11"/>
      <c r="U10" s="11"/>
      <c r="V10" s="198"/>
    </row>
    <row r="11" spans="2:22" s="16" customFormat="1" ht="16.5" customHeight="1">
      <c r="B11" s="103"/>
      <c r="C11" s="14"/>
      <c r="D11" s="215"/>
      <c r="F11" s="84"/>
      <c r="G11" s="127"/>
      <c r="H11" s="127"/>
      <c r="I11" s="127"/>
      <c r="J11" s="127"/>
      <c r="K11" s="127"/>
      <c r="L11" s="127"/>
      <c r="M11" s="127"/>
      <c r="N11" s="127"/>
      <c r="O11" s="127"/>
      <c r="P11" s="14"/>
      <c r="Q11" s="14"/>
      <c r="R11" s="14"/>
      <c r="S11" s="14"/>
      <c r="T11" s="14"/>
      <c r="U11" s="14"/>
      <c r="V11" s="107"/>
    </row>
    <row r="12" spans="2:22" s="10" customFormat="1" ht="20.25">
      <c r="B12" s="135"/>
      <c r="D12" s="136" t="s">
        <v>131</v>
      </c>
      <c r="F12" s="227"/>
      <c r="G12" s="228"/>
      <c r="H12" s="228"/>
      <c r="I12" s="228"/>
      <c r="J12" s="228"/>
      <c r="K12" s="228"/>
      <c r="L12" s="228"/>
      <c r="M12" s="228"/>
      <c r="N12" s="228"/>
      <c r="O12" s="228"/>
      <c r="P12" s="11"/>
      <c r="Q12" s="11"/>
      <c r="R12" s="11"/>
      <c r="S12" s="11"/>
      <c r="T12" s="11"/>
      <c r="U12" s="11"/>
      <c r="V12" s="198"/>
    </row>
    <row r="13" spans="2:22" s="16" customFormat="1" ht="16.5" customHeight="1">
      <c r="B13" s="103"/>
      <c r="C13" s="14"/>
      <c r="D13" s="215"/>
      <c r="F13" s="84"/>
      <c r="G13" s="127"/>
      <c r="H13" s="127"/>
      <c r="I13" s="127"/>
      <c r="J13" s="127"/>
      <c r="K13" s="127"/>
      <c r="L13" s="127"/>
      <c r="M13" s="127"/>
      <c r="N13" s="127"/>
      <c r="O13" s="127"/>
      <c r="P13" s="14"/>
      <c r="Q13" s="14"/>
      <c r="R13" s="14"/>
      <c r="S13" s="14"/>
      <c r="T13" s="14"/>
      <c r="U13" s="14"/>
      <c r="V13" s="107"/>
    </row>
    <row r="14" spans="2:22" s="15" customFormat="1" ht="16.5" customHeight="1">
      <c r="B14" s="152" t="str">
        <f>+'tot-0509'!B14</f>
        <v>Desde el 01 al 30 de septiembre de 2005</v>
      </c>
      <c r="C14" s="138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138"/>
      <c r="Q14" s="138"/>
      <c r="R14" s="138"/>
      <c r="S14" s="138"/>
      <c r="T14" s="138"/>
      <c r="U14" s="138"/>
      <c r="V14" s="230"/>
    </row>
    <row r="15" spans="2:22" s="16" customFormat="1" ht="16.5" customHeight="1" thickBot="1">
      <c r="B15" s="103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07"/>
    </row>
    <row r="16" spans="2:22" s="16" customFormat="1" ht="16.5" customHeight="1" thickBot="1" thickTop="1">
      <c r="B16" s="103"/>
      <c r="C16" s="14"/>
      <c r="D16" s="208" t="s">
        <v>114</v>
      </c>
      <c r="E16" s="232"/>
      <c r="F16" s="240">
        <v>0.245</v>
      </c>
      <c r="G16" s="206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07"/>
    </row>
    <row r="17" spans="2:22" s="16" customFormat="1" ht="16.5" customHeight="1" thickBot="1" thickTop="1">
      <c r="B17" s="103"/>
      <c r="C17" s="14"/>
      <c r="D17" s="233" t="s">
        <v>115</v>
      </c>
      <c r="E17" s="234"/>
      <c r="F17" s="235">
        <v>20</v>
      </c>
      <c r="G17" s="206"/>
      <c r="H17"/>
      <c r="I17" s="443"/>
      <c r="J17" s="444"/>
      <c r="K17" s="14"/>
      <c r="L17" s="14"/>
      <c r="M17" s="14"/>
      <c r="O17" s="14"/>
      <c r="P17" s="14"/>
      <c r="Q17" s="14"/>
      <c r="R17" s="128"/>
      <c r="S17" s="128"/>
      <c r="T17" s="128"/>
      <c r="U17" s="128"/>
      <c r="V17" s="107"/>
    </row>
    <row r="18" spans="2:22" s="16" customFormat="1" ht="16.5" customHeight="1" thickBot="1" thickTop="1">
      <c r="B18" s="103"/>
      <c r="C18" s="2"/>
      <c r="D18" s="216"/>
      <c r="E18" s="217"/>
      <c r="F18" s="217"/>
      <c r="G18" s="31"/>
      <c r="H18" s="31"/>
      <c r="I18" s="31"/>
      <c r="J18" s="31"/>
      <c r="K18" s="31"/>
      <c r="L18" s="31"/>
      <c r="M18" s="31"/>
      <c r="N18" s="31"/>
      <c r="O18" s="218"/>
      <c r="P18" s="219"/>
      <c r="Q18" s="220"/>
      <c r="R18" s="220"/>
      <c r="S18" s="220"/>
      <c r="T18" s="221"/>
      <c r="U18" s="222"/>
      <c r="V18" s="107"/>
    </row>
    <row r="19" spans="2:22" s="16" customFormat="1" ht="33.75" customHeight="1" thickBot="1" thickTop="1">
      <c r="B19" s="103"/>
      <c r="C19" s="142" t="s">
        <v>85</v>
      </c>
      <c r="D19" s="148" t="s">
        <v>116</v>
      </c>
      <c r="E19" s="144" t="s">
        <v>62</v>
      </c>
      <c r="F19" s="236" t="s">
        <v>117</v>
      </c>
      <c r="G19" s="273" t="s">
        <v>90</v>
      </c>
      <c r="H19" s="144" t="s">
        <v>91</v>
      </c>
      <c r="I19" s="144" t="s">
        <v>92</v>
      </c>
      <c r="J19" s="148" t="s">
        <v>93</v>
      </c>
      <c r="K19" s="148" t="s">
        <v>94</v>
      </c>
      <c r="L19" s="147" t="s">
        <v>95</v>
      </c>
      <c r="M19" s="147" t="s">
        <v>96</v>
      </c>
      <c r="N19" s="144" t="s">
        <v>98</v>
      </c>
      <c r="O19" s="273" t="s">
        <v>89</v>
      </c>
      <c r="P19" s="404" t="s">
        <v>110</v>
      </c>
      <c r="Q19" s="408" t="s">
        <v>132</v>
      </c>
      <c r="R19" s="409"/>
      <c r="S19" s="416" t="s">
        <v>103</v>
      </c>
      <c r="T19" s="149" t="s">
        <v>105</v>
      </c>
      <c r="U19" s="237" t="s">
        <v>106</v>
      </c>
      <c r="V19" s="107"/>
    </row>
    <row r="20" spans="2:22" s="16" customFormat="1" ht="16.5" customHeight="1" hidden="1" thickTop="1">
      <c r="B20" s="103"/>
      <c r="C20" s="223"/>
      <c r="D20" s="224"/>
      <c r="E20" s="224"/>
      <c r="F20" s="224"/>
      <c r="G20" s="279"/>
      <c r="H20" s="225"/>
      <c r="I20" s="225"/>
      <c r="J20" s="223"/>
      <c r="K20" s="223"/>
      <c r="L20" s="224"/>
      <c r="M20" s="17"/>
      <c r="N20" s="223"/>
      <c r="O20" s="285"/>
      <c r="P20" s="405"/>
      <c r="Q20" s="410"/>
      <c r="R20" s="411"/>
      <c r="S20" s="417"/>
      <c r="T20" s="420"/>
      <c r="U20" s="425"/>
      <c r="V20" s="107"/>
    </row>
    <row r="21" spans="2:22" s="16" customFormat="1" ht="16.5" customHeight="1" thickTop="1">
      <c r="B21" s="103"/>
      <c r="C21" s="26"/>
      <c r="D21" s="61"/>
      <c r="E21" s="62"/>
      <c r="F21" s="63"/>
      <c r="G21" s="284"/>
      <c r="H21" s="65"/>
      <c r="I21" s="66"/>
      <c r="J21" s="67"/>
      <c r="K21" s="68"/>
      <c r="L21" s="69"/>
      <c r="M21" s="18"/>
      <c r="N21" s="64"/>
      <c r="O21" s="286"/>
      <c r="P21" s="406"/>
      <c r="Q21" s="412"/>
      <c r="R21" s="413"/>
      <c r="S21" s="418"/>
      <c r="T21" s="64"/>
      <c r="U21" s="238"/>
      <c r="V21" s="107"/>
    </row>
    <row r="22" spans="2:22" s="16" customFormat="1" ht="16.5" customHeight="1">
      <c r="B22" s="103"/>
      <c r="C22" s="454">
        <v>87</v>
      </c>
      <c r="D22" s="533" t="s">
        <v>63</v>
      </c>
      <c r="E22" s="517" t="s">
        <v>64</v>
      </c>
      <c r="F22" s="534">
        <v>245</v>
      </c>
      <c r="G22" s="437">
        <f aca="true" t="shared" si="0" ref="G22:G31">F22*$F$16</f>
        <v>60.025</v>
      </c>
      <c r="H22" s="520">
        <v>38599.771527777775</v>
      </c>
      <c r="I22" s="472">
        <v>38599.777083333334</v>
      </c>
      <c r="J22" s="52">
        <f aca="true" t="shared" si="1" ref="J22:J31">IF(D22="","",(I22-H22)*24)</f>
        <v>0.13333333341870457</v>
      </c>
      <c r="K22" s="25">
        <f aca="true" t="shared" si="2" ref="K22:K31">IF(D22="","",ROUND((I22-H22)*24*60,0))</f>
        <v>8</v>
      </c>
      <c r="L22" s="474" t="s">
        <v>145</v>
      </c>
      <c r="M22" s="500" t="str">
        <f aca="true" t="shared" si="3" ref="M22:M31">IF(D22="","","--")</f>
        <v>--</v>
      </c>
      <c r="N22" s="476" t="str">
        <f>IF(D22="","",IF(OR(L22="P",L22="RP"),"--","NO"))</f>
        <v>--</v>
      </c>
      <c r="O22" s="537">
        <f aca="true" t="shared" si="4" ref="O22:O31">IF(L22="P",$F$17/10,$F$17)</f>
        <v>2</v>
      </c>
      <c r="P22" s="538">
        <f aca="true" t="shared" si="5" ref="P22:P31">IF(L22="P",G22*O22*ROUND(K22/60,2),"--")</f>
        <v>15.6065</v>
      </c>
      <c r="Q22" s="539" t="str">
        <f aca="true" t="shared" si="6" ref="Q22:Q31">IF(AND(L22="F",N22="NO"),G22*O22,"--")</f>
        <v>--</v>
      </c>
      <c r="R22" s="540" t="str">
        <f aca="true" t="shared" si="7" ref="R22:R31">IF(L22="F",G22*O22*ROUND(K22/60,2),"--")</f>
        <v>--</v>
      </c>
      <c r="S22" s="541" t="str">
        <f aca="true" t="shared" si="8" ref="S22:S31">IF(L22="RF",G22*O22*ROUND(K22/60,2),"--")</f>
        <v>--</v>
      </c>
      <c r="T22" s="476" t="str">
        <f aca="true" t="shared" si="9" ref="T22:T31">IF(D22="","","SI")</f>
        <v>SI</v>
      </c>
      <c r="U22" s="54">
        <f aca="true" t="shared" si="10" ref="U22:U31">IF(D22="","",SUM(P22:S22)*IF(T22="SI",1,2))</f>
        <v>15.6065</v>
      </c>
      <c r="V22" s="107"/>
    </row>
    <row r="23" spans="2:22" s="16" customFormat="1" ht="16.5" customHeight="1">
      <c r="B23" s="103"/>
      <c r="C23" s="454">
        <v>88</v>
      </c>
      <c r="D23" s="533" t="s">
        <v>63</v>
      </c>
      <c r="E23" s="517" t="s">
        <v>65</v>
      </c>
      <c r="F23" s="534">
        <v>245</v>
      </c>
      <c r="G23" s="437">
        <f t="shared" si="0"/>
        <v>60.025</v>
      </c>
      <c r="H23" s="520">
        <v>38599.771527777775</v>
      </c>
      <c r="I23" s="472">
        <v>38599.77847222222</v>
      </c>
      <c r="J23" s="52">
        <f t="shared" si="1"/>
        <v>0.16666666668606922</v>
      </c>
      <c r="K23" s="25">
        <f t="shared" si="2"/>
        <v>10</v>
      </c>
      <c r="L23" s="474" t="s">
        <v>145</v>
      </c>
      <c r="M23" s="500" t="str">
        <f t="shared" si="3"/>
        <v>--</v>
      </c>
      <c r="N23" s="476" t="str">
        <f>IF(D23="","",IF(OR(L23="P",L23="RP"),"--","NO"))</f>
        <v>--</v>
      </c>
      <c r="O23" s="537">
        <f t="shared" si="4"/>
        <v>2</v>
      </c>
      <c r="P23" s="538">
        <f t="shared" si="5"/>
        <v>20.4085</v>
      </c>
      <c r="Q23" s="539" t="str">
        <f t="shared" si="6"/>
        <v>--</v>
      </c>
      <c r="R23" s="540" t="str">
        <f t="shared" si="7"/>
        <v>--</v>
      </c>
      <c r="S23" s="541" t="str">
        <f t="shared" si="8"/>
        <v>--</v>
      </c>
      <c r="T23" s="476" t="str">
        <f t="shared" si="9"/>
        <v>SI</v>
      </c>
      <c r="U23" s="54">
        <f t="shared" si="10"/>
        <v>20.4085</v>
      </c>
      <c r="V23" s="107"/>
    </row>
    <row r="24" spans="2:22" s="16" customFormat="1" ht="16.5" customHeight="1">
      <c r="B24" s="103"/>
      <c r="C24" s="454">
        <v>89</v>
      </c>
      <c r="D24" s="533" t="s">
        <v>63</v>
      </c>
      <c r="E24" s="517" t="s">
        <v>66</v>
      </c>
      <c r="F24" s="534">
        <v>245</v>
      </c>
      <c r="G24" s="437">
        <f t="shared" si="0"/>
        <v>60.025</v>
      </c>
      <c r="H24" s="520">
        <v>38604.44861111111</v>
      </c>
      <c r="I24" s="472">
        <v>38604.63125</v>
      </c>
      <c r="J24" s="52">
        <f t="shared" si="1"/>
        <v>4.383333333302289</v>
      </c>
      <c r="K24" s="25">
        <f t="shared" si="2"/>
        <v>263</v>
      </c>
      <c r="L24" s="474" t="s">
        <v>141</v>
      </c>
      <c r="M24" s="500" t="str">
        <f t="shared" si="3"/>
        <v>--</v>
      </c>
      <c r="N24" s="476" t="s">
        <v>146</v>
      </c>
      <c r="O24" s="537">
        <f t="shared" si="4"/>
        <v>20</v>
      </c>
      <c r="P24" s="538" t="str">
        <f t="shared" si="5"/>
        <v>--</v>
      </c>
      <c r="Q24" s="539" t="str">
        <f t="shared" si="6"/>
        <v>--</v>
      </c>
      <c r="R24" s="540">
        <f t="shared" si="7"/>
        <v>5258.19</v>
      </c>
      <c r="S24" s="541" t="str">
        <f t="shared" si="8"/>
        <v>--</v>
      </c>
      <c r="T24" s="476" t="str">
        <f t="shared" si="9"/>
        <v>SI</v>
      </c>
      <c r="U24" s="54">
        <f t="shared" si="10"/>
        <v>5258.19</v>
      </c>
      <c r="V24" s="107"/>
    </row>
    <row r="25" spans="2:22" s="16" customFormat="1" ht="16.5" customHeight="1">
      <c r="B25" s="103"/>
      <c r="C25" s="454">
        <v>90</v>
      </c>
      <c r="D25" s="533" t="s">
        <v>51</v>
      </c>
      <c r="E25" s="517" t="s">
        <v>136</v>
      </c>
      <c r="F25" s="534">
        <v>150</v>
      </c>
      <c r="G25" s="437">
        <f t="shared" si="0"/>
        <v>36.75</v>
      </c>
      <c r="H25" s="520">
        <v>38606.97152777778</v>
      </c>
      <c r="I25" s="472">
        <v>38610.79027777778</v>
      </c>
      <c r="J25" s="52">
        <f t="shared" si="1"/>
        <v>91.64999999996508</v>
      </c>
      <c r="K25" s="25">
        <f t="shared" si="2"/>
        <v>5499</v>
      </c>
      <c r="L25" s="474" t="s">
        <v>141</v>
      </c>
      <c r="M25" s="500" t="str">
        <f t="shared" si="3"/>
        <v>--</v>
      </c>
      <c r="N25" s="476" t="s">
        <v>146</v>
      </c>
      <c r="O25" s="537">
        <f t="shared" si="4"/>
        <v>20</v>
      </c>
      <c r="P25" s="538" t="str">
        <f t="shared" si="5"/>
        <v>--</v>
      </c>
      <c r="Q25" s="539" t="str">
        <f t="shared" si="6"/>
        <v>--</v>
      </c>
      <c r="R25" s="540">
        <f t="shared" si="7"/>
        <v>67362.75</v>
      </c>
      <c r="S25" s="541" t="str">
        <f t="shared" si="8"/>
        <v>--</v>
      </c>
      <c r="T25" s="476" t="str">
        <f t="shared" si="9"/>
        <v>SI</v>
      </c>
      <c r="U25" s="54">
        <f t="shared" si="10"/>
        <v>67362.75</v>
      </c>
      <c r="V25" s="213"/>
    </row>
    <row r="26" spans="2:22" s="16" customFormat="1" ht="16.5" customHeight="1">
      <c r="B26" s="103"/>
      <c r="C26" s="454">
        <v>92</v>
      </c>
      <c r="D26" s="533" t="s">
        <v>63</v>
      </c>
      <c r="E26" s="517" t="s">
        <v>64</v>
      </c>
      <c r="F26" s="534">
        <v>245</v>
      </c>
      <c r="G26" s="437">
        <f t="shared" si="0"/>
        <v>60.025</v>
      </c>
      <c r="H26" s="520">
        <v>38615.24930555555</v>
      </c>
      <c r="I26" s="472">
        <v>38615.61875</v>
      </c>
      <c r="J26" s="52">
        <f t="shared" si="1"/>
        <v>8.866666666755918</v>
      </c>
      <c r="K26" s="25">
        <f t="shared" si="2"/>
        <v>532</v>
      </c>
      <c r="L26" s="474" t="s">
        <v>145</v>
      </c>
      <c r="M26" s="500" t="str">
        <f t="shared" si="3"/>
        <v>--</v>
      </c>
      <c r="N26" s="476" t="str">
        <f>IF(D26="","",IF(OR(L26="P",L26="RP"),"--","NO"))</f>
        <v>--</v>
      </c>
      <c r="O26" s="537">
        <f t="shared" si="4"/>
        <v>2</v>
      </c>
      <c r="P26" s="538">
        <f t="shared" si="5"/>
        <v>1064.8435</v>
      </c>
      <c r="Q26" s="539" t="str">
        <f t="shared" si="6"/>
        <v>--</v>
      </c>
      <c r="R26" s="540" t="str">
        <f t="shared" si="7"/>
        <v>--</v>
      </c>
      <c r="S26" s="541" t="str">
        <f t="shared" si="8"/>
        <v>--</v>
      </c>
      <c r="T26" s="476" t="str">
        <f t="shared" si="9"/>
        <v>SI</v>
      </c>
      <c r="U26" s="54">
        <f t="shared" si="10"/>
        <v>1064.8435</v>
      </c>
      <c r="V26" s="213"/>
    </row>
    <row r="27" spans="2:22" s="16" customFormat="1" ht="16.5" customHeight="1">
      <c r="B27" s="103"/>
      <c r="C27" s="454">
        <v>93</v>
      </c>
      <c r="D27" s="533" t="s">
        <v>63</v>
      </c>
      <c r="E27" s="517" t="s">
        <v>65</v>
      </c>
      <c r="F27" s="534">
        <v>245</v>
      </c>
      <c r="G27" s="437">
        <f t="shared" si="0"/>
        <v>60.025</v>
      </c>
      <c r="H27" s="520">
        <v>38615.32916666667</v>
      </c>
      <c r="I27" s="472">
        <v>38615.61736111111</v>
      </c>
      <c r="J27" s="52">
        <f t="shared" si="1"/>
        <v>6.916666666511446</v>
      </c>
      <c r="K27" s="25">
        <f t="shared" si="2"/>
        <v>415</v>
      </c>
      <c r="L27" s="474" t="s">
        <v>145</v>
      </c>
      <c r="M27" s="500" t="str">
        <f t="shared" si="3"/>
        <v>--</v>
      </c>
      <c r="N27" s="476" t="str">
        <f>IF(D27="","",IF(OR(L27="P",L27="RP"),"--","NO"))</f>
        <v>--</v>
      </c>
      <c r="O27" s="537">
        <f t="shared" si="4"/>
        <v>2</v>
      </c>
      <c r="P27" s="538">
        <f t="shared" si="5"/>
        <v>830.746</v>
      </c>
      <c r="Q27" s="539" t="str">
        <f t="shared" si="6"/>
        <v>--</v>
      </c>
      <c r="R27" s="540" t="str">
        <f t="shared" si="7"/>
        <v>--</v>
      </c>
      <c r="S27" s="541" t="str">
        <f t="shared" si="8"/>
        <v>--</v>
      </c>
      <c r="T27" s="476" t="str">
        <f t="shared" si="9"/>
        <v>SI</v>
      </c>
      <c r="U27" s="54">
        <f t="shared" si="10"/>
        <v>830.746</v>
      </c>
      <c r="V27" s="213"/>
    </row>
    <row r="28" spans="2:22" s="16" customFormat="1" ht="16.5" customHeight="1">
      <c r="B28" s="103"/>
      <c r="C28" s="454">
        <v>96</v>
      </c>
      <c r="D28" s="533" t="s">
        <v>63</v>
      </c>
      <c r="E28" s="517" t="s">
        <v>67</v>
      </c>
      <c r="F28" s="534">
        <v>245</v>
      </c>
      <c r="G28" s="437">
        <f t="shared" si="0"/>
        <v>60.025</v>
      </c>
      <c r="H28" s="520">
        <v>38619.74444444444</v>
      </c>
      <c r="I28" s="472">
        <v>38619.87222222222</v>
      </c>
      <c r="J28" s="52">
        <f t="shared" si="1"/>
        <v>3.0666666667093523</v>
      </c>
      <c r="K28" s="25">
        <f t="shared" si="2"/>
        <v>184</v>
      </c>
      <c r="L28" s="474" t="s">
        <v>141</v>
      </c>
      <c r="M28" s="500" t="str">
        <f t="shared" si="3"/>
        <v>--</v>
      </c>
      <c r="N28" s="476" t="s">
        <v>146</v>
      </c>
      <c r="O28" s="537">
        <f t="shared" si="4"/>
        <v>20</v>
      </c>
      <c r="P28" s="538" t="str">
        <f t="shared" si="5"/>
        <v>--</v>
      </c>
      <c r="Q28" s="539" t="str">
        <f t="shared" si="6"/>
        <v>--</v>
      </c>
      <c r="R28" s="540">
        <f t="shared" si="7"/>
        <v>3685.535</v>
      </c>
      <c r="S28" s="541" t="str">
        <f t="shared" si="8"/>
        <v>--</v>
      </c>
      <c r="T28" s="476" t="str">
        <f t="shared" si="9"/>
        <v>SI</v>
      </c>
      <c r="U28" s="54">
        <f t="shared" si="10"/>
        <v>3685.535</v>
      </c>
      <c r="V28" s="213"/>
    </row>
    <row r="29" spans="2:22" s="16" customFormat="1" ht="16.5" customHeight="1">
      <c r="B29" s="103"/>
      <c r="C29" s="454">
        <v>101</v>
      </c>
      <c r="D29" s="533" t="s">
        <v>63</v>
      </c>
      <c r="E29" s="517" t="s">
        <v>65</v>
      </c>
      <c r="F29" s="534">
        <v>245</v>
      </c>
      <c r="G29" s="437">
        <f t="shared" si="0"/>
        <v>60.025</v>
      </c>
      <c r="H29" s="520">
        <v>38620.748611111114</v>
      </c>
      <c r="I29" s="472">
        <v>38620.763194444444</v>
      </c>
      <c r="J29" s="52">
        <f t="shared" si="1"/>
        <v>0.3499999999185093</v>
      </c>
      <c r="K29" s="25">
        <f t="shared" si="2"/>
        <v>21</v>
      </c>
      <c r="L29" s="474" t="s">
        <v>145</v>
      </c>
      <c r="M29" s="500" t="str">
        <f t="shared" si="3"/>
        <v>--</v>
      </c>
      <c r="N29" s="476" t="str">
        <f>IF(D29="","",IF(OR(L29="P",L29="RP"),"--","NO"))</f>
        <v>--</v>
      </c>
      <c r="O29" s="537">
        <f t="shared" si="4"/>
        <v>2</v>
      </c>
      <c r="P29" s="538">
        <f t="shared" si="5"/>
        <v>42.0175</v>
      </c>
      <c r="Q29" s="539" t="str">
        <f t="shared" si="6"/>
        <v>--</v>
      </c>
      <c r="R29" s="540" t="str">
        <f t="shared" si="7"/>
        <v>--</v>
      </c>
      <c r="S29" s="541" t="str">
        <f t="shared" si="8"/>
        <v>--</v>
      </c>
      <c r="T29" s="476" t="str">
        <f t="shared" si="9"/>
        <v>SI</v>
      </c>
      <c r="U29" s="54">
        <f t="shared" si="10"/>
        <v>42.0175</v>
      </c>
      <c r="V29" s="213"/>
    </row>
    <row r="30" spans="2:22" s="16" customFormat="1" ht="16.5" customHeight="1">
      <c r="B30" s="103"/>
      <c r="C30" s="454">
        <v>102</v>
      </c>
      <c r="D30" s="533" t="s">
        <v>63</v>
      </c>
      <c r="E30" s="517" t="s">
        <v>64</v>
      </c>
      <c r="F30" s="534">
        <v>245</v>
      </c>
      <c r="G30" s="437">
        <f t="shared" si="0"/>
        <v>60.025</v>
      </c>
      <c r="H30" s="520">
        <v>38620.74930555555</v>
      </c>
      <c r="I30" s="472">
        <v>38620.76458333333</v>
      </c>
      <c r="J30" s="52">
        <f t="shared" si="1"/>
        <v>0.3666666666395031</v>
      </c>
      <c r="K30" s="25">
        <f t="shared" si="2"/>
        <v>22</v>
      </c>
      <c r="L30" s="474" t="s">
        <v>145</v>
      </c>
      <c r="M30" s="500" t="str">
        <f t="shared" si="3"/>
        <v>--</v>
      </c>
      <c r="N30" s="476" t="str">
        <f>IF(D30="","",IF(OR(L30="P",L30="RP"),"--","NO"))</f>
        <v>--</v>
      </c>
      <c r="O30" s="537">
        <f t="shared" si="4"/>
        <v>2</v>
      </c>
      <c r="P30" s="538">
        <f t="shared" si="5"/>
        <v>44.4185</v>
      </c>
      <c r="Q30" s="539" t="str">
        <f t="shared" si="6"/>
        <v>--</v>
      </c>
      <c r="R30" s="540" t="str">
        <f t="shared" si="7"/>
        <v>--</v>
      </c>
      <c r="S30" s="541" t="str">
        <f t="shared" si="8"/>
        <v>--</v>
      </c>
      <c r="T30" s="476" t="str">
        <f t="shared" si="9"/>
        <v>SI</v>
      </c>
      <c r="U30" s="54">
        <f t="shared" si="10"/>
        <v>44.4185</v>
      </c>
      <c r="V30" s="107"/>
    </row>
    <row r="31" spans="2:22" s="16" customFormat="1" ht="16.5" customHeight="1">
      <c r="B31" s="103"/>
      <c r="C31" s="454">
        <v>103</v>
      </c>
      <c r="D31" s="533" t="s">
        <v>21</v>
      </c>
      <c r="E31" s="517" t="s">
        <v>135</v>
      </c>
      <c r="F31" s="534">
        <v>150</v>
      </c>
      <c r="G31" s="437">
        <f t="shared" si="0"/>
        <v>36.75</v>
      </c>
      <c r="H31" s="520">
        <v>38624.77569444444</v>
      </c>
      <c r="I31" s="472">
        <v>38624.94097222222</v>
      </c>
      <c r="J31" s="52">
        <f t="shared" si="1"/>
        <v>3.9666666666744277</v>
      </c>
      <c r="K31" s="25">
        <f t="shared" si="2"/>
        <v>238</v>
      </c>
      <c r="L31" s="474" t="s">
        <v>141</v>
      </c>
      <c r="M31" s="500" t="str">
        <f t="shared" si="3"/>
        <v>--</v>
      </c>
      <c r="N31" s="476" t="s">
        <v>146</v>
      </c>
      <c r="O31" s="537">
        <f t="shared" si="4"/>
        <v>20</v>
      </c>
      <c r="P31" s="538" t="str">
        <f t="shared" si="5"/>
        <v>--</v>
      </c>
      <c r="Q31" s="539" t="str">
        <f t="shared" si="6"/>
        <v>--</v>
      </c>
      <c r="R31" s="540">
        <f t="shared" si="7"/>
        <v>2917.9500000000003</v>
      </c>
      <c r="S31" s="541" t="str">
        <f t="shared" si="8"/>
        <v>--</v>
      </c>
      <c r="T31" s="476" t="str">
        <f t="shared" si="9"/>
        <v>SI</v>
      </c>
      <c r="U31" s="54">
        <f t="shared" si="10"/>
        <v>2917.9500000000003</v>
      </c>
      <c r="V31" s="107"/>
    </row>
    <row r="32" spans="2:22" s="16" customFormat="1" ht="16.5" customHeight="1">
      <c r="B32" s="103"/>
      <c r="C32" s="454"/>
      <c r="D32" s="533"/>
      <c r="E32" s="517"/>
      <c r="F32" s="534"/>
      <c r="G32" s="437"/>
      <c r="H32" s="520"/>
      <c r="I32" s="472"/>
      <c r="J32" s="52"/>
      <c r="K32" s="25"/>
      <c r="L32" s="474"/>
      <c r="M32" s="500"/>
      <c r="N32" s="476"/>
      <c r="O32" s="537"/>
      <c r="P32" s="538"/>
      <c r="Q32" s="539"/>
      <c r="R32" s="540"/>
      <c r="S32" s="541"/>
      <c r="T32" s="476"/>
      <c r="U32" s="54"/>
      <c r="V32" s="107"/>
    </row>
    <row r="33" spans="2:22" s="16" customFormat="1" ht="16.5" customHeight="1">
      <c r="B33" s="103"/>
      <c r="C33" s="454"/>
      <c r="D33" s="533"/>
      <c r="E33" s="517"/>
      <c r="F33" s="534"/>
      <c r="G33" s="437"/>
      <c r="H33" s="520"/>
      <c r="I33" s="472"/>
      <c r="J33" s="52"/>
      <c r="K33" s="25"/>
      <c r="L33" s="474"/>
      <c r="M33" s="500"/>
      <c r="N33" s="476"/>
      <c r="O33" s="537"/>
      <c r="P33" s="538"/>
      <c r="Q33" s="539"/>
      <c r="R33" s="540"/>
      <c r="S33" s="541"/>
      <c r="T33" s="476"/>
      <c r="U33" s="54"/>
      <c r="V33" s="107"/>
    </row>
    <row r="34" spans="2:22" s="16" customFormat="1" ht="16.5" customHeight="1">
      <c r="B34" s="103"/>
      <c r="C34" s="454"/>
      <c r="D34" s="533"/>
      <c r="E34" s="517"/>
      <c r="F34" s="534"/>
      <c r="G34" s="437"/>
      <c r="H34" s="520"/>
      <c r="I34" s="472"/>
      <c r="J34" s="52"/>
      <c r="K34" s="25"/>
      <c r="L34" s="474"/>
      <c r="M34" s="500"/>
      <c r="N34" s="476"/>
      <c r="O34" s="537"/>
      <c r="P34" s="538"/>
      <c r="Q34" s="539"/>
      <c r="R34" s="540"/>
      <c r="S34" s="541"/>
      <c r="T34" s="476"/>
      <c r="U34" s="54"/>
      <c r="V34" s="107"/>
    </row>
    <row r="35" spans="2:22" s="16" customFormat="1" ht="16.5" customHeight="1">
      <c r="B35" s="103"/>
      <c r="C35" s="454"/>
      <c r="D35" s="533"/>
      <c r="E35" s="517"/>
      <c r="F35" s="534"/>
      <c r="G35" s="437"/>
      <c r="H35" s="520"/>
      <c r="I35" s="472"/>
      <c r="J35" s="52"/>
      <c r="K35" s="25"/>
      <c r="L35" s="474"/>
      <c r="M35" s="500"/>
      <c r="N35" s="476"/>
      <c r="O35" s="537"/>
      <c r="P35" s="538"/>
      <c r="Q35" s="539"/>
      <c r="R35" s="540"/>
      <c r="S35" s="541"/>
      <c r="T35" s="476"/>
      <c r="U35" s="54"/>
      <c r="V35" s="107"/>
    </row>
    <row r="36" spans="2:22" s="16" customFormat="1" ht="16.5" customHeight="1">
      <c r="B36" s="103"/>
      <c r="C36" s="454"/>
      <c r="D36" s="533"/>
      <c r="E36" s="517"/>
      <c r="F36" s="534"/>
      <c r="G36" s="437"/>
      <c r="H36" s="520"/>
      <c r="I36" s="472"/>
      <c r="J36" s="52"/>
      <c r="K36" s="25"/>
      <c r="L36" s="474"/>
      <c r="M36" s="500"/>
      <c r="N36" s="476"/>
      <c r="O36" s="537"/>
      <c r="P36" s="538"/>
      <c r="Q36" s="539"/>
      <c r="R36" s="540"/>
      <c r="S36" s="541"/>
      <c r="T36" s="476"/>
      <c r="U36" s="54"/>
      <c r="V36" s="107"/>
    </row>
    <row r="37" spans="2:22" s="16" customFormat="1" ht="16.5" customHeight="1">
      <c r="B37" s="103"/>
      <c r="C37" s="454"/>
      <c r="D37" s="533"/>
      <c r="E37" s="517"/>
      <c r="F37" s="534"/>
      <c r="G37" s="437"/>
      <c r="H37" s="520"/>
      <c r="I37" s="472"/>
      <c r="J37" s="52"/>
      <c r="K37" s="25"/>
      <c r="L37" s="474"/>
      <c r="M37" s="500"/>
      <c r="N37" s="476"/>
      <c r="O37" s="537"/>
      <c r="P37" s="538"/>
      <c r="Q37" s="539"/>
      <c r="R37" s="540"/>
      <c r="S37" s="541"/>
      <c r="T37" s="476"/>
      <c r="U37" s="54"/>
      <c r="V37" s="107"/>
    </row>
    <row r="38" spans="2:22" s="16" customFormat="1" ht="16.5" customHeight="1">
      <c r="B38" s="103"/>
      <c r="C38" s="454"/>
      <c r="D38" s="533"/>
      <c r="E38" s="517"/>
      <c r="F38" s="534"/>
      <c r="G38" s="437"/>
      <c r="H38" s="520"/>
      <c r="I38" s="472"/>
      <c r="J38" s="52"/>
      <c r="K38" s="25"/>
      <c r="L38" s="474"/>
      <c r="M38" s="500"/>
      <c r="N38" s="476"/>
      <c r="O38" s="537"/>
      <c r="P38" s="538"/>
      <c r="Q38" s="539"/>
      <c r="R38" s="540"/>
      <c r="S38" s="541"/>
      <c r="T38" s="476"/>
      <c r="U38" s="54"/>
      <c r="V38" s="107"/>
    </row>
    <row r="39" spans="2:22" s="16" customFormat="1" ht="16.5" customHeight="1">
      <c r="B39" s="103"/>
      <c r="C39" s="454"/>
      <c r="D39" s="533"/>
      <c r="E39" s="517"/>
      <c r="F39" s="534"/>
      <c r="G39" s="437"/>
      <c r="H39" s="520"/>
      <c r="I39" s="472"/>
      <c r="J39" s="52"/>
      <c r="K39" s="25"/>
      <c r="L39" s="474"/>
      <c r="M39" s="500"/>
      <c r="N39" s="476"/>
      <c r="O39" s="537"/>
      <c r="P39" s="538"/>
      <c r="Q39" s="539"/>
      <c r="R39" s="540"/>
      <c r="S39" s="541"/>
      <c r="T39" s="476"/>
      <c r="U39" s="54"/>
      <c r="V39" s="107"/>
    </row>
    <row r="40" spans="2:22" s="16" customFormat="1" ht="16.5" customHeight="1">
      <c r="B40" s="103"/>
      <c r="C40" s="454"/>
      <c r="D40" s="533"/>
      <c r="E40" s="517"/>
      <c r="F40" s="534"/>
      <c r="G40" s="437"/>
      <c r="H40" s="520"/>
      <c r="I40" s="472"/>
      <c r="J40" s="52"/>
      <c r="K40" s="25"/>
      <c r="L40" s="474"/>
      <c r="M40" s="500"/>
      <c r="N40" s="476"/>
      <c r="O40" s="537"/>
      <c r="P40" s="538"/>
      <c r="Q40" s="539"/>
      <c r="R40" s="540"/>
      <c r="S40" s="541"/>
      <c r="T40" s="476"/>
      <c r="U40" s="54"/>
      <c r="V40" s="107"/>
    </row>
    <row r="41" spans="2:22" s="16" customFormat="1" ht="16.5" customHeight="1">
      <c r="B41" s="103"/>
      <c r="C41" s="454"/>
      <c r="D41" s="533"/>
      <c r="E41" s="517"/>
      <c r="F41" s="534"/>
      <c r="G41" s="437"/>
      <c r="H41" s="520"/>
      <c r="I41" s="472"/>
      <c r="J41" s="52"/>
      <c r="K41" s="25"/>
      <c r="L41" s="474"/>
      <c r="M41" s="500"/>
      <c r="N41" s="476"/>
      <c r="O41" s="537"/>
      <c r="P41" s="538"/>
      <c r="Q41" s="539"/>
      <c r="R41" s="540"/>
      <c r="S41" s="541"/>
      <c r="T41" s="476"/>
      <c r="U41" s="54"/>
      <c r="V41" s="107"/>
    </row>
    <row r="42" spans="2:22" s="16" customFormat="1" ht="16.5" customHeight="1" thickBot="1">
      <c r="B42" s="103"/>
      <c r="C42" s="463"/>
      <c r="D42" s="535"/>
      <c r="E42" s="519"/>
      <c r="F42" s="536"/>
      <c r="G42" s="275"/>
      <c r="H42" s="522"/>
      <c r="I42" s="522"/>
      <c r="J42" s="55"/>
      <c r="K42" s="55"/>
      <c r="L42" s="522"/>
      <c r="M42" s="488"/>
      <c r="N42" s="473"/>
      <c r="O42" s="542"/>
      <c r="P42" s="543"/>
      <c r="Q42" s="544"/>
      <c r="R42" s="545"/>
      <c r="S42" s="546"/>
      <c r="T42" s="473"/>
      <c r="U42" s="239"/>
      <c r="V42" s="107"/>
    </row>
    <row r="43" spans="2:22" s="16" customFormat="1" ht="16.5" customHeight="1" thickBot="1" thickTop="1">
      <c r="B43" s="103"/>
      <c r="C43" s="244" t="s">
        <v>107</v>
      </c>
      <c r="D43" s="245" t="s">
        <v>108</v>
      </c>
      <c r="G43" s="14"/>
      <c r="H43" s="14"/>
      <c r="I43" s="14"/>
      <c r="J43" s="14"/>
      <c r="K43" s="14"/>
      <c r="L43" s="14"/>
      <c r="M43" s="14"/>
      <c r="N43" s="14"/>
      <c r="O43" s="14"/>
      <c r="P43" s="407">
        <f>SUM(P20:P42)</f>
        <v>2018.0404999999998</v>
      </c>
      <c r="Q43" s="414">
        <f>SUM(Q20:Q42)</f>
        <v>0</v>
      </c>
      <c r="R43" s="415">
        <f>SUM(R20:R42)</f>
        <v>79224.425</v>
      </c>
      <c r="S43" s="419">
        <f>SUM(S20:S42)</f>
        <v>0</v>
      </c>
      <c r="U43" s="70">
        <f>ROUND(SUM(U20:U42),2)</f>
        <v>81242.47</v>
      </c>
      <c r="V43" s="214"/>
    </row>
    <row r="44" spans="2:22" s="248" customFormat="1" ht="9.75" thickTop="1">
      <c r="B44" s="249"/>
      <c r="C44" s="246"/>
      <c r="D44" s="247" t="s">
        <v>109</v>
      </c>
      <c r="G44" s="265"/>
      <c r="H44" s="265"/>
      <c r="I44" s="265"/>
      <c r="J44" s="265"/>
      <c r="K44" s="265"/>
      <c r="L44" s="265"/>
      <c r="M44" s="265"/>
      <c r="N44" s="265"/>
      <c r="O44" s="265"/>
      <c r="P44" s="263"/>
      <c r="Q44" s="263"/>
      <c r="R44" s="263"/>
      <c r="S44" s="263"/>
      <c r="U44" s="266"/>
      <c r="V44" s="267"/>
    </row>
    <row r="45" spans="2:22" s="16" customFormat="1" ht="16.5" customHeight="1" thickBot="1"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3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GL114"/>
  <sheetViews>
    <sheetView zoomScale="75" zoomScaleNormal="75" workbookViewId="0" topLeftCell="A1">
      <selection activeCell="H98" sqref="H98"/>
    </sheetView>
  </sheetViews>
  <sheetFormatPr defaultColWidth="11.421875" defaultRowHeight="12.75"/>
  <cols>
    <col min="1" max="1" width="15.7109375" style="16" customWidth="1"/>
    <col min="2" max="2" width="10.7109375" style="16" customWidth="1"/>
    <col min="3" max="3" width="10.421875" style="16" customWidth="1"/>
    <col min="4" max="4" width="44.00390625" style="16" customWidth="1"/>
    <col min="5" max="5" width="18.00390625" style="16" bestFit="1" customWidth="1"/>
    <col min="6" max="6" width="15.57421875" style="16" customWidth="1"/>
    <col min="7" max="7" width="7.7109375" style="16" hidden="1" customWidth="1"/>
    <col min="8" max="20" width="8.7109375" style="16" customWidth="1"/>
    <col min="21" max="21" width="10.7109375" style="16" customWidth="1"/>
    <col min="22" max="16384" width="11.421875" style="16" customWidth="1"/>
  </cols>
  <sheetData>
    <row r="1" spans="21:22" ht="45" customHeight="1">
      <c r="U1" s="572"/>
      <c r="V1" s="573"/>
    </row>
    <row r="2" spans="2:22" s="71" customFormat="1" ht="26.25">
      <c r="B2" s="231" t="str">
        <f>'tot-0509'!B2</f>
        <v>ANEXO IV.1.a.  a la Resolución E.N.R.E.   N°  122 /2008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574"/>
    </row>
    <row r="3" spans="1:22" s="78" customFormat="1" ht="11.25">
      <c r="A3" s="76" t="s">
        <v>68</v>
      </c>
      <c r="B3" s="151"/>
      <c r="U3" s="575"/>
      <c r="V3" s="575"/>
    </row>
    <row r="4" spans="1:22" s="78" customFormat="1" ht="11.25">
      <c r="A4" s="76" t="s">
        <v>69</v>
      </c>
      <c r="B4" s="151"/>
      <c r="U4" s="151"/>
      <c r="V4" s="575"/>
    </row>
    <row r="5" spans="21:22" ht="24" customHeight="1">
      <c r="U5" s="75"/>
      <c r="V5" s="573"/>
    </row>
    <row r="6" spans="2:178" s="576" customFormat="1" ht="23.25">
      <c r="B6" s="577" t="s">
        <v>148</v>
      </c>
      <c r="C6" s="577"/>
      <c r="D6" s="578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9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577"/>
      <c r="BA6" s="577"/>
      <c r="BB6" s="577"/>
      <c r="BC6" s="577"/>
      <c r="BD6" s="577"/>
      <c r="BE6" s="577"/>
      <c r="BF6" s="577"/>
      <c r="BG6" s="577"/>
      <c r="BH6" s="577"/>
      <c r="BI6" s="577"/>
      <c r="BJ6" s="577"/>
      <c r="BK6" s="577"/>
      <c r="BL6" s="577"/>
      <c r="BM6" s="577"/>
      <c r="BN6" s="577"/>
      <c r="BO6" s="577"/>
      <c r="BP6" s="577"/>
      <c r="BQ6" s="577"/>
      <c r="BR6" s="577"/>
      <c r="BS6" s="577"/>
      <c r="BT6" s="577"/>
      <c r="BU6" s="577"/>
      <c r="BV6" s="577"/>
      <c r="BW6" s="577"/>
      <c r="BX6" s="577"/>
      <c r="BY6" s="577"/>
      <c r="BZ6" s="577"/>
      <c r="CA6" s="577"/>
      <c r="CB6" s="577"/>
      <c r="CC6" s="577"/>
      <c r="CD6" s="577"/>
      <c r="CE6" s="577"/>
      <c r="CF6" s="577"/>
      <c r="CG6" s="577"/>
      <c r="CH6" s="577"/>
      <c r="CI6" s="577"/>
      <c r="CJ6" s="577"/>
      <c r="CK6" s="577"/>
      <c r="CL6" s="577"/>
      <c r="CM6" s="577"/>
      <c r="CN6" s="577"/>
      <c r="CO6" s="577"/>
      <c r="CP6" s="577"/>
      <c r="CQ6" s="577"/>
      <c r="CR6" s="577"/>
      <c r="CS6" s="577"/>
      <c r="CT6" s="577"/>
      <c r="CU6" s="577"/>
      <c r="CV6" s="577"/>
      <c r="CW6" s="577"/>
      <c r="CX6" s="577"/>
      <c r="CY6" s="577"/>
      <c r="CZ6" s="577"/>
      <c r="DA6" s="577"/>
      <c r="DB6" s="577"/>
      <c r="DC6" s="577"/>
      <c r="DD6" s="577"/>
      <c r="DE6" s="577"/>
      <c r="DF6" s="577"/>
      <c r="DG6" s="577"/>
      <c r="DH6" s="577"/>
      <c r="DI6" s="577"/>
      <c r="DJ6" s="577"/>
      <c r="DK6" s="577"/>
      <c r="DL6" s="577"/>
      <c r="DM6" s="577"/>
      <c r="DN6" s="577"/>
      <c r="DO6" s="577"/>
      <c r="DP6" s="577"/>
      <c r="DQ6" s="577"/>
      <c r="DR6" s="577"/>
      <c r="DS6" s="577"/>
      <c r="DT6" s="577"/>
      <c r="DU6" s="577"/>
      <c r="DV6" s="577"/>
      <c r="DW6" s="577"/>
      <c r="DX6" s="577"/>
      <c r="DY6" s="577"/>
      <c r="DZ6" s="577"/>
      <c r="EA6" s="577"/>
      <c r="EB6" s="577"/>
      <c r="EC6" s="577"/>
      <c r="ED6" s="577"/>
      <c r="EE6" s="577"/>
      <c r="EF6" s="577"/>
      <c r="EG6" s="577"/>
      <c r="EH6" s="577"/>
      <c r="EI6" s="577"/>
      <c r="EJ6" s="577"/>
      <c r="EK6" s="577"/>
      <c r="EL6" s="577"/>
      <c r="EM6" s="577"/>
      <c r="EN6" s="577"/>
      <c r="EO6" s="577"/>
      <c r="EP6" s="577"/>
      <c r="EQ6" s="577"/>
      <c r="ER6" s="577"/>
      <c r="ES6" s="577"/>
      <c r="ET6" s="577"/>
      <c r="EU6" s="577"/>
      <c r="EV6" s="577"/>
      <c r="EW6" s="577"/>
      <c r="EX6" s="577"/>
      <c r="EY6" s="577"/>
      <c r="EZ6" s="577"/>
      <c r="FA6" s="577"/>
      <c r="FB6" s="577"/>
      <c r="FC6" s="577"/>
      <c r="FD6" s="577"/>
      <c r="FE6" s="577"/>
      <c r="FF6" s="577"/>
      <c r="FG6" s="577"/>
      <c r="FH6" s="577"/>
      <c r="FI6" s="577"/>
      <c r="FJ6" s="577"/>
      <c r="FK6" s="577"/>
      <c r="FL6" s="577"/>
      <c r="FM6" s="577"/>
      <c r="FN6" s="577"/>
      <c r="FO6" s="577"/>
      <c r="FP6" s="577"/>
      <c r="FQ6" s="577"/>
      <c r="FR6" s="577"/>
      <c r="FS6" s="577"/>
      <c r="FT6" s="577"/>
      <c r="FU6" s="577"/>
      <c r="FV6" s="577"/>
    </row>
    <row r="7" spans="2:178" s="85" customFormat="1" ht="14.25" customHeight="1"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580"/>
      <c r="V7" s="580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69"/>
      <c r="EY7" s="269"/>
      <c r="EZ7" s="269"/>
      <c r="FA7" s="269"/>
      <c r="FB7" s="269"/>
      <c r="FC7" s="269"/>
      <c r="FD7" s="269"/>
      <c r="FE7" s="269"/>
      <c r="FF7" s="269"/>
      <c r="FG7" s="269"/>
      <c r="FH7" s="269"/>
      <c r="FI7" s="269"/>
      <c r="FJ7" s="269"/>
      <c r="FK7" s="269"/>
      <c r="FL7" s="269"/>
      <c r="FM7" s="269"/>
      <c r="FN7" s="269"/>
      <c r="FO7" s="269"/>
      <c r="FP7" s="269"/>
      <c r="FQ7" s="269"/>
      <c r="FR7" s="269"/>
      <c r="FS7" s="269"/>
      <c r="FT7" s="269"/>
      <c r="FU7" s="269"/>
      <c r="FV7" s="269"/>
    </row>
    <row r="8" spans="2:178" s="581" customFormat="1" ht="23.25">
      <c r="B8" s="577" t="s">
        <v>1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82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  <c r="AR8" s="578"/>
      <c r="AS8" s="578"/>
      <c r="AT8" s="578"/>
      <c r="AU8" s="578"/>
      <c r="AV8" s="578"/>
      <c r="AW8" s="578"/>
      <c r="AX8" s="578"/>
      <c r="AY8" s="578"/>
      <c r="AZ8" s="578"/>
      <c r="BA8" s="578"/>
      <c r="BB8" s="578"/>
      <c r="BC8" s="578"/>
      <c r="BD8" s="578"/>
      <c r="BE8" s="578"/>
      <c r="BF8" s="578"/>
      <c r="BG8" s="578"/>
      <c r="BH8" s="578"/>
      <c r="BI8" s="578"/>
      <c r="BJ8" s="578"/>
      <c r="BK8" s="578"/>
      <c r="BL8" s="578"/>
      <c r="BM8" s="578"/>
      <c r="BN8" s="578"/>
      <c r="BO8" s="578"/>
      <c r="BP8" s="578"/>
      <c r="BQ8" s="578"/>
      <c r="BR8" s="578"/>
      <c r="BS8" s="578"/>
      <c r="BT8" s="578"/>
      <c r="BU8" s="578"/>
      <c r="BV8" s="578"/>
      <c r="BW8" s="578"/>
      <c r="BX8" s="578"/>
      <c r="BY8" s="578"/>
      <c r="BZ8" s="578"/>
      <c r="CA8" s="578"/>
      <c r="CB8" s="578"/>
      <c r="CC8" s="578"/>
      <c r="CD8" s="578"/>
      <c r="CE8" s="578"/>
      <c r="CF8" s="578"/>
      <c r="CG8" s="578"/>
      <c r="CH8" s="578"/>
      <c r="CI8" s="578"/>
      <c r="CJ8" s="578"/>
      <c r="CK8" s="578"/>
      <c r="CL8" s="578"/>
      <c r="CM8" s="578"/>
      <c r="CN8" s="578"/>
      <c r="CO8" s="578"/>
      <c r="CP8" s="578"/>
      <c r="CQ8" s="578"/>
      <c r="CR8" s="578"/>
      <c r="CS8" s="578"/>
      <c r="CT8" s="578"/>
      <c r="CU8" s="578"/>
      <c r="CV8" s="578"/>
      <c r="CW8" s="578"/>
      <c r="CX8" s="578"/>
      <c r="CY8" s="578"/>
      <c r="CZ8" s="578"/>
      <c r="DA8" s="578"/>
      <c r="DB8" s="578"/>
      <c r="DC8" s="578"/>
      <c r="DD8" s="578"/>
      <c r="DE8" s="578"/>
      <c r="DF8" s="578"/>
      <c r="DG8" s="578"/>
      <c r="DH8" s="578"/>
      <c r="DI8" s="578"/>
      <c r="DJ8" s="578"/>
      <c r="DK8" s="578"/>
      <c r="DL8" s="578"/>
      <c r="DM8" s="578"/>
      <c r="DN8" s="578"/>
      <c r="DO8" s="578"/>
      <c r="DP8" s="578"/>
      <c r="DQ8" s="578"/>
      <c r="DR8" s="578"/>
      <c r="DS8" s="578"/>
      <c r="DT8" s="578"/>
      <c r="DU8" s="578"/>
      <c r="DV8" s="578"/>
      <c r="DW8" s="578"/>
      <c r="DX8" s="578"/>
      <c r="DY8" s="578"/>
      <c r="DZ8" s="578"/>
      <c r="EA8" s="578"/>
      <c r="EB8" s="578"/>
      <c r="EC8" s="578"/>
      <c r="ED8" s="578"/>
      <c r="EE8" s="578"/>
      <c r="EF8" s="578"/>
      <c r="EG8" s="578"/>
      <c r="EH8" s="578"/>
      <c r="EI8" s="578"/>
      <c r="EJ8" s="578"/>
      <c r="EK8" s="578"/>
      <c r="EL8" s="578"/>
      <c r="EM8" s="578"/>
      <c r="EN8" s="578"/>
      <c r="EO8" s="578"/>
      <c r="EP8" s="578"/>
      <c r="EQ8" s="578"/>
      <c r="ER8" s="578"/>
      <c r="ES8" s="578"/>
      <c r="ET8" s="578"/>
      <c r="EU8" s="578"/>
      <c r="EV8" s="578"/>
      <c r="EW8" s="578"/>
      <c r="EX8" s="578"/>
      <c r="EY8" s="578"/>
      <c r="EZ8" s="578"/>
      <c r="FA8" s="578"/>
      <c r="FB8" s="578"/>
      <c r="FC8" s="578"/>
      <c r="FD8" s="578"/>
      <c r="FE8" s="578"/>
      <c r="FF8" s="578"/>
      <c r="FG8" s="578"/>
      <c r="FH8" s="578"/>
      <c r="FI8" s="578"/>
      <c r="FJ8" s="578"/>
      <c r="FK8" s="578"/>
      <c r="FL8" s="578"/>
      <c r="FM8" s="578"/>
      <c r="FN8" s="578"/>
      <c r="FO8" s="578"/>
      <c r="FP8" s="578"/>
      <c r="FQ8" s="578"/>
      <c r="FR8" s="578"/>
      <c r="FS8" s="578"/>
      <c r="FT8" s="578"/>
      <c r="FU8" s="578"/>
      <c r="FV8" s="578"/>
    </row>
    <row r="9" spans="2:178" s="85" customFormat="1" ht="15.75"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580"/>
      <c r="V9" s="580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69"/>
      <c r="EO9" s="269"/>
      <c r="EP9" s="269"/>
      <c r="EQ9" s="269"/>
      <c r="ER9" s="269"/>
      <c r="ES9" s="269"/>
      <c r="ET9" s="269"/>
      <c r="EU9" s="269"/>
      <c r="EV9" s="269"/>
      <c r="EW9" s="269"/>
      <c r="EX9" s="269"/>
      <c r="EY9" s="269"/>
      <c r="EZ9" s="269"/>
      <c r="FA9" s="269"/>
      <c r="FB9" s="269"/>
      <c r="FC9" s="269"/>
      <c r="FD9" s="269"/>
      <c r="FE9" s="269"/>
      <c r="FF9" s="269"/>
      <c r="FG9" s="269"/>
      <c r="FH9" s="269"/>
      <c r="FI9" s="269"/>
      <c r="FJ9" s="269"/>
      <c r="FK9" s="269"/>
      <c r="FL9" s="269"/>
      <c r="FM9" s="269"/>
      <c r="FN9" s="269"/>
      <c r="FO9" s="269"/>
      <c r="FP9" s="269"/>
      <c r="FQ9" s="269"/>
      <c r="FR9" s="269"/>
      <c r="FS9" s="269"/>
      <c r="FT9" s="269"/>
      <c r="FU9" s="269"/>
      <c r="FV9" s="269"/>
    </row>
    <row r="10" spans="2:178" s="581" customFormat="1" ht="23.25">
      <c r="B10" s="577" t="s">
        <v>149</v>
      </c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82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578"/>
      <c r="BC10" s="578"/>
      <c r="BD10" s="578"/>
      <c r="BE10" s="578"/>
      <c r="BF10" s="578"/>
      <c r="BG10" s="578"/>
      <c r="BH10" s="578"/>
      <c r="BI10" s="578"/>
      <c r="BJ10" s="578"/>
      <c r="BK10" s="578"/>
      <c r="BL10" s="578"/>
      <c r="BM10" s="578"/>
      <c r="BN10" s="578"/>
      <c r="BO10" s="578"/>
      <c r="BP10" s="578"/>
      <c r="BQ10" s="578"/>
      <c r="BR10" s="578"/>
      <c r="BS10" s="578"/>
      <c r="BT10" s="578"/>
      <c r="BU10" s="578"/>
      <c r="BV10" s="578"/>
      <c r="BW10" s="578"/>
      <c r="BX10" s="578"/>
      <c r="BY10" s="578"/>
      <c r="BZ10" s="578"/>
      <c r="CA10" s="578"/>
      <c r="CB10" s="578"/>
      <c r="CC10" s="578"/>
      <c r="CD10" s="578"/>
      <c r="CE10" s="578"/>
      <c r="CF10" s="578"/>
      <c r="CG10" s="578"/>
      <c r="CH10" s="578"/>
      <c r="CI10" s="578"/>
      <c r="CJ10" s="578"/>
      <c r="CK10" s="578"/>
      <c r="CL10" s="578"/>
      <c r="CM10" s="578"/>
      <c r="CN10" s="578"/>
      <c r="CO10" s="578"/>
      <c r="CP10" s="578"/>
      <c r="CQ10" s="578"/>
      <c r="CR10" s="578"/>
      <c r="CS10" s="578"/>
      <c r="CT10" s="578"/>
      <c r="CU10" s="578"/>
      <c r="CV10" s="578"/>
      <c r="CW10" s="578"/>
      <c r="CX10" s="578"/>
      <c r="CY10" s="578"/>
      <c r="CZ10" s="578"/>
      <c r="DA10" s="578"/>
      <c r="DB10" s="578"/>
      <c r="DC10" s="578"/>
      <c r="DD10" s="578"/>
      <c r="DE10" s="578"/>
      <c r="DF10" s="578"/>
      <c r="DG10" s="578"/>
      <c r="DH10" s="578"/>
      <c r="DI10" s="578"/>
      <c r="DJ10" s="578"/>
      <c r="DK10" s="578"/>
      <c r="DL10" s="578"/>
      <c r="DM10" s="578"/>
      <c r="DN10" s="578"/>
      <c r="DO10" s="578"/>
      <c r="DP10" s="578"/>
      <c r="DQ10" s="578"/>
      <c r="DR10" s="578"/>
      <c r="DS10" s="578"/>
      <c r="DT10" s="578"/>
      <c r="DU10" s="578"/>
      <c r="DV10" s="578"/>
      <c r="DW10" s="578"/>
      <c r="DX10" s="578"/>
      <c r="DY10" s="578"/>
      <c r="DZ10" s="578"/>
      <c r="EA10" s="578"/>
      <c r="EB10" s="578"/>
      <c r="EC10" s="578"/>
      <c r="ED10" s="578"/>
      <c r="EE10" s="578"/>
      <c r="EF10" s="578"/>
      <c r="EG10" s="578"/>
      <c r="EH10" s="578"/>
      <c r="EI10" s="578"/>
      <c r="EJ10" s="578"/>
      <c r="EK10" s="578"/>
      <c r="EL10" s="578"/>
      <c r="EM10" s="578"/>
      <c r="EN10" s="578"/>
      <c r="EO10" s="578"/>
      <c r="EP10" s="578"/>
      <c r="EQ10" s="578"/>
      <c r="ER10" s="578"/>
      <c r="ES10" s="578"/>
      <c r="ET10" s="578"/>
      <c r="EU10" s="578"/>
      <c r="EV10" s="578"/>
      <c r="EW10" s="578"/>
      <c r="EX10" s="578"/>
      <c r="EY10" s="578"/>
      <c r="EZ10" s="578"/>
      <c r="FA10" s="578"/>
      <c r="FB10" s="578"/>
      <c r="FC10" s="578"/>
      <c r="FD10" s="578"/>
      <c r="FE10" s="578"/>
      <c r="FF10" s="578"/>
      <c r="FG10" s="578"/>
      <c r="FH10" s="578"/>
      <c r="FI10" s="578"/>
      <c r="FJ10" s="578"/>
      <c r="FK10" s="578"/>
      <c r="FL10" s="578"/>
      <c r="FM10" s="578"/>
      <c r="FN10" s="578"/>
      <c r="FO10" s="578"/>
      <c r="FP10" s="578"/>
      <c r="FQ10" s="578"/>
      <c r="FR10" s="578"/>
      <c r="FS10" s="578"/>
      <c r="FT10" s="578"/>
      <c r="FU10" s="578"/>
      <c r="FV10" s="578"/>
    </row>
    <row r="11" spans="2:178" s="85" customFormat="1" ht="16.5" thickBot="1"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580"/>
      <c r="V11" s="580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  <c r="DQ11" s="269"/>
      <c r="DR11" s="269"/>
      <c r="DS11" s="269"/>
      <c r="DT11" s="269"/>
      <c r="DU11" s="269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/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269"/>
      <c r="FF11" s="269"/>
      <c r="FG11" s="269"/>
      <c r="FH11" s="269"/>
      <c r="FI11" s="269"/>
      <c r="FJ11" s="269"/>
      <c r="FK11" s="269"/>
      <c r="FL11" s="269"/>
      <c r="FM11" s="269"/>
      <c r="FN11" s="269"/>
      <c r="FO11" s="269"/>
      <c r="FP11" s="269"/>
      <c r="FQ11" s="269"/>
      <c r="FR11" s="269"/>
      <c r="FS11" s="269"/>
      <c r="FT11" s="269"/>
      <c r="FU11" s="269"/>
      <c r="FV11" s="269"/>
    </row>
    <row r="12" spans="2:178" s="85" customFormat="1" ht="16.5" thickTop="1">
      <c r="B12" s="571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4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  <c r="FL12" s="269"/>
      <c r="FM12" s="269"/>
      <c r="FN12" s="269"/>
      <c r="FO12" s="269"/>
      <c r="FP12" s="269"/>
      <c r="FQ12" s="269"/>
      <c r="FR12" s="269"/>
      <c r="FS12" s="269"/>
      <c r="FT12" s="269"/>
      <c r="FU12" s="269"/>
      <c r="FV12" s="269"/>
    </row>
    <row r="13" spans="2:178" s="85" customFormat="1" ht="19.5">
      <c r="B13" s="91" t="s">
        <v>156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6"/>
      <c r="V13" s="580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269"/>
      <c r="FF13" s="269"/>
      <c r="FG13" s="269"/>
      <c r="FH13" s="269"/>
      <c r="FI13" s="269"/>
      <c r="FJ13" s="269"/>
      <c r="FK13" s="269"/>
      <c r="FL13" s="269"/>
      <c r="FM13" s="269"/>
      <c r="FN13" s="269"/>
      <c r="FO13" s="269"/>
      <c r="FP13" s="269"/>
      <c r="FQ13" s="269"/>
      <c r="FR13" s="269"/>
      <c r="FS13" s="269"/>
      <c r="FT13" s="269"/>
      <c r="FU13" s="269"/>
      <c r="FV13" s="269"/>
    </row>
    <row r="14" spans="2:21" s="85" customFormat="1" ht="16.5" thickBot="1">
      <c r="B14" s="268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587"/>
    </row>
    <row r="15" spans="2:21" s="588" customFormat="1" ht="33.75" customHeight="1" thickBot="1" thickTop="1">
      <c r="B15" s="589"/>
      <c r="C15" s="142"/>
      <c r="D15" s="142" t="s">
        <v>71</v>
      </c>
      <c r="E15" s="149" t="s">
        <v>86</v>
      </c>
      <c r="F15" s="149" t="s">
        <v>87</v>
      </c>
      <c r="G15" s="590" t="s">
        <v>150</v>
      </c>
      <c r="H15" s="590">
        <f>IF('[1]BASE'!EG15=0,"",'[1]BASE'!EG15)</f>
        <v>38231</v>
      </c>
      <c r="I15" s="590">
        <f>IF('[1]BASE'!EH15=0,"",'[1]BASE'!EH15)</f>
        <v>38261</v>
      </c>
      <c r="J15" s="590">
        <f>IF('[1]BASE'!EI15=0,"",'[1]BASE'!EI15)</f>
        <v>38292</v>
      </c>
      <c r="K15" s="590">
        <f>IF('[1]BASE'!EJ15=0,"",'[1]BASE'!EJ15)</f>
        <v>38322</v>
      </c>
      <c r="L15" s="590">
        <f>IF('[1]BASE'!EK15=0,"",'[1]BASE'!EK15)</f>
        <v>38353</v>
      </c>
      <c r="M15" s="590">
        <f>IF('[1]BASE'!EL15=0,"",'[1]BASE'!EL15)</f>
        <v>38384</v>
      </c>
      <c r="N15" s="590">
        <f>IF('[1]BASE'!EM15=0,"",'[1]BASE'!EM15)</f>
        <v>38412</v>
      </c>
      <c r="O15" s="590">
        <f>IF('[1]BASE'!EN15=0,"",'[1]BASE'!EN15)</f>
        <v>38443</v>
      </c>
      <c r="P15" s="590">
        <f>IF('[1]BASE'!EO15=0,"",'[1]BASE'!EO15)</f>
        <v>38473</v>
      </c>
      <c r="Q15" s="590">
        <f>IF('[1]BASE'!EP15=0,"",'[1]BASE'!EP15)</f>
        <v>38504</v>
      </c>
      <c r="R15" s="590">
        <f>IF('[1]BASE'!EQ15=0,"",'[1]BASE'!EQ15)</f>
        <v>38534</v>
      </c>
      <c r="S15" s="590">
        <f>IF('[1]BASE'!ER15=0,"",'[1]BASE'!ER15)</f>
        <v>38565</v>
      </c>
      <c r="T15" s="590">
        <f>IF('[1]BASE'!ES15=0,"",'[1]BASE'!ES15)</f>
        <v>38596</v>
      </c>
      <c r="U15" s="596"/>
    </row>
    <row r="16" spans="2:21" s="591" customFormat="1" ht="19.5" customHeight="1" thickTop="1">
      <c r="B16" s="592"/>
      <c r="C16" s="593"/>
      <c r="D16" s="594"/>
      <c r="E16" s="594"/>
      <c r="F16" s="594"/>
      <c r="G16" s="594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636"/>
      <c r="U16" s="596"/>
    </row>
    <row r="17" spans="2:21" s="591" customFormat="1" ht="19.5" customHeight="1">
      <c r="B17" s="592"/>
      <c r="C17" s="597">
        <f>IF('[1]BASE'!C17=0,"",'[1]BASE'!C17)</f>
        <v>1</v>
      </c>
      <c r="D17" s="597" t="str">
        <f>IF('[1]BASE'!D17=0,"",'[1]BASE'!D17)</f>
        <v>ABASTO - OLAVARRIA 1</v>
      </c>
      <c r="E17" s="597">
        <f>IF('[1]BASE'!E17=0,"",'[1]BASE'!E17)</f>
        <v>500</v>
      </c>
      <c r="F17" s="597">
        <f>IF('[1]BASE'!F17=0,"",'[1]BASE'!F17)</f>
        <v>291</v>
      </c>
      <c r="G17" s="598" t="str">
        <f>IF('[1]BASE'!G17=0,"",'[1]BASE'!G17)</f>
        <v>B</v>
      </c>
      <c r="H17" s="599">
        <f>IF('[1]BASE'!EG17=0,"",'[1]BASE'!EG17)</f>
      </c>
      <c r="I17" s="599">
        <f>IF('[1]BASE'!EH17=0,"",'[1]BASE'!EH17)</f>
      </c>
      <c r="J17" s="599">
        <f>IF('[1]BASE'!EI17=0,"",'[1]BASE'!EI17)</f>
      </c>
      <c r="K17" s="599">
        <f>IF('[1]BASE'!EJ17=0,"",'[1]BASE'!EJ17)</f>
      </c>
      <c r="L17" s="599">
        <f>IF('[1]BASE'!EK17=0,"",'[1]BASE'!EK17)</f>
      </c>
      <c r="M17" s="599">
        <f>IF('[1]BASE'!EL17=0,"",'[1]BASE'!EL17)</f>
      </c>
      <c r="N17" s="599">
        <f>IF('[1]BASE'!EM17=0,"",'[1]BASE'!EM17)</f>
      </c>
      <c r="O17" s="599">
        <f>IF('[1]BASE'!EN17=0,"",'[1]BASE'!EN17)</f>
      </c>
      <c r="P17" s="599">
        <f>IF('[1]BASE'!EO17=0,"",'[1]BASE'!EO17)</f>
      </c>
      <c r="Q17" s="599">
        <f>IF('[1]BASE'!EP17=0,"",'[1]BASE'!EP17)</f>
      </c>
      <c r="R17" s="599">
        <f>IF('[1]BASE'!EQ17=0,"",'[1]BASE'!EQ17)</f>
        <v>2</v>
      </c>
      <c r="S17" s="599">
        <f>IF('[1]BASE'!ER17=0,"",'[1]BASE'!ER17)</f>
      </c>
      <c r="T17" s="637">
        <f>IF('[1]BASE'!EW17=0,"",'[1]BASE'!EW17)</f>
      </c>
      <c r="U17" s="596"/>
    </row>
    <row r="18" spans="2:21" s="591" customFormat="1" ht="19.5" customHeight="1">
      <c r="B18" s="592"/>
      <c r="C18" s="600">
        <f>IF('[1]BASE'!C18=0,"",'[1]BASE'!C18)</f>
        <v>2</v>
      </c>
      <c r="D18" s="600" t="str">
        <f>IF('[1]BASE'!D18=0,"",'[1]BASE'!D18)</f>
        <v>ABASTO - OLAVARRIA 2</v>
      </c>
      <c r="E18" s="600">
        <f>IF('[1]BASE'!E18=0,"",'[1]BASE'!E18)</f>
        <v>500</v>
      </c>
      <c r="F18" s="600">
        <f>IF('[1]BASE'!F18=0,"",'[1]BASE'!F18)</f>
        <v>301.9</v>
      </c>
      <c r="G18" s="601">
        <f>IF('[1]BASE'!G18=0,"",'[1]BASE'!G18)</f>
      </c>
      <c r="H18" s="599">
        <f>IF('[1]BASE'!EG18=0,"",'[1]BASE'!EG18)</f>
      </c>
      <c r="I18" s="599">
        <f>IF('[1]BASE'!EH18=0,"",'[1]BASE'!EH18)</f>
      </c>
      <c r="J18" s="599">
        <f>IF('[1]BASE'!EI18=0,"",'[1]BASE'!EI18)</f>
      </c>
      <c r="K18" s="599">
        <f>IF('[1]BASE'!EJ18=0,"",'[1]BASE'!EJ18)</f>
      </c>
      <c r="L18" s="599">
        <f>IF('[1]BASE'!EK18=0,"",'[1]BASE'!EK18)</f>
      </c>
      <c r="M18" s="599">
        <f>IF('[1]BASE'!EL18=0,"",'[1]BASE'!EL18)</f>
      </c>
      <c r="N18" s="599">
        <f>IF('[1]BASE'!EM18=0,"",'[1]BASE'!EM18)</f>
      </c>
      <c r="O18" s="599">
        <f>IF('[1]BASE'!EN18=0,"",'[1]BASE'!EN18)</f>
      </c>
      <c r="P18" s="599">
        <f>IF('[1]BASE'!EO18=0,"",'[1]BASE'!EO18)</f>
      </c>
      <c r="Q18" s="599">
        <f>IF('[1]BASE'!EP18=0,"",'[1]BASE'!EP18)</f>
      </c>
      <c r="R18" s="599">
        <f>IF('[1]BASE'!EQ18=0,"",'[1]BASE'!EQ18)</f>
      </c>
      <c r="S18" s="599">
        <f>IF('[1]BASE'!ER18=0,"",'[1]BASE'!ER18)</f>
      </c>
      <c r="T18" s="637">
        <f>IF('[1]BASE'!EW18=0,"",'[1]BASE'!EW18)</f>
      </c>
      <c r="U18" s="596"/>
    </row>
    <row r="19" spans="2:21" s="591" customFormat="1" ht="19.5" customHeight="1">
      <c r="B19" s="592"/>
      <c r="C19" s="602">
        <f>IF('[1]BASE'!C19=0,"",'[1]BASE'!C19)</f>
        <v>3</v>
      </c>
      <c r="D19" s="602" t="str">
        <f>IF('[1]BASE'!D19=0,"",'[1]BASE'!D19)</f>
        <v>AGUA DEL CAJON - CHOCON OESTE</v>
      </c>
      <c r="E19" s="602">
        <f>IF('[1]BASE'!E19=0,"",'[1]BASE'!E19)</f>
        <v>500</v>
      </c>
      <c r="F19" s="602">
        <f>IF('[1]BASE'!F19=0,"",'[1]BASE'!F19)</f>
        <v>52</v>
      </c>
      <c r="G19" s="603">
        <f>IF('[1]BASE'!G19=0,"",'[1]BASE'!G19)</f>
      </c>
      <c r="H19" s="599">
        <f>IF('[1]BASE'!EG19=0,"",'[1]BASE'!EG19)</f>
      </c>
      <c r="I19" s="599">
        <f>IF('[1]BASE'!EH19=0,"",'[1]BASE'!EH19)</f>
      </c>
      <c r="J19" s="599">
        <f>IF('[1]BASE'!EI19=0,"",'[1]BASE'!EI19)</f>
      </c>
      <c r="K19" s="599">
        <f>IF('[1]BASE'!EJ19=0,"",'[1]BASE'!EJ19)</f>
      </c>
      <c r="L19" s="599">
        <f>IF('[1]BASE'!EK19=0,"",'[1]BASE'!EK19)</f>
      </c>
      <c r="M19" s="599">
        <f>IF('[1]BASE'!EL19=0,"",'[1]BASE'!EL19)</f>
      </c>
      <c r="N19" s="599">
        <f>IF('[1]BASE'!EM19=0,"",'[1]BASE'!EM19)</f>
      </c>
      <c r="O19" s="599">
        <f>IF('[1]BASE'!EN19=0,"",'[1]BASE'!EN19)</f>
      </c>
      <c r="P19" s="599">
        <f>IF('[1]BASE'!EO19=0,"",'[1]BASE'!EO19)</f>
      </c>
      <c r="Q19" s="599">
        <f>IF('[1]BASE'!EP19=0,"",'[1]BASE'!EP19)</f>
      </c>
      <c r="R19" s="599">
        <f>IF('[1]BASE'!EQ19=0,"",'[1]BASE'!EQ19)</f>
      </c>
      <c r="S19" s="599">
        <f>IF('[1]BASE'!ER19=0,"",'[1]BASE'!ER19)</f>
      </c>
      <c r="T19" s="637">
        <f>IF('[1]BASE'!EW19=0,"",'[1]BASE'!EW19)</f>
      </c>
      <c r="U19" s="596"/>
    </row>
    <row r="20" spans="2:21" s="591" customFormat="1" ht="19.5" customHeight="1">
      <c r="B20" s="592"/>
      <c r="C20" s="600">
        <f>IF('[1]BASE'!C20=0,"",'[1]BASE'!C20)</f>
        <v>4</v>
      </c>
      <c r="D20" s="600" t="str">
        <f>IF('[1]BASE'!D20=0,"",'[1]BASE'!D20)</f>
        <v>ALICURA - E.T. P.del A. 1 (5LG1)</v>
      </c>
      <c r="E20" s="600">
        <f>IF('[1]BASE'!E20=0,"",'[1]BASE'!E20)</f>
        <v>500</v>
      </c>
      <c r="F20" s="600">
        <f>IF('[1]BASE'!F20=0,"",'[1]BASE'!F20)</f>
        <v>76</v>
      </c>
      <c r="G20" s="601" t="str">
        <f>IF('[1]BASE'!G20=0,"",'[1]BASE'!G20)</f>
        <v>C</v>
      </c>
      <c r="H20" s="599">
        <f>IF('[1]BASE'!EG20=0,"",'[1]BASE'!EG20)</f>
      </c>
      <c r="I20" s="599">
        <f>IF('[1]BASE'!EH20=0,"",'[1]BASE'!EH20)</f>
      </c>
      <c r="J20" s="599">
        <f>IF('[1]BASE'!EI20=0,"",'[1]BASE'!EI20)</f>
      </c>
      <c r="K20" s="599">
        <f>IF('[1]BASE'!EJ20=0,"",'[1]BASE'!EJ20)</f>
      </c>
      <c r="L20" s="599">
        <f>IF('[1]BASE'!EK20=0,"",'[1]BASE'!EK20)</f>
      </c>
      <c r="M20" s="599">
        <f>IF('[1]BASE'!EL20=0,"",'[1]BASE'!EL20)</f>
      </c>
      <c r="N20" s="599">
        <f>IF('[1]BASE'!EM20=0,"",'[1]BASE'!EM20)</f>
      </c>
      <c r="O20" s="599">
        <f>IF('[1]BASE'!EN20=0,"",'[1]BASE'!EN20)</f>
      </c>
      <c r="P20" s="599">
        <f>IF('[1]BASE'!EO20=0,"",'[1]BASE'!EO20)</f>
      </c>
      <c r="Q20" s="599">
        <f>IF('[1]BASE'!EP20=0,"",'[1]BASE'!EP20)</f>
      </c>
      <c r="R20" s="599">
        <f>IF('[1]BASE'!EQ20=0,"",'[1]BASE'!EQ20)</f>
      </c>
      <c r="S20" s="599">
        <f>IF('[1]BASE'!ER20=0,"",'[1]BASE'!ER20)</f>
      </c>
      <c r="T20" s="637">
        <f>IF('[1]BASE'!EW20=0,"",'[1]BASE'!EW20)</f>
      </c>
      <c r="U20" s="596"/>
    </row>
    <row r="21" spans="2:21" s="591" customFormat="1" ht="19.5" customHeight="1">
      <c r="B21" s="592"/>
      <c r="C21" s="602">
        <f>IF('[1]BASE'!C21=0,"",'[1]BASE'!C21)</f>
        <v>5</v>
      </c>
      <c r="D21" s="602" t="str">
        <f>IF('[1]BASE'!D21=0,"",'[1]BASE'!D21)</f>
        <v>ALICURA - E.T. P.del A. 2 (5LG2)</v>
      </c>
      <c r="E21" s="602">
        <f>IF('[1]BASE'!E21=0,"",'[1]BASE'!E21)</f>
        <v>500</v>
      </c>
      <c r="F21" s="602">
        <f>IF('[1]BASE'!F21=0,"",'[1]BASE'!F21)</f>
        <v>76</v>
      </c>
      <c r="G21" s="603" t="str">
        <f>IF('[1]BASE'!G21=0,"",'[1]BASE'!G21)</f>
        <v>C</v>
      </c>
      <c r="H21" s="599">
        <f>IF('[1]BASE'!EG21=0,"",'[1]BASE'!EG21)</f>
      </c>
      <c r="I21" s="599">
        <f>IF('[1]BASE'!EH21=0,"",'[1]BASE'!EH21)</f>
      </c>
      <c r="J21" s="599">
        <f>IF('[1]BASE'!EI21=0,"",'[1]BASE'!EI21)</f>
      </c>
      <c r="K21" s="599">
        <f>IF('[1]BASE'!EJ21=0,"",'[1]BASE'!EJ21)</f>
      </c>
      <c r="L21" s="599">
        <f>IF('[1]BASE'!EK21=0,"",'[1]BASE'!EK21)</f>
      </c>
      <c r="M21" s="599">
        <f>IF('[1]BASE'!EL21=0,"",'[1]BASE'!EL21)</f>
      </c>
      <c r="N21" s="599">
        <f>IF('[1]BASE'!EM21=0,"",'[1]BASE'!EM21)</f>
      </c>
      <c r="O21" s="599">
        <f>IF('[1]BASE'!EN21=0,"",'[1]BASE'!EN21)</f>
      </c>
      <c r="P21" s="599">
        <f>IF('[1]BASE'!EO21=0,"",'[1]BASE'!EO21)</f>
      </c>
      <c r="Q21" s="599">
        <f>IF('[1]BASE'!EP21=0,"",'[1]BASE'!EP21)</f>
      </c>
      <c r="R21" s="599">
        <f>IF('[1]BASE'!EQ21=0,"",'[1]BASE'!EQ21)</f>
      </c>
      <c r="S21" s="599">
        <f>IF('[1]BASE'!ER21=0,"",'[1]BASE'!ER21)</f>
      </c>
      <c r="T21" s="637">
        <f>IF('[1]BASE'!EW21=0,"",'[1]BASE'!EW21)</f>
      </c>
      <c r="U21" s="596"/>
    </row>
    <row r="22" spans="2:21" s="591" customFormat="1" ht="19.5" customHeight="1">
      <c r="B22" s="592"/>
      <c r="C22" s="600">
        <f>IF('[1]BASE'!C22=0,"",'[1]BASE'!C22)</f>
        <v>6</v>
      </c>
      <c r="D22" s="600" t="str">
        <f>IF('[1]BASE'!D22=0,"",'[1]BASE'!D22)</f>
        <v>ALMAFUERTE - EMBALSE </v>
      </c>
      <c r="E22" s="600">
        <f>IF('[1]BASE'!E22=0,"",'[1]BASE'!E22)</f>
        <v>500</v>
      </c>
      <c r="F22" s="600">
        <f>IF('[1]BASE'!F22=0,"",'[1]BASE'!F22)</f>
        <v>12</v>
      </c>
      <c r="G22" s="601" t="str">
        <f>IF('[1]BASE'!G22=0,"",'[1]BASE'!G22)</f>
        <v>A</v>
      </c>
      <c r="H22" s="599">
        <f>IF('[1]BASE'!EG22=0,"",'[1]BASE'!EG22)</f>
      </c>
      <c r="I22" s="599">
        <f>IF('[1]BASE'!EH22=0,"",'[1]BASE'!EH22)</f>
      </c>
      <c r="J22" s="599">
        <f>IF('[1]BASE'!EI22=0,"",'[1]BASE'!EI22)</f>
      </c>
      <c r="K22" s="599">
        <f>IF('[1]BASE'!EJ22=0,"",'[1]BASE'!EJ22)</f>
      </c>
      <c r="L22" s="599">
        <f>IF('[1]BASE'!EK22=0,"",'[1]BASE'!EK22)</f>
      </c>
      <c r="M22" s="599">
        <f>IF('[1]BASE'!EL22=0,"",'[1]BASE'!EL22)</f>
      </c>
      <c r="N22" s="599">
        <f>IF('[1]BASE'!EM22=0,"",'[1]BASE'!EM22)</f>
      </c>
      <c r="O22" s="599">
        <f>IF('[1]BASE'!EN22=0,"",'[1]BASE'!EN22)</f>
      </c>
      <c r="P22" s="599">
        <f>IF('[1]BASE'!EO22=0,"",'[1]BASE'!EO22)</f>
      </c>
      <c r="Q22" s="599">
        <f>IF('[1]BASE'!EP22=0,"",'[1]BASE'!EP22)</f>
      </c>
      <c r="R22" s="599">
        <f>IF('[1]BASE'!EQ22=0,"",'[1]BASE'!EQ22)</f>
      </c>
      <c r="S22" s="599">
        <f>IF('[1]BASE'!ER22=0,"",'[1]BASE'!ER22)</f>
      </c>
      <c r="T22" s="637">
        <f>IF('[1]BASE'!EW22=0,"",'[1]BASE'!EW22)</f>
      </c>
      <c r="U22" s="596"/>
    </row>
    <row r="23" spans="2:21" s="591" customFormat="1" ht="19.5" customHeight="1">
      <c r="B23" s="592"/>
      <c r="C23" s="602">
        <f>IF('[1]BASE'!C23=0,"",'[1]BASE'!C23)</f>
        <v>7</v>
      </c>
      <c r="D23" s="602" t="str">
        <f>IF('[1]BASE'!D23=0,"",'[1]BASE'!D23)</f>
        <v> ALMAFUERTE - ROSARIO OESTE</v>
      </c>
      <c r="E23" s="602">
        <f>IF('[1]BASE'!E23=0,"",'[1]BASE'!E23)</f>
        <v>500</v>
      </c>
      <c r="F23" s="602">
        <f>IF('[1]BASE'!F23=0,"",'[1]BASE'!F23)</f>
        <v>345</v>
      </c>
      <c r="G23" s="603" t="str">
        <f>IF('[1]BASE'!G23=0,"",'[1]BASE'!G23)</f>
        <v>B</v>
      </c>
      <c r="H23" s="599">
        <f>IF('[1]BASE'!EG23=0,"",'[1]BASE'!EG23)</f>
      </c>
      <c r="I23" s="599">
        <f>IF('[1]BASE'!EH23=0,"",'[1]BASE'!EH23)</f>
        <v>4</v>
      </c>
      <c r="J23" s="599">
        <f>IF('[1]BASE'!EI23=0,"",'[1]BASE'!EI23)</f>
        <v>1</v>
      </c>
      <c r="K23" s="599">
        <f>IF('[1]BASE'!EJ23=0,"",'[1]BASE'!EJ23)</f>
      </c>
      <c r="L23" s="599">
        <f>IF('[1]BASE'!EK23=0,"",'[1]BASE'!EK23)</f>
      </c>
      <c r="M23" s="599">
        <f>IF('[1]BASE'!EL23=0,"",'[1]BASE'!EL23)</f>
      </c>
      <c r="N23" s="599">
        <f>IF('[1]BASE'!EM23=0,"",'[1]BASE'!EM23)</f>
      </c>
      <c r="O23" s="599">
        <f>IF('[1]BASE'!EN23=0,"",'[1]BASE'!EN23)</f>
      </c>
      <c r="P23" s="599">
        <f>IF('[1]BASE'!EO23=0,"",'[1]BASE'!EO23)</f>
      </c>
      <c r="Q23" s="599">
        <f>IF('[1]BASE'!EP23=0,"",'[1]BASE'!EP23)</f>
      </c>
      <c r="R23" s="599">
        <f>IF('[1]BASE'!EQ23=0,"",'[1]BASE'!EQ23)</f>
        <v>1</v>
      </c>
      <c r="S23" s="599">
        <f>IF('[1]BASE'!ER23=0,"",'[1]BASE'!ER23)</f>
        <v>1</v>
      </c>
      <c r="T23" s="637">
        <f>IF('[1]BASE'!EW23=0,"",'[1]BASE'!EW23)</f>
      </c>
      <c r="U23" s="596"/>
    </row>
    <row r="24" spans="2:21" s="591" customFormat="1" ht="19.5" customHeight="1">
      <c r="B24" s="592"/>
      <c r="C24" s="600">
        <f>IF('[1]BASE'!C24=0,"",'[1]BASE'!C24)</f>
        <v>8</v>
      </c>
      <c r="D24" s="600" t="str">
        <f>IF('[1]BASE'!D24=0,"",'[1]BASE'!D24)</f>
        <v>BAHIA BLANCA - CHOELE CHOEL 1</v>
      </c>
      <c r="E24" s="600">
        <f>IF('[1]BASE'!E24=0,"",'[1]BASE'!E24)</f>
        <v>500</v>
      </c>
      <c r="F24" s="600">
        <f>IF('[1]BASE'!F24=0,"",'[1]BASE'!F24)</f>
        <v>346</v>
      </c>
      <c r="G24" s="601" t="str">
        <f>IF('[1]BASE'!G24=0,"",'[1]BASE'!G24)</f>
        <v>B</v>
      </c>
      <c r="H24" s="599">
        <f>IF('[1]BASE'!EG24=0,"",'[1]BASE'!EG24)</f>
      </c>
      <c r="I24" s="599">
        <f>IF('[1]BASE'!EH24=0,"",'[1]BASE'!EH24)</f>
      </c>
      <c r="J24" s="599">
        <f>IF('[1]BASE'!EI24=0,"",'[1]BASE'!EI24)</f>
      </c>
      <c r="K24" s="599">
        <f>IF('[1]BASE'!EJ24=0,"",'[1]BASE'!EJ24)</f>
      </c>
      <c r="L24" s="599">
        <f>IF('[1]BASE'!EK24=0,"",'[1]BASE'!EK24)</f>
      </c>
      <c r="M24" s="599">
        <f>IF('[1]BASE'!EL24=0,"",'[1]BASE'!EL24)</f>
      </c>
      <c r="N24" s="599">
        <f>IF('[1]BASE'!EM24=0,"",'[1]BASE'!EM24)</f>
      </c>
      <c r="O24" s="599">
        <f>IF('[1]BASE'!EN24=0,"",'[1]BASE'!EN24)</f>
      </c>
      <c r="P24" s="599">
        <f>IF('[1]BASE'!EO24=0,"",'[1]BASE'!EO24)</f>
      </c>
      <c r="Q24" s="599">
        <f>IF('[1]BASE'!EP24=0,"",'[1]BASE'!EP24)</f>
      </c>
      <c r="R24" s="599">
        <f>IF('[1]BASE'!EQ24=0,"",'[1]BASE'!EQ24)</f>
      </c>
      <c r="S24" s="599">
        <f>IF('[1]BASE'!ER24=0,"",'[1]BASE'!ER24)</f>
      </c>
      <c r="T24" s="637">
        <f>IF('[1]BASE'!EW24=0,"",'[1]BASE'!EW24)</f>
      </c>
      <c r="U24" s="596"/>
    </row>
    <row r="25" spans="2:21" s="591" customFormat="1" ht="19.5" customHeight="1">
      <c r="B25" s="592"/>
      <c r="C25" s="602">
        <f>IF('[1]BASE'!C25=0,"",'[1]BASE'!C25)</f>
        <v>9</v>
      </c>
      <c r="D25" s="602" t="str">
        <f>IF('[1]BASE'!D25=0,"",'[1]BASE'!D25)</f>
        <v>BAHIA BLANCA - CHOELE CHOEL 2</v>
      </c>
      <c r="E25" s="602">
        <f>IF('[1]BASE'!E25=0,"",'[1]BASE'!E25)</f>
        <v>500</v>
      </c>
      <c r="F25" s="602">
        <f>IF('[1]BASE'!F25=0,"",'[1]BASE'!F25)</f>
        <v>348.4</v>
      </c>
      <c r="G25" s="603">
        <f>IF('[1]BASE'!G25=0,"",'[1]BASE'!G25)</f>
      </c>
      <c r="H25" s="599">
        <f>IF('[1]BASE'!EG25=0,"",'[1]BASE'!EG25)</f>
      </c>
      <c r="I25" s="599">
        <f>IF('[1]BASE'!EH25=0,"",'[1]BASE'!EH25)</f>
      </c>
      <c r="J25" s="599">
        <f>IF('[1]BASE'!EI25=0,"",'[1]BASE'!EI25)</f>
      </c>
      <c r="K25" s="599">
        <f>IF('[1]BASE'!EJ25=0,"",'[1]BASE'!EJ25)</f>
      </c>
      <c r="L25" s="599">
        <f>IF('[1]BASE'!EK25=0,"",'[1]BASE'!EK25)</f>
      </c>
      <c r="M25" s="599">
        <f>IF('[1]BASE'!EL25=0,"",'[1]BASE'!EL25)</f>
      </c>
      <c r="N25" s="599">
        <f>IF('[1]BASE'!EM25=0,"",'[1]BASE'!EM25)</f>
      </c>
      <c r="O25" s="599">
        <f>IF('[1]BASE'!EN25=0,"",'[1]BASE'!EN25)</f>
      </c>
      <c r="P25" s="599">
        <f>IF('[1]BASE'!EO25=0,"",'[1]BASE'!EO25)</f>
      </c>
      <c r="Q25" s="599">
        <f>IF('[1]BASE'!EP25=0,"",'[1]BASE'!EP25)</f>
      </c>
      <c r="R25" s="599">
        <f>IF('[1]BASE'!EQ25=0,"",'[1]BASE'!EQ25)</f>
      </c>
      <c r="S25" s="599">
        <f>IF('[1]BASE'!ER25=0,"",'[1]BASE'!ER25)</f>
      </c>
      <c r="T25" s="637">
        <f>IF('[1]BASE'!EW25=0,"",'[1]BASE'!EW25)</f>
      </c>
      <c r="U25" s="596"/>
    </row>
    <row r="26" spans="2:21" s="591" customFormat="1" ht="19.5" customHeight="1">
      <c r="B26" s="592"/>
      <c r="C26" s="600">
        <f>IF('[1]BASE'!C26=0,"",'[1]BASE'!C26)</f>
        <v>10</v>
      </c>
      <c r="D26" s="600" t="str">
        <f>IF('[1]BASE'!D26=0,"",'[1]BASE'!D26)</f>
        <v>CERR. de la CTA - P.BAND. (A3)</v>
      </c>
      <c r="E26" s="600">
        <f>IF('[1]BASE'!E26=0,"",'[1]BASE'!E26)</f>
        <v>500</v>
      </c>
      <c r="F26" s="600">
        <f>IF('[1]BASE'!F26=0,"",'[1]BASE'!F26)</f>
        <v>27</v>
      </c>
      <c r="G26" s="601" t="str">
        <f>IF('[1]BASE'!G26=0,"",'[1]BASE'!G26)</f>
        <v>C</v>
      </c>
      <c r="H26" s="599">
        <f>IF('[1]BASE'!EG26=0,"",'[1]BASE'!EG26)</f>
      </c>
      <c r="I26" s="599">
        <f>IF('[1]BASE'!EH26=0,"",'[1]BASE'!EH26)</f>
      </c>
      <c r="J26" s="599">
        <f>IF('[1]BASE'!EI26=0,"",'[1]BASE'!EI26)</f>
      </c>
      <c r="K26" s="599">
        <f>IF('[1]BASE'!EJ26=0,"",'[1]BASE'!EJ26)</f>
        <v>2</v>
      </c>
      <c r="L26" s="599">
        <f>IF('[1]BASE'!EK26=0,"",'[1]BASE'!EK26)</f>
      </c>
      <c r="M26" s="599">
        <f>IF('[1]BASE'!EL26=0,"",'[1]BASE'!EL26)</f>
      </c>
      <c r="N26" s="599">
        <f>IF('[1]BASE'!EM26=0,"",'[1]BASE'!EM26)</f>
      </c>
      <c r="O26" s="599">
        <f>IF('[1]BASE'!EN26=0,"",'[1]BASE'!EN26)</f>
      </c>
      <c r="P26" s="599">
        <f>IF('[1]BASE'!EO26=0,"",'[1]BASE'!EO26)</f>
      </c>
      <c r="Q26" s="599">
        <f>IF('[1]BASE'!EP26=0,"",'[1]BASE'!EP26)</f>
      </c>
      <c r="R26" s="599">
        <f>IF('[1]BASE'!EQ26=0,"",'[1]BASE'!EQ26)</f>
      </c>
      <c r="S26" s="599">
        <f>IF('[1]BASE'!ER26=0,"",'[1]BASE'!ER26)</f>
      </c>
      <c r="T26" s="637">
        <f>IF('[1]BASE'!EW26=0,"",'[1]BASE'!EW26)</f>
      </c>
      <c r="U26" s="596"/>
    </row>
    <row r="27" spans="2:21" s="591" customFormat="1" ht="19.5" customHeight="1">
      <c r="B27" s="592"/>
      <c r="C27" s="602">
        <f>IF('[1]BASE'!C27=0,"",'[1]BASE'!C27)</f>
        <v>11</v>
      </c>
      <c r="D27" s="602" t="str">
        <f>IF('[1]BASE'!D27=0,"",'[1]BASE'!D27)</f>
        <v>COLONIA ELIA - CAMPANA</v>
      </c>
      <c r="E27" s="602">
        <f>IF('[1]BASE'!E27=0,"",'[1]BASE'!E27)</f>
        <v>500</v>
      </c>
      <c r="F27" s="602">
        <f>IF('[1]BASE'!F27=0,"",'[1]BASE'!F27)</f>
        <v>194</v>
      </c>
      <c r="G27" s="603" t="str">
        <f>IF('[1]BASE'!G27=0,"",'[1]BASE'!G27)</f>
        <v>C</v>
      </c>
      <c r="H27" s="599">
        <f>IF('[1]BASE'!EG27=0,"",'[1]BASE'!EG27)</f>
      </c>
      <c r="I27" s="599">
        <f>IF('[1]BASE'!EH27=0,"",'[1]BASE'!EH27)</f>
      </c>
      <c r="J27" s="599">
        <f>IF('[1]BASE'!EI27=0,"",'[1]BASE'!EI27)</f>
      </c>
      <c r="K27" s="599">
        <f>IF('[1]BASE'!EJ27=0,"",'[1]BASE'!EJ27)</f>
      </c>
      <c r="L27" s="599">
        <f>IF('[1]BASE'!EK27=0,"",'[1]BASE'!EK27)</f>
        <v>2</v>
      </c>
      <c r="M27" s="599">
        <f>IF('[1]BASE'!EL27=0,"",'[1]BASE'!EL27)</f>
      </c>
      <c r="N27" s="599">
        <f>IF('[1]BASE'!EM27=0,"",'[1]BASE'!EM27)</f>
      </c>
      <c r="O27" s="599">
        <f>IF('[1]BASE'!EN27=0,"",'[1]BASE'!EN27)</f>
      </c>
      <c r="P27" s="599">
        <f>IF('[1]BASE'!EO27=0,"",'[1]BASE'!EO27)</f>
      </c>
      <c r="Q27" s="599">
        <f>IF('[1]BASE'!EP27=0,"",'[1]BASE'!EP27)</f>
      </c>
      <c r="R27" s="599">
        <f>IF('[1]BASE'!EQ27=0,"",'[1]BASE'!EQ27)</f>
      </c>
      <c r="S27" s="599">
        <f>IF('[1]BASE'!ER27=0,"",'[1]BASE'!ER27)</f>
      </c>
      <c r="T27" s="637">
        <f>IF('[1]BASE'!EW27=0,"",'[1]BASE'!EW27)</f>
      </c>
      <c r="U27" s="596"/>
    </row>
    <row r="28" spans="2:21" s="591" customFormat="1" ht="19.5" customHeight="1">
      <c r="B28" s="592"/>
      <c r="C28" s="600">
        <f>IF('[1]BASE'!C28=0,"",'[1]BASE'!C28)</f>
        <v>12</v>
      </c>
      <c r="D28" s="600" t="str">
        <f>IF('[1]BASE'!D28=0,"",'[1]BASE'!D28)</f>
        <v>CHO. W. - CHOELE CHOEL (5WH1)</v>
      </c>
      <c r="E28" s="600">
        <f>IF('[1]BASE'!E28=0,"",'[1]BASE'!E28)</f>
        <v>500</v>
      </c>
      <c r="F28" s="600">
        <f>IF('[1]BASE'!F28=0,"",'[1]BASE'!F28)</f>
        <v>269</v>
      </c>
      <c r="G28" s="601" t="str">
        <f>IF('[1]BASE'!G28=0,"",'[1]BASE'!G28)</f>
        <v>B</v>
      </c>
      <c r="H28" s="599">
        <f>IF('[1]BASE'!EG28=0,"",'[1]BASE'!EG28)</f>
      </c>
      <c r="I28" s="599">
        <f>IF('[1]BASE'!EH28=0,"",'[1]BASE'!EH28)</f>
      </c>
      <c r="J28" s="599">
        <f>IF('[1]BASE'!EI28=0,"",'[1]BASE'!EI28)</f>
      </c>
      <c r="K28" s="599">
        <f>IF('[1]BASE'!EJ28=0,"",'[1]BASE'!EJ28)</f>
      </c>
      <c r="L28" s="599">
        <f>IF('[1]BASE'!EK28=0,"",'[1]BASE'!EK28)</f>
      </c>
      <c r="M28" s="599">
        <f>IF('[1]BASE'!EL28=0,"",'[1]BASE'!EL28)</f>
      </c>
      <c r="N28" s="599">
        <f>IF('[1]BASE'!EM28=0,"",'[1]BASE'!EM28)</f>
      </c>
      <c r="O28" s="599">
        <f>IF('[1]BASE'!EN28=0,"",'[1]BASE'!EN28)</f>
      </c>
      <c r="P28" s="599">
        <f>IF('[1]BASE'!EO28=0,"",'[1]BASE'!EO28)</f>
      </c>
      <c r="Q28" s="599">
        <f>IF('[1]BASE'!EP28=0,"",'[1]BASE'!EP28)</f>
      </c>
      <c r="R28" s="599">
        <f>IF('[1]BASE'!EQ28=0,"",'[1]BASE'!EQ28)</f>
      </c>
      <c r="S28" s="599">
        <f>IF('[1]BASE'!ER28=0,"",'[1]BASE'!ER28)</f>
      </c>
      <c r="T28" s="637">
        <f>IF('[1]BASE'!EW28=0,"",'[1]BASE'!EW28)</f>
      </c>
      <c r="U28" s="596"/>
    </row>
    <row r="29" spans="2:21" s="591" customFormat="1" ht="19.5" customHeight="1">
      <c r="B29" s="592"/>
      <c r="C29" s="602">
        <f>IF('[1]BASE'!C29=0,"",'[1]BASE'!C29)</f>
        <v>13</v>
      </c>
      <c r="D29" s="602" t="str">
        <f>IF('[1]BASE'!D29=0,"",'[1]BASE'!D29)</f>
        <v>CHO.W. - CHO. 1 (5WC1)</v>
      </c>
      <c r="E29" s="602">
        <f>IF('[1]BASE'!E29=0,"",'[1]BASE'!E29)</f>
        <v>500</v>
      </c>
      <c r="F29" s="602">
        <f>IF('[1]BASE'!F29=0,"",'[1]BASE'!F29)</f>
        <v>4.5</v>
      </c>
      <c r="G29" s="603" t="str">
        <f>IF('[1]BASE'!G29=0,"",'[1]BASE'!G29)</f>
        <v>C</v>
      </c>
      <c r="H29" s="599">
        <f>IF('[1]BASE'!EG29=0,"",'[1]BASE'!EG29)</f>
      </c>
      <c r="I29" s="599">
        <f>IF('[1]BASE'!EH29=0,"",'[1]BASE'!EH29)</f>
      </c>
      <c r="J29" s="599">
        <f>IF('[1]BASE'!EI29=0,"",'[1]BASE'!EI29)</f>
      </c>
      <c r="K29" s="599">
        <f>IF('[1]BASE'!EJ29=0,"",'[1]BASE'!EJ29)</f>
      </c>
      <c r="L29" s="599">
        <f>IF('[1]BASE'!EK29=0,"",'[1]BASE'!EK29)</f>
      </c>
      <c r="M29" s="599">
        <f>IF('[1]BASE'!EL29=0,"",'[1]BASE'!EL29)</f>
      </c>
      <c r="N29" s="599">
        <f>IF('[1]BASE'!EM29=0,"",'[1]BASE'!EM29)</f>
      </c>
      <c r="O29" s="599">
        <f>IF('[1]BASE'!EN29=0,"",'[1]BASE'!EN29)</f>
      </c>
      <c r="P29" s="599">
        <f>IF('[1]BASE'!EO29=0,"",'[1]BASE'!EO29)</f>
      </c>
      <c r="Q29" s="599">
        <f>IF('[1]BASE'!EP29=0,"",'[1]BASE'!EP29)</f>
      </c>
      <c r="R29" s="599">
        <f>IF('[1]BASE'!EQ29=0,"",'[1]BASE'!EQ29)</f>
      </c>
      <c r="S29" s="599">
        <f>IF('[1]BASE'!ER29=0,"",'[1]BASE'!ER29)</f>
      </c>
      <c r="T29" s="637">
        <f>IF('[1]BASE'!EW29=0,"",'[1]BASE'!EW29)</f>
      </c>
      <c r="U29" s="596"/>
    </row>
    <row r="30" spans="2:21" s="591" customFormat="1" ht="19.5" customHeight="1">
      <c r="B30" s="592"/>
      <c r="C30" s="600">
        <f>IF('[1]BASE'!C30=0,"",'[1]BASE'!C30)</f>
        <v>14</v>
      </c>
      <c r="D30" s="600" t="str">
        <f>IF('[1]BASE'!D30=0,"",'[1]BASE'!D30)</f>
        <v>CHO.W. - CHO. 2 (5WC2)</v>
      </c>
      <c r="E30" s="600">
        <f>IF('[1]BASE'!E30=0,"",'[1]BASE'!E30)</f>
        <v>500</v>
      </c>
      <c r="F30" s="600">
        <f>IF('[1]BASE'!F30=0,"",'[1]BASE'!F30)</f>
        <v>4.5</v>
      </c>
      <c r="G30" s="601" t="str">
        <f>IF('[1]BASE'!G30=0,"",'[1]BASE'!G30)</f>
        <v>C</v>
      </c>
      <c r="H30" s="599">
        <f>IF('[1]BASE'!EG30=0,"",'[1]BASE'!EG30)</f>
      </c>
      <c r="I30" s="599">
        <f>IF('[1]BASE'!EH30=0,"",'[1]BASE'!EH30)</f>
      </c>
      <c r="J30" s="599">
        <f>IF('[1]BASE'!EI30=0,"",'[1]BASE'!EI30)</f>
      </c>
      <c r="K30" s="599">
        <f>IF('[1]BASE'!EJ30=0,"",'[1]BASE'!EJ30)</f>
      </c>
      <c r="L30" s="599">
        <f>IF('[1]BASE'!EK30=0,"",'[1]BASE'!EK30)</f>
      </c>
      <c r="M30" s="599">
        <f>IF('[1]BASE'!EL30=0,"",'[1]BASE'!EL30)</f>
      </c>
      <c r="N30" s="599">
        <f>IF('[1]BASE'!EM30=0,"",'[1]BASE'!EM30)</f>
      </c>
      <c r="O30" s="599">
        <f>IF('[1]BASE'!EN30=0,"",'[1]BASE'!EN30)</f>
      </c>
      <c r="P30" s="599">
        <f>IF('[1]BASE'!EO30=0,"",'[1]BASE'!EO30)</f>
      </c>
      <c r="Q30" s="599">
        <f>IF('[1]BASE'!EP30=0,"",'[1]BASE'!EP30)</f>
      </c>
      <c r="R30" s="599">
        <f>IF('[1]BASE'!EQ30=0,"",'[1]BASE'!EQ30)</f>
      </c>
      <c r="S30" s="599">
        <f>IF('[1]BASE'!ER30=0,"",'[1]BASE'!ER30)</f>
      </c>
      <c r="T30" s="637">
        <f>IF('[1]BASE'!EW30=0,"",'[1]BASE'!EW30)</f>
      </c>
      <c r="U30" s="596"/>
    </row>
    <row r="31" spans="2:21" s="591" customFormat="1" ht="19.5" customHeight="1">
      <c r="B31" s="592"/>
      <c r="C31" s="602">
        <f>IF('[1]BASE'!C31=0,"",'[1]BASE'!C31)</f>
        <v>15</v>
      </c>
      <c r="D31" s="602" t="str">
        <f>IF('[1]BASE'!D31=0,"",'[1]BASE'!D31)</f>
        <v>CHOCON - C.H. CHOCON 1</v>
      </c>
      <c r="E31" s="602">
        <f>IF('[1]BASE'!E31=0,"",'[1]BASE'!E31)</f>
        <v>500</v>
      </c>
      <c r="F31" s="602">
        <f>IF('[1]BASE'!F31=0,"",'[1]BASE'!F31)</f>
        <v>3</v>
      </c>
      <c r="G31" s="603" t="str">
        <f>IF('[1]BASE'!G31=0,"",'[1]BASE'!G31)</f>
        <v>C</v>
      </c>
      <c r="H31" s="599">
        <f>IF('[1]BASE'!EG31=0,"",'[1]BASE'!EG31)</f>
      </c>
      <c r="I31" s="599">
        <f>IF('[1]BASE'!EH31=0,"",'[1]BASE'!EH31)</f>
      </c>
      <c r="J31" s="599">
        <f>IF('[1]BASE'!EI31=0,"",'[1]BASE'!EI31)</f>
      </c>
      <c r="K31" s="599">
        <f>IF('[1]BASE'!EJ31=0,"",'[1]BASE'!EJ31)</f>
      </c>
      <c r="L31" s="599">
        <f>IF('[1]BASE'!EK31=0,"",'[1]BASE'!EK31)</f>
      </c>
      <c r="M31" s="599">
        <f>IF('[1]BASE'!EL31=0,"",'[1]BASE'!EL31)</f>
      </c>
      <c r="N31" s="599">
        <f>IF('[1]BASE'!EM31=0,"",'[1]BASE'!EM31)</f>
      </c>
      <c r="O31" s="599">
        <f>IF('[1]BASE'!EN31=0,"",'[1]BASE'!EN31)</f>
        <v>1</v>
      </c>
      <c r="P31" s="599">
        <f>IF('[1]BASE'!EO31=0,"",'[1]BASE'!EO31)</f>
      </c>
      <c r="Q31" s="599">
        <f>IF('[1]BASE'!EP31=0,"",'[1]BASE'!EP31)</f>
      </c>
      <c r="R31" s="599">
        <f>IF('[1]BASE'!EQ31=0,"",'[1]BASE'!EQ31)</f>
      </c>
      <c r="S31" s="599">
        <f>IF('[1]BASE'!ER31=0,"",'[1]BASE'!ER31)</f>
      </c>
      <c r="T31" s="637">
        <f>IF('[1]BASE'!EW31=0,"",'[1]BASE'!EW31)</f>
      </c>
      <c r="U31" s="596"/>
    </row>
    <row r="32" spans="2:21" s="591" customFormat="1" ht="19.5" customHeight="1">
      <c r="B32" s="592"/>
      <c r="C32" s="600">
        <f>IF('[1]BASE'!C32=0,"",'[1]BASE'!C32)</f>
        <v>16</v>
      </c>
      <c r="D32" s="600" t="str">
        <f>IF('[1]BASE'!D32=0,"",'[1]BASE'!D32)</f>
        <v>CHOCON - C.H. CHOCON 2</v>
      </c>
      <c r="E32" s="600">
        <f>IF('[1]BASE'!E32=0,"",'[1]BASE'!E32)</f>
        <v>500</v>
      </c>
      <c r="F32" s="600">
        <f>IF('[1]BASE'!F32=0,"",'[1]BASE'!F32)</f>
        <v>3</v>
      </c>
      <c r="G32" s="601" t="str">
        <f>IF('[1]BASE'!G32=0,"",'[1]BASE'!G32)</f>
        <v>C</v>
      </c>
      <c r="H32" s="599">
        <f>IF('[1]BASE'!EG32=0,"",'[1]BASE'!EG32)</f>
      </c>
      <c r="I32" s="599">
        <f>IF('[1]BASE'!EH32=0,"",'[1]BASE'!EH32)</f>
      </c>
      <c r="J32" s="599">
        <f>IF('[1]BASE'!EI32=0,"",'[1]BASE'!EI32)</f>
      </c>
      <c r="K32" s="599">
        <f>IF('[1]BASE'!EJ32=0,"",'[1]BASE'!EJ32)</f>
      </c>
      <c r="L32" s="599">
        <f>IF('[1]BASE'!EK32=0,"",'[1]BASE'!EK32)</f>
      </c>
      <c r="M32" s="599">
        <f>IF('[1]BASE'!EL32=0,"",'[1]BASE'!EL32)</f>
      </c>
      <c r="N32" s="599">
        <f>IF('[1]BASE'!EM32=0,"",'[1]BASE'!EM32)</f>
      </c>
      <c r="O32" s="599">
        <f>IF('[1]BASE'!EN32=0,"",'[1]BASE'!EN32)</f>
        <v>1</v>
      </c>
      <c r="P32" s="599">
        <f>IF('[1]BASE'!EO32=0,"",'[1]BASE'!EO32)</f>
      </c>
      <c r="Q32" s="599">
        <f>IF('[1]BASE'!EP32=0,"",'[1]BASE'!EP32)</f>
      </c>
      <c r="R32" s="599">
        <f>IF('[1]BASE'!EQ32=0,"",'[1]BASE'!EQ32)</f>
      </c>
      <c r="S32" s="599">
        <f>IF('[1]BASE'!ER32=0,"",'[1]BASE'!ER32)</f>
      </c>
      <c r="T32" s="637">
        <f>IF('[1]BASE'!EW32=0,"",'[1]BASE'!EW32)</f>
      </c>
      <c r="U32" s="596"/>
    </row>
    <row r="33" spans="2:21" s="591" customFormat="1" ht="19.5" customHeight="1">
      <c r="B33" s="592"/>
      <c r="C33" s="602">
        <f>IF('[1]BASE'!C33=0,"",'[1]BASE'!C33)</f>
        <v>17</v>
      </c>
      <c r="D33" s="602" t="str">
        <f>IF('[1]BASE'!D33=0,"",'[1]BASE'!D33)</f>
        <v>CHOCON - C.H. CHOCON 3</v>
      </c>
      <c r="E33" s="602">
        <f>IF('[1]BASE'!E33=0,"",'[1]BASE'!E33)</f>
        <v>500</v>
      </c>
      <c r="F33" s="602">
        <f>IF('[1]BASE'!F33=0,"",'[1]BASE'!F33)</f>
        <v>3</v>
      </c>
      <c r="G33" s="603" t="str">
        <f>IF('[1]BASE'!G33=0,"",'[1]BASE'!G33)</f>
        <v>C</v>
      </c>
      <c r="H33" s="599">
        <f>IF('[1]BASE'!EG33=0,"",'[1]BASE'!EG33)</f>
      </c>
      <c r="I33" s="599">
        <f>IF('[1]BASE'!EH33=0,"",'[1]BASE'!EH33)</f>
      </c>
      <c r="J33" s="599">
        <f>IF('[1]BASE'!EI33=0,"",'[1]BASE'!EI33)</f>
      </c>
      <c r="K33" s="599">
        <f>IF('[1]BASE'!EJ33=0,"",'[1]BASE'!EJ33)</f>
      </c>
      <c r="L33" s="599">
        <f>IF('[1]BASE'!EK33=0,"",'[1]BASE'!EK33)</f>
      </c>
      <c r="M33" s="599">
        <f>IF('[1]BASE'!EL33=0,"",'[1]BASE'!EL33)</f>
      </c>
      <c r="N33" s="599">
        <f>IF('[1]BASE'!EM33=0,"",'[1]BASE'!EM33)</f>
      </c>
      <c r="O33" s="599">
        <f>IF('[1]BASE'!EN33=0,"",'[1]BASE'!EN33)</f>
        <v>1</v>
      </c>
      <c r="P33" s="599">
        <f>IF('[1]BASE'!EO33=0,"",'[1]BASE'!EO33)</f>
      </c>
      <c r="Q33" s="599">
        <f>IF('[1]BASE'!EP33=0,"",'[1]BASE'!EP33)</f>
      </c>
      <c r="R33" s="599">
        <f>IF('[1]BASE'!EQ33=0,"",'[1]BASE'!EQ33)</f>
      </c>
      <c r="S33" s="599">
        <f>IF('[1]BASE'!ER33=0,"",'[1]BASE'!ER33)</f>
      </c>
      <c r="T33" s="637">
        <f>IF('[1]BASE'!EW33=0,"",'[1]BASE'!EW33)</f>
      </c>
      <c r="U33" s="596"/>
    </row>
    <row r="34" spans="2:21" s="591" customFormat="1" ht="19.5" customHeight="1">
      <c r="B34" s="592"/>
      <c r="C34" s="600">
        <f>IF('[1]BASE'!C34=0,"",'[1]BASE'!C34)</f>
        <v>18</v>
      </c>
      <c r="D34" s="600" t="str">
        <f>IF('[1]BASE'!D34=0,"",'[1]BASE'!D34)</f>
        <v>CHOCON - PUELCHES 1</v>
      </c>
      <c r="E34" s="600">
        <f>IF('[1]BASE'!E34=0,"",'[1]BASE'!E34)</f>
        <v>500</v>
      </c>
      <c r="F34" s="600">
        <f>IF('[1]BASE'!F34=0,"",'[1]BASE'!F34)</f>
        <v>304</v>
      </c>
      <c r="G34" s="601" t="str">
        <f>IF('[1]BASE'!G34=0,"",'[1]BASE'!G34)</f>
        <v>A</v>
      </c>
      <c r="H34" s="599">
        <f>IF('[1]BASE'!EG34=0,"",'[1]BASE'!EG34)</f>
      </c>
      <c r="I34" s="599">
        <f>IF('[1]BASE'!EH34=0,"",'[1]BASE'!EH34)</f>
      </c>
      <c r="J34" s="599">
        <f>IF('[1]BASE'!EI34=0,"",'[1]BASE'!EI34)</f>
      </c>
      <c r="K34" s="599">
        <f>IF('[1]BASE'!EJ34=0,"",'[1]BASE'!EJ34)</f>
      </c>
      <c r="L34" s="599">
        <f>IF('[1]BASE'!EK34=0,"",'[1]BASE'!EK34)</f>
      </c>
      <c r="M34" s="599">
        <f>IF('[1]BASE'!EL34=0,"",'[1]BASE'!EL34)</f>
      </c>
      <c r="N34" s="599">
        <f>IF('[1]BASE'!EM34=0,"",'[1]BASE'!EM34)</f>
      </c>
      <c r="O34" s="599">
        <f>IF('[1]BASE'!EN34=0,"",'[1]BASE'!EN34)</f>
      </c>
      <c r="P34" s="599">
        <f>IF('[1]BASE'!EO34=0,"",'[1]BASE'!EO34)</f>
      </c>
      <c r="Q34" s="599">
        <f>IF('[1]BASE'!EP34=0,"",'[1]BASE'!EP34)</f>
      </c>
      <c r="R34" s="599">
        <f>IF('[1]BASE'!EQ34=0,"",'[1]BASE'!EQ34)</f>
      </c>
      <c r="S34" s="599">
        <f>IF('[1]BASE'!ER34=0,"",'[1]BASE'!ER34)</f>
      </c>
      <c r="T34" s="637">
        <f>IF('[1]BASE'!EW34=0,"",'[1]BASE'!EW34)</f>
      </c>
      <c r="U34" s="596"/>
    </row>
    <row r="35" spans="2:21" s="591" customFormat="1" ht="19.5" customHeight="1">
      <c r="B35" s="592"/>
      <c r="C35" s="602">
        <f>IF('[1]BASE'!C35=0,"",'[1]BASE'!C35)</f>
        <v>19</v>
      </c>
      <c r="D35" s="602" t="str">
        <f>IF('[1]BASE'!D35=0,"",'[1]BASE'!D35)</f>
        <v>CHOCON - PUELCHES 2</v>
      </c>
      <c r="E35" s="602">
        <f>IF('[1]BASE'!E35=0,"",'[1]BASE'!E35)</f>
        <v>500</v>
      </c>
      <c r="F35" s="602">
        <f>IF('[1]BASE'!F35=0,"",'[1]BASE'!F35)</f>
        <v>304</v>
      </c>
      <c r="G35" s="603" t="str">
        <f>IF('[1]BASE'!G35=0,"",'[1]BASE'!G35)</f>
        <v>A</v>
      </c>
      <c r="H35" s="599">
        <f>IF('[1]BASE'!EG35=0,"",'[1]BASE'!EG35)</f>
      </c>
      <c r="I35" s="599">
        <f>IF('[1]BASE'!EH35=0,"",'[1]BASE'!EH35)</f>
      </c>
      <c r="J35" s="599">
        <f>IF('[1]BASE'!EI35=0,"",'[1]BASE'!EI35)</f>
      </c>
      <c r="K35" s="599">
        <f>IF('[1]BASE'!EJ35=0,"",'[1]BASE'!EJ35)</f>
      </c>
      <c r="L35" s="599">
        <f>IF('[1]BASE'!EK35=0,"",'[1]BASE'!EK35)</f>
      </c>
      <c r="M35" s="599">
        <f>IF('[1]BASE'!EL35=0,"",'[1]BASE'!EL35)</f>
        <v>1</v>
      </c>
      <c r="N35" s="599">
        <f>IF('[1]BASE'!EM35=0,"",'[1]BASE'!EM35)</f>
      </c>
      <c r="O35" s="599">
        <f>IF('[1]BASE'!EN35=0,"",'[1]BASE'!EN35)</f>
      </c>
      <c r="P35" s="599">
        <f>IF('[1]BASE'!EO35=0,"",'[1]BASE'!EO35)</f>
      </c>
      <c r="Q35" s="599">
        <f>IF('[1]BASE'!EP35=0,"",'[1]BASE'!EP35)</f>
        <v>1</v>
      </c>
      <c r="R35" s="599">
        <f>IF('[1]BASE'!EQ35=0,"",'[1]BASE'!EQ35)</f>
      </c>
      <c r="S35" s="599">
        <f>IF('[1]BASE'!ER35=0,"",'[1]BASE'!ER35)</f>
      </c>
      <c r="T35" s="637">
        <f>IF('[1]BASE'!EW35=0,"",'[1]BASE'!EW35)</f>
      </c>
      <c r="U35" s="596"/>
    </row>
    <row r="36" spans="2:21" s="591" customFormat="1" ht="19.5" customHeight="1">
      <c r="B36" s="592"/>
      <c r="C36" s="600">
        <f>IF('[1]BASE'!C36=0,"",'[1]BASE'!C36)</f>
        <v>20</v>
      </c>
      <c r="D36" s="600" t="str">
        <f>IF('[1]BASE'!D36=0,"",'[1]BASE'!D36)</f>
        <v>E.T.P.del AGUILA - CENTRAL P.del A. 1</v>
      </c>
      <c r="E36" s="600">
        <f>IF('[1]BASE'!E36=0,"",'[1]BASE'!E36)</f>
        <v>500</v>
      </c>
      <c r="F36" s="600">
        <f>IF('[1]BASE'!F36=0,"",'[1]BASE'!F36)</f>
        <v>5.6</v>
      </c>
      <c r="G36" s="601" t="str">
        <f>IF('[1]BASE'!G36=0,"",'[1]BASE'!G36)</f>
        <v>C</v>
      </c>
      <c r="H36" s="599">
        <f>IF('[1]BASE'!EG36=0,"",'[1]BASE'!EG36)</f>
      </c>
      <c r="I36" s="599">
        <f>IF('[1]BASE'!EH36=0,"",'[1]BASE'!EH36)</f>
      </c>
      <c r="J36" s="599">
        <f>IF('[1]BASE'!EI36=0,"",'[1]BASE'!EI36)</f>
      </c>
      <c r="K36" s="599">
        <f>IF('[1]BASE'!EJ36=0,"",'[1]BASE'!EJ36)</f>
      </c>
      <c r="L36" s="599">
        <f>IF('[1]BASE'!EK36=0,"",'[1]BASE'!EK36)</f>
      </c>
      <c r="M36" s="599">
        <f>IF('[1]BASE'!EL36=0,"",'[1]BASE'!EL36)</f>
      </c>
      <c r="N36" s="599">
        <f>IF('[1]BASE'!EM36=0,"",'[1]BASE'!EM36)</f>
      </c>
      <c r="O36" s="599">
        <f>IF('[1]BASE'!EN36=0,"",'[1]BASE'!EN36)</f>
      </c>
      <c r="P36" s="599">
        <f>IF('[1]BASE'!EO36=0,"",'[1]BASE'!EO36)</f>
      </c>
      <c r="Q36" s="599">
        <f>IF('[1]BASE'!EP36=0,"",'[1]BASE'!EP36)</f>
      </c>
      <c r="R36" s="599">
        <f>IF('[1]BASE'!EQ36=0,"",'[1]BASE'!EQ36)</f>
      </c>
      <c r="S36" s="599">
        <f>IF('[1]BASE'!ER36=0,"",'[1]BASE'!ER36)</f>
      </c>
      <c r="T36" s="637">
        <f>IF('[1]BASE'!EW36=0,"",'[1]BASE'!EW36)</f>
      </c>
      <c r="U36" s="596"/>
    </row>
    <row r="37" spans="2:21" s="591" customFormat="1" ht="19.5" customHeight="1">
      <c r="B37" s="592"/>
      <c r="C37" s="602">
        <f>IF('[1]BASE'!C37=0,"",'[1]BASE'!C37)</f>
        <v>21</v>
      </c>
      <c r="D37" s="602" t="str">
        <f>IF('[1]BASE'!D37=0,"",'[1]BASE'!D37)</f>
        <v>E.T.P.del AGUILA - CENTRAL P.del A. 2</v>
      </c>
      <c r="E37" s="602">
        <f>IF('[1]BASE'!E37=0,"",'[1]BASE'!E37)</f>
        <v>500</v>
      </c>
      <c r="F37" s="602">
        <f>IF('[1]BASE'!F37=0,"",'[1]BASE'!F37)</f>
        <v>5.6</v>
      </c>
      <c r="G37" s="603" t="str">
        <f>IF('[1]BASE'!G37=0,"",'[1]BASE'!G37)</f>
        <v>C</v>
      </c>
      <c r="H37" s="599">
        <f>IF('[1]BASE'!EG37=0,"",'[1]BASE'!EG37)</f>
      </c>
      <c r="I37" s="599">
        <f>IF('[1]BASE'!EH37=0,"",'[1]BASE'!EH37)</f>
      </c>
      <c r="J37" s="599">
        <f>IF('[1]BASE'!EI37=0,"",'[1]BASE'!EI37)</f>
      </c>
      <c r="K37" s="599">
        <f>IF('[1]BASE'!EJ37=0,"",'[1]BASE'!EJ37)</f>
        <v>1</v>
      </c>
      <c r="L37" s="599">
        <f>IF('[1]BASE'!EK37=0,"",'[1]BASE'!EK37)</f>
      </c>
      <c r="M37" s="599">
        <f>IF('[1]BASE'!EL37=0,"",'[1]BASE'!EL37)</f>
      </c>
      <c r="N37" s="599">
        <f>IF('[1]BASE'!EM37=0,"",'[1]BASE'!EM37)</f>
      </c>
      <c r="O37" s="599">
        <f>IF('[1]BASE'!EN37=0,"",'[1]BASE'!EN37)</f>
      </c>
      <c r="P37" s="599">
        <f>IF('[1]BASE'!EO37=0,"",'[1]BASE'!EO37)</f>
      </c>
      <c r="Q37" s="599">
        <f>IF('[1]BASE'!EP37=0,"",'[1]BASE'!EP37)</f>
      </c>
      <c r="R37" s="599">
        <f>IF('[1]BASE'!EQ37=0,"",'[1]BASE'!EQ37)</f>
      </c>
      <c r="S37" s="599">
        <f>IF('[1]BASE'!ER37=0,"",'[1]BASE'!ER37)</f>
      </c>
      <c r="T37" s="637">
        <f>IF('[1]BASE'!EW37=0,"",'[1]BASE'!EW37)</f>
      </c>
      <c r="U37" s="596"/>
    </row>
    <row r="38" spans="2:21" s="591" customFormat="1" ht="19.5" customHeight="1">
      <c r="B38" s="592"/>
      <c r="C38" s="600">
        <f>IF('[1]BASE'!C38=0,"",'[1]BASE'!C38)</f>
        <v>22</v>
      </c>
      <c r="D38" s="600" t="str">
        <f>IF('[1]BASE'!D38=0,"",'[1]BASE'!D38)</f>
        <v>EL BRACHO - RECREO(5)</v>
      </c>
      <c r="E38" s="600">
        <f>IF('[1]BASE'!E38=0,"",'[1]BASE'!E38)</f>
        <v>500</v>
      </c>
      <c r="F38" s="600">
        <f>IF('[1]BASE'!F38=0,"",'[1]BASE'!F38)</f>
        <v>255</v>
      </c>
      <c r="G38" s="601" t="str">
        <f>IF('[1]BASE'!G38=0,"",'[1]BASE'!G38)</f>
        <v>C</v>
      </c>
      <c r="H38" s="599">
        <f>IF('[1]BASE'!EG38=0,"",'[1]BASE'!EG38)</f>
      </c>
      <c r="I38" s="599">
        <f>IF('[1]BASE'!EH38=0,"",'[1]BASE'!EH38)</f>
      </c>
      <c r="J38" s="599">
        <f>IF('[1]BASE'!EI38=0,"",'[1]BASE'!EI38)</f>
      </c>
      <c r="K38" s="599">
        <f>IF('[1]BASE'!EJ38=0,"",'[1]BASE'!EJ38)</f>
      </c>
      <c r="L38" s="599">
        <f>IF('[1]BASE'!EK38=0,"",'[1]BASE'!EK38)</f>
      </c>
      <c r="M38" s="599">
        <f>IF('[1]BASE'!EL38=0,"",'[1]BASE'!EL38)</f>
      </c>
      <c r="N38" s="599">
        <f>IF('[1]BASE'!EM38=0,"",'[1]BASE'!EM38)</f>
      </c>
      <c r="O38" s="599">
        <f>IF('[1]BASE'!EN38=0,"",'[1]BASE'!EN38)</f>
      </c>
      <c r="P38" s="599">
        <f>IF('[1]BASE'!EO38=0,"",'[1]BASE'!EO38)</f>
      </c>
      <c r="Q38" s="599">
        <f>IF('[1]BASE'!EP38=0,"",'[1]BASE'!EP38)</f>
      </c>
      <c r="R38" s="599">
        <f>IF('[1]BASE'!EQ38=0,"",'[1]BASE'!EQ38)</f>
      </c>
      <c r="S38" s="599">
        <f>IF('[1]BASE'!ER38=0,"",'[1]BASE'!ER38)</f>
      </c>
      <c r="T38" s="637">
        <f>IF('[1]BASE'!EW38=0,"",'[1]BASE'!EW38)</f>
      </c>
      <c r="U38" s="596"/>
    </row>
    <row r="39" spans="2:21" s="591" customFormat="1" ht="19.5" customHeight="1">
      <c r="B39" s="592"/>
      <c r="C39" s="602">
        <f>IF('[1]BASE'!C39=0,"",'[1]BASE'!C39)</f>
        <v>23</v>
      </c>
      <c r="D39" s="602" t="str">
        <f>IF('[1]BASE'!D39=0,"",'[1]BASE'!D39)</f>
        <v>EZEIZA - ABASTO 1</v>
      </c>
      <c r="E39" s="602">
        <f>IF('[1]BASE'!E39=0,"",'[1]BASE'!E39)</f>
        <v>500</v>
      </c>
      <c r="F39" s="602">
        <f>IF('[1]BASE'!F39=0,"",'[1]BASE'!F39)</f>
        <v>58</v>
      </c>
      <c r="G39" s="603" t="str">
        <f>IF('[1]BASE'!G39=0,"",'[1]BASE'!G39)</f>
        <v>C</v>
      </c>
      <c r="H39" s="599">
        <f>IF('[1]BASE'!EG39=0,"",'[1]BASE'!EG39)</f>
      </c>
      <c r="I39" s="599">
        <f>IF('[1]BASE'!EH39=0,"",'[1]BASE'!EH39)</f>
      </c>
      <c r="J39" s="599">
        <f>IF('[1]BASE'!EI39=0,"",'[1]BASE'!EI39)</f>
      </c>
      <c r="K39" s="599">
        <f>IF('[1]BASE'!EJ39=0,"",'[1]BASE'!EJ39)</f>
      </c>
      <c r="L39" s="599">
        <f>IF('[1]BASE'!EK39=0,"",'[1]BASE'!EK39)</f>
      </c>
      <c r="M39" s="599">
        <f>IF('[1]BASE'!EL39=0,"",'[1]BASE'!EL39)</f>
      </c>
      <c r="N39" s="599">
        <f>IF('[1]BASE'!EM39=0,"",'[1]BASE'!EM39)</f>
      </c>
      <c r="O39" s="599">
        <f>IF('[1]BASE'!EN39=0,"",'[1]BASE'!EN39)</f>
      </c>
      <c r="P39" s="599">
        <f>IF('[1]BASE'!EO39=0,"",'[1]BASE'!EO39)</f>
      </c>
      <c r="Q39" s="599">
        <f>IF('[1]BASE'!EP39=0,"",'[1]BASE'!EP39)</f>
      </c>
      <c r="R39" s="599">
        <f>IF('[1]BASE'!EQ39=0,"",'[1]BASE'!EQ39)</f>
      </c>
      <c r="S39" s="599">
        <f>IF('[1]BASE'!ER39=0,"",'[1]BASE'!ER39)</f>
      </c>
      <c r="T39" s="637">
        <f>IF('[1]BASE'!EW39=0,"",'[1]BASE'!EW39)</f>
      </c>
      <c r="U39" s="596"/>
    </row>
    <row r="40" spans="2:21" s="591" customFormat="1" ht="19.5" customHeight="1">
      <c r="B40" s="592"/>
      <c r="C40" s="600">
        <f>IF('[1]BASE'!C40=0,"",'[1]BASE'!C40)</f>
        <v>24</v>
      </c>
      <c r="D40" s="600" t="str">
        <f>IF('[1]BASE'!D40=0,"",'[1]BASE'!D40)</f>
        <v>EZEIZA - ABASTO 2</v>
      </c>
      <c r="E40" s="600">
        <f>IF('[1]BASE'!E40=0,"",'[1]BASE'!E40)</f>
        <v>500</v>
      </c>
      <c r="F40" s="600">
        <f>IF('[1]BASE'!F40=0,"",'[1]BASE'!F40)</f>
        <v>58</v>
      </c>
      <c r="G40" s="601" t="str">
        <f>IF('[1]BASE'!G40=0,"",'[1]BASE'!G40)</f>
        <v>C</v>
      </c>
      <c r="H40" s="599">
        <f>IF('[1]BASE'!EG40=0,"",'[1]BASE'!EG40)</f>
      </c>
      <c r="I40" s="599">
        <f>IF('[1]BASE'!EH40=0,"",'[1]BASE'!EH40)</f>
      </c>
      <c r="J40" s="599">
        <f>IF('[1]BASE'!EI40=0,"",'[1]BASE'!EI40)</f>
        <v>1</v>
      </c>
      <c r="K40" s="599">
        <f>IF('[1]BASE'!EJ40=0,"",'[1]BASE'!EJ40)</f>
      </c>
      <c r="L40" s="599">
        <f>IF('[1]BASE'!EK40=0,"",'[1]BASE'!EK40)</f>
      </c>
      <c r="M40" s="599">
        <f>IF('[1]BASE'!EL40=0,"",'[1]BASE'!EL40)</f>
      </c>
      <c r="N40" s="599">
        <f>IF('[1]BASE'!EM40=0,"",'[1]BASE'!EM40)</f>
      </c>
      <c r="O40" s="599">
        <f>IF('[1]BASE'!EN40=0,"",'[1]BASE'!EN40)</f>
      </c>
      <c r="P40" s="599">
        <f>IF('[1]BASE'!EO40=0,"",'[1]BASE'!EO40)</f>
      </c>
      <c r="Q40" s="599">
        <f>IF('[1]BASE'!EP40=0,"",'[1]BASE'!EP40)</f>
      </c>
      <c r="R40" s="599">
        <f>IF('[1]BASE'!EQ40=0,"",'[1]BASE'!EQ40)</f>
      </c>
      <c r="S40" s="599">
        <f>IF('[1]BASE'!ER40=0,"",'[1]BASE'!ER40)</f>
      </c>
      <c r="T40" s="637">
        <f>IF('[1]BASE'!EW40=0,"",'[1]BASE'!EW40)</f>
      </c>
      <c r="U40" s="596"/>
    </row>
    <row r="41" spans="2:21" s="591" customFormat="1" ht="19.5" customHeight="1">
      <c r="B41" s="592"/>
      <c r="C41" s="602">
        <f>IF('[1]BASE'!C41=0,"",'[1]BASE'!C41)</f>
        <v>25</v>
      </c>
      <c r="D41" s="602" t="str">
        <f>IF('[1]BASE'!D41=0,"",'[1]BASE'!D41)</f>
        <v>EZEIZA - RODRIGUEZ 1</v>
      </c>
      <c r="E41" s="602">
        <f>IF('[1]BASE'!E41=0,"",'[1]BASE'!E41)</f>
        <v>500</v>
      </c>
      <c r="F41" s="602">
        <f>IF('[1]BASE'!F41=0,"",'[1]BASE'!F41)</f>
        <v>53</v>
      </c>
      <c r="G41" s="603" t="str">
        <f>IF('[1]BASE'!G41=0,"",'[1]BASE'!G41)</f>
        <v>C</v>
      </c>
      <c r="H41" s="599">
        <f>IF('[1]BASE'!EG41=0,"",'[1]BASE'!EG41)</f>
      </c>
      <c r="I41" s="599">
        <f>IF('[1]BASE'!EH41=0,"",'[1]BASE'!EH41)</f>
      </c>
      <c r="J41" s="599">
        <f>IF('[1]BASE'!EI41=0,"",'[1]BASE'!EI41)</f>
      </c>
      <c r="K41" s="599">
        <f>IF('[1]BASE'!EJ41=0,"",'[1]BASE'!EJ41)</f>
      </c>
      <c r="L41" s="599">
        <f>IF('[1]BASE'!EK41=0,"",'[1]BASE'!EK41)</f>
      </c>
      <c r="M41" s="599">
        <f>IF('[1]BASE'!EL41=0,"",'[1]BASE'!EL41)</f>
      </c>
      <c r="N41" s="599">
        <f>IF('[1]BASE'!EM41=0,"",'[1]BASE'!EM41)</f>
      </c>
      <c r="O41" s="599">
        <f>IF('[1]BASE'!EN41=0,"",'[1]BASE'!EN41)</f>
      </c>
      <c r="P41" s="599">
        <f>IF('[1]BASE'!EO41=0,"",'[1]BASE'!EO41)</f>
      </c>
      <c r="Q41" s="599">
        <f>IF('[1]BASE'!EP41=0,"",'[1]BASE'!EP41)</f>
      </c>
      <c r="R41" s="599">
        <f>IF('[1]BASE'!EQ41=0,"",'[1]BASE'!EQ41)</f>
      </c>
      <c r="S41" s="599">
        <f>IF('[1]BASE'!ER41=0,"",'[1]BASE'!ER41)</f>
      </c>
      <c r="T41" s="637">
        <f>IF('[1]BASE'!EW41=0,"",'[1]BASE'!EW41)</f>
      </c>
      <c r="U41" s="596"/>
    </row>
    <row r="42" spans="2:21" s="591" customFormat="1" ht="19.5" customHeight="1">
      <c r="B42" s="592"/>
      <c r="C42" s="600">
        <f>IF('[1]BASE'!C42=0,"",'[1]BASE'!C42)</f>
        <v>26</v>
      </c>
      <c r="D42" s="600" t="str">
        <f>IF('[1]BASE'!D42=0,"",'[1]BASE'!D42)</f>
        <v>EZEIZA - RODRIGUEZ 2</v>
      </c>
      <c r="E42" s="600">
        <f>IF('[1]BASE'!E42=0,"",'[1]BASE'!E42)</f>
        <v>500</v>
      </c>
      <c r="F42" s="600">
        <f>IF('[1]BASE'!F42=0,"",'[1]BASE'!F42)</f>
        <v>53</v>
      </c>
      <c r="G42" s="601" t="str">
        <f>IF('[1]BASE'!G42=0,"",'[1]BASE'!G42)</f>
        <v>C</v>
      </c>
      <c r="H42" s="599">
        <f>IF('[1]BASE'!EG42=0,"",'[1]BASE'!EG42)</f>
      </c>
      <c r="I42" s="599">
        <f>IF('[1]BASE'!EH42=0,"",'[1]BASE'!EH42)</f>
      </c>
      <c r="J42" s="599">
        <f>IF('[1]BASE'!EI42=0,"",'[1]BASE'!EI42)</f>
      </c>
      <c r="K42" s="599">
        <f>IF('[1]BASE'!EJ42=0,"",'[1]BASE'!EJ42)</f>
      </c>
      <c r="L42" s="599">
        <f>IF('[1]BASE'!EK42=0,"",'[1]BASE'!EK42)</f>
      </c>
      <c r="M42" s="599">
        <f>IF('[1]BASE'!EL42=0,"",'[1]BASE'!EL42)</f>
      </c>
      <c r="N42" s="599">
        <f>IF('[1]BASE'!EM42=0,"",'[1]BASE'!EM42)</f>
      </c>
      <c r="O42" s="599">
        <f>IF('[1]BASE'!EN42=0,"",'[1]BASE'!EN42)</f>
      </c>
      <c r="P42" s="599">
        <f>IF('[1]BASE'!EO42=0,"",'[1]BASE'!EO42)</f>
      </c>
      <c r="Q42" s="599">
        <f>IF('[1]BASE'!EP42=0,"",'[1]BASE'!EP42)</f>
      </c>
      <c r="R42" s="599">
        <f>IF('[1]BASE'!EQ42=0,"",'[1]BASE'!EQ42)</f>
      </c>
      <c r="S42" s="599">
        <f>IF('[1]BASE'!ER42=0,"",'[1]BASE'!ER42)</f>
      </c>
      <c r="T42" s="637">
        <f>IF('[1]BASE'!EW42=0,"",'[1]BASE'!EW42)</f>
      </c>
      <c r="U42" s="596"/>
    </row>
    <row r="43" spans="2:21" s="591" customFormat="1" ht="19.5" customHeight="1">
      <c r="B43" s="592"/>
      <c r="C43" s="602">
        <f>IF('[1]BASE'!C43=0,"",'[1]BASE'!C43)</f>
        <v>27</v>
      </c>
      <c r="D43" s="602" t="str">
        <f>IF('[1]BASE'!D43=0,"",'[1]BASE'!D43)</f>
        <v>EZEIZA- HENDERSON 1</v>
      </c>
      <c r="E43" s="602">
        <f>IF('[1]BASE'!E43=0,"",'[1]BASE'!E43)</f>
        <v>500</v>
      </c>
      <c r="F43" s="602">
        <f>IF('[1]BASE'!F43=0,"",'[1]BASE'!F43)</f>
        <v>313</v>
      </c>
      <c r="G43" s="603" t="str">
        <f>IF('[1]BASE'!G43=0,"",'[1]BASE'!G43)</f>
        <v>A</v>
      </c>
      <c r="H43" s="599">
        <f>IF('[1]BASE'!EG43=0,"",'[1]BASE'!EG43)</f>
      </c>
      <c r="I43" s="599">
        <f>IF('[1]BASE'!EH43=0,"",'[1]BASE'!EH43)</f>
      </c>
      <c r="J43" s="599">
        <f>IF('[1]BASE'!EI43=0,"",'[1]BASE'!EI43)</f>
      </c>
      <c r="K43" s="599">
        <f>IF('[1]BASE'!EJ43=0,"",'[1]BASE'!EJ43)</f>
      </c>
      <c r="L43" s="599">
        <f>IF('[1]BASE'!EK43=0,"",'[1]BASE'!EK43)</f>
      </c>
      <c r="M43" s="599">
        <f>IF('[1]BASE'!EL43=0,"",'[1]BASE'!EL43)</f>
      </c>
      <c r="N43" s="599">
        <f>IF('[1]BASE'!EM43=0,"",'[1]BASE'!EM43)</f>
      </c>
      <c r="O43" s="599">
        <f>IF('[1]BASE'!EN43=0,"",'[1]BASE'!EN43)</f>
      </c>
      <c r="P43" s="599">
        <f>IF('[1]BASE'!EO43=0,"",'[1]BASE'!EO43)</f>
      </c>
      <c r="Q43" s="599">
        <f>IF('[1]BASE'!EP43=0,"",'[1]BASE'!EP43)</f>
      </c>
      <c r="R43" s="599">
        <f>IF('[1]BASE'!EQ43=0,"",'[1]BASE'!EQ43)</f>
      </c>
      <c r="S43" s="599">
        <f>IF('[1]BASE'!ER43=0,"",'[1]BASE'!ER43)</f>
      </c>
      <c r="T43" s="637">
        <f>IF('[1]BASE'!EW43=0,"",'[1]BASE'!EW43)</f>
      </c>
      <c r="U43" s="596"/>
    </row>
    <row r="44" spans="2:21" s="591" customFormat="1" ht="19.5" customHeight="1">
      <c r="B44" s="592"/>
      <c r="C44" s="600">
        <f>IF('[1]BASE'!C44=0,"",'[1]BASE'!C44)</f>
        <v>28</v>
      </c>
      <c r="D44" s="600" t="str">
        <f>IF('[1]BASE'!D44=0,"",'[1]BASE'!D44)</f>
        <v>EZEIZA - HENDERSON 2</v>
      </c>
      <c r="E44" s="600">
        <f>IF('[1]BASE'!E44=0,"",'[1]BASE'!E44)</f>
        <v>500</v>
      </c>
      <c r="F44" s="600">
        <f>IF('[1]BASE'!F44=0,"",'[1]BASE'!F44)</f>
        <v>313</v>
      </c>
      <c r="G44" s="601" t="str">
        <f>IF('[1]BASE'!G44=0,"",'[1]BASE'!G44)</f>
        <v>A</v>
      </c>
      <c r="H44" s="599">
        <f>IF('[1]BASE'!EG44=0,"",'[1]BASE'!EG44)</f>
      </c>
      <c r="I44" s="599">
        <f>IF('[1]BASE'!EH44=0,"",'[1]BASE'!EH44)</f>
      </c>
      <c r="J44" s="599">
        <f>IF('[1]BASE'!EI44=0,"",'[1]BASE'!EI44)</f>
      </c>
      <c r="K44" s="599">
        <f>IF('[1]BASE'!EJ44=0,"",'[1]BASE'!EJ44)</f>
      </c>
      <c r="L44" s="599">
        <f>IF('[1]BASE'!EK44=0,"",'[1]BASE'!EK44)</f>
      </c>
      <c r="M44" s="599">
        <f>IF('[1]BASE'!EL44=0,"",'[1]BASE'!EL44)</f>
      </c>
      <c r="N44" s="599">
        <f>IF('[1]BASE'!EM44=0,"",'[1]BASE'!EM44)</f>
      </c>
      <c r="O44" s="599">
        <f>IF('[1]BASE'!EN44=0,"",'[1]BASE'!EN44)</f>
      </c>
      <c r="P44" s="599">
        <f>IF('[1]BASE'!EO44=0,"",'[1]BASE'!EO44)</f>
      </c>
      <c r="Q44" s="599">
        <f>IF('[1]BASE'!EP44=0,"",'[1]BASE'!EP44)</f>
      </c>
      <c r="R44" s="599">
        <f>IF('[1]BASE'!EQ44=0,"",'[1]BASE'!EQ44)</f>
      </c>
      <c r="S44" s="599">
        <f>IF('[1]BASE'!ER44=0,"",'[1]BASE'!ER44)</f>
      </c>
      <c r="T44" s="637">
        <f>IF('[1]BASE'!EW44=0,"",'[1]BASE'!EW44)</f>
      </c>
      <c r="U44" s="596"/>
    </row>
    <row r="45" spans="2:21" s="591" customFormat="1" ht="19.5" customHeight="1">
      <c r="B45" s="592"/>
      <c r="C45" s="602">
        <f>IF('[1]BASE'!C45=0,"",'[1]BASE'!C45)</f>
        <v>29</v>
      </c>
      <c r="D45" s="602" t="str">
        <f>IF('[1]BASE'!D45=0,"",'[1]BASE'!D45)</f>
        <v>GRAL. RODRIGUEZ - CAMPANA </v>
      </c>
      <c r="E45" s="602">
        <f>IF('[1]BASE'!E45=0,"",'[1]BASE'!E45)</f>
        <v>500</v>
      </c>
      <c r="F45" s="602">
        <f>IF('[1]BASE'!F45=0,"",'[1]BASE'!F45)</f>
        <v>42</v>
      </c>
      <c r="G45" s="603" t="str">
        <f>IF('[1]BASE'!G45=0,"",'[1]BASE'!G45)</f>
        <v>B</v>
      </c>
      <c r="H45" s="599">
        <f>IF('[1]BASE'!EG45=0,"",'[1]BASE'!EG45)</f>
      </c>
      <c r="I45" s="599">
        <f>IF('[1]BASE'!EH45=0,"",'[1]BASE'!EH45)</f>
      </c>
      <c r="J45" s="599">
        <f>IF('[1]BASE'!EI45=0,"",'[1]BASE'!EI45)</f>
      </c>
      <c r="K45" s="599">
        <f>IF('[1]BASE'!EJ45=0,"",'[1]BASE'!EJ45)</f>
      </c>
      <c r="L45" s="599">
        <f>IF('[1]BASE'!EK45=0,"",'[1]BASE'!EK45)</f>
      </c>
      <c r="M45" s="599">
        <f>IF('[1]BASE'!EL45=0,"",'[1]BASE'!EL45)</f>
      </c>
      <c r="N45" s="599">
        <f>IF('[1]BASE'!EM45=0,"",'[1]BASE'!EM45)</f>
      </c>
      <c r="O45" s="599">
        <f>IF('[1]BASE'!EN45=0,"",'[1]BASE'!EN45)</f>
      </c>
      <c r="P45" s="599">
        <f>IF('[1]BASE'!EO45=0,"",'[1]BASE'!EO45)</f>
      </c>
      <c r="Q45" s="599">
        <f>IF('[1]BASE'!EP45=0,"",'[1]BASE'!EP45)</f>
        <v>1</v>
      </c>
      <c r="R45" s="599">
        <f>IF('[1]BASE'!EQ45=0,"",'[1]BASE'!EQ45)</f>
      </c>
      <c r="S45" s="599">
        <f>IF('[1]BASE'!ER45=0,"",'[1]BASE'!ER45)</f>
      </c>
      <c r="T45" s="637">
        <f>IF('[1]BASE'!EW45=0,"",'[1]BASE'!EW45)</f>
      </c>
      <c r="U45" s="596"/>
    </row>
    <row r="46" spans="2:21" s="591" customFormat="1" ht="19.5" customHeight="1">
      <c r="B46" s="592"/>
      <c r="C46" s="600">
        <f>IF('[1]BASE'!C46=0,"",'[1]BASE'!C46)</f>
        <v>30</v>
      </c>
      <c r="D46" s="600" t="str">
        <f>IF('[1]BASE'!D46=0,"",'[1]BASE'!D46)</f>
        <v>GRAL. RODRIGUEZ- ROSARIO OESTE </v>
      </c>
      <c r="E46" s="600">
        <f>IF('[1]BASE'!E46=0,"",'[1]BASE'!E46)</f>
        <v>500</v>
      </c>
      <c r="F46" s="600">
        <f>IF('[1]BASE'!F46=0,"",'[1]BASE'!F46)</f>
        <v>258</v>
      </c>
      <c r="G46" s="601" t="str">
        <f>IF('[1]BASE'!G46=0,"",'[1]BASE'!G46)</f>
        <v>C</v>
      </c>
      <c r="H46" s="599" t="str">
        <f>IF('[1]BASE'!EG46=0,"",'[1]BASE'!EG46)</f>
        <v>XXXX</v>
      </c>
      <c r="I46" s="599" t="str">
        <f>IF('[1]BASE'!EH46=0,"",'[1]BASE'!EH46)</f>
        <v>XXXX</v>
      </c>
      <c r="J46" s="599" t="str">
        <f>IF('[1]BASE'!EI46=0,"",'[1]BASE'!EI46)</f>
        <v>XXXX</v>
      </c>
      <c r="K46" s="599" t="str">
        <f>IF('[1]BASE'!EJ46=0,"",'[1]BASE'!EJ46)</f>
        <v>XXXX</v>
      </c>
      <c r="L46" s="599" t="str">
        <f>IF('[1]BASE'!EK46=0,"",'[1]BASE'!EK46)</f>
        <v>XXXX</v>
      </c>
      <c r="M46" s="599" t="str">
        <f>IF('[1]BASE'!EL46=0,"",'[1]BASE'!EL46)</f>
        <v>XXXX</v>
      </c>
      <c r="N46" s="599" t="str">
        <f>IF('[1]BASE'!EM46=0,"",'[1]BASE'!EM46)</f>
        <v>XXXX</v>
      </c>
      <c r="O46" s="599" t="str">
        <f>IF('[1]BASE'!EN46=0,"",'[1]BASE'!EN46)</f>
        <v>XXXX</v>
      </c>
      <c r="P46" s="599" t="str">
        <f>IF('[1]BASE'!EO46=0,"",'[1]BASE'!EO46)</f>
        <v>XXXX</v>
      </c>
      <c r="Q46" s="599" t="str">
        <f>IF('[1]BASE'!EP46=0,"",'[1]BASE'!EP46)</f>
        <v>XXXX</v>
      </c>
      <c r="R46" s="599" t="str">
        <f>IF('[1]BASE'!EQ46=0,"",'[1]BASE'!EQ46)</f>
        <v>XXXX</v>
      </c>
      <c r="S46" s="599" t="str">
        <f>IF('[1]BASE'!ER46=0,"",'[1]BASE'!ER46)</f>
        <v>XXXX</v>
      </c>
      <c r="T46" s="637" t="str">
        <f>IF('[1]BASE'!EW46=0,"",'[1]BASE'!EW46)</f>
        <v>XXXX</v>
      </c>
      <c r="U46" s="596"/>
    </row>
    <row r="47" spans="2:21" s="591" customFormat="1" ht="19.5" customHeight="1">
      <c r="B47" s="592"/>
      <c r="C47" s="602">
        <f>IF('[1]BASE'!C47=0,"",'[1]BASE'!C47)</f>
        <v>31</v>
      </c>
      <c r="D47" s="602" t="str">
        <f>IF('[1]BASE'!D47=0,"",'[1]BASE'!D47)</f>
        <v>MALVINAS ARG. - ALMAFUERTE </v>
      </c>
      <c r="E47" s="602">
        <f>IF('[1]BASE'!E47=0,"",'[1]BASE'!E47)</f>
        <v>500</v>
      </c>
      <c r="F47" s="602">
        <f>IF('[1]BASE'!F47=0,"",'[1]BASE'!F47)</f>
        <v>105</v>
      </c>
      <c r="G47" s="603" t="str">
        <f>IF('[1]BASE'!G47=0,"",'[1]BASE'!G47)</f>
        <v>B</v>
      </c>
      <c r="H47" s="599">
        <f>IF('[1]BASE'!EG47=0,"",'[1]BASE'!EG47)</f>
      </c>
      <c r="I47" s="599">
        <f>IF('[1]BASE'!EH47=0,"",'[1]BASE'!EH47)</f>
      </c>
      <c r="J47" s="599">
        <f>IF('[1]BASE'!EI47=0,"",'[1]BASE'!EI47)</f>
      </c>
      <c r="K47" s="599">
        <f>IF('[1]BASE'!EJ47=0,"",'[1]BASE'!EJ47)</f>
      </c>
      <c r="L47" s="599">
        <f>IF('[1]BASE'!EK47=0,"",'[1]BASE'!EK47)</f>
        <v>1</v>
      </c>
      <c r="M47" s="599">
        <f>IF('[1]BASE'!EL47=0,"",'[1]BASE'!EL47)</f>
      </c>
      <c r="N47" s="599">
        <f>IF('[1]BASE'!EM47=0,"",'[1]BASE'!EM47)</f>
      </c>
      <c r="O47" s="599">
        <f>IF('[1]BASE'!EN47=0,"",'[1]BASE'!EN47)</f>
      </c>
      <c r="P47" s="599">
        <f>IF('[1]BASE'!EO47=0,"",'[1]BASE'!EO47)</f>
      </c>
      <c r="Q47" s="599">
        <f>IF('[1]BASE'!EP47=0,"",'[1]BASE'!EP47)</f>
      </c>
      <c r="R47" s="599">
        <f>IF('[1]BASE'!EQ47=0,"",'[1]BASE'!EQ47)</f>
      </c>
      <c r="S47" s="599">
        <f>IF('[1]BASE'!ER47=0,"",'[1]BASE'!ER47)</f>
      </c>
      <c r="T47" s="637">
        <f>IF('[1]BASE'!EW47=0,"",'[1]BASE'!EW47)</f>
      </c>
      <c r="U47" s="596"/>
    </row>
    <row r="48" spans="2:21" s="591" customFormat="1" ht="19.5" customHeight="1">
      <c r="B48" s="592"/>
      <c r="C48" s="600">
        <f>IF('[1]BASE'!C48=0,"",'[1]BASE'!C48)</f>
        <v>32</v>
      </c>
      <c r="D48" s="600" t="str">
        <f>IF('[1]BASE'!D48=0,"",'[1]BASE'!D48)</f>
        <v>OLAVARRIA - BAHIA BLANCA 1</v>
      </c>
      <c r="E48" s="600">
        <f>IF('[1]BASE'!E48=0,"",'[1]BASE'!E48)</f>
        <v>500</v>
      </c>
      <c r="F48" s="600">
        <f>IF('[1]BASE'!F48=0,"",'[1]BASE'!F48)</f>
        <v>255</v>
      </c>
      <c r="G48" s="601" t="str">
        <f>IF('[1]BASE'!G48=0,"",'[1]BASE'!G48)</f>
        <v>B</v>
      </c>
      <c r="H48" s="599">
        <f>IF('[1]BASE'!EG48=0,"",'[1]BASE'!EG48)</f>
      </c>
      <c r="I48" s="599">
        <f>IF('[1]BASE'!EH48=0,"",'[1]BASE'!EH48)</f>
      </c>
      <c r="J48" s="599">
        <f>IF('[1]BASE'!EI48=0,"",'[1]BASE'!EI48)</f>
      </c>
      <c r="K48" s="599">
        <f>IF('[1]BASE'!EJ48=0,"",'[1]BASE'!EJ48)</f>
      </c>
      <c r="L48" s="599">
        <f>IF('[1]BASE'!EK48=0,"",'[1]BASE'!EK48)</f>
      </c>
      <c r="M48" s="599">
        <f>IF('[1]BASE'!EL48=0,"",'[1]BASE'!EL48)</f>
      </c>
      <c r="N48" s="599">
        <f>IF('[1]BASE'!EM48=0,"",'[1]BASE'!EM48)</f>
      </c>
      <c r="O48" s="599">
        <f>IF('[1]BASE'!EN48=0,"",'[1]BASE'!EN48)</f>
      </c>
      <c r="P48" s="599">
        <f>IF('[1]BASE'!EO48=0,"",'[1]BASE'!EO48)</f>
      </c>
      <c r="Q48" s="599">
        <f>IF('[1]BASE'!EP48=0,"",'[1]BASE'!EP48)</f>
      </c>
      <c r="R48" s="599">
        <f>IF('[1]BASE'!EQ48=0,"",'[1]BASE'!EQ48)</f>
      </c>
      <c r="S48" s="599">
        <f>IF('[1]BASE'!ER48=0,"",'[1]BASE'!ER48)</f>
      </c>
      <c r="T48" s="637">
        <f>IF('[1]BASE'!EW48=0,"",'[1]BASE'!EW48)</f>
      </c>
      <c r="U48" s="596"/>
    </row>
    <row r="49" spans="2:21" s="591" customFormat="1" ht="19.5" customHeight="1">
      <c r="B49" s="592"/>
      <c r="C49" s="602">
        <f>IF('[1]BASE'!C49=0,"",'[1]BASE'!C49)</f>
        <v>33</v>
      </c>
      <c r="D49" s="602" t="str">
        <f>IF('[1]BASE'!D49=0,"",'[1]BASE'!D49)</f>
        <v>OLAVARRIA - BAHIA BLANCA 2</v>
      </c>
      <c r="E49" s="602">
        <f>IF('[1]BASE'!E49=0,"",'[1]BASE'!E49)</f>
        <v>500</v>
      </c>
      <c r="F49" s="602">
        <f>IF('[1]BASE'!F49=0,"",'[1]BASE'!F49)</f>
        <v>254.8</v>
      </c>
      <c r="G49" s="603">
        <f>IF('[1]BASE'!G49=0,"",'[1]BASE'!G49)</f>
      </c>
      <c r="H49" s="599">
        <f>IF('[1]BASE'!EG49=0,"",'[1]BASE'!EG49)</f>
      </c>
      <c r="I49" s="599">
        <f>IF('[1]BASE'!EH49=0,"",'[1]BASE'!EH49)</f>
      </c>
      <c r="J49" s="599">
        <f>IF('[1]BASE'!EI49=0,"",'[1]BASE'!EI49)</f>
      </c>
      <c r="K49" s="599">
        <f>IF('[1]BASE'!EJ49=0,"",'[1]BASE'!EJ49)</f>
      </c>
      <c r="L49" s="599">
        <f>IF('[1]BASE'!EK49=0,"",'[1]BASE'!EK49)</f>
      </c>
      <c r="M49" s="599">
        <f>IF('[1]BASE'!EL49=0,"",'[1]BASE'!EL49)</f>
      </c>
      <c r="N49" s="599">
        <f>IF('[1]BASE'!EM49=0,"",'[1]BASE'!EM49)</f>
      </c>
      <c r="O49" s="599">
        <f>IF('[1]BASE'!EN49=0,"",'[1]BASE'!EN49)</f>
      </c>
      <c r="P49" s="599">
        <f>IF('[1]BASE'!EO49=0,"",'[1]BASE'!EO49)</f>
      </c>
      <c r="Q49" s="599">
        <f>IF('[1]BASE'!EP49=0,"",'[1]BASE'!EP49)</f>
      </c>
      <c r="R49" s="599">
        <f>IF('[1]BASE'!EQ49=0,"",'[1]BASE'!EQ49)</f>
      </c>
      <c r="S49" s="599">
        <f>IF('[1]BASE'!ER49=0,"",'[1]BASE'!ER49)</f>
      </c>
      <c r="T49" s="637">
        <f>IF('[1]BASE'!EW49=0,"",'[1]BASE'!EW49)</f>
      </c>
      <c r="U49" s="596"/>
    </row>
    <row r="50" spans="2:21" s="591" customFormat="1" ht="19.5" customHeight="1">
      <c r="B50" s="592"/>
      <c r="C50" s="600">
        <f>IF('[1]BASE'!C50=0,"",'[1]BASE'!C50)</f>
        <v>34</v>
      </c>
      <c r="D50" s="600" t="str">
        <f>IF('[1]BASE'!D50=0,"",'[1]BASE'!D50)</f>
        <v>P.del AGUILA  - CHOELE CHOEL</v>
      </c>
      <c r="E50" s="600">
        <f>IF('[1]BASE'!E50=0,"",'[1]BASE'!E50)</f>
        <v>500</v>
      </c>
      <c r="F50" s="600">
        <f>IF('[1]BASE'!F50=0,"",'[1]BASE'!F50)</f>
        <v>386.7</v>
      </c>
      <c r="G50" s="601">
        <f>IF('[1]BASE'!G50=0,"",'[1]BASE'!G50)</f>
      </c>
      <c r="H50" s="599">
        <f>IF('[1]BASE'!EG50=0,"",'[1]BASE'!EG50)</f>
      </c>
      <c r="I50" s="599">
        <f>IF('[1]BASE'!EH50=0,"",'[1]BASE'!EH50)</f>
      </c>
      <c r="J50" s="599">
        <f>IF('[1]BASE'!EI50=0,"",'[1]BASE'!EI50)</f>
      </c>
      <c r="K50" s="599">
        <f>IF('[1]BASE'!EJ50=0,"",'[1]BASE'!EJ50)</f>
        <v>1</v>
      </c>
      <c r="L50" s="599">
        <f>IF('[1]BASE'!EK50=0,"",'[1]BASE'!EK50)</f>
      </c>
      <c r="M50" s="599">
        <f>IF('[1]BASE'!EL50=0,"",'[1]BASE'!EL50)</f>
      </c>
      <c r="N50" s="599">
        <f>IF('[1]BASE'!EM50=0,"",'[1]BASE'!EM50)</f>
      </c>
      <c r="O50" s="599">
        <f>IF('[1]BASE'!EN50=0,"",'[1]BASE'!EN50)</f>
      </c>
      <c r="P50" s="599">
        <f>IF('[1]BASE'!EO50=0,"",'[1]BASE'!EO50)</f>
      </c>
      <c r="Q50" s="599">
        <f>IF('[1]BASE'!EP50=0,"",'[1]BASE'!EP50)</f>
      </c>
      <c r="R50" s="599">
        <f>IF('[1]BASE'!EQ50=0,"",'[1]BASE'!EQ50)</f>
      </c>
      <c r="S50" s="599">
        <f>IF('[1]BASE'!ER50=0,"",'[1]BASE'!ER50)</f>
      </c>
      <c r="T50" s="637">
        <f>IF('[1]BASE'!EW50=0,"",'[1]BASE'!EW50)</f>
      </c>
      <c r="U50" s="596"/>
    </row>
    <row r="51" spans="2:21" s="591" customFormat="1" ht="19.5" customHeight="1">
      <c r="B51" s="592"/>
      <c r="C51" s="602">
        <f>IF('[1]BASE'!C51=0,"",'[1]BASE'!C51)</f>
        <v>35</v>
      </c>
      <c r="D51" s="602" t="str">
        <f>IF('[1]BASE'!D51=0,"",'[1]BASE'!D51)</f>
        <v>P.del AGUILA  - CHO. W. 1 (5GW1)</v>
      </c>
      <c r="E51" s="602">
        <f>IF('[1]BASE'!E51=0,"",'[1]BASE'!E51)</f>
        <v>500</v>
      </c>
      <c r="F51" s="602">
        <f>IF('[1]BASE'!F51=0,"",'[1]BASE'!F51)</f>
        <v>165</v>
      </c>
      <c r="G51" s="603" t="str">
        <f>IF('[1]BASE'!G51=0,"",'[1]BASE'!G51)</f>
        <v>A</v>
      </c>
      <c r="H51" s="599">
        <f>IF('[1]BASE'!EG51=0,"",'[1]BASE'!EG51)</f>
      </c>
      <c r="I51" s="599">
        <f>IF('[1]BASE'!EH51=0,"",'[1]BASE'!EH51)</f>
      </c>
      <c r="J51" s="599">
        <f>IF('[1]BASE'!EI51=0,"",'[1]BASE'!EI51)</f>
      </c>
      <c r="K51" s="599">
        <f>IF('[1]BASE'!EJ51=0,"",'[1]BASE'!EJ51)</f>
        <v>2</v>
      </c>
      <c r="L51" s="599">
        <f>IF('[1]BASE'!EK51=0,"",'[1]BASE'!EK51)</f>
      </c>
      <c r="M51" s="599">
        <f>IF('[1]BASE'!EL51=0,"",'[1]BASE'!EL51)</f>
      </c>
      <c r="N51" s="599">
        <f>IF('[1]BASE'!EM51=0,"",'[1]BASE'!EM51)</f>
      </c>
      <c r="O51" s="599">
        <f>IF('[1]BASE'!EN51=0,"",'[1]BASE'!EN51)</f>
      </c>
      <c r="P51" s="599">
        <f>IF('[1]BASE'!EO51=0,"",'[1]BASE'!EO51)</f>
      </c>
      <c r="Q51" s="599">
        <f>IF('[1]BASE'!EP51=0,"",'[1]BASE'!EP51)</f>
      </c>
      <c r="R51" s="599">
        <f>IF('[1]BASE'!EQ51=0,"",'[1]BASE'!EQ51)</f>
      </c>
      <c r="S51" s="599">
        <f>IF('[1]BASE'!ER51=0,"",'[1]BASE'!ER51)</f>
      </c>
      <c r="T51" s="637">
        <f>IF('[1]BASE'!EW51=0,"",'[1]BASE'!EW51)</f>
      </c>
      <c r="U51" s="596"/>
    </row>
    <row r="52" spans="2:21" s="591" customFormat="1" ht="19.5" customHeight="1">
      <c r="B52" s="592"/>
      <c r="C52" s="600">
        <f>IF('[1]BASE'!C52=0,"",'[1]BASE'!C52)</f>
        <v>36</v>
      </c>
      <c r="D52" s="600" t="str">
        <f>IF('[1]BASE'!D52=0,"",'[1]BASE'!D52)</f>
        <v>P.del AGUILA  - CHO. W. 2 (5GW2)</v>
      </c>
      <c r="E52" s="600">
        <f>IF('[1]BASE'!E52=0,"",'[1]BASE'!E52)</f>
        <v>500</v>
      </c>
      <c r="F52" s="600">
        <f>IF('[1]BASE'!F52=0,"",'[1]BASE'!F52)</f>
        <v>170</v>
      </c>
      <c r="G52" s="601" t="str">
        <f>IF('[1]BASE'!G52=0,"",'[1]BASE'!G52)</f>
        <v>A</v>
      </c>
      <c r="H52" s="599">
        <f>IF('[1]BASE'!EG52=0,"",'[1]BASE'!EG52)</f>
      </c>
      <c r="I52" s="599">
        <f>IF('[1]BASE'!EH52=0,"",'[1]BASE'!EH52)</f>
      </c>
      <c r="J52" s="599">
        <f>IF('[1]BASE'!EI52=0,"",'[1]BASE'!EI52)</f>
      </c>
      <c r="K52" s="599">
        <f>IF('[1]BASE'!EJ52=0,"",'[1]BASE'!EJ52)</f>
      </c>
      <c r="L52" s="599">
        <f>IF('[1]BASE'!EK52=0,"",'[1]BASE'!EK52)</f>
      </c>
      <c r="M52" s="599">
        <f>IF('[1]BASE'!EL52=0,"",'[1]BASE'!EL52)</f>
      </c>
      <c r="N52" s="599">
        <f>IF('[1]BASE'!EM52=0,"",'[1]BASE'!EM52)</f>
      </c>
      <c r="O52" s="599">
        <f>IF('[1]BASE'!EN52=0,"",'[1]BASE'!EN52)</f>
        <v>1</v>
      </c>
      <c r="P52" s="599">
        <f>IF('[1]BASE'!EO52=0,"",'[1]BASE'!EO52)</f>
      </c>
      <c r="Q52" s="599">
        <f>IF('[1]BASE'!EP52=0,"",'[1]BASE'!EP52)</f>
      </c>
      <c r="R52" s="599">
        <f>IF('[1]BASE'!EQ52=0,"",'[1]BASE'!EQ52)</f>
      </c>
      <c r="S52" s="599">
        <f>IF('[1]BASE'!ER52=0,"",'[1]BASE'!ER52)</f>
      </c>
      <c r="T52" s="637">
        <f>IF('[1]BASE'!EW52=0,"",'[1]BASE'!EW52)</f>
      </c>
      <c r="U52" s="596"/>
    </row>
    <row r="53" spans="2:21" s="591" customFormat="1" ht="19.5" customHeight="1">
      <c r="B53" s="592"/>
      <c r="C53" s="602">
        <f>IF('[1]BASE'!C53=0,"",'[1]BASE'!C53)</f>
        <v>37</v>
      </c>
      <c r="D53" s="602" t="str">
        <f>IF('[1]BASE'!D53=0,"",'[1]BASE'!D53)</f>
        <v>PUELCHES - HENDERSON 1 (B1)</v>
      </c>
      <c r="E53" s="602">
        <f>IF('[1]BASE'!E53=0,"",'[1]BASE'!E53)</f>
        <v>500</v>
      </c>
      <c r="F53" s="602">
        <f>IF('[1]BASE'!F53=0,"",'[1]BASE'!F53)</f>
        <v>421</v>
      </c>
      <c r="G53" s="603" t="str">
        <f>IF('[1]BASE'!G53=0,"",'[1]BASE'!G53)</f>
        <v>A</v>
      </c>
      <c r="H53" s="599">
        <f>IF('[1]BASE'!EG53=0,"",'[1]BASE'!EG53)</f>
      </c>
      <c r="I53" s="599">
        <f>IF('[1]BASE'!EH53=0,"",'[1]BASE'!EH53)</f>
      </c>
      <c r="J53" s="599">
        <f>IF('[1]BASE'!EI53=0,"",'[1]BASE'!EI53)</f>
      </c>
      <c r="K53" s="599">
        <f>IF('[1]BASE'!EJ53=0,"",'[1]BASE'!EJ53)</f>
      </c>
      <c r="L53" s="599">
        <f>IF('[1]BASE'!EK53=0,"",'[1]BASE'!EK53)</f>
      </c>
      <c r="M53" s="599">
        <f>IF('[1]BASE'!EL53=0,"",'[1]BASE'!EL53)</f>
      </c>
      <c r="N53" s="599">
        <f>IF('[1]BASE'!EM53=0,"",'[1]BASE'!EM53)</f>
      </c>
      <c r="O53" s="599">
        <f>IF('[1]BASE'!EN53=0,"",'[1]BASE'!EN53)</f>
      </c>
      <c r="P53" s="599">
        <f>IF('[1]BASE'!EO53=0,"",'[1]BASE'!EO53)</f>
      </c>
      <c r="Q53" s="599">
        <f>IF('[1]BASE'!EP53=0,"",'[1]BASE'!EP53)</f>
      </c>
      <c r="R53" s="599">
        <f>IF('[1]BASE'!EQ53=0,"",'[1]BASE'!EQ53)</f>
      </c>
      <c r="S53" s="599">
        <f>IF('[1]BASE'!ER53=0,"",'[1]BASE'!ER53)</f>
      </c>
      <c r="T53" s="637">
        <f>IF('[1]BASE'!EW53=0,"",'[1]BASE'!EW53)</f>
      </c>
      <c r="U53" s="596"/>
    </row>
    <row r="54" spans="2:21" s="591" customFormat="1" ht="19.5" customHeight="1">
      <c r="B54" s="592"/>
      <c r="C54" s="600">
        <f>IF('[1]BASE'!C54=0,"",'[1]BASE'!C54)</f>
        <v>38</v>
      </c>
      <c r="D54" s="600" t="str">
        <f>IF('[1]BASE'!D54=0,"",'[1]BASE'!D54)</f>
        <v>PUELCHES - HENDERSON 2 (B2)</v>
      </c>
      <c r="E54" s="600">
        <f>IF('[1]BASE'!E54=0,"",'[1]BASE'!E54)</f>
        <v>500</v>
      </c>
      <c r="F54" s="600">
        <f>IF('[1]BASE'!F54=0,"",'[1]BASE'!F54)</f>
        <v>421</v>
      </c>
      <c r="G54" s="601" t="str">
        <f>IF('[1]BASE'!G54=0,"",'[1]BASE'!G54)</f>
        <v>A</v>
      </c>
      <c r="H54" s="599" t="str">
        <f>IF('[1]BASE'!EG54=0,"",'[1]BASE'!EG54)</f>
        <v>XXXX</v>
      </c>
      <c r="I54" s="599" t="str">
        <f>IF('[1]BASE'!EH54=0,"",'[1]BASE'!EH54)</f>
        <v>XXXX</v>
      </c>
      <c r="J54" s="599" t="str">
        <f>IF('[1]BASE'!EI54=0,"",'[1]BASE'!EI54)</f>
        <v>XXXX</v>
      </c>
      <c r="K54" s="599" t="str">
        <f>IF('[1]BASE'!EJ54=0,"",'[1]BASE'!EJ54)</f>
        <v>XXXX</v>
      </c>
      <c r="L54" s="599" t="str">
        <f>IF('[1]BASE'!EK54=0,"",'[1]BASE'!EK54)</f>
        <v>XXXX</v>
      </c>
      <c r="M54" s="599" t="str">
        <f>IF('[1]BASE'!EL54=0,"",'[1]BASE'!EL54)</f>
        <v>XXXX</v>
      </c>
      <c r="N54" s="599" t="str">
        <f>IF('[1]BASE'!EM54=0,"",'[1]BASE'!EM54)</f>
        <v>XXXX</v>
      </c>
      <c r="O54" s="599" t="str">
        <f>IF('[1]BASE'!EN54=0,"",'[1]BASE'!EN54)</f>
        <v>XXXX</v>
      </c>
      <c r="P54" s="599" t="str">
        <f>IF('[1]BASE'!EO54=0,"",'[1]BASE'!EO54)</f>
        <v>XXXX</v>
      </c>
      <c r="Q54" s="599" t="str">
        <f>IF('[1]BASE'!EP54=0,"",'[1]BASE'!EP54)</f>
        <v>XXXX</v>
      </c>
      <c r="R54" s="599" t="str">
        <f>IF('[1]BASE'!EQ54=0,"",'[1]BASE'!EQ54)</f>
        <v>XXXX</v>
      </c>
      <c r="S54" s="599" t="str">
        <f>IF('[1]BASE'!ER54=0,"",'[1]BASE'!ER54)</f>
        <v>XXXX</v>
      </c>
      <c r="T54" s="637" t="str">
        <f>IF('[1]BASE'!EW54=0,"",'[1]BASE'!EW54)</f>
        <v>XXXX</v>
      </c>
      <c r="U54" s="596"/>
    </row>
    <row r="55" spans="2:21" s="591" customFormat="1" ht="19.5" customHeight="1">
      <c r="B55" s="592"/>
      <c r="C55" s="602">
        <f>IF('[1]BASE'!C55=0,"",'[1]BASE'!C55)</f>
        <v>39</v>
      </c>
      <c r="D55" s="602" t="str">
        <f>IF('[1]BASE'!D55=0,"",'[1]BASE'!D55)</f>
        <v>RECREO - MALVINAS ARG. </v>
      </c>
      <c r="E55" s="602">
        <f>IF('[1]BASE'!E55=0,"",'[1]BASE'!E55)</f>
        <v>500</v>
      </c>
      <c r="F55" s="602">
        <f>IF('[1]BASE'!F55=0,"",'[1]BASE'!F55)</f>
        <v>259</v>
      </c>
      <c r="G55" s="603" t="str">
        <f>IF('[1]BASE'!G55=0,"",'[1]BASE'!G55)</f>
        <v>C</v>
      </c>
      <c r="H55" s="599">
        <f>IF('[1]BASE'!EG55=0,"",'[1]BASE'!EG55)</f>
      </c>
      <c r="I55" s="599">
        <f>IF('[1]BASE'!EH55=0,"",'[1]BASE'!EH55)</f>
      </c>
      <c r="J55" s="599">
        <f>IF('[1]BASE'!EI55=0,"",'[1]BASE'!EI55)</f>
      </c>
      <c r="K55" s="599">
        <f>IF('[1]BASE'!EJ55=0,"",'[1]BASE'!EJ55)</f>
      </c>
      <c r="L55" s="599">
        <f>IF('[1]BASE'!EK55=0,"",'[1]BASE'!EK55)</f>
      </c>
      <c r="M55" s="599">
        <f>IF('[1]BASE'!EL55=0,"",'[1]BASE'!EL55)</f>
      </c>
      <c r="N55" s="599">
        <f>IF('[1]BASE'!EM55=0,"",'[1]BASE'!EM55)</f>
      </c>
      <c r="O55" s="599">
        <f>IF('[1]BASE'!EN55=0,"",'[1]BASE'!EN55)</f>
      </c>
      <c r="P55" s="599">
        <f>IF('[1]BASE'!EO55=0,"",'[1]BASE'!EO55)</f>
      </c>
      <c r="Q55" s="599">
        <f>IF('[1]BASE'!EP55=0,"",'[1]BASE'!EP55)</f>
      </c>
      <c r="R55" s="599">
        <f>IF('[1]BASE'!EQ55=0,"",'[1]BASE'!EQ55)</f>
        <v>2</v>
      </c>
      <c r="S55" s="599">
        <f>IF('[1]BASE'!ER55=0,"",'[1]BASE'!ER55)</f>
        <v>1</v>
      </c>
      <c r="T55" s="637">
        <f>IF('[1]BASE'!EW55=0,"",'[1]BASE'!EW55)</f>
      </c>
      <c r="U55" s="596"/>
    </row>
    <row r="56" spans="2:21" s="591" customFormat="1" ht="19.5" customHeight="1">
      <c r="B56" s="592"/>
      <c r="C56" s="600">
        <f>IF('[1]BASE'!C56=0,"",'[1]BASE'!C56)</f>
        <v>40</v>
      </c>
      <c r="D56" s="600" t="str">
        <f>IF('[1]BASE'!D56=0,"",'[1]BASE'!D56)</f>
        <v>RIO GRANDE - EMBALSE</v>
      </c>
      <c r="E56" s="600">
        <f>IF('[1]BASE'!E56=0,"",'[1]BASE'!E56)</f>
        <v>500</v>
      </c>
      <c r="F56" s="600">
        <f>IF('[1]BASE'!F56=0,"",'[1]BASE'!F56)</f>
        <v>30</v>
      </c>
      <c r="G56" s="601" t="str">
        <f>IF('[1]BASE'!G56=0,"",'[1]BASE'!G56)</f>
        <v>B</v>
      </c>
      <c r="H56" s="599">
        <f>IF('[1]BASE'!EG56=0,"",'[1]BASE'!EG56)</f>
      </c>
      <c r="I56" s="599">
        <f>IF('[1]BASE'!EH56=0,"",'[1]BASE'!EH56)</f>
      </c>
      <c r="J56" s="599">
        <f>IF('[1]BASE'!EI56=0,"",'[1]BASE'!EI56)</f>
      </c>
      <c r="K56" s="599">
        <f>IF('[1]BASE'!EJ56=0,"",'[1]BASE'!EJ56)</f>
      </c>
      <c r="L56" s="599">
        <f>IF('[1]BASE'!EK56=0,"",'[1]BASE'!EK56)</f>
      </c>
      <c r="M56" s="599">
        <f>IF('[1]BASE'!EL56=0,"",'[1]BASE'!EL56)</f>
      </c>
      <c r="N56" s="599">
        <f>IF('[1]BASE'!EM56=0,"",'[1]BASE'!EM56)</f>
      </c>
      <c r="O56" s="599">
        <f>IF('[1]BASE'!EN56=0,"",'[1]BASE'!EN56)</f>
      </c>
      <c r="P56" s="599">
        <f>IF('[1]BASE'!EO56=0,"",'[1]BASE'!EO56)</f>
      </c>
      <c r="Q56" s="599">
        <f>IF('[1]BASE'!EP56=0,"",'[1]BASE'!EP56)</f>
      </c>
      <c r="R56" s="599">
        <f>IF('[1]BASE'!EQ56=0,"",'[1]BASE'!EQ56)</f>
      </c>
      <c r="S56" s="599">
        <f>IF('[1]BASE'!ER56=0,"",'[1]BASE'!ER56)</f>
      </c>
      <c r="T56" s="637">
        <f>IF('[1]BASE'!EW56=0,"",'[1]BASE'!EW56)</f>
      </c>
      <c r="U56" s="596"/>
    </row>
    <row r="57" spans="2:21" s="591" customFormat="1" ht="19.5" customHeight="1">
      <c r="B57" s="592"/>
      <c r="C57" s="602">
        <f>IF('[1]BASE'!C57=0,"",'[1]BASE'!C57)</f>
        <v>41</v>
      </c>
      <c r="D57" s="602" t="str">
        <f>IF('[1]BASE'!D57=0,"",'[1]BASE'!D57)</f>
        <v>RIO GRANDE - GRAN MENDOZA</v>
      </c>
      <c r="E57" s="602">
        <f>IF('[1]BASE'!E57=0,"",'[1]BASE'!E57)</f>
        <v>500</v>
      </c>
      <c r="F57" s="602">
        <f>IF('[1]BASE'!F57=0,"",'[1]BASE'!F57)</f>
        <v>407</v>
      </c>
      <c r="G57" s="603" t="str">
        <f>IF('[1]BASE'!G57=0,"",'[1]BASE'!G57)</f>
        <v>B</v>
      </c>
      <c r="H57" s="599" t="str">
        <f>IF('[1]BASE'!EG57=0,"",'[1]BASE'!EG57)</f>
        <v>XXXX</v>
      </c>
      <c r="I57" s="599" t="str">
        <f>IF('[1]BASE'!EH57=0,"",'[1]BASE'!EH57)</f>
        <v>XXXX</v>
      </c>
      <c r="J57" s="599" t="str">
        <f>IF('[1]BASE'!EI57=0,"",'[1]BASE'!EI57)</f>
        <v>XXXX</v>
      </c>
      <c r="K57" s="599" t="str">
        <f>IF('[1]BASE'!EJ57=0,"",'[1]BASE'!EJ57)</f>
        <v>XXXX</v>
      </c>
      <c r="L57" s="599" t="str">
        <f>IF('[1]BASE'!EK57=0,"",'[1]BASE'!EK57)</f>
        <v>XXXX</v>
      </c>
      <c r="M57" s="599" t="str">
        <f>IF('[1]BASE'!EL57=0,"",'[1]BASE'!EL57)</f>
        <v>XXXX</v>
      </c>
      <c r="N57" s="599" t="str">
        <f>IF('[1]BASE'!EM57=0,"",'[1]BASE'!EM57)</f>
        <v>XXXX</v>
      </c>
      <c r="O57" s="599" t="str">
        <f>IF('[1]BASE'!EN57=0,"",'[1]BASE'!EN57)</f>
        <v>XXXX</v>
      </c>
      <c r="P57" s="599" t="str">
        <f>IF('[1]BASE'!EO57=0,"",'[1]BASE'!EO57)</f>
        <v>XXXX</v>
      </c>
      <c r="Q57" s="599" t="str">
        <f>IF('[1]BASE'!EP57=0,"",'[1]BASE'!EP57)</f>
        <v>XXXX</v>
      </c>
      <c r="R57" s="599" t="str">
        <f>IF('[1]BASE'!EQ57=0,"",'[1]BASE'!EQ57)</f>
        <v>XXXX</v>
      </c>
      <c r="S57" s="599" t="str">
        <f>IF('[1]BASE'!ER57=0,"",'[1]BASE'!ER57)</f>
        <v>XXXX</v>
      </c>
      <c r="T57" s="637" t="str">
        <f>IF('[1]BASE'!EW57=0,"",'[1]BASE'!EW57)</f>
        <v>XXXX</v>
      </c>
      <c r="U57" s="596"/>
    </row>
    <row r="58" spans="2:21" s="591" customFormat="1" ht="19.5" customHeight="1">
      <c r="B58" s="592"/>
      <c r="C58" s="600">
        <f>IF('[1]BASE'!C58=0,"",'[1]BASE'!C58)</f>
        <v>42</v>
      </c>
      <c r="D58" s="600" t="str">
        <f>IF('[1]BASE'!D58=0,"",'[1]BASE'!D58)</f>
        <v>RIO GRANDE - LUJAN</v>
      </c>
      <c r="E58" s="600">
        <f>IF('[1]BASE'!E58=0,"",'[1]BASE'!E58)</f>
        <v>500</v>
      </c>
      <c r="F58" s="600">
        <f>IF('[1]BASE'!F58=0,"",'[1]BASE'!F58)</f>
        <v>150</v>
      </c>
      <c r="G58" s="601" t="str">
        <f>IF('[1]BASE'!G58=0,"",'[1]BASE'!G58)</f>
        <v>A</v>
      </c>
      <c r="H58" s="599">
        <f>IF('[1]BASE'!EG58=0,"",'[1]BASE'!EG58)</f>
      </c>
      <c r="I58" s="599">
        <f>IF('[1]BASE'!EH58=0,"",'[1]BASE'!EH58)</f>
      </c>
      <c r="J58" s="599">
        <f>IF('[1]BASE'!EI58=0,"",'[1]BASE'!EI58)</f>
      </c>
      <c r="K58" s="599">
        <f>IF('[1]BASE'!EJ58=0,"",'[1]BASE'!EJ58)</f>
      </c>
      <c r="L58" s="599">
        <f>IF('[1]BASE'!EK58=0,"",'[1]BASE'!EK58)</f>
      </c>
      <c r="M58" s="599">
        <f>IF('[1]BASE'!EL58=0,"",'[1]BASE'!EL58)</f>
      </c>
      <c r="N58" s="599">
        <f>IF('[1]BASE'!EM58=0,"",'[1]BASE'!EM58)</f>
      </c>
      <c r="O58" s="599">
        <f>IF('[1]BASE'!EN58=0,"",'[1]BASE'!EN58)</f>
      </c>
      <c r="P58" s="599">
        <f>IF('[1]BASE'!EO58=0,"",'[1]BASE'!EO58)</f>
      </c>
      <c r="Q58" s="599">
        <f>IF('[1]BASE'!EP58=0,"",'[1]BASE'!EP58)</f>
      </c>
      <c r="R58" s="599">
        <f>IF('[1]BASE'!EQ58=0,"",'[1]BASE'!EQ58)</f>
      </c>
      <c r="S58" s="599">
        <f>IF('[1]BASE'!ER58=0,"",'[1]BASE'!ER58)</f>
      </c>
      <c r="T58" s="637">
        <f>IF('[1]BASE'!EW58=0,"",'[1]BASE'!EW58)</f>
      </c>
      <c r="U58" s="596"/>
    </row>
    <row r="59" spans="2:21" s="591" customFormat="1" ht="19.5" customHeight="1">
      <c r="B59" s="592"/>
      <c r="C59" s="602">
        <f>IF('[1]BASE'!C59=0,"",'[1]BASE'!C59)</f>
        <v>43</v>
      </c>
      <c r="D59" s="602" t="str">
        <f>IF('[1]BASE'!D59=0,"",'[1]BASE'!D59)</f>
        <v>LUJAN - GRAN MENDOZA</v>
      </c>
      <c r="E59" s="602">
        <f>IF('[1]BASE'!E59=0,"",'[1]BASE'!E59)</f>
        <v>500</v>
      </c>
      <c r="F59" s="602">
        <f>IF('[1]BASE'!F59=0,"",'[1]BASE'!F59)</f>
        <v>257</v>
      </c>
      <c r="G59" s="603" t="str">
        <f>IF('[1]BASE'!G59=0,"",'[1]BASE'!G59)</f>
        <v>B</v>
      </c>
      <c r="H59" s="599">
        <f>IF('[1]BASE'!EG59=0,"",'[1]BASE'!EG59)</f>
      </c>
      <c r="I59" s="599">
        <f>IF('[1]BASE'!EH59=0,"",'[1]BASE'!EH59)</f>
      </c>
      <c r="J59" s="599">
        <f>IF('[1]BASE'!EI59=0,"",'[1]BASE'!EI59)</f>
      </c>
      <c r="K59" s="599">
        <f>IF('[1]BASE'!EJ59=0,"",'[1]BASE'!EJ59)</f>
      </c>
      <c r="L59" s="599">
        <f>IF('[1]BASE'!EK59=0,"",'[1]BASE'!EK59)</f>
      </c>
      <c r="M59" s="599">
        <f>IF('[1]BASE'!EL59=0,"",'[1]BASE'!EL59)</f>
      </c>
      <c r="N59" s="599">
        <f>IF('[1]BASE'!EM59=0,"",'[1]BASE'!EM59)</f>
      </c>
      <c r="O59" s="599">
        <f>IF('[1]BASE'!EN59=0,"",'[1]BASE'!EN59)</f>
      </c>
      <c r="P59" s="599">
        <f>IF('[1]BASE'!EO59=0,"",'[1]BASE'!EO59)</f>
      </c>
      <c r="Q59" s="599">
        <f>IF('[1]BASE'!EP59=0,"",'[1]BASE'!EP59)</f>
      </c>
      <c r="R59" s="599">
        <f>IF('[1]BASE'!EQ59=0,"",'[1]BASE'!EQ59)</f>
      </c>
      <c r="S59" s="599">
        <f>IF('[1]BASE'!ER59=0,"",'[1]BASE'!ER59)</f>
      </c>
      <c r="T59" s="637">
        <f>IF('[1]BASE'!EW59=0,"",'[1]BASE'!EW59)</f>
      </c>
      <c r="U59" s="596"/>
    </row>
    <row r="60" spans="2:21" s="591" customFormat="1" ht="19.5" customHeight="1">
      <c r="B60" s="592"/>
      <c r="C60" s="600">
        <f>IF('[1]BASE'!C60=0,"",'[1]BASE'!C60)</f>
        <v>44</v>
      </c>
      <c r="D60" s="600" t="str">
        <f>IF('[1]BASE'!D60=0,"",'[1]BASE'!D60)</f>
        <v>ROMANG - RESISTENCIA</v>
      </c>
      <c r="E60" s="600">
        <f>IF('[1]BASE'!E60=0,"",'[1]BASE'!E60)</f>
        <v>500</v>
      </c>
      <c r="F60" s="600">
        <f>IF('[1]BASE'!F60=0,"",'[1]BASE'!F60)</f>
        <v>256</v>
      </c>
      <c r="G60" s="601" t="str">
        <f>IF('[1]BASE'!G60=0,"",'[1]BASE'!G60)</f>
        <v>A</v>
      </c>
      <c r="H60" s="599">
        <f>IF('[1]BASE'!EG60=0,"",'[1]BASE'!EG60)</f>
      </c>
      <c r="I60" s="599">
        <f>IF('[1]BASE'!EH60=0,"",'[1]BASE'!EH60)</f>
      </c>
      <c r="J60" s="599">
        <f>IF('[1]BASE'!EI60=0,"",'[1]BASE'!EI60)</f>
      </c>
      <c r="K60" s="599">
        <f>IF('[1]BASE'!EJ60=0,"",'[1]BASE'!EJ60)</f>
      </c>
      <c r="L60" s="599">
        <f>IF('[1]BASE'!EK60=0,"",'[1]BASE'!EK60)</f>
        <v>1</v>
      </c>
      <c r="M60" s="599">
        <f>IF('[1]BASE'!EL60=0,"",'[1]BASE'!EL60)</f>
      </c>
      <c r="N60" s="599">
        <f>IF('[1]BASE'!EM60=0,"",'[1]BASE'!EM60)</f>
      </c>
      <c r="O60" s="599">
        <f>IF('[1]BASE'!EN60=0,"",'[1]BASE'!EN60)</f>
      </c>
      <c r="P60" s="599">
        <f>IF('[1]BASE'!EO60=0,"",'[1]BASE'!EO60)</f>
      </c>
      <c r="Q60" s="599">
        <f>IF('[1]BASE'!EP60=0,"",'[1]BASE'!EP60)</f>
      </c>
      <c r="R60" s="599">
        <f>IF('[1]BASE'!EQ60=0,"",'[1]BASE'!EQ60)</f>
      </c>
      <c r="S60" s="599">
        <f>IF('[1]BASE'!ER60=0,"",'[1]BASE'!ER60)</f>
      </c>
      <c r="T60" s="637">
        <f>IF('[1]BASE'!EW60=0,"",'[1]BASE'!EW60)</f>
      </c>
      <c r="U60" s="596"/>
    </row>
    <row r="61" spans="2:21" s="591" customFormat="1" ht="19.5" customHeight="1">
      <c r="B61" s="592"/>
      <c r="C61" s="602">
        <f>IF('[1]BASE'!C61=0,"",'[1]BASE'!C61)</f>
        <v>45</v>
      </c>
      <c r="D61" s="602" t="str">
        <f>IF('[1]BASE'!D61=0,"",'[1]BASE'!D61)</f>
        <v>ROSARIO OESTE -SANTO TOME</v>
      </c>
      <c r="E61" s="602">
        <f>IF('[1]BASE'!E61=0,"",'[1]BASE'!E61)</f>
        <v>500</v>
      </c>
      <c r="F61" s="602">
        <f>IF('[1]BASE'!F61=0,"",'[1]BASE'!F61)</f>
        <v>159</v>
      </c>
      <c r="G61" s="603" t="str">
        <f>IF('[1]BASE'!G61=0,"",'[1]BASE'!G61)</f>
        <v>C</v>
      </c>
      <c r="H61" s="599">
        <f>IF('[1]BASE'!EG61=0,"",'[1]BASE'!EG61)</f>
      </c>
      <c r="I61" s="599">
        <f>IF('[1]BASE'!EH61=0,"",'[1]BASE'!EH61)</f>
      </c>
      <c r="J61" s="599">
        <f>IF('[1]BASE'!EI61=0,"",'[1]BASE'!EI61)</f>
        <v>1</v>
      </c>
      <c r="K61" s="599">
        <f>IF('[1]BASE'!EJ61=0,"",'[1]BASE'!EJ61)</f>
      </c>
      <c r="L61" s="599">
        <f>IF('[1]BASE'!EK61=0,"",'[1]BASE'!EK61)</f>
      </c>
      <c r="M61" s="599">
        <f>IF('[1]BASE'!EL61=0,"",'[1]BASE'!EL61)</f>
      </c>
      <c r="N61" s="599">
        <f>IF('[1]BASE'!EM61=0,"",'[1]BASE'!EM61)</f>
      </c>
      <c r="O61" s="599">
        <f>IF('[1]BASE'!EN61=0,"",'[1]BASE'!EN61)</f>
      </c>
      <c r="P61" s="599">
        <f>IF('[1]BASE'!EO61=0,"",'[1]BASE'!EO61)</f>
      </c>
      <c r="Q61" s="599">
        <f>IF('[1]BASE'!EP61=0,"",'[1]BASE'!EP61)</f>
      </c>
      <c r="R61" s="599">
        <f>IF('[1]BASE'!EQ61=0,"",'[1]BASE'!EQ61)</f>
      </c>
      <c r="S61" s="599">
        <f>IF('[1]BASE'!ER61=0,"",'[1]BASE'!ER61)</f>
        <v>1</v>
      </c>
      <c r="T61" s="637">
        <f>IF('[1]BASE'!EW61=0,"",'[1]BASE'!EW61)</f>
      </c>
      <c r="U61" s="596"/>
    </row>
    <row r="62" spans="2:21" s="591" customFormat="1" ht="19.5" customHeight="1">
      <c r="B62" s="592"/>
      <c r="C62" s="600">
        <f>IF('[1]BASE'!C62=0,"",'[1]BASE'!C62)</f>
        <v>46</v>
      </c>
      <c r="D62" s="600" t="str">
        <f>IF('[1]BASE'!D62=0,"",'[1]BASE'!D62)</f>
        <v>SALTO GRANDE - SANTO TOME </v>
      </c>
      <c r="E62" s="600">
        <f>IF('[1]BASE'!E62=0,"",'[1]BASE'!E62)</f>
        <v>500</v>
      </c>
      <c r="F62" s="600">
        <f>IF('[1]BASE'!F62=0,"",'[1]BASE'!F62)</f>
        <v>289</v>
      </c>
      <c r="G62" s="601" t="str">
        <f>IF('[1]BASE'!G62=0,"",'[1]BASE'!G62)</f>
        <v>C</v>
      </c>
      <c r="H62" s="599">
        <f>IF('[1]BASE'!EG62=0,"",'[1]BASE'!EG62)</f>
      </c>
      <c r="I62" s="599">
        <f>IF('[1]BASE'!EH62=0,"",'[1]BASE'!EH62)</f>
      </c>
      <c r="J62" s="599">
        <f>IF('[1]BASE'!EI62=0,"",'[1]BASE'!EI62)</f>
        <v>2</v>
      </c>
      <c r="K62" s="599">
        <f>IF('[1]BASE'!EJ62=0,"",'[1]BASE'!EJ62)</f>
      </c>
      <c r="L62" s="599">
        <f>IF('[1]BASE'!EK62=0,"",'[1]BASE'!EK62)</f>
      </c>
      <c r="M62" s="599">
        <f>IF('[1]BASE'!EL62=0,"",'[1]BASE'!EL62)</f>
      </c>
      <c r="N62" s="599">
        <f>IF('[1]BASE'!EM62=0,"",'[1]BASE'!EM62)</f>
      </c>
      <c r="O62" s="599">
        <f>IF('[1]BASE'!EN62=0,"",'[1]BASE'!EN62)</f>
        <v>1</v>
      </c>
      <c r="P62" s="599">
        <f>IF('[1]BASE'!EO62=0,"",'[1]BASE'!EO62)</f>
      </c>
      <c r="Q62" s="599">
        <f>IF('[1]BASE'!EP62=0,"",'[1]BASE'!EP62)</f>
      </c>
      <c r="R62" s="599">
        <f>IF('[1]BASE'!EQ62=0,"",'[1]BASE'!EQ62)</f>
      </c>
      <c r="S62" s="599">
        <f>IF('[1]BASE'!ER62=0,"",'[1]BASE'!ER62)</f>
      </c>
      <c r="T62" s="637">
        <f>IF('[1]BASE'!EW62=0,"",'[1]BASE'!EW62)</f>
      </c>
      <c r="U62" s="596"/>
    </row>
    <row r="63" spans="2:21" s="591" customFormat="1" ht="19.5" customHeight="1">
      <c r="B63" s="592"/>
      <c r="C63" s="602">
        <f>IF('[1]BASE'!C63=0,"",'[1]BASE'!C63)</f>
        <v>47</v>
      </c>
      <c r="D63" s="602" t="str">
        <f>IF('[1]BASE'!D63=0,"",'[1]BASE'!D63)</f>
        <v>SANTO TOME - ROMANG </v>
      </c>
      <c r="E63" s="602">
        <f>IF('[1]BASE'!E63=0,"",'[1]BASE'!E63)</f>
        <v>500</v>
      </c>
      <c r="F63" s="602">
        <f>IF('[1]BASE'!F63=0,"",'[1]BASE'!F63)</f>
        <v>270</v>
      </c>
      <c r="G63" s="603" t="str">
        <f>IF('[1]BASE'!G63=0,"",'[1]BASE'!G63)</f>
        <v>A</v>
      </c>
      <c r="H63" s="599">
        <f>IF('[1]BASE'!EG63=0,"",'[1]BASE'!EG63)</f>
      </c>
      <c r="I63" s="599">
        <f>IF('[1]BASE'!EH63=0,"",'[1]BASE'!EH63)</f>
      </c>
      <c r="J63" s="599">
        <f>IF('[1]BASE'!EI63=0,"",'[1]BASE'!EI63)</f>
      </c>
      <c r="K63" s="599">
        <f>IF('[1]BASE'!EJ63=0,"",'[1]BASE'!EJ63)</f>
      </c>
      <c r="L63" s="599">
        <f>IF('[1]BASE'!EK63=0,"",'[1]BASE'!EK63)</f>
      </c>
      <c r="M63" s="599">
        <f>IF('[1]BASE'!EL63=0,"",'[1]BASE'!EL63)</f>
      </c>
      <c r="N63" s="599">
        <f>IF('[1]BASE'!EM63=0,"",'[1]BASE'!EM63)</f>
      </c>
      <c r="O63" s="599">
        <f>IF('[1]BASE'!EN63=0,"",'[1]BASE'!EN63)</f>
      </c>
      <c r="P63" s="599">
        <f>IF('[1]BASE'!EO63=0,"",'[1]BASE'!EO63)</f>
      </c>
      <c r="Q63" s="599">
        <f>IF('[1]BASE'!EP63=0,"",'[1]BASE'!EP63)</f>
      </c>
      <c r="R63" s="599">
        <f>IF('[1]BASE'!EQ63=0,"",'[1]BASE'!EQ63)</f>
      </c>
      <c r="S63" s="599">
        <f>IF('[1]BASE'!ER63=0,"",'[1]BASE'!ER63)</f>
      </c>
      <c r="T63" s="637">
        <f>IF('[1]BASE'!EW63=0,"",'[1]BASE'!EW63)</f>
      </c>
      <c r="U63" s="596"/>
    </row>
    <row r="64" spans="2:21" s="591" customFormat="1" ht="19.5" customHeight="1">
      <c r="B64" s="592"/>
      <c r="C64" s="600">
        <f>IF('[1]BASE'!C64=0,"",'[1]BASE'!C64)</f>
      </c>
      <c r="D64" s="600">
        <f>IF('[1]BASE'!D64=0,"",'[1]BASE'!D64)</f>
      </c>
      <c r="E64" s="600">
        <f>IF('[1]BASE'!E64=0,"",'[1]BASE'!E64)</f>
      </c>
      <c r="F64" s="600">
        <f>IF('[1]BASE'!F64=0,"",'[1]BASE'!F64)</f>
      </c>
      <c r="G64" s="601">
        <f>IF('[1]BASE'!G64=0,"",'[1]BASE'!G64)</f>
      </c>
      <c r="H64" s="599">
        <f>IF('[1]BASE'!EG64=0,"",'[1]BASE'!EG64)</f>
      </c>
      <c r="I64" s="599">
        <f>IF('[1]BASE'!EH64=0,"",'[1]BASE'!EH64)</f>
      </c>
      <c r="J64" s="599">
        <f>IF('[1]BASE'!EI64=0,"",'[1]BASE'!EI64)</f>
      </c>
      <c r="K64" s="599">
        <f>IF('[1]BASE'!EJ64=0,"",'[1]BASE'!EJ64)</f>
      </c>
      <c r="L64" s="599">
        <f>IF('[1]BASE'!EK64=0,"",'[1]BASE'!EK64)</f>
      </c>
      <c r="M64" s="599">
        <f>IF('[1]BASE'!EL64=0,"",'[1]BASE'!EL64)</f>
      </c>
      <c r="N64" s="599">
        <f>IF('[1]BASE'!EM64=0,"",'[1]BASE'!EM64)</f>
      </c>
      <c r="O64" s="599">
        <f>IF('[1]BASE'!EN64=0,"",'[1]BASE'!EN64)</f>
      </c>
      <c r="P64" s="599">
        <f>IF('[1]BASE'!EO64=0,"",'[1]BASE'!EO64)</f>
      </c>
      <c r="Q64" s="599">
        <f>IF('[1]BASE'!EP64=0,"",'[1]BASE'!EP64)</f>
      </c>
      <c r="R64" s="599">
        <f>IF('[1]BASE'!EQ64=0,"",'[1]BASE'!EQ64)</f>
      </c>
      <c r="S64" s="599">
        <f>IF('[1]BASE'!ER64=0,"",'[1]BASE'!ER64)</f>
      </c>
      <c r="T64" s="637">
        <f>IF('[1]BASE'!EW64=0,"",'[1]BASE'!EW64)</f>
      </c>
      <c r="U64" s="596"/>
    </row>
    <row r="65" spans="2:21" s="591" customFormat="1" ht="19.5" customHeight="1">
      <c r="B65" s="592"/>
      <c r="C65" s="602">
        <f>IF('[1]BASE'!C65=0,"",'[1]BASE'!C65)</f>
        <v>48</v>
      </c>
      <c r="D65" s="602" t="str">
        <f>IF('[1]BASE'!D65=0,"",'[1]BASE'!D65)</f>
        <v>GRAL. RODRIGUEZ - VILLA  LIA 1</v>
      </c>
      <c r="E65" s="602">
        <f>IF('[1]BASE'!E65=0,"",'[1]BASE'!E65)</f>
        <v>220</v>
      </c>
      <c r="F65" s="602">
        <f>IF('[1]BASE'!F65=0,"",'[1]BASE'!F65)</f>
        <v>61</v>
      </c>
      <c r="G65" s="603" t="str">
        <f>IF('[1]BASE'!G65=0,"",'[1]BASE'!G65)</f>
        <v>C</v>
      </c>
      <c r="H65" s="599">
        <f>IF('[1]BASE'!EG65=0,"",'[1]BASE'!EG65)</f>
      </c>
      <c r="I65" s="599">
        <f>IF('[1]BASE'!EH65=0,"",'[1]BASE'!EH65)</f>
      </c>
      <c r="J65" s="599">
        <f>IF('[1]BASE'!EI65=0,"",'[1]BASE'!EI65)</f>
      </c>
      <c r="K65" s="599">
        <f>IF('[1]BASE'!EJ65=0,"",'[1]BASE'!EJ65)</f>
      </c>
      <c r="L65" s="599">
        <f>IF('[1]BASE'!EK65=0,"",'[1]BASE'!EK65)</f>
      </c>
      <c r="M65" s="599">
        <f>IF('[1]BASE'!EL65=0,"",'[1]BASE'!EL65)</f>
      </c>
      <c r="N65" s="599">
        <f>IF('[1]BASE'!EM65=0,"",'[1]BASE'!EM65)</f>
      </c>
      <c r="O65" s="599">
        <f>IF('[1]BASE'!EN65=0,"",'[1]BASE'!EN65)</f>
      </c>
      <c r="P65" s="599">
        <f>IF('[1]BASE'!EO65=0,"",'[1]BASE'!EO65)</f>
      </c>
      <c r="Q65" s="599">
        <f>IF('[1]BASE'!EP65=0,"",'[1]BASE'!EP65)</f>
      </c>
      <c r="R65" s="599">
        <f>IF('[1]BASE'!EQ65=0,"",'[1]BASE'!EQ65)</f>
      </c>
      <c r="S65" s="599">
        <f>IF('[1]BASE'!ER65=0,"",'[1]BASE'!ER65)</f>
      </c>
      <c r="T65" s="637">
        <f>IF('[1]BASE'!EW65=0,"",'[1]BASE'!EW65)</f>
      </c>
      <c r="U65" s="596"/>
    </row>
    <row r="66" spans="2:21" s="591" customFormat="1" ht="19.5" customHeight="1">
      <c r="B66" s="592"/>
      <c r="C66" s="600">
        <f>IF('[1]BASE'!C66=0,"",'[1]BASE'!C66)</f>
        <v>49</v>
      </c>
      <c r="D66" s="600" t="str">
        <f>IF('[1]BASE'!D66=0,"",'[1]BASE'!D66)</f>
        <v>GRAL. RODRIGUEZ - VILLA  LIA 2</v>
      </c>
      <c r="E66" s="600">
        <f>IF('[1]BASE'!E66=0,"",'[1]BASE'!E66)</f>
        <v>220</v>
      </c>
      <c r="F66" s="600">
        <f>IF('[1]BASE'!F66=0,"",'[1]BASE'!F66)</f>
        <v>61</v>
      </c>
      <c r="G66" s="601" t="str">
        <f>IF('[1]BASE'!G66=0,"",'[1]BASE'!G66)</f>
        <v>C</v>
      </c>
      <c r="H66" s="599">
        <f>IF('[1]BASE'!EG66=0,"",'[1]BASE'!EG66)</f>
      </c>
      <c r="I66" s="599">
        <f>IF('[1]BASE'!EH66=0,"",'[1]BASE'!EH66)</f>
      </c>
      <c r="J66" s="599">
        <f>IF('[1]BASE'!EI66=0,"",'[1]BASE'!EI66)</f>
      </c>
      <c r="K66" s="599">
        <f>IF('[1]BASE'!EJ66=0,"",'[1]BASE'!EJ66)</f>
      </c>
      <c r="L66" s="599">
        <f>IF('[1]BASE'!EK66=0,"",'[1]BASE'!EK66)</f>
      </c>
      <c r="M66" s="599">
        <f>IF('[1]BASE'!EL66=0,"",'[1]BASE'!EL66)</f>
      </c>
      <c r="N66" s="599">
        <f>IF('[1]BASE'!EM66=0,"",'[1]BASE'!EM66)</f>
      </c>
      <c r="O66" s="599">
        <f>IF('[1]BASE'!EN66=0,"",'[1]BASE'!EN66)</f>
      </c>
      <c r="P66" s="599">
        <f>IF('[1]BASE'!EO66=0,"",'[1]BASE'!EO66)</f>
      </c>
      <c r="Q66" s="599">
        <f>IF('[1]BASE'!EP66=0,"",'[1]BASE'!EP66)</f>
      </c>
      <c r="R66" s="599">
        <f>IF('[1]BASE'!EQ66=0,"",'[1]BASE'!EQ66)</f>
      </c>
      <c r="S66" s="599">
        <f>IF('[1]BASE'!ER66=0,"",'[1]BASE'!ER66)</f>
      </c>
      <c r="T66" s="637">
        <f>IF('[1]BASE'!EW66=0,"",'[1]BASE'!EW66)</f>
      </c>
      <c r="U66" s="596"/>
    </row>
    <row r="67" spans="2:21" s="591" customFormat="1" ht="19.5" customHeight="1">
      <c r="B67" s="592"/>
      <c r="C67" s="602">
        <f>IF('[1]BASE'!C67=0,"",'[1]BASE'!C67)</f>
        <v>50</v>
      </c>
      <c r="D67" s="602" t="str">
        <f>IF('[1]BASE'!D67=0,"",'[1]BASE'!D67)</f>
        <v>RAMALLO - SAN NICOLAS (2)</v>
      </c>
      <c r="E67" s="602">
        <f>IF('[1]BASE'!E67=0,"",'[1]BASE'!E67)</f>
        <v>220</v>
      </c>
      <c r="F67" s="602">
        <f>IF('[1]BASE'!F67=0,"",'[1]BASE'!F67)</f>
        <v>6</v>
      </c>
      <c r="G67" s="603" t="str">
        <f>IF('[1]BASE'!G67=0,"",'[1]BASE'!G67)</f>
        <v>C</v>
      </c>
      <c r="H67" s="599">
        <f>IF('[1]BASE'!EG67=0,"",'[1]BASE'!EG67)</f>
      </c>
      <c r="I67" s="599">
        <f>IF('[1]BASE'!EH67=0,"",'[1]BASE'!EH67)</f>
      </c>
      <c r="J67" s="599">
        <f>IF('[1]BASE'!EI67=0,"",'[1]BASE'!EI67)</f>
        <v>1</v>
      </c>
      <c r="K67" s="599">
        <f>IF('[1]BASE'!EJ67=0,"",'[1]BASE'!EJ67)</f>
      </c>
      <c r="L67" s="599">
        <f>IF('[1]BASE'!EK67=0,"",'[1]BASE'!EK67)</f>
      </c>
      <c r="M67" s="599">
        <f>IF('[1]BASE'!EL67=0,"",'[1]BASE'!EL67)</f>
      </c>
      <c r="N67" s="599">
        <f>IF('[1]BASE'!EM67=0,"",'[1]BASE'!EM67)</f>
      </c>
      <c r="O67" s="599">
        <f>IF('[1]BASE'!EN67=0,"",'[1]BASE'!EN67)</f>
      </c>
      <c r="P67" s="599">
        <f>IF('[1]BASE'!EO67=0,"",'[1]BASE'!EO67)</f>
      </c>
      <c r="Q67" s="599">
        <f>IF('[1]BASE'!EP67=0,"",'[1]BASE'!EP67)</f>
      </c>
      <c r="R67" s="599">
        <f>IF('[1]BASE'!EQ67=0,"",'[1]BASE'!EQ67)</f>
      </c>
      <c r="S67" s="599">
        <f>IF('[1]BASE'!ER67=0,"",'[1]BASE'!ER67)</f>
      </c>
      <c r="T67" s="637">
        <f>IF('[1]BASE'!EW67=0,"",'[1]BASE'!EW67)</f>
      </c>
      <c r="U67" s="596"/>
    </row>
    <row r="68" spans="2:21" s="591" customFormat="1" ht="19.5" customHeight="1">
      <c r="B68" s="592"/>
      <c r="C68" s="600">
        <f>IF('[1]BASE'!C68=0,"",'[1]BASE'!C68)</f>
        <v>51</v>
      </c>
      <c r="D68" s="600" t="str">
        <f>IF('[1]BASE'!D68=0,"",'[1]BASE'!D68)</f>
        <v>RAMALLO - SAN NICOLAS (1)</v>
      </c>
      <c r="E68" s="600">
        <f>IF('[1]BASE'!E68=0,"",'[1]BASE'!E68)</f>
        <v>220</v>
      </c>
      <c r="F68" s="600">
        <f>IF('[1]BASE'!F68=0,"",'[1]BASE'!F68)</f>
        <v>6</v>
      </c>
      <c r="G68" s="601" t="str">
        <f>IF('[1]BASE'!G68=0,"",'[1]BASE'!G68)</f>
        <v>C</v>
      </c>
      <c r="H68" s="599">
        <f>IF('[1]BASE'!EG68=0,"",'[1]BASE'!EG68)</f>
      </c>
      <c r="I68" s="599">
        <f>IF('[1]BASE'!EH68=0,"",'[1]BASE'!EH68)</f>
      </c>
      <c r="J68" s="599">
        <f>IF('[1]BASE'!EI68=0,"",'[1]BASE'!EI68)</f>
      </c>
      <c r="K68" s="599">
        <f>IF('[1]BASE'!EJ68=0,"",'[1]BASE'!EJ68)</f>
      </c>
      <c r="L68" s="599">
        <f>IF('[1]BASE'!EK68=0,"",'[1]BASE'!EK68)</f>
      </c>
      <c r="M68" s="599">
        <f>IF('[1]BASE'!EL68=0,"",'[1]BASE'!EL68)</f>
      </c>
      <c r="N68" s="599">
        <f>IF('[1]BASE'!EM68=0,"",'[1]BASE'!EM68)</f>
      </c>
      <c r="O68" s="599">
        <f>IF('[1]BASE'!EN68=0,"",'[1]BASE'!EN68)</f>
      </c>
      <c r="P68" s="599">
        <f>IF('[1]BASE'!EO68=0,"",'[1]BASE'!EO68)</f>
      </c>
      <c r="Q68" s="599">
        <f>IF('[1]BASE'!EP68=0,"",'[1]BASE'!EP68)</f>
      </c>
      <c r="R68" s="599">
        <f>IF('[1]BASE'!EQ68=0,"",'[1]BASE'!EQ68)</f>
      </c>
      <c r="S68" s="599">
        <f>IF('[1]BASE'!ER68=0,"",'[1]BASE'!ER68)</f>
      </c>
      <c r="T68" s="637">
        <f>IF('[1]BASE'!EW68=0,"",'[1]BASE'!EW68)</f>
      </c>
      <c r="U68" s="596"/>
    </row>
    <row r="69" spans="2:21" s="591" customFormat="1" ht="19.5" customHeight="1">
      <c r="B69" s="592"/>
      <c r="C69" s="602">
        <f>IF('[1]BASE'!C69=0,"",'[1]BASE'!C69)</f>
        <v>52</v>
      </c>
      <c r="D69" s="602" t="str">
        <f>IF('[1]BASE'!D69=0,"",'[1]BASE'!D69)</f>
        <v>RAMALLO - VILLA LIA  1</v>
      </c>
      <c r="E69" s="602">
        <f>IF('[1]BASE'!E69=0,"",'[1]BASE'!E69)</f>
        <v>220</v>
      </c>
      <c r="F69" s="603">
        <f>IF('[1]BASE'!F69=0,"",'[1]BASE'!F69)</f>
        <v>114</v>
      </c>
      <c r="G69" s="603" t="str">
        <f>IF('[1]BASE'!G69=0,"",'[1]BASE'!G69)</f>
        <v>C</v>
      </c>
      <c r="H69" s="599">
        <f>IF('[1]BASE'!EG69=0,"",'[1]BASE'!EG69)</f>
      </c>
      <c r="I69" s="599">
        <f>IF('[1]BASE'!EH69=0,"",'[1]BASE'!EH69)</f>
      </c>
      <c r="J69" s="599">
        <f>IF('[1]BASE'!EI69=0,"",'[1]BASE'!EI69)</f>
      </c>
      <c r="K69" s="599">
        <f>IF('[1]BASE'!EJ69=0,"",'[1]BASE'!EJ69)</f>
      </c>
      <c r="L69" s="599">
        <f>IF('[1]BASE'!EK69=0,"",'[1]BASE'!EK69)</f>
      </c>
      <c r="M69" s="599">
        <f>IF('[1]BASE'!EL69=0,"",'[1]BASE'!EL69)</f>
      </c>
      <c r="N69" s="599">
        <f>IF('[1]BASE'!EM69=0,"",'[1]BASE'!EM69)</f>
      </c>
      <c r="O69" s="599">
        <f>IF('[1]BASE'!EN69=0,"",'[1]BASE'!EN69)</f>
      </c>
      <c r="P69" s="599">
        <f>IF('[1]BASE'!EO69=0,"",'[1]BASE'!EO69)</f>
      </c>
      <c r="Q69" s="599">
        <f>IF('[1]BASE'!EP69=0,"",'[1]BASE'!EP69)</f>
      </c>
      <c r="R69" s="599">
        <f>IF('[1]BASE'!EQ69=0,"",'[1]BASE'!EQ69)</f>
      </c>
      <c r="S69" s="599">
        <f>IF('[1]BASE'!ER69=0,"",'[1]BASE'!ER69)</f>
      </c>
      <c r="T69" s="637">
        <f>IF('[1]BASE'!EW69=0,"",'[1]BASE'!EW69)</f>
      </c>
      <c r="U69" s="596"/>
    </row>
    <row r="70" spans="2:21" s="591" customFormat="1" ht="19.5" customHeight="1">
      <c r="B70" s="592"/>
      <c r="C70" s="600">
        <f>IF('[1]BASE'!C70=0,"",'[1]BASE'!C70)</f>
        <v>53</v>
      </c>
      <c r="D70" s="600" t="str">
        <f>IF('[1]BASE'!D70=0,"",'[1]BASE'!D70)</f>
        <v>RAMALLO - VILLA LIA  2</v>
      </c>
      <c r="E70" s="600">
        <f>IF('[1]BASE'!E70=0,"",'[1]BASE'!E70)</f>
        <v>220</v>
      </c>
      <c r="F70" s="601">
        <f>IF('[1]BASE'!F70=0,"",'[1]BASE'!F70)</f>
        <v>114</v>
      </c>
      <c r="G70" s="601" t="str">
        <f>IF('[1]BASE'!G70=0,"",'[1]BASE'!G70)</f>
        <v>C</v>
      </c>
      <c r="H70" s="599">
        <f>IF('[1]BASE'!EG70=0,"",'[1]BASE'!EG70)</f>
      </c>
      <c r="I70" s="599">
        <f>IF('[1]BASE'!EH70=0,"",'[1]BASE'!EH70)</f>
      </c>
      <c r="J70" s="599">
        <f>IF('[1]BASE'!EI70=0,"",'[1]BASE'!EI70)</f>
      </c>
      <c r="K70" s="599">
        <f>IF('[1]BASE'!EJ70=0,"",'[1]BASE'!EJ70)</f>
      </c>
      <c r="L70" s="599">
        <f>IF('[1]BASE'!EK70=0,"",'[1]BASE'!EK70)</f>
      </c>
      <c r="M70" s="599">
        <f>IF('[1]BASE'!EL70=0,"",'[1]BASE'!EL70)</f>
      </c>
      <c r="N70" s="599">
        <f>IF('[1]BASE'!EM70=0,"",'[1]BASE'!EM70)</f>
      </c>
      <c r="O70" s="599">
        <f>IF('[1]BASE'!EN70=0,"",'[1]BASE'!EN70)</f>
      </c>
      <c r="P70" s="599">
        <f>IF('[1]BASE'!EO70=0,"",'[1]BASE'!EO70)</f>
      </c>
      <c r="Q70" s="599">
        <f>IF('[1]BASE'!EP70=0,"",'[1]BASE'!EP70)</f>
      </c>
      <c r="R70" s="599">
        <f>IF('[1]BASE'!EQ70=0,"",'[1]BASE'!EQ70)</f>
      </c>
      <c r="S70" s="599">
        <f>IF('[1]BASE'!ER70=0,"",'[1]BASE'!ER70)</f>
      </c>
      <c r="T70" s="637">
        <f>IF('[1]BASE'!EW70=0,"",'[1]BASE'!EW70)</f>
      </c>
      <c r="U70" s="596"/>
    </row>
    <row r="71" spans="2:21" s="591" customFormat="1" ht="19.5" customHeight="1">
      <c r="B71" s="592"/>
      <c r="C71" s="602">
        <f>IF('[1]BASE'!C71=0,"",'[1]BASE'!C71)</f>
        <v>54</v>
      </c>
      <c r="D71" s="602" t="str">
        <f>IF('[1]BASE'!D71=0,"",'[1]BASE'!D71)</f>
        <v>ROSARIO OESTE - RAMALLO  1</v>
      </c>
      <c r="E71" s="602">
        <f>IF('[1]BASE'!E71=0,"",'[1]BASE'!E71)</f>
        <v>220</v>
      </c>
      <c r="F71" s="603">
        <f>IF('[1]BASE'!F71=0,"",'[1]BASE'!F71)</f>
        <v>77</v>
      </c>
      <c r="G71" s="603" t="str">
        <f>IF('[1]BASE'!G71=0,"",'[1]BASE'!G71)</f>
        <v>C</v>
      </c>
      <c r="H71" s="599">
        <f>IF('[1]BASE'!EG71=0,"",'[1]BASE'!EG71)</f>
      </c>
      <c r="I71" s="599">
        <f>IF('[1]BASE'!EH71=0,"",'[1]BASE'!EH71)</f>
      </c>
      <c r="J71" s="599">
        <f>IF('[1]BASE'!EI71=0,"",'[1]BASE'!EI71)</f>
      </c>
      <c r="K71" s="599">
        <f>IF('[1]BASE'!EJ71=0,"",'[1]BASE'!EJ71)</f>
      </c>
      <c r="L71" s="599">
        <f>IF('[1]BASE'!EK71=0,"",'[1]BASE'!EK71)</f>
      </c>
      <c r="M71" s="599">
        <f>IF('[1]BASE'!EL71=0,"",'[1]BASE'!EL71)</f>
      </c>
      <c r="N71" s="599">
        <f>IF('[1]BASE'!EM71=0,"",'[1]BASE'!EM71)</f>
      </c>
      <c r="O71" s="599">
        <f>IF('[1]BASE'!EN71=0,"",'[1]BASE'!EN71)</f>
        <v>1</v>
      </c>
      <c r="P71" s="599">
        <f>IF('[1]BASE'!EO71=0,"",'[1]BASE'!EO71)</f>
        <v>1</v>
      </c>
      <c r="Q71" s="599">
        <f>IF('[1]BASE'!EP71=0,"",'[1]BASE'!EP71)</f>
      </c>
      <c r="R71" s="599">
        <f>IF('[1]BASE'!EQ71=0,"",'[1]BASE'!EQ71)</f>
      </c>
      <c r="S71" s="599">
        <f>IF('[1]BASE'!ER71=0,"",'[1]BASE'!ER71)</f>
      </c>
      <c r="T71" s="637">
        <f>IF('[1]BASE'!EW71=0,"",'[1]BASE'!EW71)</f>
      </c>
      <c r="U71" s="596"/>
    </row>
    <row r="72" spans="2:21" s="591" customFormat="1" ht="19.5" customHeight="1">
      <c r="B72" s="592"/>
      <c r="C72" s="600">
        <f>IF('[1]BASE'!C72=0,"",'[1]BASE'!C72)</f>
        <v>55</v>
      </c>
      <c r="D72" s="600" t="str">
        <f>IF('[1]BASE'!D72=0,"",'[1]BASE'!D72)</f>
        <v>ROSARIO OESTE - RAMALLO  2</v>
      </c>
      <c r="E72" s="600">
        <f>IF('[1]BASE'!E72=0,"",'[1]BASE'!E72)</f>
        <v>220</v>
      </c>
      <c r="F72" s="601">
        <f>IF('[1]BASE'!F72=0,"",'[1]BASE'!F72)</f>
        <v>77</v>
      </c>
      <c r="G72" s="601" t="str">
        <f>IF('[1]BASE'!G72=0,"",'[1]BASE'!G72)</f>
        <v>C</v>
      </c>
      <c r="H72" s="599">
        <f>IF('[1]BASE'!EG72=0,"",'[1]BASE'!EG72)</f>
      </c>
      <c r="I72" s="599">
        <f>IF('[1]BASE'!EH72=0,"",'[1]BASE'!EH72)</f>
      </c>
      <c r="J72" s="599">
        <f>IF('[1]BASE'!EI72=0,"",'[1]BASE'!EI72)</f>
        <v>1</v>
      </c>
      <c r="K72" s="599">
        <f>IF('[1]BASE'!EJ72=0,"",'[1]BASE'!EJ72)</f>
      </c>
      <c r="L72" s="599">
        <f>IF('[1]BASE'!EK72=0,"",'[1]BASE'!EK72)</f>
      </c>
      <c r="M72" s="599">
        <f>IF('[1]BASE'!EL72=0,"",'[1]BASE'!EL72)</f>
      </c>
      <c r="N72" s="599">
        <f>IF('[1]BASE'!EM72=0,"",'[1]BASE'!EM72)</f>
      </c>
      <c r="O72" s="599">
        <f>IF('[1]BASE'!EN72=0,"",'[1]BASE'!EN72)</f>
      </c>
      <c r="P72" s="599">
        <f>IF('[1]BASE'!EO72=0,"",'[1]BASE'!EO72)</f>
        <v>1</v>
      </c>
      <c r="Q72" s="599">
        <f>IF('[1]BASE'!EP72=0,"",'[1]BASE'!EP72)</f>
      </c>
      <c r="R72" s="599">
        <f>IF('[1]BASE'!EQ72=0,"",'[1]BASE'!EQ72)</f>
        <v>2</v>
      </c>
      <c r="S72" s="599">
        <f>IF('[1]BASE'!ER72=0,"",'[1]BASE'!ER72)</f>
      </c>
      <c r="T72" s="637">
        <f>IF('[1]BASE'!EW72=0,"",'[1]BASE'!EW72)</f>
      </c>
      <c r="U72" s="596"/>
    </row>
    <row r="73" spans="2:21" s="591" customFormat="1" ht="19.5" customHeight="1">
      <c r="B73" s="592"/>
      <c r="C73" s="602">
        <f>IF('[1]BASE'!C73=0,"",'[1]BASE'!C73)</f>
        <v>56</v>
      </c>
      <c r="D73" s="602" t="str">
        <f>IF('[1]BASE'!D73=0,"",'[1]BASE'!D73)</f>
        <v>VILLA LIA - ATUCHA 1</v>
      </c>
      <c r="E73" s="602">
        <f>IF('[1]BASE'!E73=0,"",'[1]BASE'!E73)</f>
        <v>220</v>
      </c>
      <c r="F73" s="602">
        <f>IF('[1]BASE'!F73=0,"",'[1]BASE'!F73)</f>
        <v>26</v>
      </c>
      <c r="G73" s="603" t="str">
        <f>IF('[1]BASE'!G73=0,"",'[1]BASE'!G73)</f>
        <v>C</v>
      </c>
      <c r="H73" s="599">
        <f>IF('[1]BASE'!EG73=0,"",'[1]BASE'!EG73)</f>
      </c>
      <c r="I73" s="599">
        <f>IF('[1]BASE'!EH73=0,"",'[1]BASE'!EH73)</f>
      </c>
      <c r="J73" s="599">
        <f>IF('[1]BASE'!EI73=0,"",'[1]BASE'!EI73)</f>
      </c>
      <c r="K73" s="599">
        <f>IF('[1]BASE'!EJ73=0,"",'[1]BASE'!EJ73)</f>
      </c>
      <c r="L73" s="599">
        <f>IF('[1]BASE'!EK73=0,"",'[1]BASE'!EK73)</f>
      </c>
      <c r="M73" s="599">
        <f>IF('[1]BASE'!EL73=0,"",'[1]BASE'!EL73)</f>
      </c>
      <c r="N73" s="599">
        <f>IF('[1]BASE'!EM73=0,"",'[1]BASE'!EM73)</f>
      </c>
      <c r="O73" s="599">
        <f>IF('[1]BASE'!EN73=0,"",'[1]BASE'!EN73)</f>
      </c>
      <c r="P73" s="599">
        <f>IF('[1]BASE'!EO73=0,"",'[1]BASE'!EO73)</f>
      </c>
      <c r="Q73" s="599">
        <f>IF('[1]BASE'!EP73=0,"",'[1]BASE'!EP73)</f>
      </c>
      <c r="R73" s="599">
        <f>IF('[1]BASE'!EQ73=0,"",'[1]BASE'!EQ73)</f>
      </c>
      <c r="S73" s="599">
        <f>IF('[1]BASE'!ER73=0,"",'[1]BASE'!ER73)</f>
      </c>
      <c r="T73" s="637">
        <f>IF('[1]BASE'!EW73=0,"",'[1]BASE'!EW73)</f>
      </c>
      <c r="U73" s="596"/>
    </row>
    <row r="74" spans="2:21" s="591" customFormat="1" ht="19.5" customHeight="1">
      <c r="B74" s="592"/>
      <c r="C74" s="600">
        <f>IF('[1]BASE'!C74=0,"",'[1]BASE'!C74)</f>
        <v>57</v>
      </c>
      <c r="D74" s="600" t="str">
        <f>IF('[1]BASE'!D74=0,"",'[1]BASE'!D74)</f>
        <v>VILLA LIA - ATUCHA 2</v>
      </c>
      <c r="E74" s="600">
        <f>IF('[1]BASE'!E74=0,"",'[1]BASE'!E74)</f>
        <v>220</v>
      </c>
      <c r="F74" s="600">
        <f>IF('[1]BASE'!F74=0,"",'[1]BASE'!F74)</f>
        <v>26</v>
      </c>
      <c r="G74" s="601" t="str">
        <f>IF('[1]BASE'!G74=0,"",'[1]BASE'!G74)</f>
        <v>C</v>
      </c>
      <c r="H74" s="599">
        <f>IF('[1]BASE'!EG74=0,"",'[1]BASE'!EG74)</f>
      </c>
      <c r="I74" s="599">
        <f>IF('[1]BASE'!EH74=0,"",'[1]BASE'!EH74)</f>
      </c>
      <c r="J74" s="599">
        <f>IF('[1]BASE'!EI74=0,"",'[1]BASE'!EI74)</f>
      </c>
      <c r="K74" s="599">
        <f>IF('[1]BASE'!EJ74=0,"",'[1]BASE'!EJ74)</f>
      </c>
      <c r="L74" s="599">
        <f>IF('[1]BASE'!EK74=0,"",'[1]BASE'!EK74)</f>
      </c>
      <c r="M74" s="599">
        <f>IF('[1]BASE'!EL74=0,"",'[1]BASE'!EL74)</f>
      </c>
      <c r="N74" s="599">
        <f>IF('[1]BASE'!EM74=0,"",'[1]BASE'!EM74)</f>
      </c>
      <c r="O74" s="599">
        <f>IF('[1]BASE'!EN74=0,"",'[1]BASE'!EN74)</f>
      </c>
      <c r="P74" s="599">
        <f>IF('[1]BASE'!EO74=0,"",'[1]BASE'!EO74)</f>
      </c>
      <c r="Q74" s="599">
        <f>IF('[1]BASE'!EP74=0,"",'[1]BASE'!EP74)</f>
      </c>
      <c r="R74" s="599">
        <f>IF('[1]BASE'!EQ74=0,"",'[1]BASE'!EQ74)</f>
      </c>
      <c r="S74" s="599">
        <f>IF('[1]BASE'!ER74=0,"",'[1]BASE'!ER74)</f>
      </c>
      <c r="T74" s="637">
        <f>IF('[1]BASE'!EW74=0,"",'[1]BASE'!EW74)</f>
      </c>
      <c r="U74" s="596"/>
    </row>
    <row r="75" spans="2:21" s="591" customFormat="1" ht="19.5" customHeight="1">
      <c r="B75" s="592"/>
      <c r="C75" s="602">
        <f>IF('[1]BASE'!C75=0,"",'[1]BASE'!C75)</f>
      </c>
      <c r="D75" s="602">
        <f>IF('[1]BASE'!D75=0,"",'[1]BASE'!D75)</f>
      </c>
      <c r="E75" s="602">
        <f>IF('[1]BASE'!E75=0,"",'[1]BASE'!E75)</f>
      </c>
      <c r="F75" s="602">
        <f>IF('[1]BASE'!F75=0,"",'[1]BASE'!F75)</f>
      </c>
      <c r="G75" s="603">
        <f>IF('[1]BASE'!G75=0,"",'[1]BASE'!G75)</f>
      </c>
      <c r="H75" s="599">
        <f>IF('[1]BASE'!EG75=0,"",'[1]BASE'!EG75)</f>
      </c>
      <c r="I75" s="599">
        <f>IF('[1]BASE'!EH75=0,"",'[1]BASE'!EH75)</f>
      </c>
      <c r="J75" s="599">
        <f>IF('[1]BASE'!EI75=0,"",'[1]BASE'!EI75)</f>
      </c>
      <c r="K75" s="599">
        <f>IF('[1]BASE'!EJ75=0,"",'[1]BASE'!EJ75)</f>
      </c>
      <c r="L75" s="599">
        <f>IF('[1]BASE'!EK75=0,"",'[1]BASE'!EK75)</f>
      </c>
      <c r="M75" s="599">
        <f>IF('[1]BASE'!EL75=0,"",'[1]BASE'!EL75)</f>
      </c>
      <c r="N75" s="599">
        <f>IF('[1]BASE'!EM75=0,"",'[1]BASE'!EM75)</f>
      </c>
      <c r="O75" s="599">
        <f>IF('[1]BASE'!EN75=0,"",'[1]BASE'!EN75)</f>
      </c>
      <c r="P75" s="599">
        <f>IF('[1]BASE'!EO75=0,"",'[1]BASE'!EO75)</f>
      </c>
      <c r="Q75" s="599">
        <f>IF('[1]BASE'!EP75=0,"",'[1]BASE'!EP75)</f>
      </c>
      <c r="R75" s="599">
        <f>IF('[1]BASE'!EQ75=0,"",'[1]BASE'!EQ75)</f>
      </c>
      <c r="S75" s="599">
        <f>IF('[1]BASE'!ER75=0,"",'[1]BASE'!ER75)</f>
      </c>
      <c r="T75" s="637">
        <f>IF('[1]BASE'!EW75=0,"",'[1]BASE'!EW75)</f>
      </c>
      <c r="U75" s="596"/>
    </row>
    <row r="76" spans="2:21" s="591" customFormat="1" ht="19.5" customHeight="1">
      <c r="B76" s="592"/>
      <c r="C76" s="600">
        <f>IF('[1]BASE'!C76=0,"",'[1]BASE'!C76)</f>
        <v>58</v>
      </c>
      <c r="D76" s="600" t="str">
        <f>IF('[1]BASE'!D76=0,"",'[1]BASE'!D76)</f>
        <v>GRAL RODRIGUEZ - RAMALLO</v>
      </c>
      <c r="E76" s="600">
        <f>IF('[1]BASE'!E76=0,"",'[1]BASE'!E76)</f>
        <v>500</v>
      </c>
      <c r="F76" s="601">
        <f>IF('[1]BASE'!F76=0,"",'[1]BASE'!F76)</f>
        <v>183.9</v>
      </c>
      <c r="G76" s="601" t="str">
        <f>IF('[1]BASE'!G76=0,"",'[1]BASE'!G76)</f>
        <v>C</v>
      </c>
      <c r="H76" s="599">
        <f>IF('[1]BASE'!EG76=0,"",'[1]BASE'!EG76)</f>
      </c>
      <c r="I76" s="599">
        <f>IF('[1]BASE'!EH76=0,"",'[1]BASE'!EH76)</f>
      </c>
      <c r="J76" s="599">
        <f>IF('[1]BASE'!EI76=0,"",'[1]BASE'!EI76)</f>
      </c>
      <c r="K76" s="599">
        <f>IF('[1]BASE'!EJ76=0,"",'[1]BASE'!EJ76)</f>
      </c>
      <c r="L76" s="599">
        <f>IF('[1]BASE'!EK76=0,"",'[1]BASE'!EK76)</f>
      </c>
      <c r="M76" s="599">
        <f>IF('[1]BASE'!EL76=0,"",'[1]BASE'!EL76)</f>
      </c>
      <c r="N76" s="599">
        <f>IF('[1]BASE'!EM76=0,"",'[1]BASE'!EM76)</f>
      </c>
      <c r="O76" s="599">
        <f>IF('[1]BASE'!EN76=0,"",'[1]BASE'!EN76)</f>
      </c>
      <c r="P76" s="599">
        <f>IF('[1]BASE'!EO76=0,"",'[1]BASE'!EO76)</f>
      </c>
      <c r="Q76" s="599">
        <f>IF('[1]BASE'!EP76=0,"",'[1]BASE'!EP76)</f>
      </c>
      <c r="R76" s="599">
        <f>IF('[1]BASE'!EQ76=0,"",'[1]BASE'!EQ76)</f>
        <v>1</v>
      </c>
      <c r="S76" s="599">
        <f>IF('[1]BASE'!ER76=0,"",'[1]BASE'!ER76)</f>
      </c>
      <c r="T76" s="637">
        <f>IF('[1]BASE'!EW76=0,"",'[1]BASE'!EW76)</f>
      </c>
      <c r="U76" s="596"/>
    </row>
    <row r="77" spans="2:21" s="591" customFormat="1" ht="19.5" customHeight="1">
      <c r="B77" s="592"/>
      <c r="C77" s="602">
        <f>IF('[1]BASE'!C77=0,"",'[1]BASE'!C77)</f>
        <v>59</v>
      </c>
      <c r="D77" s="602" t="str">
        <f>IF('[1]BASE'!D77=0,"",'[1]BASE'!D77)</f>
        <v>RAMALLO - ROSARIO OESTE</v>
      </c>
      <c r="E77" s="602">
        <f>IF('[1]BASE'!E77=0,"",'[1]BASE'!E77)</f>
        <v>500</v>
      </c>
      <c r="F77" s="603">
        <f>IF('[1]BASE'!F77=0,"",'[1]BASE'!F77)</f>
        <v>77</v>
      </c>
      <c r="G77" s="603" t="str">
        <f>IF('[1]BASE'!G77=0,"",'[1]BASE'!G77)</f>
        <v>C</v>
      </c>
      <c r="H77" s="599">
        <f>IF('[1]BASE'!EG77=0,"",'[1]BASE'!EG77)</f>
      </c>
      <c r="I77" s="599">
        <f>IF('[1]BASE'!EH77=0,"",'[1]BASE'!EH77)</f>
      </c>
      <c r="J77" s="599">
        <f>IF('[1]BASE'!EI77=0,"",'[1]BASE'!EI77)</f>
      </c>
      <c r="K77" s="599">
        <f>IF('[1]BASE'!EJ77=0,"",'[1]BASE'!EJ77)</f>
      </c>
      <c r="L77" s="599">
        <f>IF('[1]BASE'!EK77=0,"",'[1]BASE'!EK77)</f>
      </c>
      <c r="M77" s="599">
        <f>IF('[1]BASE'!EL77=0,"",'[1]BASE'!EL77)</f>
      </c>
      <c r="N77" s="599">
        <f>IF('[1]BASE'!EM77=0,"",'[1]BASE'!EM77)</f>
      </c>
      <c r="O77" s="599">
        <f>IF('[1]BASE'!EN77=0,"",'[1]BASE'!EN77)</f>
      </c>
      <c r="P77" s="599">
        <f>IF('[1]BASE'!EO77=0,"",'[1]BASE'!EO77)</f>
      </c>
      <c r="Q77" s="599">
        <f>IF('[1]BASE'!EP77=0,"",'[1]BASE'!EP77)</f>
      </c>
      <c r="R77" s="599">
        <f>IF('[1]BASE'!EQ77=0,"",'[1]BASE'!EQ77)</f>
      </c>
      <c r="S77" s="599">
        <f>IF('[1]BASE'!ER77=0,"",'[1]BASE'!ER77)</f>
      </c>
      <c r="T77" s="637">
        <f>IF('[1]BASE'!EW77=0,"",'[1]BASE'!EW77)</f>
      </c>
      <c r="U77" s="596"/>
    </row>
    <row r="78" spans="2:21" s="591" customFormat="1" ht="19.5" customHeight="1">
      <c r="B78" s="592"/>
      <c r="C78" s="600">
        <f>IF('[1]BASE'!C78=0,"",'[1]BASE'!C78)</f>
        <v>60</v>
      </c>
      <c r="D78" s="600" t="str">
        <f>IF('[1]BASE'!D78=0,"",'[1]BASE'!D78)</f>
        <v>MACACHIN - HENDERSON</v>
      </c>
      <c r="E78" s="600">
        <f>IF('[1]BASE'!E78=0,"",'[1]BASE'!E78)</f>
        <v>500</v>
      </c>
      <c r="F78" s="601">
        <f>IF('[1]BASE'!F78=0,"",'[1]BASE'!F78)</f>
        <v>194</v>
      </c>
      <c r="G78" s="601" t="str">
        <f>IF('[1]BASE'!G78=0,"",'[1]BASE'!G78)</f>
        <v>A</v>
      </c>
      <c r="H78" s="599">
        <f>IF('[1]BASE'!EG78=0,"",'[1]BASE'!EG78)</f>
      </c>
      <c r="I78" s="599">
        <f>IF('[1]BASE'!EH78=0,"",'[1]BASE'!EH78)</f>
      </c>
      <c r="J78" s="599">
        <f>IF('[1]BASE'!EI78=0,"",'[1]BASE'!EI78)</f>
      </c>
      <c r="K78" s="599">
        <f>IF('[1]BASE'!EJ78=0,"",'[1]BASE'!EJ78)</f>
        <v>1</v>
      </c>
      <c r="L78" s="599">
        <f>IF('[1]BASE'!EK78=0,"",'[1]BASE'!EK78)</f>
      </c>
      <c r="M78" s="599">
        <f>IF('[1]BASE'!EL78=0,"",'[1]BASE'!EL78)</f>
      </c>
      <c r="N78" s="599">
        <f>IF('[1]BASE'!EM78=0,"",'[1]BASE'!EM78)</f>
      </c>
      <c r="O78" s="599">
        <f>IF('[1]BASE'!EN78=0,"",'[1]BASE'!EN78)</f>
      </c>
      <c r="P78" s="599">
        <f>IF('[1]BASE'!EO78=0,"",'[1]BASE'!EO78)</f>
      </c>
      <c r="Q78" s="599">
        <f>IF('[1]BASE'!EP78=0,"",'[1]BASE'!EP78)</f>
      </c>
      <c r="R78" s="599">
        <f>IF('[1]BASE'!EQ78=0,"",'[1]BASE'!EQ78)</f>
      </c>
      <c r="S78" s="599">
        <f>IF('[1]BASE'!ER78=0,"",'[1]BASE'!ER78)</f>
      </c>
      <c r="T78" s="637">
        <f>IF('[1]BASE'!EW78=0,"",'[1]BASE'!EW78)</f>
      </c>
      <c r="U78" s="596"/>
    </row>
    <row r="79" spans="2:21" s="591" customFormat="1" ht="19.5" customHeight="1">
      <c r="B79" s="592"/>
      <c r="C79" s="602">
        <f>IF('[1]BASE'!C79=0,"",'[1]BASE'!C79)</f>
        <v>61</v>
      </c>
      <c r="D79" s="602" t="str">
        <f>IF('[1]BASE'!D79=0,"",'[1]BASE'!D79)</f>
        <v>PUELCHES - MACACHIN</v>
      </c>
      <c r="E79" s="602">
        <f>IF('[1]BASE'!E79=0,"",'[1]BASE'!E79)</f>
        <v>500</v>
      </c>
      <c r="F79" s="602">
        <f>IF('[1]BASE'!F79=0,"",'[1]BASE'!F79)</f>
        <v>227</v>
      </c>
      <c r="G79" s="603" t="str">
        <f>IF('[1]BASE'!G79=0,"",'[1]BASE'!G79)</f>
        <v>A</v>
      </c>
      <c r="H79" s="599">
        <f>IF('[1]BASE'!EG79=0,"",'[1]BASE'!EG79)</f>
      </c>
      <c r="I79" s="599">
        <f>IF('[1]BASE'!EH79=0,"",'[1]BASE'!EH79)</f>
      </c>
      <c r="J79" s="599">
        <f>IF('[1]BASE'!EI79=0,"",'[1]BASE'!EI79)</f>
      </c>
      <c r="K79" s="599">
        <f>IF('[1]BASE'!EJ79=0,"",'[1]BASE'!EJ79)</f>
      </c>
      <c r="L79" s="599">
        <f>IF('[1]BASE'!EK79=0,"",'[1]BASE'!EK79)</f>
      </c>
      <c r="M79" s="599">
        <f>IF('[1]BASE'!EL79=0,"",'[1]BASE'!EL79)</f>
      </c>
      <c r="N79" s="599">
        <f>IF('[1]BASE'!EM79=0,"",'[1]BASE'!EM79)</f>
      </c>
      <c r="O79" s="599">
        <f>IF('[1]BASE'!EN79=0,"",'[1]BASE'!EN79)</f>
      </c>
      <c r="P79" s="599">
        <f>IF('[1]BASE'!EO79=0,"",'[1]BASE'!EO79)</f>
      </c>
      <c r="Q79" s="599">
        <f>IF('[1]BASE'!EP79=0,"",'[1]BASE'!EP79)</f>
      </c>
      <c r="R79" s="599">
        <f>IF('[1]BASE'!EQ79=0,"",'[1]BASE'!EQ79)</f>
      </c>
      <c r="S79" s="599">
        <f>IF('[1]BASE'!ER79=0,"",'[1]BASE'!ER79)</f>
      </c>
      <c r="T79" s="637">
        <f>IF('[1]BASE'!EW79=0,"",'[1]BASE'!EW79)</f>
      </c>
      <c r="U79" s="596"/>
    </row>
    <row r="80" spans="2:21" s="591" customFormat="1" ht="19.5" customHeight="1">
      <c r="B80" s="592"/>
      <c r="C80" s="600">
        <f>IF('[1]BASE'!C80=0,"",'[1]BASE'!C80)</f>
      </c>
      <c r="D80" s="600">
        <f>IF('[1]BASE'!D80=0,"",'[1]BASE'!D80)</f>
      </c>
      <c r="E80" s="600">
        <f>IF('[1]BASE'!E80=0,"",'[1]BASE'!E80)</f>
      </c>
      <c r="F80" s="601">
        <f>IF('[1]BASE'!F80=0,"",'[1]BASE'!F80)</f>
      </c>
      <c r="G80" s="601">
        <f>IF('[1]BASE'!G80=0,"",'[1]BASE'!G80)</f>
      </c>
      <c r="H80" s="599">
        <f>IF('[1]BASE'!EG80=0,"",'[1]BASE'!EG80)</f>
      </c>
      <c r="I80" s="599">
        <f>IF('[1]BASE'!EH80=0,"",'[1]BASE'!EH80)</f>
      </c>
      <c r="J80" s="599">
        <f>IF('[1]BASE'!EI80=0,"",'[1]BASE'!EI80)</f>
      </c>
      <c r="K80" s="599">
        <f>IF('[1]BASE'!EJ80=0,"",'[1]BASE'!EJ80)</f>
      </c>
      <c r="L80" s="599">
        <f>IF('[1]BASE'!EK80=0,"",'[1]BASE'!EK80)</f>
      </c>
      <c r="M80" s="599">
        <f>IF('[1]BASE'!EL80=0,"",'[1]BASE'!EL80)</f>
      </c>
      <c r="N80" s="599">
        <f>IF('[1]BASE'!EM80=0,"",'[1]BASE'!EM80)</f>
      </c>
      <c r="O80" s="599">
        <f>IF('[1]BASE'!EN80=0,"",'[1]BASE'!EN80)</f>
      </c>
      <c r="P80" s="599">
        <f>IF('[1]BASE'!EO80=0,"",'[1]BASE'!EO80)</f>
      </c>
      <c r="Q80" s="599">
        <f>IF('[1]BASE'!EP80=0,"",'[1]BASE'!EP80)</f>
      </c>
      <c r="R80" s="599">
        <f>IF('[1]BASE'!EQ80=0,"",'[1]BASE'!EQ80)</f>
      </c>
      <c r="S80" s="599">
        <f>IF('[1]BASE'!ER80=0,"",'[1]BASE'!ER80)</f>
      </c>
      <c r="T80" s="637">
        <f>IF('[1]BASE'!EW80=0,"",'[1]BASE'!EW80)</f>
      </c>
      <c r="U80" s="596"/>
    </row>
    <row r="81" spans="2:21" s="591" customFormat="1" ht="19.5" customHeight="1">
      <c r="B81" s="592"/>
      <c r="C81" s="602">
        <f>IF('[1]BASE'!C81=0,"",'[1]BASE'!C81)</f>
      </c>
      <c r="D81" s="602">
        <f>IF('[1]BASE'!D81=0,"",'[1]BASE'!D81)</f>
      </c>
      <c r="E81" s="602">
        <f>IF('[1]BASE'!E81=0,"",'[1]BASE'!E81)</f>
      </c>
      <c r="F81" s="603">
        <f>IF('[1]BASE'!F81=0,"",'[1]BASE'!F81)</f>
      </c>
      <c r="G81" s="603">
        <f>IF('[1]BASE'!G81=0,"",'[1]BASE'!G81)</f>
      </c>
      <c r="H81" s="599">
        <f>IF('[1]BASE'!EG81=0,"",'[1]BASE'!EG81)</f>
      </c>
      <c r="I81" s="599">
        <f>IF('[1]BASE'!EH81=0,"",'[1]BASE'!EH81)</f>
      </c>
      <c r="J81" s="599">
        <f>IF('[1]BASE'!EI81=0,"",'[1]BASE'!EI81)</f>
      </c>
      <c r="K81" s="599">
        <f>IF('[1]BASE'!EJ81=0,"",'[1]BASE'!EJ81)</f>
      </c>
      <c r="L81" s="599">
        <f>IF('[1]BASE'!EK81=0,"",'[1]BASE'!EK81)</f>
      </c>
      <c r="M81" s="599">
        <f>IF('[1]BASE'!EL81=0,"",'[1]BASE'!EL81)</f>
      </c>
      <c r="N81" s="599">
        <f>IF('[1]BASE'!EM81=0,"",'[1]BASE'!EM81)</f>
      </c>
      <c r="O81" s="599">
        <f>IF('[1]BASE'!EN81=0,"",'[1]BASE'!EN81)</f>
      </c>
      <c r="P81" s="599">
        <f>IF('[1]BASE'!EO81=0,"",'[1]BASE'!EO81)</f>
      </c>
      <c r="Q81" s="599">
        <f>IF('[1]BASE'!EP81=0,"",'[1]BASE'!EP81)</f>
      </c>
      <c r="R81" s="599">
        <f>IF('[1]BASE'!EQ81=0,"",'[1]BASE'!EQ81)</f>
      </c>
      <c r="S81" s="599">
        <f>IF('[1]BASE'!ER81=0,"",'[1]BASE'!ER81)</f>
      </c>
      <c r="T81" s="637">
        <f>IF('[1]BASE'!EW81=0,"",'[1]BASE'!EW81)</f>
      </c>
      <c r="U81" s="596"/>
    </row>
    <row r="82" spans="2:21" s="591" customFormat="1" ht="19.5" customHeight="1">
      <c r="B82" s="592"/>
      <c r="C82" s="600">
        <f>IF('[1]BASE'!C82=0,"",'[1]BASE'!C82)</f>
        <v>62</v>
      </c>
      <c r="D82" s="600" t="str">
        <f>IF('[1]BASE'!D82=0,"",'[1]BASE'!D82)</f>
        <v>YACYRETÁ - RINCON I</v>
      </c>
      <c r="E82" s="600">
        <f>IF('[1]BASE'!E82=0,"",'[1]BASE'!E82)</f>
        <v>500</v>
      </c>
      <c r="F82" s="601">
        <f>IF('[1]BASE'!F82=0,"",'[1]BASE'!F82)</f>
        <v>3.6</v>
      </c>
      <c r="G82" s="601" t="str">
        <f>IF('[1]BASE'!G82=0,"",'[1]BASE'!G82)</f>
        <v>B</v>
      </c>
      <c r="H82" s="599">
        <f>IF('[1]BASE'!EG82=0,"",'[1]BASE'!EG82)</f>
      </c>
      <c r="I82" s="599">
        <f>IF('[1]BASE'!EH82=0,"",'[1]BASE'!EH82)</f>
      </c>
      <c r="J82" s="599">
        <f>IF('[1]BASE'!EI82=0,"",'[1]BASE'!EI82)</f>
      </c>
      <c r="K82" s="599">
        <f>IF('[1]BASE'!EJ82=0,"",'[1]BASE'!EJ82)</f>
      </c>
      <c r="L82" s="599">
        <f>IF('[1]BASE'!EK82=0,"",'[1]BASE'!EK82)</f>
      </c>
      <c r="M82" s="599">
        <f>IF('[1]BASE'!EL82=0,"",'[1]BASE'!EL82)</f>
      </c>
      <c r="N82" s="599">
        <f>IF('[1]BASE'!EM82=0,"",'[1]BASE'!EM82)</f>
      </c>
      <c r="O82" s="599">
        <f>IF('[1]BASE'!EN82=0,"",'[1]BASE'!EN82)</f>
      </c>
      <c r="P82" s="599">
        <f>IF('[1]BASE'!EO82=0,"",'[1]BASE'!EO82)</f>
      </c>
      <c r="Q82" s="599">
        <f>IF('[1]BASE'!EP82=0,"",'[1]BASE'!EP82)</f>
      </c>
      <c r="R82" s="599">
        <f>IF('[1]BASE'!EQ82=0,"",'[1]BASE'!EQ82)</f>
      </c>
      <c r="S82" s="599">
        <f>IF('[1]BASE'!ER82=0,"",'[1]BASE'!ER82)</f>
      </c>
      <c r="T82" s="637">
        <f>IF('[1]BASE'!EW82=0,"",'[1]BASE'!EW82)</f>
      </c>
      <c r="U82" s="596"/>
    </row>
    <row r="83" spans="2:21" s="591" customFormat="1" ht="19.5" customHeight="1">
      <c r="B83" s="592"/>
      <c r="C83" s="602">
        <f>IF('[1]BASE'!C83=0,"",'[1]BASE'!C83)</f>
        <v>63</v>
      </c>
      <c r="D83" s="602" t="str">
        <f>IF('[1]BASE'!D83=0,"",'[1]BASE'!D83)</f>
        <v>YACYRETÁ - RINCON II</v>
      </c>
      <c r="E83" s="602">
        <f>IF('[1]BASE'!E83=0,"",'[1]BASE'!E83)</f>
        <v>500</v>
      </c>
      <c r="F83" s="602">
        <f>IF('[1]BASE'!F83=0,"",'[1]BASE'!F83)</f>
        <v>3.6</v>
      </c>
      <c r="G83" s="603" t="str">
        <f>IF('[1]BASE'!G83=0,"",'[1]BASE'!G83)</f>
        <v>B</v>
      </c>
      <c r="H83" s="599">
        <f>IF('[1]BASE'!EG83=0,"",'[1]BASE'!EG83)</f>
      </c>
      <c r="I83" s="599">
        <f>IF('[1]BASE'!EH83=0,"",'[1]BASE'!EH83)</f>
      </c>
      <c r="J83" s="599">
        <f>IF('[1]BASE'!EI83=0,"",'[1]BASE'!EI83)</f>
      </c>
      <c r="K83" s="599">
        <f>IF('[1]BASE'!EJ83=0,"",'[1]BASE'!EJ83)</f>
      </c>
      <c r="L83" s="599">
        <f>IF('[1]BASE'!EK83=0,"",'[1]BASE'!EK83)</f>
      </c>
      <c r="M83" s="599">
        <f>IF('[1]BASE'!EL83=0,"",'[1]BASE'!EL83)</f>
      </c>
      <c r="N83" s="599">
        <f>IF('[1]BASE'!EM83=0,"",'[1]BASE'!EM83)</f>
      </c>
      <c r="O83" s="599">
        <f>IF('[1]BASE'!EN83=0,"",'[1]BASE'!EN83)</f>
      </c>
      <c r="P83" s="599">
        <f>IF('[1]BASE'!EO83=0,"",'[1]BASE'!EO83)</f>
      </c>
      <c r="Q83" s="599">
        <f>IF('[1]BASE'!EP83=0,"",'[1]BASE'!EP83)</f>
      </c>
      <c r="R83" s="599">
        <f>IF('[1]BASE'!EQ83=0,"",'[1]BASE'!EQ83)</f>
      </c>
      <c r="S83" s="599">
        <f>IF('[1]BASE'!ER83=0,"",'[1]BASE'!ER83)</f>
      </c>
      <c r="T83" s="637">
        <f>IF('[1]BASE'!EW83=0,"",'[1]BASE'!EW83)</f>
      </c>
      <c r="U83" s="596"/>
    </row>
    <row r="84" spans="2:21" s="591" customFormat="1" ht="19.5" customHeight="1">
      <c r="B84" s="592"/>
      <c r="C84" s="600">
        <f>IF('[1]BASE'!C84=0,"",'[1]BASE'!C84)</f>
        <v>64</v>
      </c>
      <c r="D84" s="600" t="str">
        <f>IF('[1]BASE'!D84=0,"",'[1]BASE'!D84)</f>
        <v>YACYRETÁ - RINCON III</v>
      </c>
      <c r="E84" s="600">
        <f>IF('[1]BASE'!E84=0,"",'[1]BASE'!E84)</f>
        <v>500</v>
      </c>
      <c r="F84" s="601">
        <f>IF('[1]BASE'!F84=0,"",'[1]BASE'!F84)</f>
        <v>3.6</v>
      </c>
      <c r="G84" s="601" t="str">
        <f>IF('[1]BASE'!G84=0,"",'[1]BASE'!G84)</f>
        <v>B</v>
      </c>
      <c r="H84" s="599">
        <f>IF('[1]BASE'!EG84=0,"",'[1]BASE'!EG84)</f>
      </c>
      <c r="I84" s="599">
        <f>IF('[1]BASE'!EH84=0,"",'[1]BASE'!EH84)</f>
      </c>
      <c r="J84" s="599">
        <f>IF('[1]BASE'!EI84=0,"",'[1]BASE'!EI84)</f>
      </c>
      <c r="K84" s="599">
        <f>IF('[1]BASE'!EJ84=0,"",'[1]BASE'!EJ84)</f>
      </c>
      <c r="L84" s="599">
        <f>IF('[1]BASE'!EK84=0,"",'[1]BASE'!EK84)</f>
      </c>
      <c r="M84" s="599">
        <f>IF('[1]BASE'!EL84=0,"",'[1]BASE'!EL84)</f>
      </c>
      <c r="N84" s="599">
        <f>IF('[1]BASE'!EM84=0,"",'[1]BASE'!EM84)</f>
      </c>
      <c r="O84" s="599">
        <f>IF('[1]BASE'!EN84=0,"",'[1]BASE'!EN84)</f>
      </c>
      <c r="P84" s="599">
        <f>IF('[1]BASE'!EO84=0,"",'[1]BASE'!EO84)</f>
      </c>
      <c r="Q84" s="599">
        <f>IF('[1]BASE'!EP84=0,"",'[1]BASE'!EP84)</f>
      </c>
      <c r="R84" s="599">
        <f>IF('[1]BASE'!EQ84=0,"",'[1]BASE'!EQ84)</f>
      </c>
      <c r="S84" s="599">
        <f>IF('[1]BASE'!ER84=0,"",'[1]BASE'!ER84)</f>
      </c>
      <c r="T84" s="637">
        <f>IF('[1]BASE'!EW84=0,"",'[1]BASE'!EW84)</f>
      </c>
      <c r="U84" s="596"/>
    </row>
    <row r="85" spans="2:21" s="591" customFormat="1" ht="19.5" customHeight="1">
      <c r="B85" s="592"/>
      <c r="C85" s="602">
        <f>IF('[1]BASE'!C85=0,"",'[1]BASE'!C85)</f>
        <v>65</v>
      </c>
      <c r="D85" s="602" t="str">
        <f>IF('[1]BASE'!D85=0,"",'[1]BASE'!D85)</f>
        <v>RINCON - PASO DE LA PATRIA</v>
      </c>
      <c r="E85" s="602">
        <f>IF('[1]BASE'!E85=0,"",'[1]BASE'!E85)</f>
        <v>500</v>
      </c>
      <c r="F85" s="603">
        <f>IF('[1]BASE'!F85=0,"",'[1]BASE'!F85)</f>
        <v>227</v>
      </c>
      <c r="G85" s="603" t="str">
        <f>IF('[1]BASE'!G85=0,"",'[1]BASE'!G85)</f>
        <v>A</v>
      </c>
      <c r="H85" s="599">
        <f>IF('[1]BASE'!EG85=0,"",'[1]BASE'!EG85)</f>
      </c>
      <c r="I85" s="599">
        <f>IF('[1]BASE'!EH85=0,"",'[1]BASE'!EH85)</f>
      </c>
      <c r="J85" s="599">
        <f>IF('[1]BASE'!EI85=0,"",'[1]BASE'!EI85)</f>
      </c>
      <c r="K85" s="599">
        <f>IF('[1]BASE'!EJ85=0,"",'[1]BASE'!EJ85)</f>
      </c>
      <c r="L85" s="599">
        <f>IF('[1]BASE'!EK85=0,"",'[1]BASE'!EK85)</f>
      </c>
      <c r="M85" s="599">
        <f>IF('[1]BASE'!EL85=0,"",'[1]BASE'!EL85)</f>
      </c>
      <c r="N85" s="599">
        <f>IF('[1]BASE'!EM85=0,"",'[1]BASE'!EM85)</f>
      </c>
      <c r="O85" s="599">
        <f>IF('[1]BASE'!EN85=0,"",'[1]BASE'!EN85)</f>
      </c>
      <c r="P85" s="599">
        <f>IF('[1]BASE'!EO85=0,"",'[1]BASE'!EO85)</f>
      </c>
      <c r="Q85" s="599">
        <f>IF('[1]BASE'!EP85=0,"",'[1]BASE'!EP85)</f>
      </c>
      <c r="R85" s="599">
        <f>IF('[1]BASE'!EQ85=0,"",'[1]BASE'!EQ85)</f>
      </c>
      <c r="S85" s="599">
        <f>IF('[1]BASE'!ER85=0,"",'[1]BASE'!ER85)</f>
      </c>
      <c r="T85" s="637">
        <f>IF('[1]BASE'!EW85=0,"",'[1]BASE'!EW85)</f>
      </c>
      <c r="U85" s="596"/>
    </row>
    <row r="86" spans="2:21" s="591" customFormat="1" ht="19.5" customHeight="1">
      <c r="B86" s="592"/>
      <c r="C86" s="600">
        <f>IF('[1]BASE'!C86=0,"",'[1]BASE'!C86)</f>
        <v>66</v>
      </c>
      <c r="D86" s="600" t="str">
        <f>IF('[1]BASE'!D86=0,"",'[1]BASE'!D86)</f>
        <v>PASO DE LA PATRIA - RESISTENCIA</v>
      </c>
      <c r="E86" s="600">
        <f>IF('[1]BASE'!E86=0,"",'[1]BASE'!E86)</f>
        <v>500</v>
      </c>
      <c r="F86" s="601">
        <f>IF('[1]BASE'!F86=0,"",'[1]BASE'!F86)</f>
        <v>40</v>
      </c>
      <c r="G86" s="601" t="str">
        <f>IF('[1]BASE'!G86=0,"",'[1]BASE'!G86)</f>
        <v>C</v>
      </c>
      <c r="H86" s="599">
        <f>IF('[1]BASE'!EG86=0,"",'[1]BASE'!EG86)</f>
      </c>
      <c r="I86" s="599">
        <f>IF('[1]BASE'!EH86=0,"",'[1]BASE'!EH86)</f>
      </c>
      <c r="J86" s="599">
        <f>IF('[1]BASE'!EI86=0,"",'[1]BASE'!EI86)</f>
      </c>
      <c r="K86" s="599">
        <f>IF('[1]BASE'!EJ86=0,"",'[1]BASE'!EJ86)</f>
      </c>
      <c r="L86" s="599">
        <f>IF('[1]BASE'!EK86=0,"",'[1]BASE'!EK86)</f>
      </c>
      <c r="M86" s="599">
        <f>IF('[1]BASE'!EL86=0,"",'[1]BASE'!EL86)</f>
      </c>
      <c r="N86" s="599">
        <f>IF('[1]BASE'!EM86=0,"",'[1]BASE'!EM86)</f>
      </c>
      <c r="O86" s="599">
        <f>IF('[1]BASE'!EN86=0,"",'[1]BASE'!EN86)</f>
      </c>
      <c r="P86" s="599">
        <f>IF('[1]BASE'!EO86=0,"",'[1]BASE'!EO86)</f>
      </c>
      <c r="Q86" s="599">
        <f>IF('[1]BASE'!EP86=0,"",'[1]BASE'!EP86)</f>
      </c>
      <c r="R86" s="599">
        <f>IF('[1]BASE'!EQ86=0,"",'[1]BASE'!EQ86)</f>
      </c>
      <c r="S86" s="599">
        <f>IF('[1]BASE'!ER86=0,"",'[1]BASE'!ER86)</f>
      </c>
      <c r="T86" s="637">
        <f>IF('[1]BASE'!EW86=0,"",'[1]BASE'!EW86)</f>
      </c>
      <c r="U86" s="596"/>
    </row>
    <row r="87" spans="2:21" s="591" customFormat="1" ht="19.5" customHeight="1">
      <c r="B87" s="592"/>
      <c r="C87" s="602">
        <f>IF('[1]BASE'!C87=0,"",'[1]BASE'!C87)</f>
        <v>67</v>
      </c>
      <c r="D87" s="602" t="str">
        <f>IF('[1]BASE'!D87=0,"",'[1]BASE'!D87)</f>
        <v>RINCON - RESISTENCIA</v>
      </c>
      <c r="E87" s="602">
        <f>IF('[1]BASE'!E87=0,"",'[1]BASE'!E87)</f>
        <v>500</v>
      </c>
      <c r="F87" s="602">
        <f>IF('[1]BASE'!F87=0,"",'[1]BASE'!F87)</f>
        <v>267</v>
      </c>
      <c r="G87" s="603" t="str">
        <f>IF('[1]BASE'!G87=0,"",'[1]BASE'!G87)</f>
        <v>B</v>
      </c>
      <c r="H87" s="599" t="str">
        <f>IF('[1]BASE'!EG87=0,"",'[1]BASE'!EG87)</f>
        <v>XXXX</v>
      </c>
      <c r="I87" s="599" t="str">
        <f>IF('[1]BASE'!EH87=0,"",'[1]BASE'!EH87)</f>
        <v>XXXX</v>
      </c>
      <c r="J87" s="599" t="str">
        <f>IF('[1]BASE'!EI87=0,"",'[1]BASE'!EI87)</f>
        <v>XXXX</v>
      </c>
      <c r="K87" s="599" t="str">
        <f>IF('[1]BASE'!EJ87=0,"",'[1]BASE'!EJ87)</f>
        <v>XXXX</v>
      </c>
      <c r="L87" s="599" t="str">
        <f>IF('[1]BASE'!EK87=0,"",'[1]BASE'!EK87)</f>
        <v>XXXX</v>
      </c>
      <c r="M87" s="599" t="str">
        <f>IF('[1]BASE'!EL87=0,"",'[1]BASE'!EL87)</f>
        <v>XXXX</v>
      </c>
      <c r="N87" s="599" t="str">
        <f>IF('[1]BASE'!EM87=0,"",'[1]BASE'!EM87)</f>
        <v>XXXX</v>
      </c>
      <c r="O87" s="599" t="str">
        <f>IF('[1]BASE'!EN87=0,"",'[1]BASE'!EN87)</f>
        <v>XXXX</v>
      </c>
      <c r="P87" s="599" t="str">
        <f>IF('[1]BASE'!EO87=0,"",'[1]BASE'!EO87)</f>
        <v>XXXX</v>
      </c>
      <c r="Q87" s="599" t="str">
        <f>IF('[1]BASE'!EP87=0,"",'[1]BASE'!EP87)</f>
        <v>XXXX</v>
      </c>
      <c r="R87" s="599" t="str">
        <f>IF('[1]BASE'!EQ87=0,"",'[1]BASE'!EQ87)</f>
        <v>XXXX</v>
      </c>
      <c r="S87" s="599" t="str">
        <f>IF('[1]BASE'!ER87=0,"",'[1]BASE'!ER87)</f>
        <v>XXXX</v>
      </c>
      <c r="T87" s="637" t="str">
        <f>IF('[1]BASE'!EW87=0,"",'[1]BASE'!EW87)</f>
        <v>XXXX</v>
      </c>
      <c r="U87" s="596"/>
    </row>
    <row r="88" spans="2:21" s="591" customFormat="1" ht="19.5" customHeight="1">
      <c r="B88" s="592"/>
      <c r="C88" s="600">
        <f>IF('[1]BASE'!C88=0,"",'[1]BASE'!C88)</f>
      </c>
      <c r="D88" s="600">
        <f>IF('[1]BASE'!D88=0,"",'[1]BASE'!D88)</f>
      </c>
      <c r="E88" s="600">
        <f>IF('[1]BASE'!E88=0,"",'[1]BASE'!E88)</f>
      </c>
      <c r="F88" s="601">
        <f>IF('[1]BASE'!F88=0,"",'[1]BASE'!F88)</f>
      </c>
      <c r="G88" s="601">
        <f>IF('[1]BASE'!G88=0,"",'[1]BASE'!G88)</f>
      </c>
      <c r="H88" s="599">
        <f>IF('[1]BASE'!EG88=0,"",'[1]BASE'!EG88)</f>
      </c>
      <c r="I88" s="599">
        <f>IF('[1]BASE'!EH88=0,"",'[1]BASE'!EH88)</f>
      </c>
      <c r="J88" s="599">
        <f>IF('[1]BASE'!EI88=0,"",'[1]BASE'!EI88)</f>
      </c>
      <c r="K88" s="599">
        <f>IF('[1]BASE'!EJ88=0,"",'[1]BASE'!EJ88)</f>
      </c>
      <c r="L88" s="599">
        <f>IF('[1]BASE'!EK88=0,"",'[1]BASE'!EK88)</f>
      </c>
      <c r="M88" s="599">
        <f>IF('[1]BASE'!EL88=0,"",'[1]BASE'!EL88)</f>
      </c>
      <c r="N88" s="599">
        <f>IF('[1]BASE'!EM88=0,"",'[1]BASE'!EM88)</f>
      </c>
      <c r="O88" s="599">
        <f>IF('[1]BASE'!EN88=0,"",'[1]BASE'!EN88)</f>
      </c>
      <c r="P88" s="599">
        <f>IF('[1]BASE'!EO88=0,"",'[1]BASE'!EO88)</f>
      </c>
      <c r="Q88" s="599">
        <f>IF('[1]BASE'!EP88=0,"",'[1]BASE'!EP88)</f>
      </c>
      <c r="R88" s="599">
        <f>IF('[1]BASE'!EQ88=0,"",'[1]BASE'!EQ88)</f>
      </c>
      <c r="S88" s="599">
        <f>IF('[1]BASE'!ER88=0,"",'[1]BASE'!ER88)</f>
      </c>
      <c r="T88" s="637">
        <f>IF('[1]BASE'!EW88=0,"",'[1]BASE'!EW88)</f>
      </c>
      <c r="U88" s="596"/>
    </row>
    <row r="89" spans="2:21" s="591" customFormat="1" ht="19.5" customHeight="1">
      <c r="B89" s="592"/>
      <c r="C89" s="602">
        <f>IF('[1]BASE'!C89=0,"",'[1]BASE'!C89)</f>
        <v>68</v>
      </c>
      <c r="D89" s="602" t="str">
        <f>IF('[1]BASE'!D89=0,"",'[1]BASE'!D89)</f>
        <v>RINCON - SALTO GRANDE</v>
      </c>
      <c r="E89" s="602">
        <f>IF('[1]BASE'!E89=0,"",'[1]BASE'!E89)</f>
        <v>500</v>
      </c>
      <c r="F89" s="603">
        <f>IF('[1]BASE'!F89=0,"",'[1]BASE'!F89)</f>
        <v>506</v>
      </c>
      <c r="G89" s="603" t="str">
        <f>IF('[1]BASE'!G89=0,"",'[1]BASE'!G89)</f>
        <v>A</v>
      </c>
      <c r="H89" s="599">
        <f>IF('[1]BASE'!EG89=0,"",'[1]BASE'!EG89)</f>
      </c>
      <c r="I89" s="599">
        <f>IF('[1]BASE'!EH89=0,"",'[1]BASE'!EH89)</f>
      </c>
      <c r="J89" s="599">
        <f>IF('[1]BASE'!EI89=0,"",'[1]BASE'!EI89)</f>
      </c>
      <c r="K89" s="599">
        <f>IF('[1]BASE'!EJ89=0,"",'[1]BASE'!EJ89)</f>
      </c>
      <c r="L89" s="599">
        <f>IF('[1]BASE'!EK89=0,"",'[1]BASE'!EK89)</f>
      </c>
      <c r="M89" s="599">
        <f>IF('[1]BASE'!EL89=0,"",'[1]BASE'!EL89)</f>
      </c>
      <c r="N89" s="599">
        <f>IF('[1]BASE'!EM89=0,"",'[1]BASE'!EM89)</f>
      </c>
      <c r="O89" s="599">
        <f>IF('[1]BASE'!EN89=0,"",'[1]BASE'!EN89)</f>
      </c>
      <c r="P89" s="599">
        <f>IF('[1]BASE'!EO89=0,"",'[1]BASE'!EO89)</f>
      </c>
      <c r="Q89" s="599">
        <f>IF('[1]BASE'!EP89=0,"",'[1]BASE'!EP89)</f>
      </c>
      <c r="R89" s="599">
        <f>IF('[1]BASE'!EQ89=0,"",'[1]BASE'!EQ89)</f>
      </c>
      <c r="S89" s="599">
        <f>IF('[1]BASE'!ER89=0,"",'[1]BASE'!ER89)</f>
      </c>
      <c r="T89" s="637">
        <f>IF('[1]BASE'!EW89=0,"",'[1]BASE'!EW89)</f>
      </c>
      <c r="U89" s="596"/>
    </row>
    <row r="90" spans="2:21" s="591" customFormat="1" ht="19.5" customHeight="1">
      <c r="B90" s="592"/>
      <c r="C90" s="600">
        <f>IF('[1]BASE'!C90=0,"",'[1]BASE'!C90)</f>
        <v>69</v>
      </c>
      <c r="D90" s="600" t="str">
        <f>IF('[1]BASE'!D90=0,"",'[1]BASE'!D90)</f>
        <v>RINCON - SAN ISIDRO</v>
      </c>
      <c r="E90" s="600">
        <f>IF('[1]BASE'!E90=0,"",'[1]BASE'!E90)</f>
        <v>500</v>
      </c>
      <c r="F90" s="601">
        <f>IF('[1]BASE'!F90=0,"",'[1]BASE'!F90)</f>
        <v>85</v>
      </c>
      <c r="G90" s="601" t="str">
        <f>IF('[1]BASE'!G90=0,"",'[1]BASE'!G90)</f>
        <v>C</v>
      </c>
      <c r="H90" s="599">
        <f>IF('[1]BASE'!EG90=0,"",'[1]BASE'!EG90)</f>
      </c>
      <c r="I90" s="599">
        <f>IF('[1]BASE'!EH90=0,"",'[1]BASE'!EH90)</f>
      </c>
      <c r="J90" s="599">
        <f>IF('[1]BASE'!EI90=0,"",'[1]BASE'!EI90)</f>
      </c>
      <c r="K90" s="599">
        <f>IF('[1]BASE'!EJ90=0,"",'[1]BASE'!EJ90)</f>
      </c>
      <c r="L90" s="599">
        <f>IF('[1]BASE'!EK90=0,"",'[1]BASE'!EK90)</f>
      </c>
      <c r="M90" s="599">
        <f>IF('[1]BASE'!EL90=0,"",'[1]BASE'!EL90)</f>
      </c>
      <c r="N90" s="599">
        <f>IF('[1]BASE'!EM90=0,"",'[1]BASE'!EM90)</f>
      </c>
      <c r="O90" s="599">
        <f>IF('[1]BASE'!EN90=0,"",'[1]BASE'!EN90)</f>
      </c>
      <c r="P90" s="599">
        <f>IF('[1]BASE'!EO90=0,"",'[1]BASE'!EO90)</f>
      </c>
      <c r="Q90" s="599">
        <f>IF('[1]BASE'!EP90=0,"",'[1]BASE'!EP90)</f>
      </c>
      <c r="R90" s="599">
        <f>IF('[1]BASE'!EQ90=0,"",'[1]BASE'!EQ90)</f>
      </c>
      <c r="S90" s="599">
        <f>IF('[1]BASE'!ER90=0,"",'[1]BASE'!ER90)</f>
      </c>
      <c r="T90" s="637">
        <f>IF('[1]BASE'!EW90=0,"",'[1]BASE'!EW90)</f>
      </c>
      <c r="U90" s="596"/>
    </row>
    <row r="91" spans="2:21" s="591" customFormat="1" ht="19.5" customHeight="1">
      <c r="B91" s="592"/>
      <c r="C91" s="602">
        <f>IF('[1]BASE'!C91=0,"",'[1]BASE'!C91)</f>
      </c>
      <c r="D91" s="602">
        <f>IF('[1]BASE'!D91=0,"",'[1]BASE'!D91)</f>
      </c>
      <c r="E91" s="602">
        <f>IF('[1]BASE'!E91=0,"",'[1]BASE'!E91)</f>
      </c>
      <c r="F91" s="602">
        <f>IF('[1]BASE'!F91=0,"",'[1]BASE'!F91)</f>
      </c>
      <c r="G91" s="603">
        <f>IF('[1]BASE'!G91=0,"",'[1]BASE'!G91)</f>
      </c>
      <c r="H91" s="599">
        <f>IF('[1]BASE'!EG91=0,"",'[1]BASE'!EG91)</f>
      </c>
      <c r="I91" s="599">
        <f>IF('[1]BASE'!EH91=0,"",'[1]BASE'!EH91)</f>
      </c>
      <c r="J91" s="599">
        <f>IF('[1]BASE'!EI91=0,"",'[1]BASE'!EI91)</f>
      </c>
      <c r="K91" s="599">
        <f>IF('[1]BASE'!EJ91=0,"",'[1]BASE'!EJ91)</f>
      </c>
      <c r="L91" s="599">
        <f>IF('[1]BASE'!EK91=0,"",'[1]BASE'!EK91)</f>
      </c>
      <c r="M91" s="599">
        <f>IF('[1]BASE'!EL91=0,"",'[1]BASE'!EL91)</f>
      </c>
      <c r="N91" s="599">
        <f>IF('[1]BASE'!EM91=0,"",'[1]BASE'!EM91)</f>
      </c>
      <c r="O91" s="599">
        <f>IF('[1]BASE'!EN91=0,"",'[1]BASE'!EN91)</f>
      </c>
      <c r="P91" s="599">
        <f>IF('[1]BASE'!EO91=0,"",'[1]BASE'!EO91)</f>
      </c>
      <c r="Q91" s="599">
        <f>IF('[1]BASE'!EP91=0,"",'[1]BASE'!EP91)</f>
      </c>
      <c r="R91" s="599">
        <f>IF('[1]BASE'!EQ91=0,"",'[1]BASE'!EQ91)</f>
      </c>
      <c r="S91" s="599">
        <f>IF('[1]BASE'!ER91=0,"",'[1]BASE'!ER91)</f>
      </c>
      <c r="T91" s="637">
        <f>IF('[1]BASE'!EW91=0,"",'[1]BASE'!EW91)</f>
      </c>
      <c r="U91" s="596"/>
    </row>
    <row r="92" spans="2:21" s="591" customFormat="1" ht="19.5" customHeight="1" thickBot="1">
      <c r="B92" s="592"/>
      <c r="C92" s="604"/>
      <c r="D92" s="604"/>
      <c r="E92" s="604"/>
      <c r="F92" s="604"/>
      <c r="G92" s="605"/>
      <c r="H92" s="606"/>
      <c r="I92" s="606"/>
      <c r="J92" s="606"/>
      <c r="K92" s="606"/>
      <c r="L92" s="606"/>
      <c r="M92" s="606"/>
      <c r="N92" s="606"/>
      <c r="O92" s="606"/>
      <c r="P92" s="606"/>
      <c r="Q92" s="606"/>
      <c r="R92" s="606"/>
      <c r="S92" s="606"/>
      <c r="T92" s="638"/>
      <c r="U92" s="596"/>
    </row>
    <row r="93" spans="2:21" s="591" customFormat="1" ht="19.5" customHeight="1" thickBot="1" thickTop="1">
      <c r="B93" s="592"/>
      <c r="C93" s="608"/>
      <c r="D93" s="609"/>
      <c r="E93" s="610" t="s">
        <v>151</v>
      </c>
      <c r="F93" s="611">
        <f>SUM(F16:F92)-F46-F57-F78-F79-F87</f>
        <v>9666.7</v>
      </c>
      <c r="G93" s="612"/>
      <c r="H93" s="634"/>
      <c r="I93" s="634"/>
      <c r="J93" s="634"/>
      <c r="K93" s="634"/>
      <c r="L93" s="634"/>
      <c r="M93" s="634"/>
      <c r="N93" s="634"/>
      <c r="O93" s="634"/>
      <c r="P93" s="634"/>
      <c r="Q93" s="634"/>
      <c r="R93" s="634"/>
      <c r="S93" s="634"/>
      <c r="T93" s="634"/>
      <c r="U93" s="596"/>
    </row>
    <row r="94" spans="2:21" s="591" customFormat="1" ht="19.5" customHeight="1" thickBot="1" thickTop="1">
      <c r="B94" s="592"/>
      <c r="C94" s="613"/>
      <c r="D94" s="614"/>
      <c r="E94" s="615"/>
      <c r="F94" s="616" t="s">
        <v>152</v>
      </c>
      <c r="H94" s="617">
        <f aca="true" t="shared" si="0" ref="H94:S94">SUM(H17:H92)</f>
        <v>0</v>
      </c>
      <c r="I94" s="617">
        <f t="shared" si="0"/>
        <v>4</v>
      </c>
      <c r="J94" s="617">
        <f t="shared" si="0"/>
        <v>7</v>
      </c>
      <c r="K94" s="617">
        <f t="shared" si="0"/>
        <v>7</v>
      </c>
      <c r="L94" s="617">
        <f t="shared" si="0"/>
        <v>4</v>
      </c>
      <c r="M94" s="617">
        <f t="shared" si="0"/>
        <v>1</v>
      </c>
      <c r="N94" s="617">
        <f t="shared" si="0"/>
        <v>0</v>
      </c>
      <c r="O94" s="617">
        <f t="shared" si="0"/>
        <v>6</v>
      </c>
      <c r="P94" s="617">
        <f t="shared" si="0"/>
        <v>2</v>
      </c>
      <c r="Q94" s="617">
        <f t="shared" si="0"/>
        <v>2</v>
      </c>
      <c r="R94" s="617">
        <f t="shared" si="0"/>
        <v>8</v>
      </c>
      <c r="S94" s="617">
        <f t="shared" si="0"/>
        <v>3</v>
      </c>
      <c r="T94" s="607"/>
      <c r="U94" s="596"/>
    </row>
    <row r="95" spans="2:21" s="591" customFormat="1" ht="19.5" customHeight="1" thickBot="1" thickTop="1">
      <c r="B95" s="592"/>
      <c r="E95" s="615"/>
      <c r="F95" s="616" t="s">
        <v>153</v>
      </c>
      <c r="H95" s="618">
        <f>'[1]BASE'!EG100</f>
        <v>0.53</v>
      </c>
      <c r="I95" s="618">
        <f>'[1]BASE'!EH100</f>
        <v>0.47</v>
      </c>
      <c r="J95" s="618">
        <f>'[1]BASE'!EI100</f>
        <v>0.48</v>
      </c>
      <c r="K95" s="618">
        <f>'[1]BASE'!EJ100</f>
        <v>0.49</v>
      </c>
      <c r="L95" s="618">
        <f>'[1]BASE'!EK100</f>
        <v>0.47</v>
      </c>
      <c r="M95" s="618">
        <f>'[1]BASE'!EL100</f>
        <v>0.51</v>
      </c>
      <c r="N95" s="618">
        <f>'[1]BASE'!EM100</f>
        <v>0.47</v>
      </c>
      <c r="O95" s="618">
        <f>'[1]BASE'!EN100</f>
        <v>0.42</v>
      </c>
      <c r="P95" s="618">
        <f>'[1]BASE'!EO100</f>
        <v>0.47</v>
      </c>
      <c r="Q95" s="618">
        <f>'[1]BASE'!EP100</f>
        <v>0.43</v>
      </c>
      <c r="R95" s="618">
        <f>'[1]BASE'!EQ100</f>
        <v>0.39</v>
      </c>
      <c r="S95" s="618">
        <f>'[1]BASE'!ER100</f>
        <v>0.43</v>
      </c>
      <c r="T95" s="619">
        <f>'[1]BASE'!ES100</f>
        <v>0.46</v>
      </c>
      <c r="U95" s="596"/>
    </row>
    <row r="96" spans="2:21" s="620" customFormat="1" ht="15.75" customHeight="1" thickBot="1" thickTop="1">
      <c r="B96" s="621"/>
      <c r="C96"/>
      <c r="D96" s="622"/>
      <c r="E96" s="623"/>
      <c r="F96" s="624"/>
      <c r="G96"/>
      <c r="H96" s="625"/>
      <c r="I96" s="625"/>
      <c r="J96" s="625"/>
      <c r="K96" s="625"/>
      <c r="L96" s="625"/>
      <c r="M96" s="625"/>
      <c r="N96" s="625"/>
      <c r="O96" s="625"/>
      <c r="P96" s="625"/>
      <c r="Q96" s="625"/>
      <c r="R96" s="625"/>
      <c r="S96" s="625"/>
      <c r="T96" s="625"/>
      <c r="U96" s="626"/>
    </row>
    <row r="97" spans="2:21" ht="15.75" customHeight="1" thickBot="1">
      <c r="B97" s="103"/>
      <c r="C97" s="627"/>
      <c r="D97" s="46" t="s">
        <v>154</v>
      </c>
      <c r="E97" s="14"/>
      <c r="F97" s="14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07"/>
    </row>
    <row r="98" spans="2:21" ht="20.25" thickBot="1" thickTop="1">
      <c r="B98" s="103"/>
      <c r="C98" s="2"/>
      <c r="D98" s="14"/>
      <c r="E98" s="640" t="s">
        <v>153</v>
      </c>
      <c r="F98" s="641"/>
      <c r="G98" s="635"/>
      <c r="H98" s="639">
        <f>T95</f>
        <v>0.46</v>
      </c>
      <c r="I98" s="628" t="s">
        <v>155</v>
      </c>
      <c r="J98" s="452"/>
      <c r="K98" s="629"/>
      <c r="L98" s="14"/>
      <c r="M98" s="14"/>
      <c r="N98" s="14"/>
      <c r="O98" s="14"/>
      <c r="P98" s="14"/>
      <c r="Q98" s="14"/>
      <c r="R98" s="14"/>
      <c r="S98" s="14"/>
      <c r="T98" s="14"/>
      <c r="U98" s="107"/>
    </row>
    <row r="99" spans="2:21" s="85" customFormat="1" ht="17.25" thickBot="1" thickTop="1">
      <c r="B99" s="110"/>
      <c r="C99" s="630"/>
      <c r="D99" s="112"/>
      <c r="E99" s="112"/>
      <c r="F99" s="630"/>
      <c r="G99" s="630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3"/>
    </row>
    <row r="100" spans="3:7" ht="13.5" thickTop="1">
      <c r="C100" s="631"/>
      <c r="F100" s="631"/>
      <c r="G100" s="631"/>
    </row>
    <row r="101" spans="3:194" ht="12.75">
      <c r="C101" s="631"/>
      <c r="D101" s="2"/>
      <c r="E101" s="2"/>
      <c r="F101" s="2"/>
      <c r="G101" s="2"/>
      <c r="H101" s="632"/>
      <c r="I101" s="632"/>
      <c r="J101" s="632"/>
      <c r="K101" s="632"/>
      <c r="L101" s="632"/>
      <c r="M101" s="632"/>
      <c r="N101" s="632"/>
      <c r="O101" s="632"/>
      <c r="P101" s="632"/>
      <c r="Q101" s="632"/>
      <c r="R101" s="632"/>
      <c r="S101" s="632"/>
      <c r="T101" s="63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</row>
    <row r="102" spans="3:194" ht="12.75">
      <c r="C102" s="631"/>
      <c r="D102" s="2"/>
      <c r="E102" s="2"/>
      <c r="F102" s="2"/>
      <c r="G102" s="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</row>
    <row r="103" spans="3:194" ht="12.75">
      <c r="C103" s="631"/>
      <c r="D103" s="2"/>
      <c r="E103" s="2"/>
      <c r="F103" s="2"/>
      <c r="G103" s="2"/>
      <c r="H103" s="633"/>
      <c r="I103" s="633"/>
      <c r="J103" s="633"/>
      <c r="K103" s="633"/>
      <c r="L103" s="633"/>
      <c r="M103" s="633"/>
      <c r="N103" s="633"/>
      <c r="O103" s="633"/>
      <c r="P103" s="633"/>
      <c r="Q103" s="633"/>
      <c r="R103" s="633"/>
      <c r="S103" s="633"/>
      <c r="T103" s="63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</row>
    <row r="104" spans="3:194" ht="12.75">
      <c r="C104" s="631"/>
      <c r="D104" s="2"/>
      <c r="E104" s="2"/>
      <c r="F104" s="2"/>
      <c r="G104" s="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</row>
    <row r="105" spans="3:194" ht="12.75">
      <c r="C105" s="631"/>
      <c r="D105" s="2"/>
      <c r="E105" s="2"/>
      <c r="F105" s="2"/>
      <c r="G105" s="2"/>
      <c r="H105" s="632"/>
      <c r="I105" s="632"/>
      <c r="J105" s="632"/>
      <c r="K105" s="632"/>
      <c r="L105" s="632"/>
      <c r="M105" s="632"/>
      <c r="N105" s="632"/>
      <c r="O105" s="632"/>
      <c r="P105" s="632"/>
      <c r="Q105" s="632"/>
      <c r="R105" s="632"/>
      <c r="S105" s="632"/>
      <c r="T105" s="63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</row>
    <row r="106" spans="3:194" ht="12.75">
      <c r="C106" s="631"/>
      <c r="D106" s="2"/>
      <c r="E106" s="2"/>
      <c r="F106" s="2"/>
      <c r="G106" s="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</row>
    <row r="107" spans="3:194" ht="12.75">
      <c r="C107" s="631"/>
      <c r="D107" s="2"/>
      <c r="E107" s="2"/>
      <c r="F107" s="2"/>
      <c r="G107" s="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</row>
    <row r="108" spans="3:194" ht="12.75">
      <c r="C108" s="631"/>
      <c r="D108" s="2"/>
      <c r="E108" s="2"/>
      <c r="F108" s="2"/>
      <c r="G108" s="2"/>
      <c r="H108" s="632"/>
      <c r="I108" s="632"/>
      <c r="J108" s="632"/>
      <c r="K108" s="632"/>
      <c r="L108" s="632"/>
      <c r="M108" s="632"/>
      <c r="N108" s="632"/>
      <c r="O108" s="632"/>
      <c r="P108" s="632"/>
      <c r="Q108" s="632"/>
      <c r="R108" s="632"/>
      <c r="S108" s="632"/>
      <c r="T108" s="63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3:194" ht="12.75">
      <c r="C109" s="63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3:194" ht="12.75">
      <c r="C110" s="631"/>
      <c r="D110" s="14"/>
      <c r="E110" s="14"/>
      <c r="F110" s="2"/>
      <c r="G110" s="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</row>
    <row r="111" spans="3:7" ht="12.75">
      <c r="C111" s="631"/>
      <c r="F111" s="631"/>
      <c r="G111" s="631"/>
    </row>
    <row r="112" spans="3:7" ht="12.75">
      <c r="C112" s="631"/>
      <c r="F112" s="631"/>
      <c r="G112" s="631"/>
    </row>
    <row r="113" spans="3:7" ht="12.75">
      <c r="C113" s="631"/>
      <c r="F113" s="631"/>
      <c r="G113" s="631"/>
    </row>
    <row r="114" spans="6:7" ht="12.75">
      <c r="F114" s="631"/>
      <c r="G114" s="631"/>
    </row>
  </sheetData>
  <mergeCells count="1">
    <mergeCell ref="E98:F98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 DRdR</cp:lastModifiedBy>
  <cp:lastPrinted>2008-05-27T14:41:38Z</cp:lastPrinted>
  <dcterms:created xsi:type="dcterms:W3CDTF">1998-04-21T14:28:46Z</dcterms:created>
  <dcterms:modified xsi:type="dcterms:W3CDTF">2008-06-09T14:15:34Z</dcterms:modified>
  <cp:category/>
  <cp:version/>
  <cp:contentType/>
  <cp:contentStatus/>
</cp:coreProperties>
</file>