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67" activeTab="1"/>
  </bookViews>
  <sheets>
    <sheet name="tot-0506-SUP" sheetId="1" r:id="rId1"/>
    <sheet name="SU (TIBA)" sheetId="2" r:id="rId2"/>
  </sheets>
  <definedNames>
    <definedName name="_xlnm.Print_Area" localSheetId="1">'SU (TIBA)'!$A$1:$V$73</definedName>
    <definedName name="_xlnm.Print_Area" localSheetId="0">'tot-0506-SUP'!$A$1:$K$23</definedName>
    <definedName name="INICIO" localSheetId="0">'tot-0506-SUP'!INICIO</definedName>
    <definedName name="INICIO">[0]!INICIO</definedName>
    <definedName name="XX" localSheetId="0">'tot-0506-SUP'!XX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<sst xmlns="http://schemas.openxmlformats.org/spreadsheetml/2006/main" count="152" uniqueCount="108">
  <si>
    <t>SISTEMA DE TRANSPORTE DE ENERGÍA ELÉCTRICA EN ALTA TENSIÓN</t>
  </si>
  <si>
    <t>TRANSENER S.A.</t>
  </si>
  <si>
    <t>500/132</t>
  </si>
  <si>
    <t>BAHÍA BLANCA 500</t>
  </si>
  <si>
    <t>OLAVARRÍA 500</t>
  </si>
  <si>
    <t>CAMPANA 500</t>
  </si>
  <si>
    <t>AUTOTRAFO T1CA</t>
  </si>
  <si>
    <t>LÍNEA A NORTE 2</t>
  </si>
  <si>
    <t>LÍNEA A PETROQUÍMICA</t>
  </si>
  <si>
    <t>LÍNEA A PRINGLES</t>
  </si>
  <si>
    <t>LÍNEA A PIGÜE</t>
  </si>
  <si>
    <t>LÍNEA A TANDIL</t>
  </si>
  <si>
    <t>LÍNEA A G. CHAVEZ</t>
  </si>
  <si>
    <t>EQUIPO</t>
  </si>
  <si>
    <t xml:space="preserve">ENTE NACIONAL REGULADOR </t>
  </si>
  <si>
    <t>DE LA ELECTRICIDAD</t>
  </si>
  <si>
    <t>4.-</t>
  </si>
  <si>
    <t>SUPERVISIÓN</t>
  </si>
  <si>
    <t>Transportista Independiente TIBA S.A.</t>
  </si>
  <si>
    <t xml:space="preserve">TOTAL </t>
  </si>
  <si>
    <t>N°</t>
  </si>
  <si>
    <t>U
[kV]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</si>
  <si>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</si>
  <si>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</si>
  <si>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</si>
  <si>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</si>
  <si>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</si>
  <si>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</si>
  <si>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</si>
  <si>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</si>
  <si>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AUT.</t>
  </si>
  <si>
    <t>PENALIZ.
PROGRAM.</t>
  </si>
  <si>
    <t>RESTANTE
FORZADA</t>
  </si>
  <si>
    <t>Informó
enTérm.</t>
  </si>
  <si>
    <t>TOTAL
PENALIZAC.</t>
  </si>
  <si>
    <t>PENALIZAC.
PROGRAM.</t>
  </si>
  <si>
    <t>ESTACIÓN
TRANSFORMADORA</t>
  </si>
  <si>
    <t>POT.
[MVA]</t>
  </si>
  <si>
    <t>Hs
Indisp.</t>
  </si>
  <si>
    <t>E.N.S.</t>
  </si>
  <si>
    <t>Salida en 220 kV en $/h</t>
  </si>
  <si>
    <t>PENALIZAC. FORZADA
Por Salida  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</si>
  <si>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</si>
  <si>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</si>
  <si>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</si>
  <si>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</si>
  <si>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</si>
  <si>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</si>
  <si>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</si>
  <si>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</si>
  <si>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</si>
  <si>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</si>
  <si>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</si>
  <si>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</si>
  <si>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</si>
  <si>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</si>
  <si>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</si>
  <si>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</si>
  <si>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</si>
  <si>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</si>
  <si>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</si>
  <si>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U [kV]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</si>
  <si>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</si>
  <si>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</si>
  <si>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</si>
  <si>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t>E.T.</t>
  </si>
  <si>
    <t>e)</t>
  </si>
  <si>
    <t>SANCIÓN</t>
  </si>
  <si>
    <t>Sanción calculada</t>
  </si>
  <si>
    <t>SANCIÓN =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</si>
  <si>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</si>
  <si>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</si>
  <si>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</si>
  <si>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</si>
  <si>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</si>
  <si>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</si>
  <si>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</si>
  <si>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</si>
  <si>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</si>
  <si>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</si>
  <si>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</si>
  <si>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</si>
  <si>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</si>
  <si>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 xml:space="preserve">Salida en 500 kV en $/h </t>
  </si>
  <si>
    <t>Salida en 132 kV en $/h</t>
  </si>
  <si>
    <t>TOTAL A PENALIZAR A TRANSENER S.A POR SUPERVISIÓN A T.I.B.A.</t>
  </si>
  <si>
    <t>LÍNEA A PETROQUÍMICA 3</t>
  </si>
  <si>
    <t>P</t>
  </si>
  <si>
    <t>Desde el 01 al 30 de junio de 2005</t>
  </si>
  <si>
    <t>RR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</si>
  <si>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</si>
  <si>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</si>
  <si>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</si>
  <si>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</si>
  <si>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</si>
  <si>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</si>
  <si>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</si>
  <si>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</si>
  <si>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</si>
  <si>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</si>
  <si>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</si>
  <si>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</si>
  <si>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</si>
  <si>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</si>
  <si>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Valores remuneratorios según Decretos PEN  1462/05 y 1460/05</t>
  </si>
  <si>
    <t>TOTAL DE PENALIZACIONES - SUPERVISION</t>
  </si>
  <si>
    <t>ANEXO I.1.b  a la Resolución E.N.R.E.  N°  122 /2008</t>
  </si>
  <si>
    <t>ANEXO I.1.b  a la Resolución E.N.R.E.  N° 122  /2008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</si>
</sst>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50"/>
      <name val="Times New Roman"/>
      <family val="0"/>
    </font>
    <font>
      <sz val="11"/>
      <color indexed="5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2"/>
      <color indexed="8"/>
      <name val="Times New Roman"/>
      <family val="0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b/>
      <sz val="12"/>
      <color indexed="9"/>
      <name val="Times New Roman"/>
      <family val="0"/>
    </font>
    <font>
      <b/>
      <sz val="12"/>
      <color indexed="34"/>
      <name val="Times New Roman"/>
      <family val="0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6" fontId="4" fillId="0" borderId="2" xfId="0" applyNumberFormat="1" applyFont="1" applyBorder="1" applyAlignment="1" applyProtection="1">
      <alignment horizontal="center"/>
      <protection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6" fontId="4" fillId="0" borderId="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 quotePrefix="1">
      <alignment horizontal="center"/>
      <protection/>
    </xf>
    <xf numFmtId="22" fontId="4" fillId="0" borderId="5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0" fillId="0" borderId="0" xfId="0" applyFont="1" applyFill="1" applyBorder="1" applyAlignment="1" applyProtection="1">
      <alignment horizontal="centerContinuous"/>
      <protection/>
    </xf>
    <xf numFmtId="0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2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7" xfId="0" applyFont="1" applyBorder="1" applyAlignment="1">
      <alignment/>
    </xf>
    <xf numFmtId="0" fontId="24" fillId="0" borderId="8" xfId="0" applyFont="1" applyBorder="1" applyAlignment="1">
      <alignment/>
    </xf>
    <xf numFmtId="0" fontId="10" fillId="0" borderId="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12" fillId="0" borderId="11" xfId="0" applyFont="1" applyBorder="1" applyAlignment="1">
      <alignment horizontal="center"/>
    </xf>
    <xf numFmtId="7" fontId="12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7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 quotePrefix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/>
    </xf>
    <xf numFmtId="0" fontId="27" fillId="0" borderId="12" xfId="0" applyFont="1" applyBorder="1" applyAlignment="1" applyProtection="1">
      <alignment horizontal="center" vertical="center" wrapText="1"/>
      <protection/>
    </xf>
    <xf numFmtId="176" fontId="16" fillId="0" borderId="1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 applyProtection="1">
      <alignment horizontal="center"/>
      <protection/>
    </xf>
    <xf numFmtId="7" fontId="12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176" fontId="15" fillId="0" borderId="0" xfId="0" applyNumberFormat="1" applyFont="1" applyBorder="1" applyAlignment="1" applyProtection="1">
      <alignment horizontal="left"/>
      <protection/>
    </xf>
    <xf numFmtId="0" fontId="31" fillId="0" borderId="0" xfId="0" applyFont="1" applyAlignment="1">
      <alignment/>
    </xf>
    <xf numFmtId="173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/>
    </xf>
    <xf numFmtId="172" fontId="3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9" fontId="24" fillId="0" borderId="0" xfId="0" applyNumberFormat="1" applyFont="1" applyBorder="1" applyAlignment="1" applyProtection="1" quotePrefix="1">
      <alignment horizontal="center"/>
      <protection/>
    </xf>
    <xf numFmtId="0" fontId="24" fillId="0" borderId="9" xfId="0" applyFont="1" applyBorder="1" applyAlignment="1">
      <alignment/>
    </xf>
    <xf numFmtId="2" fontId="34" fillId="0" borderId="0" xfId="0" applyNumberFormat="1" applyFont="1" applyBorder="1" applyAlignment="1" applyProtection="1">
      <alignment horizontal="left"/>
      <protection/>
    </xf>
    <xf numFmtId="176" fontId="34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173" fontId="34" fillId="0" borderId="0" xfId="0" applyNumberFormat="1" applyFont="1" applyBorder="1" applyAlignment="1" applyProtection="1">
      <alignment horizontal="center"/>
      <protection/>
    </xf>
    <xf numFmtId="179" fontId="34" fillId="0" borderId="0" xfId="0" applyNumberFormat="1" applyFont="1" applyBorder="1" applyAlignment="1" applyProtection="1" quotePrefix="1">
      <alignment horizontal="center"/>
      <protection/>
    </xf>
    <xf numFmtId="0" fontId="34" fillId="0" borderId="0" xfId="0" applyFont="1" applyAlignment="1">
      <alignment/>
    </xf>
    <xf numFmtId="2" fontId="34" fillId="0" borderId="0" xfId="0" applyNumberFormat="1" applyFont="1" applyBorder="1" applyAlignment="1" applyProtection="1">
      <alignment horizontal="center"/>
      <protection/>
    </xf>
    <xf numFmtId="176" fontId="34" fillId="0" borderId="0" xfId="0" applyNumberFormat="1" applyFont="1" applyBorder="1" applyAlignment="1" applyProtection="1" quotePrefix="1">
      <alignment horizontal="center"/>
      <protection/>
    </xf>
    <xf numFmtId="4" fontId="34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2" fontId="35" fillId="0" borderId="0" xfId="0" applyNumberFormat="1" applyFont="1" applyBorder="1" applyAlignment="1" applyProtection="1">
      <alignment horizontal="left"/>
      <protection/>
    </xf>
    <xf numFmtId="2" fontId="32" fillId="0" borderId="0" xfId="0" applyNumberFormat="1" applyFont="1" applyBorder="1" applyAlignment="1" applyProtection="1">
      <alignment horizontal="center"/>
      <protection/>
    </xf>
    <xf numFmtId="176" fontId="33" fillId="0" borderId="0" xfId="0" applyNumberFormat="1" applyFont="1" applyBorder="1" applyAlignment="1" applyProtection="1" quotePrefix="1">
      <alignment horizontal="center"/>
      <protection/>
    </xf>
    <xf numFmtId="4" fontId="3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centerContinuous"/>
    </xf>
    <xf numFmtId="7" fontId="24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 horizontal="left"/>
      <protection/>
    </xf>
    <xf numFmtId="1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7" fontId="24" fillId="0" borderId="0" xfId="0" applyNumberFormat="1" applyFont="1" applyAlignment="1">
      <alignment horizontal="right"/>
    </xf>
    <xf numFmtId="0" fontId="31" fillId="0" borderId="0" xfId="0" applyFont="1" applyAlignment="1" quotePrefix="1">
      <alignment/>
    </xf>
    <xf numFmtId="7" fontId="24" fillId="0" borderId="0" xfId="0" applyNumberFormat="1" applyFont="1" applyBorder="1" applyAlignment="1" applyProtection="1">
      <alignment horizontal="center"/>
      <protection/>
    </xf>
    <xf numFmtId="7" fontId="2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Fill="1" applyBorder="1" applyAlignment="1">
      <alignment horizontal="center"/>
    </xf>
    <xf numFmtId="0" fontId="38" fillId="2" borderId="16" xfId="0" applyFont="1" applyFill="1" applyBorder="1" applyAlignment="1" applyProtection="1">
      <alignment horizontal="center" vertical="center"/>
      <protection/>
    </xf>
    <xf numFmtId="176" fontId="39" fillId="2" borderId="1" xfId="0" applyNumberFormat="1" applyFont="1" applyFill="1" applyBorder="1" applyAlignment="1" applyProtection="1">
      <alignment horizontal="center"/>
      <protection/>
    </xf>
    <xf numFmtId="0" fontId="39" fillId="2" borderId="4" xfId="0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7" xfId="0" applyNumberFormat="1" applyFont="1" applyBorder="1" applyAlignment="1" applyProtection="1">
      <alignment horizontal="center"/>
      <protection/>
    </xf>
    <xf numFmtId="1" fontId="4" fillId="0" borderId="19" xfId="0" applyNumberFormat="1" applyFont="1" applyBorder="1" applyAlignment="1" applyProtection="1" quotePrefix="1">
      <alignment horizontal="center"/>
      <protection/>
    </xf>
    <xf numFmtId="22" fontId="4" fillId="0" borderId="3" xfId="0" applyNumberFormat="1" applyFont="1" applyFill="1" applyBorder="1" applyAlignment="1">
      <alignment horizontal="center"/>
    </xf>
    <xf numFmtId="22" fontId="4" fillId="0" borderId="3" xfId="0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 applyProtection="1">
      <alignment horizontal="center"/>
      <protection/>
    </xf>
    <xf numFmtId="3" fontId="4" fillId="0" borderId="3" xfId="0" applyNumberFormat="1" applyFont="1" applyFill="1" applyBorder="1" applyAlignment="1" applyProtection="1">
      <alignment horizontal="center"/>
      <protection/>
    </xf>
    <xf numFmtId="176" fontId="4" fillId="0" borderId="20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6" fillId="0" borderId="16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 applyProtection="1">
      <alignment horizontal="center"/>
      <protection/>
    </xf>
    <xf numFmtId="0" fontId="46" fillId="3" borderId="16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 applyProtection="1">
      <alignment horizontal="center"/>
      <protection/>
    </xf>
    <xf numFmtId="2" fontId="47" fillId="3" borderId="1" xfId="0" applyNumberFormat="1" applyFont="1" applyFill="1" applyBorder="1" applyAlignment="1">
      <alignment horizontal="center"/>
    </xf>
    <xf numFmtId="0" fontId="37" fillId="4" borderId="11" xfId="0" applyFont="1" applyFill="1" applyBorder="1" applyAlignment="1" applyProtection="1">
      <alignment horizontal="centerContinuous" vertical="center" wrapText="1"/>
      <protection/>
    </xf>
    <xf numFmtId="0" fontId="37" fillId="4" borderId="12" xfId="0" applyFont="1" applyFill="1" applyBorder="1" applyAlignment="1">
      <alignment horizontal="centerContinuous" vertical="center"/>
    </xf>
    <xf numFmtId="176" fontId="36" fillId="4" borderId="5" xfId="0" applyNumberFormat="1" applyFont="1" applyFill="1" applyBorder="1" applyAlignment="1" applyProtection="1" quotePrefix="1">
      <alignment horizontal="center"/>
      <protection/>
    </xf>
    <xf numFmtId="176" fontId="36" fillId="4" borderId="21" xfId="0" applyNumberFormat="1" applyFont="1" applyFill="1" applyBorder="1" applyAlignment="1" applyProtection="1" quotePrefix="1">
      <alignment horizontal="center"/>
      <protection/>
    </xf>
    <xf numFmtId="176" fontId="44" fillId="5" borderId="1" xfId="0" applyNumberFormat="1" applyFont="1" applyFill="1" applyBorder="1" applyAlignment="1" applyProtection="1" quotePrefix="1">
      <alignment horizontal="center"/>
      <protection/>
    </xf>
    <xf numFmtId="0" fontId="43" fillId="5" borderId="16" xfId="0" applyFont="1" applyFill="1" applyBorder="1" applyAlignment="1">
      <alignment horizontal="center" vertical="center" wrapText="1"/>
    </xf>
    <xf numFmtId="172" fontId="39" fillId="2" borderId="1" xfId="0" applyNumberFormat="1" applyFont="1" applyFill="1" applyBorder="1" applyAlignment="1" applyProtection="1">
      <alignment horizontal="center"/>
      <protection/>
    </xf>
    <xf numFmtId="172" fontId="39" fillId="2" borderId="3" xfId="0" applyNumberFormat="1" applyFont="1" applyFill="1" applyBorder="1" applyAlignment="1" applyProtection="1">
      <alignment horizontal="center"/>
      <protection/>
    </xf>
    <xf numFmtId="176" fontId="45" fillId="5" borderId="3" xfId="0" applyNumberFormat="1" applyFont="1" applyFill="1" applyBorder="1" applyAlignment="1" applyProtection="1" quotePrefix="1">
      <alignment horizontal="center"/>
      <protection/>
    </xf>
    <xf numFmtId="176" fontId="24" fillId="0" borderId="0" xfId="0" applyNumberFormat="1" applyFont="1" applyBorder="1" applyAlignment="1" applyProtection="1">
      <alignment horizontal="centerContinuous"/>
      <protection/>
    </xf>
    <xf numFmtId="0" fontId="42" fillId="2" borderId="1" xfId="0" applyFont="1" applyFill="1" applyBorder="1" applyAlignment="1">
      <alignment horizontal="center"/>
    </xf>
    <xf numFmtId="176" fontId="42" fillId="2" borderId="1" xfId="0" applyNumberFormat="1" applyFont="1" applyFill="1" applyBorder="1" applyAlignment="1" applyProtection="1">
      <alignment horizontal="center"/>
      <protection/>
    </xf>
    <xf numFmtId="176" fontId="42" fillId="2" borderId="3" xfId="0" applyNumberFormat="1" applyFont="1" applyFill="1" applyBorder="1" applyAlignment="1" applyProtection="1">
      <alignment horizontal="center"/>
      <protection/>
    </xf>
    <xf numFmtId="183" fontId="12" fillId="0" borderId="0" xfId="0" applyNumberFormat="1" applyFont="1" applyBorder="1" applyAlignment="1">
      <alignment horizontal="right"/>
    </xf>
    <xf numFmtId="184" fontId="24" fillId="0" borderId="7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centerContinuous"/>
    </xf>
    <xf numFmtId="184" fontId="13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10" fontId="24" fillId="0" borderId="0" xfId="0" applyNumberFormat="1" applyFont="1" applyBorder="1" applyAlignment="1" applyProtection="1">
      <alignment horizontal="right"/>
      <protection/>
    </xf>
    <xf numFmtId="0" fontId="43" fillId="6" borderId="11" xfId="0" applyFont="1" applyFill="1" applyBorder="1" applyAlignment="1" applyProtection="1">
      <alignment horizontal="centerContinuous" vertical="center" wrapText="1"/>
      <protection/>
    </xf>
    <xf numFmtId="0" fontId="43" fillId="6" borderId="12" xfId="0" applyFont="1" applyFill="1" applyBorder="1" applyAlignment="1">
      <alignment horizontal="centerContinuous" vertical="center"/>
    </xf>
    <xf numFmtId="0" fontId="45" fillId="6" borderId="22" xfId="0" applyFont="1" applyFill="1" applyBorder="1" applyAlignment="1">
      <alignment horizontal="center"/>
    </xf>
    <xf numFmtId="0" fontId="45" fillId="6" borderId="23" xfId="0" applyFont="1" applyFill="1" applyBorder="1" applyAlignment="1">
      <alignment horizontal="left"/>
    </xf>
    <xf numFmtId="176" fontId="44" fillId="6" borderId="24" xfId="0" applyNumberFormat="1" applyFont="1" applyFill="1" applyBorder="1" applyAlignment="1" applyProtection="1" quotePrefix="1">
      <alignment horizontal="center"/>
      <protection/>
    </xf>
    <xf numFmtId="176" fontId="44" fillId="6" borderId="25" xfId="0" applyNumberFormat="1" applyFont="1" applyFill="1" applyBorder="1" applyAlignment="1" applyProtection="1" quotePrefix="1">
      <alignment horizontal="center"/>
      <protection/>
    </xf>
    <xf numFmtId="176" fontId="45" fillId="6" borderId="26" xfId="0" applyNumberFormat="1" applyFont="1" applyFill="1" applyBorder="1" applyAlignment="1" applyProtection="1" quotePrefix="1">
      <alignment horizontal="center"/>
      <protection/>
    </xf>
    <xf numFmtId="176" fontId="45" fillId="6" borderId="19" xfId="0" applyNumberFormat="1" applyFont="1" applyFill="1" applyBorder="1" applyAlignment="1" applyProtection="1" quotePrefix="1">
      <alignment horizontal="center"/>
      <protection/>
    </xf>
    <xf numFmtId="0" fontId="43" fillId="7" borderId="16" xfId="0" applyFont="1" applyFill="1" applyBorder="1" applyAlignment="1">
      <alignment horizontal="center" vertical="center" wrapText="1"/>
    </xf>
    <xf numFmtId="2" fontId="44" fillId="7" borderId="1" xfId="0" applyNumberFormat="1" applyFont="1" applyFill="1" applyBorder="1" applyAlignment="1">
      <alignment horizontal="center"/>
    </xf>
    <xf numFmtId="2" fontId="45" fillId="7" borderId="3" xfId="0" applyNumberFormat="1" applyFont="1" applyFill="1" applyBorder="1" applyAlignment="1">
      <alignment horizontal="center"/>
    </xf>
    <xf numFmtId="0" fontId="43" fillId="5" borderId="16" xfId="0" applyFont="1" applyFill="1" applyBorder="1" applyAlignment="1">
      <alignment horizontal="centerContinuous" vertical="center" wrapText="1"/>
    </xf>
    <xf numFmtId="0" fontId="39" fillId="2" borderId="27" xfId="0" applyFont="1" applyFill="1" applyBorder="1" applyAlignment="1">
      <alignment horizontal="center"/>
    </xf>
    <xf numFmtId="0" fontId="45" fillId="7" borderId="27" xfId="0" applyFont="1" applyFill="1" applyBorder="1" applyAlignment="1">
      <alignment horizontal="center"/>
    </xf>
    <xf numFmtId="0" fontId="45" fillId="5" borderId="27" xfId="0" applyFont="1" applyFill="1" applyBorder="1" applyAlignment="1">
      <alignment horizontal="left"/>
    </xf>
    <xf numFmtId="0" fontId="50" fillId="0" borderId="0" xfId="0" applyFont="1" applyBorder="1" applyAlignment="1" quotePrefix="1">
      <alignment horizontal="left"/>
    </xf>
    <xf numFmtId="181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 quotePrefix="1">
      <alignment horizontal="center"/>
      <protection/>
    </xf>
    <xf numFmtId="0" fontId="24" fillId="0" borderId="0" xfId="0" applyFont="1" applyAlignment="1" quotePrefix="1">
      <alignment/>
    </xf>
    <xf numFmtId="181" fontId="34" fillId="0" borderId="0" xfId="0" applyNumberFormat="1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"/>
    </xf>
    <xf numFmtId="176" fontId="34" fillId="0" borderId="0" xfId="0" applyNumberFormat="1" applyFont="1" applyBorder="1" applyAlignment="1" applyProtection="1" quotePrefix="1">
      <alignment horizontal="left"/>
      <protection/>
    </xf>
    <xf numFmtId="176" fontId="11" fillId="0" borderId="0" xfId="0" applyNumberFormat="1" applyFont="1" applyBorder="1" applyAlignment="1" applyProtection="1">
      <alignment horizontal="left"/>
      <protection/>
    </xf>
    <xf numFmtId="179" fontId="11" fillId="0" borderId="0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 applyProtection="1">
      <alignment horizontal="left" vertical="center"/>
      <protection/>
    </xf>
    <xf numFmtId="0" fontId="41" fillId="0" borderId="0" xfId="0" applyFont="1" applyAlignment="1" quotePrefix="1">
      <alignment vertical="center"/>
    </xf>
    <xf numFmtId="0" fontId="13" fillId="0" borderId="0" xfId="0" applyFont="1" applyBorder="1" applyAlignment="1" applyProtection="1">
      <alignment horizontal="center" vertical="center"/>
      <protection/>
    </xf>
    <xf numFmtId="173" fontId="13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4" fontId="12" fillId="0" borderId="11" xfId="0" applyNumberFormat="1" applyFont="1" applyBorder="1" applyAlignment="1" applyProtection="1">
      <alignment horizontal="center" vertical="center"/>
      <protection/>
    </xf>
    <xf numFmtId="7" fontId="51" fillId="0" borderId="12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  <protection/>
    </xf>
    <xf numFmtId="179" fontId="13" fillId="0" borderId="0" xfId="0" applyNumberFormat="1" applyFont="1" applyBorder="1" applyAlignment="1" applyProtection="1" quotePrefix="1">
      <alignment horizontal="center" vertical="center"/>
      <protection/>
    </xf>
    <xf numFmtId="2" fontId="52" fillId="0" borderId="0" xfId="0" applyNumberFormat="1" applyFont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 quotePrefix="1">
      <alignment horizontal="center" vertical="center"/>
      <protection/>
    </xf>
    <xf numFmtId="180" fontId="2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54" fillId="0" borderId="0" xfId="0" applyFont="1" applyAlignment="1">
      <alignment horizontal="right" vertical="top"/>
    </xf>
    <xf numFmtId="0" fontId="56" fillId="0" borderId="0" xfId="0" applyFont="1" applyAlignment="1">
      <alignment horizontal="centerContinuous"/>
    </xf>
    <xf numFmtId="0" fontId="55" fillId="0" borderId="0" xfId="0" applyFont="1" applyAlignment="1">
      <alignment horizontal="centerContinuous"/>
    </xf>
    <xf numFmtId="0" fontId="55" fillId="0" borderId="0" xfId="0" applyFont="1" applyAlignment="1">
      <alignment/>
    </xf>
    <xf numFmtId="176" fontId="11" fillId="0" borderId="11" xfId="0" applyNumberFormat="1" applyFont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  <protection/>
    </xf>
    <xf numFmtId="0" fontId="15" fillId="0" borderId="28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180" fontId="15" fillId="0" borderId="30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Continuous"/>
    </xf>
    <xf numFmtId="0" fontId="15" fillId="0" borderId="32" xfId="0" applyFont="1" applyBorder="1" applyAlignment="1">
      <alignment horizontal="centerContinuous"/>
    </xf>
    <xf numFmtId="180" fontId="15" fillId="0" borderId="33" xfId="0" applyNumberFormat="1" applyFont="1" applyFill="1" applyBorder="1" applyAlignment="1">
      <alignment horizontal="center"/>
    </xf>
    <xf numFmtId="0" fontId="15" fillId="0" borderId="34" xfId="0" applyFont="1" applyBorder="1" applyAlignment="1">
      <alignment horizontal="centerContinuous"/>
    </xf>
    <xf numFmtId="0" fontId="15" fillId="0" borderId="35" xfId="0" applyFont="1" applyBorder="1" applyAlignment="1">
      <alignment horizontal="centerContinuous"/>
    </xf>
    <xf numFmtId="172" fontId="15" fillId="0" borderId="0" xfId="0" applyNumberFormat="1" applyFont="1" applyBorder="1" applyAlignment="1" applyProtection="1" quotePrefix="1">
      <alignment horizontal="center"/>
      <protection/>
    </xf>
    <xf numFmtId="0" fontId="15" fillId="0" borderId="0" xfId="0" applyFont="1" applyFill="1" applyBorder="1" applyAlignment="1">
      <alignment horizontal="centerContinuous"/>
    </xf>
    <xf numFmtId="1" fontId="24" fillId="0" borderId="0" xfId="0" applyNumberFormat="1" applyFont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left"/>
      <protection/>
    </xf>
    <xf numFmtId="1" fontId="0" fillId="0" borderId="36" xfId="0" applyNumberFormat="1" applyBorder="1" applyAlignment="1">
      <alignment horizontal="center"/>
    </xf>
    <xf numFmtId="1" fontId="15" fillId="0" borderId="30" xfId="0" applyNumberFormat="1" applyFont="1" applyBorder="1" applyAlignment="1">
      <alignment horizontal="center"/>
    </xf>
    <xf numFmtId="1" fontId="15" fillId="0" borderId="33" xfId="0" applyNumberFormat="1" applyFont="1" applyFill="1" applyBorder="1" applyAlignment="1">
      <alignment horizontal="center"/>
    </xf>
    <xf numFmtId="181" fontId="11" fillId="0" borderId="12" xfId="0" applyNumberFormat="1" applyFont="1" applyBorder="1" applyAlignment="1" applyProtection="1">
      <alignment horizontal="centerContinuous"/>
      <protection/>
    </xf>
    <xf numFmtId="2" fontId="48" fillId="0" borderId="37" xfId="0" applyNumberFormat="1" applyFont="1" applyFill="1" applyBorder="1" applyAlignment="1" applyProtection="1">
      <alignment horizontal="center"/>
      <protection/>
    </xf>
    <xf numFmtId="2" fontId="40" fillId="0" borderId="37" xfId="0" applyNumberFormat="1" applyFont="1" applyFill="1" applyBorder="1" applyAlignment="1" applyProtection="1">
      <alignment horizontal="center"/>
      <protection/>
    </xf>
    <xf numFmtId="2" fontId="49" fillId="0" borderId="37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3" xfId="0" applyNumberFormat="1" applyFont="1" applyBorder="1" applyAlignment="1" applyProtection="1">
      <alignment horizontal="centerContinuous"/>
      <protection/>
    </xf>
    <xf numFmtId="0" fontId="6" fillId="0" borderId="38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 quotePrefix="1">
      <alignment horizontal="center"/>
      <protection/>
    </xf>
    <xf numFmtId="176" fontId="39" fillId="2" borderId="17" xfId="0" applyNumberFormat="1" applyFont="1" applyFill="1" applyBorder="1" applyAlignment="1" applyProtection="1">
      <alignment horizontal="center"/>
      <protection/>
    </xf>
    <xf numFmtId="22" fontId="4" fillId="0" borderId="26" xfId="0" applyNumberFormat="1" applyFont="1" applyBorder="1" applyAlignment="1">
      <alignment horizontal="center"/>
    </xf>
    <xf numFmtId="22" fontId="4" fillId="0" borderId="17" xfId="0" applyNumberFormat="1" applyFont="1" applyBorder="1" applyAlignment="1" applyProtection="1">
      <alignment horizontal="center"/>
      <protection/>
    </xf>
    <xf numFmtId="2" fontId="4" fillId="0" borderId="17" xfId="0" applyNumberFormat="1" applyFont="1" applyFill="1" applyBorder="1" applyAlignment="1" applyProtection="1" quotePrefix="1">
      <alignment horizontal="center"/>
      <protection/>
    </xf>
    <xf numFmtId="172" fontId="4" fillId="0" borderId="17" xfId="0" applyNumberFormat="1" applyFont="1" applyFill="1" applyBorder="1" applyAlignment="1" applyProtection="1" quotePrefix="1">
      <alignment horizontal="center"/>
      <protection/>
    </xf>
    <xf numFmtId="176" fontId="4" fillId="0" borderId="40" xfId="0" applyNumberFormat="1" applyFont="1" applyBorder="1" applyAlignment="1" applyProtection="1">
      <alignment horizontal="center"/>
      <protection/>
    </xf>
    <xf numFmtId="176" fontId="4" fillId="0" borderId="39" xfId="0" applyNumberFormat="1" applyFont="1" applyBorder="1" applyAlignment="1" applyProtection="1">
      <alignment horizontal="center"/>
      <protection/>
    </xf>
    <xf numFmtId="2" fontId="47" fillId="3" borderId="17" xfId="0" applyNumberFormat="1" applyFont="1" applyFill="1" applyBorder="1" applyAlignment="1">
      <alignment horizontal="center"/>
    </xf>
    <xf numFmtId="176" fontId="36" fillId="4" borderId="26" xfId="0" applyNumberFormat="1" applyFont="1" applyFill="1" applyBorder="1" applyAlignment="1" applyProtection="1" quotePrefix="1">
      <alignment horizontal="center"/>
      <protection/>
    </xf>
    <xf numFmtId="176" fontId="36" fillId="4" borderId="19" xfId="0" applyNumberFormat="1" applyFont="1" applyFill="1" applyBorder="1" applyAlignment="1" applyProtection="1" quotePrefix="1">
      <alignment horizontal="center"/>
      <protection/>
    </xf>
    <xf numFmtId="176" fontId="44" fillId="5" borderId="17" xfId="0" applyNumberFormat="1" applyFont="1" applyFill="1" applyBorder="1" applyAlignment="1" applyProtection="1" quotePrefix="1">
      <alignment horizontal="center"/>
      <protection/>
    </xf>
    <xf numFmtId="176" fontId="4" fillId="0" borderId="17" xfId="0" applyNumberFormat="1" applyFont="1" applyBorder="1" applyAlignment="1">
      <alignment horizontal="center"/>
    </xf>
    <xf numFmtId="4" fontId="16" fillId="0" borderId="17" xfId="0" applyNumberFormat="1" applyFont="1" applyFill="1" applyBorder="1" applyAlignment="1">
      <alignment horizontal="right"/>
    </xf>
    <xf numFmtId="0" fontId="54" fillId="0" borderId="0" xfId="0" applyFont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180" fontId="15" fillId="0" borderId="41" xfId="0" applyNumberFormat="1" applyFont="1" applyBorder="1" applyAlignment="1">
      <alignment horizontal="center"/>
    </xf>
    <xf numFmtId="1" fontId="15" fillId="0" borderId="41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22" fontId="4" fillId="0" borderId="5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0" fontId="4" fillId="8" borderId="4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27" fillId="0" borderId="16" xfId="0" applyFont="1" applyFill="1" applyBorder="1" applyAlignment="1" applyProtection="1">
      <alignment horizontal="center" vertical="center"/>
      <protection hidden="1" locked="0"/>
    </xf>
    <xf numFmtId="0" fontId="4" fillId="0" borderId="1" xfId="0" applyFont="1" applyFill="1" applyBorder="1" applyAlignment="1" applyProtection="1">
      <alignment horizontal="center"/>
      <protection hidden="1" locked="0"/>
    </xf>
    <xf numFmtId="172" fontId="4" fillId="0" borderId="1" xfId="0" applyNumberFormat="1" applyFont="1" applyFill="1" applyBorder="1" applyAlignment="1" applyProtection="1">
      <alignment horizontal="center"/>
      <protection hidden="1" locked="0"/>
    </xf>
    <xf numFmtId="172" fontId="4" fillId="0" borderId="17" xfId="0" applyNumberFormat="1" applyFont="1" applyFill="1" applyBorder="1" applyAlignment="1" applyProtection="1">
      <alignment horizontal="center"/>
      <protection hidden="1" locked="0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4" fillId="8" borderId="4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27" fillId="0" borderId="12" xfId="0" applyFont="1" applyBorder="1" applyAlignment="1" applyProtection="1">
      <alignment horizontal="center" vertical="center"/>
      <protection/>
    </xf>
    <xf numFmtId="176" fontId="4" fillId="0" borderId="44" xfId="0" applyNumberFormat="1" applyFont="1" applyBorder="1" applyAlignment="1" applyProtection="1">
      <alignment horizontal="center"/>
      <protection/>
    </xf>
    <xf numFmtId="176" fontId="4" fillId="0" borderId="45" xfId="0" applyNumberFormat="1" applyFont="1" applyBorder="1" applyAlignment="1" applyProtection="1">
      <alignment horizontal="center"/>
      <protection/>
    </xf>
    <xf numFmtId="7" fontId="15" fillId="0" borderId="0" xfId="0" applyNumberFormat="1" applyFont="1" applyFill="1" applyBorder="1" applyAlignment="1">
      <alignment horizontal="center"/>
    </xf>
    <xf numFmtId="7" fontId="15" fillId="0" borderId="4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504825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267075"/>
          <a:ext cx="23050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S34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3" customWidth="1"/>
    <col min="2" max="2" width="7.7109375" style="13" customWidth="1"/>
    <col min="3" max="3" width="9.140625" style="13" customWidth="1"/>
    <col min="4" max="4" width="10.7109375" style="13" customWidth="1"/>
    <col min="5" max="5" width="9.57421875" style="13" customWidth="1"/>
    <col min="6" max="6" width="17.00390625" style="13" customWidth="1"/>
    <col min="7" max="7" width="19.8515625" style="13" customWidth="1"/>
    <col min="8" max="8" width="6.8515625" style="13" customWidth="1"/>
    <col min="9" max="9" width="15.7109375" style="13" customWidth="1"/>
    <col min="10" max="10" width="12.28125" style="13" customWidth="1"/>
    <col min="11" max="11" width="15.7109375" style="13" customWidth="1"/>
    <col min="12" max="13" width="11.421875" style="13" customWidth="1"/>
    <col min="14" max="14" width="14.140625" style="13" customWidth="1"/>
    <col min="15" max="15" width="11.421875" style="13" customWidth="1"/>
    <col min="16" max="16" width="14.7109375" style="13" customWidth="1"/>
    <col min="17" max="17" width="11.421875" style="13" customWidth="1"/>
    <col min="18" max="18" width="12.00390625" style="13" customWidth="1"/>
    <col min="19" max="16384" width="11.421875" style="13" customWidth="1"/>
  </cols>
  <sheetData>
    <row r="1" spans="2:11" s="36" customFormat="1" ht="26.25">
      <c r="B1" s="37"/>
      <c r="E1" s="10"/>
      <c r="K1" s="288"/>
    </row>
    <row r="2" spans="2:10" s="36" customFormat="1" ht="26.25">
      <c r="B2" s="37" t="s">
        <v>106</v>
      </c>
      <c r="C2" s="38"/>
      <c r="D2" s="39"/>
      <c r="E2" s="39"/>
      <c r="F2" s="39"/>
      <c r="G2" s="39"/>
      <c r="H2" s="39"/>
      <c r="I2" s="39"/>
      <c r="J2" s="39"/>
    </row>
    <row r="3" spans="3:19" ht="12.75">
      <c r="C3"/>
      <c r="D3" s="40"/>
      <c r="E3" s="40"/>
      <c r="F3" s="40"/>
      <c r="G3" s="40"/>
      <c r="H3" s="40"/>
      <c r="I3" s="40"/>
      <c r="J3" s="40"/>
      <c r="P3" s="11"/>
      <c r="Q3" s="11"/>
      <c r="R3" s="11"/>
      <c r="S3" s="11"/>
    </row>
    <row r="4" spans="1:19" s="43" customFormat="1" ht="11.25">
      <c r="A4" s="41" t="s">
        <v>14</v>
      </c>
      <c r="B4" s="4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43" customFormat="1" ht="11.25">
      <c r="A5" s="41" t="s">
        <v>15</v>
      </c>
      <c r="B5" s="4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2:19" s="36" customFormat="1" ht="11.25" customHeight="1">
      <c r="B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s="7" customFormat="1" ht="21">
      <c r="B7" s="102" t="s">
        <v>0</v>
      </c>
      <c r="C7" s="47"/>
      <c r="D7" s="5"/>
      <c r="E7" s="5"/>
      <c r="F7" s="6"/>
      <c r="G7" s="6"/>
      <c r="H7" s="6"/>
      <c r="I7" s="6"/>
      <c r="J7" s="6"/>
      <c r="K7" s="8"/>
      <c r="L7" s="8"/>
      <c r="M7" s="8"/>
      <c r="N7" s="8"/>
      <c r="O7" s="8"/>
      <c r="P7" s="8"/>
      <c r="Q7" s="8"/>
      <c r="R7" s="8"/>
      <c r="S7" s="8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7" customFormat="1" ht="21">
      <c r="B9" s="102" t="s">
        <v>1</v>
      </c>
      <c r="C9" s="47"/>
      <c r="D9" s="5"/>
      <c r="E9" s="5"/>
      <c r="F9" s="5"/>
      <c r="G9" s="5"/>
      <c r="H9" s="5"/>
      <c r="I9" s="6"/>
      <c r="J9" s="6"/>
      <c r="K9" s="8"/>
      <c r="L9" s="8"/>
      <c r="M9" s="8"/>
      <c r="N9" s="8"/>
      <c r="O9" s="8"/>
      <c r="P9" s="8"/>
      <c r="Q9" s="8"/>
      <c r="R9" s="8"/>
      <c r="S9" s="8"/>
    </row>
    <row r="10" spans="4:19" ht="12.75">
      <c r="D10" s="49"/>
      <c r="E10" s="4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7" customFormat="1" ht="20.25">
      <c r="B11" s="102" t="s">
        <v>105</v>
      </c>
      <c r="C11" s="3"/>
      <c r="D11" s="48"/>
      <c r="E11" s="48"/>
      <c r="F11" s="5"/>
      <c r="G11" s="5"/>
      <c r="H11" s="5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</row>
    <row r="12" spans="4:19" s="50" customFormat="1" ht="16.5" thickBot="1">
      <c r="D12" s="51"/>
      <c r="E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2:19" s="50" customFormat="1" ht="16.5" thickTop="1">
      <c r="B13" s="53"/>
      <c r="C13" s="54"/>
      <c r="D13" s="54"/>
      <c r="E13" s="186"/>
      <c r="F13" s="54"/>
      <c r="G13" s="54"/>
      <c r="H13" s="54"/>
      <c r="I13" s="54"/>
      <c r="J13" s="55"/>
      <c r="K13" s="52"/>
      <c r="L13" s="52"/>
      <c r="M13" s="52"/>
      <c r="N13" s="52"/>
      <c r="O13" s="52"/>
      <c r="P13" s="52"/>
      <c r="Q13" s="52"/>
      <c r="R13" s="52"/>
      <c r="S13" s="52"/>
    </row>
    <row r="14" spans="2:19" s="12" customFormat="1" ht="19.5">
      <c r="B14" s="56" t="s">
        <v>88</v>
      </c>
      <c r="C14" s="57"/>
      <c r="D14" s="58"/>
      <c r="E14" s="187"/>
      <c r="F14" s="59"/>
      <c r="G14" s="59"/>
      <c r="H14" s="59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</row>
    <row r="15" spans="2:19" s="12" customFormat="1" ht="13.5" customHeight="1">
      <c r="B15" s="63"/>
      <c r="C15" s="64"/>
      <c r="D15" s="185"/>
      <c r="E15" s="188"/>
      <c r="F15" s="28"/>
      <c r="G15" s="28"/>
      <c r="H15" s="28"/>
      <c r="I15" s="62"/>
      <c r="J15" s="65"/>
      <c r="K15" s="62"/>
      <c r="L15" s="62"/>
      <c r="M15" s="62"/>
      <c r="N15" s="62"/>
      <c r="O15" s="62"/>
      <c r="P15" s="62"/>
      <c r="Q15" s="62"/>
      <c r="R15" s="62"/>
      <c r="S15" s="62"/>
    </row>
    <row r="16" spans="2:19" s="12" customFormat="1" ht="12.75" customHeight="1">
      <c r="B16" s="63"/>
      <c r="C16" s="66"/>
      <c r="D16" s="185"/>
      <c r="E16" s="189"/>
      <c r="F16" s="28"/>
      <c r="G16" s="28"/>
      <c r="H16" s="28"/>
      <c r="I16" s="67"/>
      <c r="J16" s="65"/>
      <c r="K16" s="62"/>
      <c r="L16" s="62"/>
      <c r="M16" s="62"/>
      <c r="N16" s="62"/>
      <c r="O16" s="62"/>
      <c r="P16" s="62"/>
      <c r="Q16" s="62"/>
      <c r="R16" s="62"/>
      <c r="S16" s="62"/>
    </row>
    <row r="17" spans="2:19" s="12" customFormat="1" ht="19.5">
      <c r="B17" s="63"/>
      <c r="C17" s="66" t="s">
        <v>16</v>
      </c>
      <c r="D17" s="190" t="s">
        <v>17</v>
      </c>
      <c r="E17" s="188"/>
      <c r="F17" s="28"/>
      <c r="G17" s="28"/>
      <c r="H17" s="28"/>
      <c r="I17" s="67"/>
      <c r="J17" s="65"/>
      <c r="K17" s="62"/>
      <c r="L17" s="62"/>
      <c r="M17" s="62"/>
      <c r="N17" s="62"/>
      <c r="O17" s="62"/>
      <c r="P17" s="62"/>
      <c r="Q17" s="62"/>
      <c r="R17" s="62"/>
      <c r="S17" s="62"/>
    </row>
    <row r="18" spans="2:19" s="12" customFormat="1" ht="19.5">
      <c r="B18" s="63"/>
      <c r="C18" s="66"/>
      <c r="D18" s="185">
        <v>43</v>
      </c>
      <c r="E18" s="189" t="s">
        <v>18</v>
      </c>
      <c r="F18" s="28"/>
      <c r="G18" s="28"/>
      <c r="H18" s="28"/>
      <c r="I18" s="67">
        <f>'SU (TIBA)'!I72</f>
        <v>83433.24</v>
      </c>
      <c r="J18" s="65"/>
      <c r="K18" s="62"/>
      <c r="L18" s="62"/>
      <c r="M18" s="62"/>
      <c r="N18" s="62"/>
      <c r="O18" s="62"/>
      <c r="P18" s="62"/>
      <c r="Q18" s="62"/>
      <c r="R18" s="62"/>
      <c r="S18" s="62"/>
    </row>
    <row r="19" spans="2:19" s="12" customFormat="1" ht="20.25" thickBot="1">
      <c r="B19" s="63"/>
      <c r="C19" s="64"/>
      <c r="D19" s="185"/>
      <c r="E19" s="188"/>
      <c r="F19" s="28"/>
      <c r="G19" s="28"/>
      <c r="H19" s="28"/>
      <c r="I19" s="62"/>
      <c r="J19" s="65"/>
      <c r="K19" s="62"/>
      <c r="L19" s="62"/>
      <c r="M19" s="62"/>
      <c r="N19" s="62"/>
      <c r="O19" s="62"/>
      <c r="P19" s="62"/>
      <c r="Q19" s="62"/>
      <c r="R19" s="62"/>
      <c r="S19" s="62"/>
    </row>
    <row r="20" spans="2:19" s="12" customFormat="1" ht="20.25" thickBot="1" thickTop="1">
      <c r="B20" s="63"/>
      <c r="C20" s="66"/>
      <c r="D20" s="66"/>
      <c r="F20" s="69" t="s">
        <v>19</v>
      </c>
      <c r="G20" s="70">
        <f>SUM(I16:I18)</f>
        <v>83433.24</v>
      </c>
      <c r="H20" s="101"/>
      <c r="J20" s="65"/>
      <c r="K20" s="62"/>
      <c r="L20" s="62"/>
      <c r="M20" s="62"/>
      <c r="N20" s="62"/>
      <c r="O20" s="62"/>
      <c r="P20" s="62"/>
      <c r="Q20" s="62"/>
      <c r="R20" s="62"/>
      <c r="S20" s="62"/>
    </row>
    <row r="21" spans="2:19" s="12" customFormat="1" ht="9.75" customHeight="1" thickTop="1">
      <c r="B21" s="63"/>
      <c r="C21" s="66"/>
      <c r="D21" s="66"/>
      <c r="F21" s="216"/>
      <c r="G21" s="101"/>
      <c r="H21" s="101"/>
      <c r="J21" s="65"/>
      <c r="K21" s="62"/>
      <c r="L21" s="62"/>
      <c r="M21" s="62"/>
      <c r="N21" s="62"/>
      <c r="O21" s="62"/>
      <c r="P21" s="62"/>
      <c r="Q21" s="62"/>
      <c r="R21" s="62"/>
      <c r="S21" s="62"/>
    </row>
    <row r="22" spans="2:19" s="12" customFormat="1" ht="18.75">
      <c r="B22" s="63"/>
      <c r="C22" s="293" t="s">
        <v>104</v>
      </c>
      <c r="D22" s="66"/>
      <c r="F22" s="216"/>
      <c r="G22" s="101"/>
      <c r="H22" s="101"/>
      <c r="J22" s="65"/>
      <c r="K22" s="62"/>
      <c r="L22" s="62"/>
      <c r="M22" s="62"/>
      <c r="N22" s="62"/>
      <c r="O22" s="62"/>
      <c r="P22" s="62"/>
      <c r="Q22" s="62"/>
      <c r="R22" s="62"/>
      <c r="S22" s="62"/>
    </row>
    <row r="23" spans="2:19" s="50" customFormat="1" ht="10.5" customHeight="1" thickBot="1">
      <c r="B23" s="71"/>
      <c r="C23" s="72"/>
      <c r="D23" s="72"/>
      <c r="E23" s="73"/>
      <c r="F23" s="73"/>
      <c r="G23" s="73"/>
      <c r="H23" s="73"/>
      <c r="I23" s="73"/>
      <c r="J23" s="74"/>
      <c r="K23" s="52"/>
      <c r="L23" s="52"/>
      <c r="M23" s="75"/>
      <c r="N23" s="76"/>
      <c r="O23" s="76"/>
      <c r="P23" s="77"/>
      <c r="Q23" s="78"/>
      <c r="R23" s="52"/>
      <c r="S23" s="52"/>
    </row>
    <row r="24" spans="4:19" ht="13.5" thickTop="1">
      <c r="D24" s="11"/>
      <c r="F24" s="11"/>
      <c r="G24" s="11"/>
      <c r="H24" s="11"/>
      <c r="I24" s="11"/>
      <c r="J24" s="11"/>
      <c r="K24" s="11"/>
      <c r="L24" s="11"/>
      <c r="M24" s="27"/>
      <c r="N24" s="79"/>
      <c r="O24" s="79"/>
      <c r="P24" s="11"/>
      <c r="Q24" s="2"/>
      <c r="R24" s="11"/>
      <c r="S24" s="11"/>
    </row>
    <row r="25" spans="4:19" ht="12.75">
      <c r="D25" s="11"/>
      <c r="F25" s="11"/>
      <c r="G25" s="11"/>
      <c r="H25" s="11"/>
      <c r="I25" s="11"/>
      <c r="J25" s="11"/>
      <c r="K25" s="11"/>
      <c r="L25" s="11"/>
      <c r="M25" s="11"/>
      <c r="N25" s="80"/>
      <c r="O25" s="80"/>
      <c r="P25" s="81"/>
      <c r="Q25" s="2"/>
      <c r="R25" s="11"/>
      <c r="S25" s="11"/>
    </row>
    <row r="26" spans="4:19" ht="12.7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80"/>
      <c r="O26" s="80"/>
      <c r="P26" s="81"/>
      <c r="Q26" s="2"/>
      <c r="R26" s="11"/>
      <c r="S26" s="11"/>
    </row>
    <row r="27" spans="4:19" ht="12.75">
      <c r="D27" s="11"/>
      <c r="E27" s="11"/>
      <c r="L27" s="11"/>
      <c r="M27" s="11"/>
      <c r="N27" s="11"/>
      <c r="O27" s="11"/>
      <c r="P27" s="11"/>
      <c r="Q27" s="11"/>
      <c r="R27" s="11"/>
      <c r="S27" s="11"/>
    </row>
    <row r="28" spans="4:19" ht="12.75">
      <c r="D28" s="11"/>
      <c r="E28" s="11"/>
      <c r="P28" s="11"/>
      <c r="Q28" s="11"/>
      <c r="R28" s="11"/>
      <c r="S28" s="11"/>
    </row>
    <row r="29" spans="4:19" ht="12.75">
      <c r="D29" s="11"/>
      <c r="E29" s="11"/>
      <c r="P29" s="11"/>
      <c r="Q29" s="11"/>
      <c r="R29" s="11"/>
      <c r="S29" s="11"/>
    </row>
    <row r="30" spans="4:19" ht="12.75">
      <c r="D30" s="11"/>
      <c r="E30" s="11"/>
      <c r="P30" s="11"/>
      <c r="Q30" s="11"/>
      <c r="R30" s="11"/>
      <c r="S30" s="11"/>
    </row>
    <row r="31" spans="4:19" ht="12.75">
      <c r="D31" s="11"/>
      <c r="E31" s="11"/>
      <c r="P31" s="11"/>
      <c r="Q31" s="11"/>
      <c r="R31" s="11"/>
      <c r="S31" s="11"/>
    </row>
    <row r="32" spans="4:19" ht="12.75">
      <c r="D32" s="11"/>
      <c r="E32" s="11"/>
      <c r="P32" s="11"/>
      <c r="Q32" s="11"/>
      <c r="R32" s="11"/>
      <c r="S32" s="11"/>
    </row>
    <row r="33" spans="16:19" ht="12.75">
      <c r="P33" s="11"/>
      <c r="Q33" s="11"/>
      <c r="R33" s="11"/>
      <c r="S33" s="11"/>
    </row>
    <row r="34" spans="16:19" ht="12.75">
      <c r="P34" s="11"/>
      <c r="Q34" s="11"/>
      <c r="R34" s="11"/>
      <c r="S34" s="11"/>
    </row>
  </sheetData>
  <printOptions/>
  <pageMargins left="0.74" right="0.1968503937007874" top="0.39" bottom="0.7874015748031497" header="0.27" footer="0.5118110236220472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1"/>
  <dimension ref="A1:AC74"/>
  <sheetViews>
    <sheetView tabSelected="1" zoomScale="75" zoomScaleNormal="75" workbookViewId="0" topLeftCell="B1">
      <selection activeCell="C3" sqref="C3"/>
    </sheetView>
  </sheetViews>
  <sheetFormatPr defaultColWidth="11.421875" defaultRowHeight="12.75"/>
  <cols>
    <col min="1" max="1" width="0.13671875" style="0" hidden="1" customWidth="1"/>
    <col min="2" max="2" width="8.140625" style="0" customWidth="1"/>
    <col min="3" max="3" width="21.8515625" style="0" customWidth="1"/>
    <col min="4" max="4" width="18.140625" style="0" customWidth="1"/>
    <col min="5" max="5" width="9.421875" style="0" customWidth="1"/>
    <col min="6" max="6" width="10.00390625" style="0" customWidth="1"/>
    <col min="7" max="7" width="13.8515625" style="0" hidden="1" customWidth="1"/>
    <col min="8" max="8" width="18.7109375" style="0" customWidth="1"/>
    <col min="9" max="9" width="15.140625" style="0" customWidth="1"/>
    <col min="10" max="10" width="12.57421875" style="0" customWidth="1"/>
    <col min="11" max="12" width="10.7109375" style="0" customWidth="1"/>
    <col min="13" max="14" width="6.00390625" style="0" customWidth="1"/>
    <col min="15" max="15" width="7.140625" style="0" bestFit="1" customWidth="1"/>
    <col min="16" max="16" width="13.140625" style="0" hidden="1" customWidth="1"/>
    <col min="17" max="17" width="8.7109375" style="0" hidden="1" customWidth="1"/>
    <col min="18" max="18" width="12.140625" style="0" hidden="1" customWidth="1"/>
    <col min="19" max="19" width="12.28125" style="0" hidden="1" customWidth="1"/>
    <col min="20" max="20" width="14.8515625" style="0" hidden="1" customWidth="1"/>
    <col min="21" max="21" width="13.140625" style="0" bestFit="1" customWidth="1"/>
    <col min="22" max="22" width="14.8515625" style="0" customWidth="1"/>
    <col min="23" max="23" width="17.7109375" style="0" customWidth="1"/>
    <col min="24" max="24" width="12.8515625" style="0" customWidth="1"/>
    <col min="25" max="25" width="14.28125" style="0" customWidth="1"/>
    <col min="26" max="26" width="24.28125" style="0" customWidth="1"/>
    <col min="27" max="27" width="9.7109375" style="0" customWidth="1"/>
    <col min="28" max="28" width="17.28125" style="0" customWidth="1"/>
    <col min="29" max="29" width="25.7109375" style="0" customWidth="1"/>
    <col min="30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1:29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288"/>
      <c r="AC1" s="238"/>
    </row>
    <row r="2" spans="1:22" ht="2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9" s="241" customFormat="1" ht="30.75">
      <c r="A3" s="239" t="e">
        <f>+#REF!</f>
        <v>#REF!</v>
      </c>
      <c r="B3" s="240"/>
      <c r="C3" s="37" t="s">
        <v>107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AA3" s="240"/>
      <c r="AB3" s="240"/>
      <c r="AC3" s="240"/>
    </row>
    <row r="4" s="43" customFormat="1" ht="11.25">
      <c r="A4" s="259"/>
    </row>
    <row r="5" s="43" customFormat="1" ht="12" thickBot="1">
      <c r="A5" s="247"/>
    </row>
    <row r="6" spans="1:22" ht="16.5" customHeight="1" thickTop="1">
      <c r="A6" s="82"/>
      <c r="B6" s="11"/>
      <c r="C6" s="11"/>
      <c r="D6" s="30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7"/>
    </row>
    <row r="7" spans="1:22" ht="20.25">
      <c r="A7" s="68"/>
      <c r="B7" s="11"/>
      <c r="C7" s="4" t="s">
        <v>43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3"/>
      <c r="P7" s="103"/>
      <c r="Q7" s="11"/>
      <c r="R7" s="11"/>
      <c r="S7" s="11"/>
      <c r="T7" s="11"/>
      <c r="U7" s="11"/>
      <c r="V7" s="27"/>
    </row>
    <row r="8" spans="1:22" ht="16.5" customHeight="1">
      <c r="A8" s="6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7"/>
    </row>
    <row r="9" spans="1:22" s="12" customFormat="1" ht="20.25">
      <c r="A9" s="63"/>
      <c r="B9" s="62"/>
      <c r="C9" s="4" t="s">
        <v>44</v>
      </c>
      <c r="D9" s="62"/>
      <c r="E9" s="62"/>
      <c r="F9" s="62"/>
      <c r="G9" s="62"/>
      <c r="M9" s="62"/>
      <c r="N9" s="62"/>
      <c r="O9" s="142"/>
      <c r="P9" s="142"/>
      <c r="Q9" s="62"/>
      <c r="R9" s="62"/>
      <c r="S9" s="62"/>
      <c r="T9" s="62"/>
      <c r="U9" s="62"/>
      <c r="V9" s="299"/>
    </row>
    <row r="10" spans="1:22" ht="16.5" customHeight="1">
      <c r="A10" s="6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7"/>
    </row>
    <row r="11" spans="1:22" s="12" customFormat="1" ht="20.25">
      <c r="A11" s="63"/>
      <c r="B11" s="62"/>
      <c r="C11" s="4" t="s">
        <v>70</v>
      </c>
      <c r="D11" s="62"/>
      <c r="E11" s="62"/>
      <c r="F11" s="62"/>
      <c r="G11" s="62"/>
      <c r="M11" s="62"/>
      <c r="N11" s="62"/>
      <c r="O11" s="142"/>
      <c r="P11" s="142"/>
      <c r="Q11" s="62"/>
      <c r="R11" s="62"/>
      <c r="S11" s="62"/>
      <c r="T11" s="62"/>
      <c r="U11" s="62"/>
      <c r="V11" s="299"/>
    </row>
    <row r="12" spans="1:22" ht="16.5" customHeight="1">
      <c r="A12" s="68"/>
      <c r="B12" s="11"/>
      <c r="C12" s="11"/>
      <c r="D12" s="13"/>
      <c r="E12" s="13"/>
      <c r="F12" s="13"/>
      <c r="G12" s="13"/>
      <c r="H12" s="83"/>
      <c r="I12" s="83"/>
      <c r="J12" s="83"/>
      <c r="K12" s="83"/>
      <c r="L12" s="83"/>
      <c r="M12" s="83"/>
      <c r="N12" s="83"/>
      <c r="O12" s="83"/>
      <c r="P12" s="83"/>
      <c r="Q12" s="11"/>
      <c r="R12" s="11"/>
      <c r="S12" s="11"/>
      <c r="T12" s="11"/>
      <c r="U12" s="11"/>
      <c r="V12" s="27"/>
    </row>
    <row r="13" spans="1:22" s="12" customFormat="1" ht="19.5">
      <c r="A13" s="56" t="e">
        <f>+#REF!</f>
        <v>#REF!</v>
      </c>
      <c r="B13" s="57"/>
      <c r="C13" s="59"/>
      <c r="D13" s="59"/>
      <c r="E13" s="59"/>
      <c r="F13" s="59"/>
      <c r="G13" s="59"/>
      <c r="H13" s="60"/>
      <c r="I13" s="3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143"/>
      <c r="U13" s="143"/>
      <c r="V13" s="60"/>
    </row>
    <row r="14" spans="1:22" ht="16.5" customHeight="1">
      <c r="A14" s="68"/>
      <c r="B14" s="11"/>
      <c r="C14" s="11"/>
      <c r="D14" s="2"/>
      <c r="E14" s="2"/>
      <c r="F14" s="11"/>
      <c r="G14" s="11"/>
      <c r="H14" s="11"/>
      <c r="I14" s="104"/>
      <c r="J14" s="11"/>
      <c r="K14" s="11"/>
      <c r="L14" s="11"/>
      <c r="M14" s="13"/>
      <c r="N14" s="13"/>
      <c r="O14" s="11"/>
      <c r="P14" s="11"/>
      <c r="Q14" s="11"/>
      <c r="R14" s="11"/>
      <c r="S14" s="11"/>
      <c r="T14" s="11"/>
      <c r="U14" s="11"/>
      <c r="V14" s="27"/>
    </row>
    <row r="15" spans="1:22" ht="16.5" customHeight="1">
      <c r="A15" s="68"/>
      <c r="B15" s="11"/>
      <c r="C15" s="11"/>
      <c r="D15" s="2"/>
      <c r="E15" s="2"/>
      <c r="F15" s="11"/>
      <c r="G15" s="11"/>
      <c r="H15" s="105"/>
      <c r="I15" s="11"/>
      <c r="J15" s="9"/>
      <c r="L15" s="11"/>
      <c r="M15" s="13"/>
      <c r="N15" s="13"/>
      <c r="O15" s="11"/>
      <c r="P15" s="11"/>
      <c r="Q15" s="11"/>
      <c r="R15" s="11"/>
      <c r="S15" s="11"/>
      <c r="T15" s="11"/>
      <c r="U15" s="11"/>
      <c r="V15" s="27"/>
    </row>
    <row r="16" spans="1:22" ht="16.5" customHeight="1">
      <c r="A16" s="68"/>
      <c r="B16" s="11"/>
      <c r="C16" s="11"/>
      <c r="D16" s="2"/>
      <c r="E16" s="2"/>
      <c r="F16" s="11"/>
      <c r="G16" s="11"/>
      <c r="H16" s="105"/>
      <c r="I16" s="11"/>
      <c r="J16" s="9"/>
      <c r="L16" s="11"/>
      <c r="M16" s="13"/>
      <c r="N16" s="13"/>
      <c r="O16" s="11"/>
      <c r="P16" s="11"/>
      <c r="Q16" s="11"/>
      <c r="R16" s="11"/>
      <c r="S16" s="11"/>
      <c r="T16" s="11"/>
      <c r="U16" s="11"/>
      <c r="V16" s="27"/>
    </row>
    <row r="17" spans="1:22" ht="16.5" customHeight="1" thickBot="1">
      <c r="A17" s="68"/>
      <c r="B17" s="216" t="s">
        <v>45</v>
      </c>
      <c r="C17" s="10" t="s">
        <v>46</v>
      </c>
      <c r="D17" s="2"/>
      <c r="E17" s="2"/>
      <c r="F17" s="11"/>
      <c r="G17" s="11"/>
      <c r="H17" s="11"/>
      <c r="I17" s="104"/>
      <c r="J17" s="11"/>
      <c r="K17" s="11"/>
      <c r="L17" s="11"/>
      <c r="M17" s="13"/>
      <c r="N17" s="13"/>
      <c r="O17" s="11"/>
      <c r="P17" s="11"/>
      <c r="Q17" s="11"/>
      <c r="R17" s="11"/>
      <c r="S17" s="11"/>
      <c r="T17" s="11"/>
      <c r="U17" s="11"/>
      <c r="V17" s="27"/>
    </row>
    <row r="18" spans="1:22" s="50" customFormat="1" ht="16.5" customHeight="1" thickBot="1">
      <c r="A18" s="114"/>
      <c r="B18" s="52"/>
      <c r="C18" s="191"/>
      <c r="D18" s="192"/>
      <c r="E18" s="109"/>
      <c r="F18" s="52"/>
      <c r="G18" s="52"/>
      <c r="H18" s="52"/>
      <c r="I18" s="210"/>
      <c r="J18" s="52"/>
      <c r="K18" s="52"/>
      <c r="L18" s="52"/>
      <c r="M18" s="260" t="s">
        <v>22</v>
      </c>
      <c r="O18" s="52"/>
      <c r="P18" s="52"/>
      <c r="Q18" s="52"/>
      <c r="R18" s="52"/>
      <c r="S18" s="52"/>
      <c r="T18" s="52"/>
      <c r="U18" s="52"/>
      <c r="V18" s="75"/>
    </row>
    <row r="19" spans="1:22" s="50" customFormat="1" ht="16.5" customHeight="1">
      <c r="A19" s="114"/>
      <c r="B19" s="52"/>
      <c r="D19" s="193" t="s">
        <v>47</v>
      </c>
      <c r="E19" s="194">
        <v>0.025</v>
      </c>
      <c r="F19" s="233"/>
      <c r="G19" s="52"/>
      <c r="H19" s="289"/>
      <c r="I19" s="290"/>
      <c r="J19" s="254" t="s">
        <v>83</v>
      </c>
      <c r="K19" s="255"/>
      <c r="L19" s="291">
        <v>49.065</v>
      </c>
      <c r="M19" s="292">
        <v>200</v>
      </c>
      <c r="Q19" s="52"/>
      <c r="R19" s="52"/>
      <c r="S19" s="52"/>
      <c r="T19" s="52"/>
      <c r="U19" s="52"/>
      <c r="V19" s="75"/>
    </row>
    <row r="20" spans="1:22" s="50" customFormat="1" ht="16.5" customHeight="1">
      <c r="A20" s="114"/>
      <c r="B20" s="52"/>
      <c r="D20" s="191" t="s">
        <v>49</v>
      </c>
      <c r="E20" s="52">
        <v>720</v>
      </c>
      <c r="F20" s="52" t="s">
        <v>50</v>
      </c>
      <c r="G20" s="52"/>
      <c r="H20" s="52"/>
      <c r="I20" s="52"/>
      <c r="J20" s="249" t="s">
        <v>40</v>
      </c>
      <c r="K20" s="248"/>
      <c r="L20" s="250">
        <v>44.156</v>
      </c>
      <c r="M20" s="261">
        <v>100</v>
      </c>
      <c r="N20" s="52"/>
      <c r="O20" s="211"/>
      <c r="P20" s="52"/>
      <c r="Q20" s="52"/>
      <c r="R20" s="52"/>
      <c r="S20" s="52"/>
      <c r="T20" s="52"/>
      <c r="U20" s="52"/>
      <c r="V20" s="75"/>
    </row>
    <row r="21" spans="1:22" s="50" customFormat="1" ht="16.5" customHeight="1" thickBot="1">
      <c r="A21" s="114"/>
      <c r="B21" s="52"/>
      <c r="D21" s="191" t="s">
        <v>71</v>
      </c>
      <c r="E21" s="52">
        <v>0.245</v>
      </c>
      <c r="F21" s="50" t="s">
        <v>48</v>
      </c>
      <c r="G21" s="52"/>
      <c r="H21" s="52"/>
      <c r="I21" s="52"/>
      <c r="J21" s="251" t="s">
        <v>84</v>
      </c>
      <c r="K21" s="252"/>
      <c r="L21" s="253">
        <v>39.254</v>
      </c>
      <c r="M21" s="262">
        <v>40</v>
      </c>
      <c r="N21" s="52"/>
      <c r="O21" s="211"/>
      <c r="P21" s="52"/>
      <c r="Q21" s="52"/>
      <c r="R21" s="52"/>
      <c r="S21" s="52"/>
      <c r="T21" s="52"/>
      <c r="U21" s="52"/>
      <c r="V21" s="75"/>
    </row>
    <row r="22" spans="1:22" s="50" customFormat="1" ht="16.5" customHeight="1">
      <c r="A22" s="114"/>
      <c r="B22" s="52"/>
      <c r="C22" s="52"/>
      <c r="D22" s="11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75"/>
    </row>
    <row r="23" spans="1:22" ht="16.5" customHeight="1">
      <c r="A23" s="68"/>
      <c r="B23" s="216" t="s">
        <v>51</v>
      </c>
      <c r="C23" s="51" t="s">
        <v>52</v>
      </c>
      <c r="H23" s="11"/>
      <c r="I23" s="50"/>
      <c r="N23" s="11"/>
      <c r="O23" s="11"/>
      <c r="P23" s="11"/>
      <c r="Q23" s="11"/>
      <c r="R23" s="11"/>
      <c r="S23" s="11"/>
      <c r="U23" s="11"/>
      <c r="V23" s="27"/>
    </row>
    <row r="24" spans="1:22" ht="10.5" customHeight="1" thickBot="1">
      <c r="A24" s="68"/>
      <c r="B24" s="2"/>
      <c r="C24" s="51"/>
      <c r="H24" s="11"/>
      <c r="I24" s="50"/>
      <c r="N24" s="11"/>
      <c r="O24" s="11"/>
      <c r="P24" s="11"/>
      <c r="Q24" s="11"/>
      <c r="R24" s="11"/>
      <c r="S24" s="11"/>
      <c r="U24" s="11"/>
      <c r="V24" s="27"/>
    </row>
    <row r="25" spans="1:22" s="50" customFormat="1" ht="16.5" customHeight="1" thickBot="1" thickTop="1">
      <c r="A25" s="114"/>
      <c r="B25" s="109"/>
      <c r="C25"/>
      <c r="D25"/>
      <c r="E25"/>
      <c r="F25"/>
      <c r="G25"/>
      <c r="H25" s="242" t="s">
        <v>53</v>
      </c>
      <c r="I25" s="263">
        <f>+I65*E19</f>
        <v>27811.08</v>
      </c>
      <c r="K25"/>
      <c r="R25"/>
      <c r="S25"/>
      <c r="T25"/>
      <c r="V25" s="75"/>
    </row>
    <row r="26" spans="1:22" s="50" customFormat="1" ht="11.25" customHeight="1" thickTop="1">
      <c r="A26" s="114"/>
      <c r="B26" s="109"/>
      <c r="C26" s="52"/>
      <c r="D26" s="11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/>
      <c r="V26" s="75"/>
    </row>
    <row r="27" spans="1:22" ht="16.5" customHeight="1">
      <c r="A27" s="68"/>
      <c r="B27" s="216" t="s">
        <v>54</v>
      </c>
      <c r="C27" s="51" t="s">
        <v>55</v>
      </c>
      <c r="D27" s="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7"/>
    </row>
    <row r="28" spans="1:22" ht="13.5" customHeight="1" thickBot="1">
      <c r="A28" s="68"/>
      <c r="B28" s="109"/>
      <c r="C28" s="109"/>
      <c r="D28" s="110"/>
      <c r="E28" s="111"/>
      <c r="F28" s="107"/>
      <c r="G28" s="107"/>
      <c r="H28" s="112"/>
      <c r="I28" s="112"/>
      <c r="J28" s="112"/>
      <c r="K28" s="112"/>
      <c r="L28" s="112"/>
      <c r="M28" s="112"/>
      <c r="N28" s="113"/>
      <c r="O28" s="112"/>
      <c r="P28" s="112"/>
      <c r="Q28" s="264"/>
      <c r="R28" s="265"/>
      <c r="S28" s="266"/>
      <c r="T28" s="266"/>
      <c r="U28" s="266"/>
      <c r="V28" s="300"/>
    </row>
    <row r="29" spans="1:26" s="13" customFormat="1" ht="33.75" customHeight="1" thickBot="1" thickTop="1">
      <c r="A29" s="90"/>
      <c r="B29" s="92" t="s">
        <v>20</v>
      </c>
      <c r="C29" s="94" t="s">
        <v>36</v>
      </c>
      <c r="D29" s="93" t="s">
        <v>13</v>
      </c>
      <c r="E29" s="95" t="s">
        <v>37</v>
      </c>
      <c r="F29" s="96" t="s">
        <v>21</v>
      </c>
      <c r="G29" s="139" t="s">
        <v>23</v>
      </c>
      <c r="H29" s="93" t="s">
        <v>24</v>
      </c>
      <c r="I29" s="93" t="s">
        <v>25</v>
      </c>
      <c r="J29" s="94" t="s">
        <v>38</v>
      </c>
      <c r="K29" s="94" t="s">
        <v>27</v>
      </c>
      <c r="L29" s="87" t="s">
        <v>42</v>
      </c>
      <c r="M29" s="87" t="s">
        <v>29</v>
      </c>
      <c r="N29" s="93" t="s">
        <v>30</v>
      </c>
      <c r="O29" s="243" t="s">
        <v>39</v>
      </c>
      <c r="P29" s="139" t="s">
        <v>56</v>
      </c>
      <c r="Q29" s="203" t="s">
        <v>31</v>
      </c>
      <c r="R29" s="195" t="s">
        <v>57</v>
      </c>
      <c r="S29" s="196"/>
      <c r="T29" s="206" t="s">
        <v>32</v>
      </c>
      <c r="U29" s="89" t="s">
        <v>33</v>
      </c>
      <c r="V29" s="96" t="s">
        <v>34</v>
      </c>
      <c r="W29" s="27"/>
      <c r="Y29"/>
      <c r="Z29"/>
    </row>
    <row r="30" spans="1:23" ht="16.5" customHeight="1" thickTop="1">
      <c r="A30" s="68"/>
      <c r="B30" s="19"/>
      <c r="C30" s="19"/>
      <c r="D30" s="19"/>
      <c r="E30" s="19"/>
      <c r="F30" s="144"/>
      <c r="G30" s="182"/>
      <c r="H30" s="19"/>
      <c r="I30" s="19"/>
      <c r="J30" s="19"/>
      <c r="K30" s="19"/>
      <c r="L30" s="19"/>
      <c r="M30" s="145"/>
      <c r="N30" s="145"/>
      <c r="O30" s="267"/>
      <c r="P30" s="207"/>
      <c r="Q30" s="208"/>
      <c r="R30" s="197"/>
      <c r="S30" s="198"/>
      <c r="T30" s="209"/>
      <c r="U30" s="145"/>
      <c r="V30" s="146"/>
      <c r="W30" s="27"/>
    </row>
    <row r="31" spans="1:23" ht="16.5" customHeight="1">
      <c r="A31" s="68"/>
      <c r="B31" s="19" t="s">
        <v>90</v>
      </c>
      <c r="C31" s="298" t="s">
        <v>5</v>
      </c>
      <c r="D31" s="298" t="s">
        <v>6</v>
      </c>
      <c r="E31" s="298">
        <v>300</v>
      </c>
      <c r="F31" s="298" t="s">
        <v>2</v>
      </c>
      <c r="G31" s="183">
        <f>E31*$E$21</f>
        <v>73.5</v>
      </c>
      <c r="H31" s="295">
        <v>38504</v>
      </c>
      <c r="I31" s="295">
        <v>38533.65277777778</v>
      </c>
      <c r="J31" s="21">
        <f>IF(C31="","",(I31-H31)*24)</f>
        <v>711.6666666667443</v>
      </c>
      <c r="K31" s="22">
        <f>IF(C31="","",(I31-H31)*24*60)</f>
        <v>42700.00000000466</v>
      </c>
      <c r="L31" s="20" t="s">
        <v>89</v>
      </c>
      <c r="M31" s="20">
        <v>60</v>
      </c>
      <c r="N31" s="23" t="str">
        <f>IF(C31="","",IF(OR(L31="P",L31="RP"),"--","NO"))</f>
        <v>NO</v>
      </c>
      <c r="O31" s="268" t="str">
        <f>IF(C31="","","NO")</f>
        <v>NO</v>
      </c>
      <c r="P31" s="178">
        <f>200*IF(O31="SI",1,0.1)*IF(L31="P",0.1,1)</f>
        <v>20</v>
      </c>
      <c r="Q31" s="204" t="str">
        <f>IF(L31="P",G31*P31*ROUND(K31/60,2),"--")</f>
        <v>--</v>
      </c>
      <c r="R31" s="199" t="str">
        <f>IF(AND(L31="F",N31="NO"),G31*P31,"--")</f>
        <v>--</v>
      </c>
      <c r="S31" s="200" t="str">
        <f>IF(L31="F",G31*P31*ROUND(K31/60,2),"--")</f>
        <v>--</v>
      </c>
      <c r="T31" s="176" t="str">
        <f>IF(L31="RF",G31*P31*ROUND(K31/60,2),"--")</f>
        <v>--</v>
      </c>
      <c r="U31" s="24" t="str">
        <f>IF(C31="","","SI")</f>
        <v>SI</v>
      </c>
      <c r="V31" s="97">
        <v>627692.94</v>
      </c>
      <c r="W31" s="300"/>
    </row>
    <row r="32" spans="1:23" ht="16.5" customHeight="1" thickBot="1">
      <c r="A32" s="68"/>
      <c r="B32" s="25"/>
      <c r="C32" s="147"/>
      <c r="D32" s="148"/>
      <c r="E32" s="149"/>
      <c r="F32" s="150"/>
      <c r="G32" s="184"/>
      <c r="H32" s="151"/>
      <c r="I32" s="152"/>
      <c r="J32" s="153"/>
      <c r="K32" s="154"/>
      <c r="L32" s="26"/>
      <c r="M32" s="26"/>
      <c r="N32" s="17"/>
      <c r="O32" s="269"/>
      <c r="P32" s="179"/>
      <c r="Q32" s="205"/>
      <c r="R32" s="201"/>
      <c r="S32" s="202"/>
      <c r="T32" s="180"/>
      <c r="U32" s="155"/>
      <c r="V32" s="156"/>
      <c r="W32" s="300"/>
    </row>
    <row r="33" spans="1:23" ht="16.5" customHeight="1" thickBot="1" thickTop="1">
      <c r="A33" s="68"/>
      <c r="B33" s="91"/>
      <c r="C33" s="1"/>
      <c r="D33" s="1"/>
      <c r="E33" s="100"/>
      <c r="F33" s="157"/>
      <c r="G33" s="158"/>
      <c r="H33" s="159"/>
      <c r="I33" s="160"/>
      <c r="J33" s="161"/>
      <c r="K33" s="162"/>
      <c r="L33" s="158"/>
      <c r="M33" s="163"/>
      <c r="N33" s="18"/>
      <c r="O33" s="164"/>
      <c r="P33" s="165"/>
      <c r="Q33" s="166"/>
      <c r="R33" s="166"/>
      <c r="S33" s="166"/>
      <c r="T33" s="138"/>
      <c r="V33" s="167">
        <f>SUM(V30:V32)</f>
        <v>627692.94</v>
      </c>
      <c r="W33" s="9"/>
    </row>
    <row r="34" spans="1:22" ht="16.5" customHeight="1" thickBot="1" thickTop="1">
      <c r="A34" s="68"/>
      <c r="B34" s="91"/>
      <c r="C34" s="1"/>
      <c r="D34" s="1"/>
      <c r="E34" s="100"/>
      <c r="F34" s="157"/>
      <c r="G34" s="158"/>
      <c r="H34" s="159"/>
      <c r="K34" s="162"/>
      <c r="L34" s="158"/>
      <c r="M34" s="244"/>
      <c r="N34" s="245"/>
      <c r="O34" s="164"/>
      <c r="P34" s="165"/>
      <c r="Q34" s="166"/>
      <c r="R34" s="166"/>
      <c r="S34" s="166"/>
      <c r="T34" s="138"/>
      <c r="U34" s="138"/>
      <c r="V34" s="300"/>
    </row>
    <row r="35" spans="1:22" s="13" customFormat="1" ht="33.75" customHeight="1" thickBot="1" thickTop="1">
      <c r="A35" s="68"/>
      <c r="B35" s="84" t="s">
        <v>20</v>
      </c>
      <c r="C35" s="88" t="s">
        <v>36</v>
      </c>
      <c r="D35" s="308" t="s">
        <v>13</v>
      </c>
      <c r="E35" s="309"/>
      <c r="F35" s="89" t="s">
        <v>21</v>
      </c>
      <c r="G35" s="139" t="s">
        <v>23</v>
      </c>
      <c r="H35" s="85" t="s">
        <v>24</v>
      </c>
      <c r="I35" s="86" t="s">
        <v>25</v>
      </c>
      <c r="J35" s="98" t="s">
        <v>26</v>
      </c>
      <c r="K35" s="98" t="s">
        <v>27</v>
      </c>
      <c r="L35" s="87" t="s">
        <v>28</v>
      </c>
      <c r="M35" s="308" t="s">
        <v>30</v>
      </c>
      <c r="N35" s="314"/>
      <c r="O35" s="304" t="s">
        <v>22</v>
      </c>
      <c r="P35" s="169" t="s">
        <v>35</v>
      </c>
      <c r="Q35" s="172" t="s">
        <v>41</v>
      </c>
      <c r="R35" s="173"/>
      <c r="S35" s="177" t="s">
        <v>32</v>
      </c>
      <c r="T35" s="89" t="s">
        <v>33</v>
      </c>
      <c r="U35" s="96" t="s">
        <v>34</v>
      </c>
      <c r="V35" s="11"/>
    </row>
    <row r="36" spans="1:22" s="13" customFormat="1" ht="16.5" customHeight="1" thickTop="1">
      <c r="A36" s="68"/>
      <c r="B36" s="14"/>
      <c r="C36" s="29"/>
      <c r="D36" s="310"/>
      <c r="E36" s="311"/>
      <c r="F36" s="29"/>
      <c r="G36" s="141"/>
      <c r="H36" s="29"/>
      <c r="I36" s="29"/>
      <c r="J36" s="29"/>
      <c r="K36" s="29"/>
      <c r="L36" s="29"/>
      <c r="M36" s="29"/>
      <c r="N36" s="270"/>
      <c r="O36" s="305"/>
      <c r="P36" s="170"/>
      <c r="Q36" s="174"/>
      <c r="R36" s="175"/>
      <c r="S36" s="176"/>
      <c r="T36" s="29"/>
      <c r="U36" s="99"/>
      <c r="V36" s="11"/>
    </row>
    <row r="37" spans="1:22" s="13" customFormat="1" ht="16.5" customHeight="1">
      <c r="A37" s="68"/>
      <c r="B37" s="294" t="s">
        <v>91</v>
      </c>
      <c r="C37" s="298" t="s">
        <v>3</v>
      </c>
      <c r="D37" s="312" t="s">
        <v>10</v>
      </c>
      <c r="E37" s="313"/>
      <c r="F37" s="298">
        <v>132</v>
      </c>
      <c r="G37" s="140">
        <f>IF(F37=500,$L$19,IF(F37=220,$L$20,$L$21))</f>
        <v>39.254</v>
      </c>
      <c r="H37" s="296">
        <v>38504.4</v>
      </c>
      <c r="I37" s="297">
        <v>38504.72430555556</v>
      </c>
      <c r="J37" s="33">
        <f>IF(C37="","",(I37-H37)*24)</f>
        <v>7.78333333338378</v>
      </c>
      <c r="K37" s="16">
        <f>IF(C37="","",ROUND((I37-H37)*24*60,0))</f>
        <v>467</v>
      </c>
      <c r="L37" s="15" t="s">
        <v>87</v>
      </c>
      <c r="M37" s="315" t="str">
        <f>IF(C37="","",IF(OR(L37="P",L37="RP"),"--","NO"))</f>
        <v>--</v>
      </c>
      <c r="N37" s="316"/>
      <c r="O37" s="306">
        <f>IF(F37=500,$M$19,IF(F37=220,$M$20,$M$21))</f>
        <v>40</v>
      </c>
      <c r="P37" s="171">
        <f>IF(L37="P",G37*O37*ROUND(K37/60,2)*0.1,"--")</f>
        <v>1221.58448</v>
      </c>
      <c r="Q37" s="174" t="str">
        <f>IF(AND(L37="F",M37="NO"),G37*O37,"--")</f>
        <v>--</v>
      </c>
      <c r="R37" s="175" t="str">
        <f>IF(L37="F",G37*O37*ROUND(K37/60,2),"--")</f>
        <v>--</v>
      </c>
      <c r="S37" s="176" t="str">
        <f>IF(L37="RF",G37*O37*ROUND(K37/60,2),"--")</f>
        <v>--</v>
      </c>
      <c r="T37" s="34" t="str">
        <f>IF(C37="","","SI")</f>
        <v>SI</v>
      </c>
      <c r="U37" s="35">
        <f>IF(C37="","",SUM(P37:S37)*IF(T37="SI",1,2))</f>
        <v>1221.58448</v>
      </c>
      <c r="V37" s="11"/>
    </row>
    <row r="38" spans="1:22" s="13" customFormat="1" ht="16.5" customHeight="1">
      <c r="A38" s="68"/>
      <c r="B38" s="294" t="s">
        <v>92</v>
      </c>
      <c r="C38" s="298" t="s">
        <v>4</v>
      </c>
      <c r="D38" s="312" t="s">
        <v>11</v>
      </c>
      <c r="E38" s="313"/>
      <c r="F38" s="298">
        <v>132</v>
      </c>
      <c r="G38" s="140">
        <f aca="true" t="shared" si="0" ref="G38:G49">IF(F38=500,$L$19,IF(F38=220,$L$20,$L$21))</f>
        <v>39.254</v>
      </c>
      <c r="H38" s="296">
        <v>38508.34305555555</v>
      </c>
      <c r="I38" s="297">
        <v>38508.66458333333</v>
      </c>
      <c r="J38" s="33">
        <f aca="true" t="shared" si="1" ref="J38:J48">IF(C38="","",(I38-H38)*24)</f>
        <v>7.716666666674428</v>
      </c>
      <c r="K38" s="16">
        <f aca="true" t="shared" si="2" ref="K38:K48">IF(C38="","",ROUND((I38-H38)*24*60,0))</f>
        <v>463</v>
      </c>
      <c r="L38" s="15" t="s">
        <v>87</v>
      </c>
      <c r="M38" s="315" t="str">
        <f aca="true" t="shared" si="3" ref="M38:M48">IF(C38="","",IF(OR(L38="P",L38="RP"),"--","NO"))</f>
        <v>--</v>
      </c>
      <c r="N38" s="316"/>
      <c r="O38" s="306">
        <f aca="true" t="shared" si="4" ref="O38:O48">IF(F38=500,$M$19,IF(F38=220,$M$20,$M$21))</f>
        <v>40</v>
      </c>
      <c r="P38" s="171">
        <f aca="true" t="shared" si="5" ref="P38:P48">IF(L38="P",G38*O38*ROUND(K38/60,2)*0.1,"--")</f>
        <v>1212.1635199999998</v>
      </c>
      <c r="Q38" s="174" t="str">
        <f aca="true" t="shared" si="6" ref="Q38:Q48">IF(AND(L38="F",M38="NO"),G38*O38,"--")</f>
        <v>--</v>
      </c>
      <c r="R38" s="175" t="str">
        <f aca="true" t="shared" si="7" ref="R38:R48">IF(L38="F",G38*O38*ROUND(K38/60,2),"--")</f>
        <v>--</v>
      </c>
      <c r="S38" s="176" t="str">
        <f aca="true" t="shared" si="8" ref="S38:S48">IF(L38="RF",G38*O38*ROUND(K38/60,2),"--")</f>
        <v>--</v>
      </c>
      <c r="T38" s="34" t="str">
        <f aca="true" t="shared" si="9" ref="T38:T48">IF(C38="","","SI")</f>
        <v>SI</v>
      </c>
      <c r="U38" s="35">
        <f aca="true" t="shared" si="10" ref="U38:U48">IF(C38="","",SUM(P38:S38)*IF(T38="SI",1,2))</f>
        <v>1212.1635199999998</v>
      </c>
      <c r="V38" s="11"/>
    </row>
    <row r="39" spans="1:22" s="13" customFormat="1" ht="16.5" customHeight="1">
      <c r="A39" s="68"/>
      <c r="B39" s="294" t="s">
        <v>93</v>
      </c>
      <c r="C39" s="298" t="s">
        <v>3</v>
      </c>
      <c r="D39" s="312" t="s">
        <v>7</v>
      </c>
      <c r="E39" s="313"/>
      <c r="F39" s="298">
        <v>132</v>
      </c>
      <c r="G39" s="140">
        <f t="shared" si="0"/>
        <v>39.254</v>
      </c>
      <c r="H39" s="296">
        <v>38509.42569444444</v>
      </c>
      <c r="I39" s="297">
        <v>38509.61388888889</v>
      </c>
      <c r="J39" s="33">
        <f t="shared" si="1"/>
        <v>4.516666666720994</v>
      </c>
      <c r="K39" s="16">
        <f t="shared" si="2"/>
        <v>271</v>
      </c>
      <c r="L39" s="15" t="s">
        <v>87</v>
      </c>
      <c r="M39" s="315" t="str">
        <f t="shared" si="3"/>
        <v>--</v>
      </c>
      <c r="N39" s="316"/>
      <c r="O39" s="306">
        <f t="shared" si="4"/>
        <v>40</v>
      </c>
      <c r="P39" s="171">
        <f t="shared" si="5"/>
        <v>709.71232</v>
      </c>
      <c r="Q39" s="174" t="str">
        <f t="shared" si="6"/>
        <v>--</v>
      </c>
      <c r="R39" s="175" t="str">
        <f t="shared" si="7"/>
        <v>--</v>
      </c>
      <c r="S39" s="176" t="str">
        <f t="shared" si="8"/>
        <v>--</v>
      </c>
      <c r="T39" s="34" t="str">
        <f t="shared" si="9"/>
        <v>SI</v>
      </c>
      <c r="U39" s="35">
        <f t="shared" si="10"/>
        <v>709.71232</v>
      </c>
      <c r="V39" s="11"/>
    </row>
    <row r="40" spans="1:22" s="13" customFormat="1" ht="16.5" customHeight="1">
      <c r="A40" s="68"/>
      <c r="B40" s="294" t="s">
        <v>94</v>
      </c>
      <c r="C40" s="298" t="s">
        <v>3</v>
      </c>
      <c r="D40" s="312" t="s">
        <v>7</v>
      </c>
      <c r="E40" s="313"/>
      <c r="F40" s="298">
        <v>132</v>
      </c>
      <c r="G40" s="140">
        <f t="shared" si="0"/>
        <v>39.254</v>
      </c>
      <c r="H40" s="296">
        <v>38511.399305555555</v>
      </c>
      <c r="I40" s="297">
        <v>38511.60138888889</v>
      </c>
      <c r="J40" s="33">
        <f t="shared" si="1"/>
        <v>4.850000000093132</v>
      </c>
      <c r="K40" s="16">
        <f t="shared" si="2"/>
        <v>291</v>
      </c>
      <c r="L40" s="15" t="s">
        <v>87</v>
      </c>
      <c r="M40" s="315" t="str">
        <f t="shared" si="3"/>
        <v>--</v>
      </c>
      <c r="N40" s="316"/>
      <c r="O40" s="306">
        <f t="shared" si="4"/>
        <v>40</v>
      </c>
      <c r="P40" s="171">
        <f t="shared" si="5"/>
        <v>761.5275999999999</v>
      </c>
      <c r="Q40" s="174" t="str">
        <f t="shared" si="6"/>
        <v>--</v>
      </c>
      <c r="R40" s="175" t="str">
        <f t="shared" si="7"/>
        <v>--</v>
      </c>
      <c r="S40" s="176" t="str">
        <f t="shared" si="8"/>
        <v>--</v>
      </c>
      <c r="T40" s="34" t="str">
        <f t="shared" si="9"/>
        <v>SI</v>
      </c>
      <c r="U40" s="35">
        <f t="shared" si="10"/>
        <v>761.5275999999999</v>
      </c>
      <c r="V40" s="11"/>
    </row>
    <row r="41" spans="1:22" s="13" customFormat="1" ht="16.5" customHeight="1">
      <c r="A41" s="68"/>
      <c r="B41" s="294" t="s">
        <v>95</v>
      </c>
      <c r="C41" s="298" t="s">
        <v>3</v>
      </c>
      <c r="D41" s="312" t="s">
        <v>7</v>
      </c>
      <c r="E41" s="313"/>
      <c r="F41" s="298">
        <v>132</v>
      </c>
      <c r="G41" s="140">
        <f t="shared" si="0"/>
        <v>39.254</v>
      </c>
      <c r="H41" s="296">
        <v>38513.36388888889</v>
      </c>
      <c r="I41" s="297">
        <v>38513.59444444445</v>
      </c>
      <c r="J41" s="33">
        <f t="shared" si="1"/>
        <v>5.53333333338378</v>
      </c>
      <c r="K41" s="16">
        <f t="shared" si="2"/>
        <v>332</v>
      </c>
      <c r="L41" s="15" t="s">
        <v>87</v>
      </c>
      <c r="M41" s="315" t="str">
        <f t="shared" si="3"/>
        <v>--</v>
      </c>
      <c r="N41" s="316"/>
      <c r="O41" s="306">
        <f t="shared" si="4"/>
        <v>40</v>
      </c>
      <c r="P41" s="171">
        <f t="shared" si="5"/>
        <v>868.29848</v>
      </c>
      <c r="Q41" s="174" t="str">
        <f t="shared" si="6"/>
        <v>--</v>
      </c>
      <c r="R41" s="175" t="str">
        <f t="shared" si="7"/>
        <v>--</v>
      </c>
      <c r="S41" s="176" t="str">
        <f t="shared" si="8"/>
        <v>--</v>
      </c>
      <c r="T41" s="34" t="str">
        <f t="shared" si="9"/>
        <v>SI</v>
      </c>
      <c r="U41" s="35">
        <f t="shared" si="10"/>
        <v>868.29848</v>
      </c>
      <c r="V41" s="11"/>
    </row>
    <row r="42" spans="1:22" s="13" customFormat="1" ht="16.5" customHeight="1">
      <c r="A42" s="68"/>
      <c r="B42" s="294" t="s">
        <v>96</v>
      </c>
      <c r="C42" s="298" t="s">
        <v>3</v>
      </c>
      <c r="D42" s="312" t="s">
        <v>9</v>
      </c>
      <c r="E42" s="313"/>
      <c r="F42" s="298">
        <v>132</v>
      </c>
      <c r="G42" s="140">
        <f t="shared" si="0"/>
        <v>39.254</v>
      </c>
      <c r="H42" s="296">
        <v>38516.427083333336</v>
      </c>
      <c r="I42" s="297">
        <v>38516.61736111111</v>
      </c>
      <c r="J42" s="33">
        <f t="shared" si="1"/>
        <v>4.566666666534729</v>
      </c>
      <c r="K42" s="16">
        <f t="shared" si="2"/>
        <v>274</v>
      </c>
      <c r="L42" s="15" t="s">
        <v>87</v>
      </c>
      <c r="M42" s="315" t="str">
        <f t="shared" si="3"/>
        <v>--</v>
      </c>
      <c r="N42" s="316"/>
      <c r="O42" s="306">
        <f t="shared" si="4"/>
        <v>40</v>
      </c>
      <c r="P42" s="171">
        <f t="shared" si="5"/>
        <v>717.56312</v>
      </c>
      <c r="Q42" s="174" t="str">
        <f t="shared" si="6"/>
        <v>--</v>
      </c>
      <c r="R42" s="175" t="str">
        <f t="shared" si="7"/>
        <v>--</v>
      </c>
      <c r="S42" s="176" t="str">
        <f t="shared" si="8"/>
        <v>--</v>
      </c>
      <c r="T42" s="34" t="str">
        <f t="shared" si="9"/>
        <v>SI</v>
      </c>
      <c r="U42" s="35">
        <f t="shared" si="10"/>
        <v>717.56312</v>
      </c>
      <c r="V42" s="11"/>
    </row>
    <row r="43" spans="1:22" s="13" customFormat="1" ht="16.5" customHeight="1">
      <c r="A43" s="68"/>
      <c r="B43" s="294" t="s">
        <v>97</v>
      </c>
      <c r="C43" s="298" t="s">
        <v>3</v>
      </c>
      <c r="D43" s="312" t="s">
        <v>9</v>
      </c>
      <c r="E43" s="313"/>
      <c r="F43" s="298">
        <v>132</v>
      </c>
      <c r="G43" s="140">
        <f t="shared" si="0"/>
        <v>39.254</v>
      </c>
      <c r="H43" s="296">
        <v>38517.399305555555</v>
      </c>
      <c r="I43" s="297">
        <v>38517.638194444444</v>
      </c>
      <c r="J43" s="33">
        <f t="shared" si="1"/>
        <v>5.733333333337214</v>
      </c>
      <c r="K43" s="16">
        <f t="shared" si="2"/>
        <v>344</v>
      </c>
      <c r="L43" s="15" t="s">
        <v>87</v>
      </c>
      <c r="M43" s="315" t="str">
        <f t="shared" si="3"/>
        <v>--</v>
      </c>
      <c r="N43" s="316"/>
      <c r="O43" s="306">
        <f t="shared" si="4"/>
        <v>40</v>
      </c>
      <c r="P43" s="171">
        <f t="shared" si="5"/>
        <v>899.70168</v>
      </c>
      <c r="Q43" s="174" t="str">
        <f t="shared" si="6"/>
        <v>--</v>
      </c>
      <c r="R43" s="175" t="str">
        <f t="shared" si="7"/>
        <v>--</v>
      </c>
      <c r="S43" s="176" t="str">
        <f t="shared" si="8"/>
        <v>--</v>
      </c>
      <c r="T43" s="34" t="str">
        <f t="shared" si="9"/>
        <v>SI</v>
      </c>
      <c r="U43" s="35">
        <f t="shared" si="10"/>
        <v>899.70168</v>
      </c>
      <c r="V43" s="11"/>
    </row>
    <row r="44" spans="1:22" s="13" customFormat="1" ht="16.5" customHeight="1">
      <c r="A44" s="68"/>
      <c r="B44" s="294" t="s">
        <v>98</v>
      </c>
      <c r="C44" s="298" t="s">
        <v>4</v>
      </c>
      <c r="D44" s="312" t="s">
        <v>12</v>
      </c>
      <c r="E44" s="313"/>
      <c r="F44" s="298">
        <v>132</v>
      </c>
      <c r="G44" s="140">
        <f t="shared" si="0"/>
        <v>39.254</v>
      </c>
      <c r="H44" s="296">
        <v>38523.32916666667</v>
      </c>
      <c r="I44" s="297">
        <v>38523.64027777778</v>
      </c>
      <c r="J44" s="33">
        <f t="shared" si="1"/>
        <v>7.466666666558012</v>
      </c>
      <c r="K44" s="16">
        <f t="shared" si="2"/>
        <v>448</v>
      </c>
      <c r="L44" s="15" t="s">
        <v>87</v>
      </c>
      <c r="M44" s="315" t="str">
        <f t="shared" si="3"/>
        <v>--</v>
      </c>
      <c r="N44" s="316"/>
      <c r="O44" s="306">
        <f t="shared" si="4"/>
        <v>40</v>
      </c>
      <c r="P44" s="171">
        <f t="shared" si="5"/>
        <v>1172.90952</v>
      </c>
      <c r="Q44" s="174" t="str">
        <f t="shared" si="6"/>
        <v>--</v>
      </c>
      <c r="R44" s="175" t="str">
        <f t="shared" si="7"/>
        <v>--</v>
      </c>
      <c r="S44" s="176" t="str">
        <f t="shared" si="8"/>
        <v>--</v>
      </c>
      <c r="T44" s="34" t="str">
        <f t="shared" si="9"/>
        <v>SI</v>
      </c>
      <c r="U44" s="35">
        <f t="shared" si="10"/>
        <v>1172.90952</v>
      </c>
      <c r="V44" s="11"/>
    </row>
    <row r="45" spans="1:22" s="13" customFormat="1" ht="16.5" customHeight="1">
      <c r="A45" s="68"/>
      <c r="B45" s="294" t="s">
        <v>99</v>
      </c>
      <c r="C45" s="298" t="s">
        <v>3</v>
      </c>
      <c r="D45" s="312" t="s">
        <v>86</v>
      </c>
      <c r="E45" s="313"/>
      <c r="F45" s="298">
        <v>132</v>
      </c>
      <c r="G45" s="140">
        <f t="shared" si="0"/>
        <v>39.254</v>
      </c>
      <c r="H45" s="296">
        <v>38524.42013888889</v>
      </c>
      <c r="I45" s="297">
        <v>38524.629166666666</v>
      </c>
      <c r="J45" s="33">
        <f t="shared" si="1"/>
        <v>5.0166666666045785</v>
      </c>
      <c r="K45" s="16">
        <f t="shared" si="2"/>
        <v>301</v>
      </c>
      <c r="L45" s="15" t="s">
        <v>87</v>
      </c>
      <c r="M45" s="315" t="str">
        <f t="shared" si="3"/>
        <v>--</v>
      </c>
      <c r="N45" s="316"/>
      <c r="O45" s="306">
        <f t="shared" si="4"/>
        <v>40</v>
      </c>
      <c r="P45" s="171">
        <f t="shared" si="5"/>
        <v>788.2203199999999</v>
      </c>
      <c r="Q45" s="174" t="str">
        <f t="shared" si="6"/>
        <v>--</v>
      </c>
      <c r="R45" s="175" t="str">
        <f t="shared" si="7"/>
        <v>--</v>
      </c>
      <c r="S45" s="176" t="str">
        <f t="shared" si="8"/>
        <v>--</v>
      </c>
      <c r="T45" s="34" t="str">
        <f t="shared" si="9"/>
        <v>SI</v>
      </c>
      <c r="U45" s="35">
        <f t="shared" si="10"/>
        <v>788.2203199999999</v>
      </c>
      <c r="V45" s="11"/>
    </row>
    <row r="46" spans="1:22" s="13" customFormat="1" ht="16.5" customHeight="1">
      <c r="A46" s="68"/>
      <c r="B46" s="294" t="s">
        <v>100</v>
      </c>
      <c r="C46" s="298" t="s">
        <v>3</v>
      </c>
      <c r="D46" s="312" t="s">
        <v>86</v>
      </c>
      <c r="E46" s="313"/>
      <c r="F46" s="298">
        <v>132</v>
      </c>
      <c r="G46" s="140">
        <f t="shared" si="0"/>
        <v>39.254</v>
      </c>
      <c r="H46" s="296">
        <v>38527.50625</v>
      </c>
      <c r="I46" s="297">
        <v>38527.57916666667</v>
      </c>
      <c r="J46" s="33">
        <f t="shared" si="1"/>
        <v>1.7500000001164153</v>
      </c>
      <c r="K46" s="16">
        <f t="shared" si="2"/>
        <v>105</v>
      </c>
      <c r="L46" s="15" t="s">
        <v>87</v>
      </c>
      <c r="M46" s="315" t="str">
        <f t="shared" si="3"/>
        <v>--</v>
      </c>
      <c r="N46" s="316"/>
      <c r="O46" s="306">
        <f t="shared" si="4"/>
        <v>40</v>
      </c>
      <c r="P46" s="171">
        <f t="shared" si="5"/>
        <v>274.77799999999996</v>
      </c>
      <c r="Q46" s="174" t="str">
        <f t="shared" si="6"/>
        <v>--</v>
      </c>
      <c r="R46" s="175" t="str">
        <f t="shared" si="7"/>
        <v>--</v>
      </c>
      <c r="S46" s="176" t="str">
        <f t="shared" si="8"/>
        <v>--</v>
      </c>
      <c r="T46" s="34" t="str">
        <f t="shared" si="9"/>
        <v>SI</v>
      </c>
      <c r="U46" s="35">
        <f t="shared" si="10"/>
        <v>274.77799999999996</v>
      </c>
      <c r="V46" s="11"/>
    </row>
    <row r="47" spans="1:22" s="13" customFormat="1" ht="16.5" customHeight="1">
      <c r="A47" s="68"/>
      <c r="B47" s="294" t="s">
        <v>101</v>
      </c>
      <c r="C47" s="298" t="s">
        <v>3</v>
      </c>
      <c r="D47" s="312" t="s">
        <v>8</v>
      </c>
      <c r="E47" s="313"/>
      <c r="F47" s="298">
        <v>132</v>
      </c>
      <c r="G47" s="140">
        <f t="shared" si="0"/>
        <v>39.254</v>
      </c>
      <c r="H47" s="296">
        <v>38531.33611111111</v>
      </c>
      <c r="I47" s="297">
        <v>38531.725</v>
      </c>
      <c r="J47" s="33">
        <f t="shared" si="1"/>
        <v>9.333333333372138</v>
      </c>
      <c r="K47" s="16">
        <f t="shared" si="2"/>
        <v>560</v>
      </c>
      <c r="L47" s="15" t="s">
        <v>87</v>
      </c>
      <c r="M47" s="315" t="str">
        <f t="shared" si="3"/>
        <v>--</v>
      </c>
      <c r="N47" s="316"/>
      <c r="O47" s="306">
        <f t="shared" si="4"/>
        <v>40</v>
      </c>
      <c r="P47" s="171">
        <f t="shared" si="5"/>
        <v>1464.95928</v>
      </c>
      <c r="Q47" s="174" t="str">
        <f t="shared" si="6"/>
        <v>--</v>
      </c>
      <c r="R47" s="175" t="str">
        <f t="shared" si="7"/>
        <v>--</v>
      </c>
      <c r="S47" s="176" t="str">
        <f t="shared" si="8"/>
        <v>--</v>
      </c>
      <c r="T47" s="34" t="str">
        <f t="shared" si="9"/>
        <v>SI</v>
      </c>
      <c r="U47" s="35">
        <f t="shared" si="10"/>
        <v>1464.95928</v>
      </c>
      <c r="V47" s="11"/>
    </row>
    <row r="48" spans="1:22" s="13" customFormat="1" ht="16.5" customHeight="1">
      <c r="A48" s="68"/>
      <c r="B48" s="294" t="s">
        <v>102</v>
      </c>
      <c r="C48" s="298" t="s">
        <v>3</v>
      </c>
      <c r="D48" s="312" t="s">
        <v>8</v>
      </c>
      <c r="E48" s="313"/>
      <c r="F48" s="298">
        <v>132</v>
      </c>
      <c r="G48" s="140">
        <f t="shared" si="0"/>
        <v>39.254</v>
      </c>
      <c r="H48" s="296">
        <v>38532.38680555556</v>
      </c>
      <c r="I48" s="297">
        <v>38532.7375</v>
      </c>
      <c r="J48" s="33">
        <f t="shared" si="1"/>
        <v>8.41666666668607</v>
      </c>
      <c r="K48" s="16">
        <f t="shared" si="2"/>
        <v>505</v>
      </c>
      <c r="L48" s="15" t="s">
        <v>87</v>
      </c>
      <c r="M48" s="315" t="str">
        <f t="shared" si="3"/>
        <v>--</v>
      </c>
      <c r="N48" s="316"/>
      <c r="O48" s="306">
        <f t="shared" si="4"/>
        <v>40</v>
      </c>
      <c r="P48" s="171">
        <f t="shared" si="5"/>
        <v>1322.0747199999998</v>
      </c>
      <c r="Q48" s="174" t="str">
        <f t="shared" si="6"/>
        <v>--</v>
      </c>
      <c r="R48" s="175" t="str">
        <f t="shared" si="7"/>
        <v>--</v>
      </c>
      <c r="S48" s="176" t="str">
        <f t="shared" si="8"/>
        <v>--</v>
      </c>
      <c r="T48" s="34" t="str">
        <f t="shared" si="9"/>
        <v>SI</v>
      </c>
      <c r="U48" s="35">
        <f t="shared" si="10"/>
        <v>1322.0747199999998</v>
      </c>
      <c r="V48" s="11"/>
    </row>
    <row r="49" spans="1:22" s="13" customFormat="1" ht="16.5" customHeight="1">
      <c r="A49" s="68"/>
      <c r="B49" s="294" t="s">
        <v>103</v>
      </c>
      <c r="C49" s="298" t="s">
        <v>3</v>
      </c>
      <c r="D49" s="312" t="s">
        <v>8</v>
      </c>
      <c r="E49" s="313"/>
      <c r="F49" s="298">
        <v>132</v>
      </c>
      <c r="G49" s="140">
        <f t="shared" si="0"/>
        <v>39.254</v>
      </c>
      <c r="H49" s="296">
        <v>38533.410416666666</v>
      </c>
      <c r="I49" s="297">
        <v>38533.74930555555</v>
      </c>
      <c r="J49" s="33">
        <f>IF(C49="","",(I49-H49)*24)</f>
        <v>8.13333333330229</v>
      </c>
      <c r="K49" s="16">
        <f>IF(C49="","",ROUND((I49-H49)*24*60,0))</f>
        <v>488</v>
      </c>
      <c r="L49" s="15" t="s">
        <v>87</v>
      </c>
      <c r="M49" s="315" t="str">
        <f>IF(C49="","",IF(OR(L49="P",L49="RP"),"--","NO"))</f>
        <v>--</v>
      </c>
      <c r="N49" s="316"/>
      <c r="O49" s="306">
        <f>IF(F49=500,$M$19,IF(F49=220,$M$20,$M$21))</f>
        <v>40</v>
      </c>
      <c r="P49" s="171">
        <f>IF(L49="P",G49*O49*ROUND(K49/60,2)*0.1,"--")</f>
        <v>1276.54008</v>
      </c>
      <c r="Q49" s="174" t="str">
        <f>IF(AND(L49="F",M49="NO"),G49*O49,"--")</f>
        <v>--</v>
      </c>
      <c r="R49" s="175" t="str">
        <f>IF(L49="F",G49*O49*ROUND(K49/60,2),"--")</f>
        <v>--</v>
      </c>
      <c r="S49" s="176" t="str">
        <f>IF(L49="RF",G49*O49*ROUND(K49/60,2),"--")</f>
        <v>--</v>
      </c>
      <c r="T49" s="34" t="str">
        <f>IF(C49="","","SI")</f>
        <v>SI</v>
      </c>
      <c r="U49" s="35">
        <f>IF(C49="","",SUM(P49:S49)*IF(T49="SI",1,2))</f>
        <v>1276.54008</v>
      </c>
      <c r="V49" s="11"/>
    </row>
    <row r="50" spans="1:22" s="13" customFormat="1" ht="16.5" customHeight="1">
      <c r="A50" s="68"/>
      <c r="B50" s="14"/>
      <c r="C50" s="29"/>
      <c r="D50" s="310"/>
      <c r="E50" s="311"/>
      <c r="F50" s="30"/>
      <c r="G50" s="140">
        <f>IF(F50=500,$L$19,IF(F50=220,$L$20,$L$21))</f>
        <v>39.254</v>
      </c>
      <c r="H50" s="31"/>
      <c r="I50" s="32"/>
      <c r="J50" s="33">
        <f>IF(C50="","",(I50-H50)*24)</f>
      </c>
      <c r="K50" s="16">
        <f>IF(C50="","",ROUND((I50-H50)*24*60,0))</f>
      </c>
      <c r="L50" s="15"/>
      <c r="M50" s="315">
        <f>IF(C50="","",IF(OR(L50="P",L50="RP"),"--","NO"))</f>
      </c>
      <c r="N50" s="316"/>
      <c r="O50" s="306">
        <f>IF(F50=500,$M$19,IF(F50=220,$M$20,$M$21))</f>
        <v>40</v>
      </c>
      <c r="P50" s="171" t="str">
        <f>IF(L50="P",G50*O50*ROUND(K50/60,2)*0.1,"--")</f>
        <v>--</v>
      </c>
      <c r="Q50" s="174" t="str">
        <f>IF(AND(L50="F",M50="NO"),G50*O50,"--")</f>
        <v>--</v>
      </c>
      <c r="R50" s="175" t="str">
        <f>IF(L50="F",G50*O50*ROUND(K50/60,2),"--")</f>
        <v>--</v>
      </c>
      <c r="S50" s="176" t="str">
        <f>IF(L50="RF",G50*O50*ROUND(K50/60,2),"--")</f>
        <v>--</v>
      </c>
      <c r="T50" s="34">
        <f>IF(C50="","","SI")</f>
      </c>
      <c r="U50" s="35">
        <f>IF(C50="","",SUM(P50:S50)*IF(T50="SI",1,2))</f>
      </c>
      <c r="V50" s="11"/>
    </row>
    <row r="51" spans="1:27" s="13" customFormat="1" ht="16.5" customHeight="1" thickBot="1">
      <c r="A51" s="68"/>
      <c r="B51" s="271"/>
      <c r="C51" s="272"/>
      <c r="D51" s="272"/>
      <c r="E51" s="273"/>
      <c r="F51" s="274"/>
      <c r="G51" s="275"/>
      <c r="H51" s="276"/>
      <c r="I51" s="277"/>
      <c r="J51" s="278"/>
      <c r="K51" s="279"/>
      <c r="L51" s="280"/>
      <c r="M51" s="281"/>
      <c r="N51" s="280"/>
      <c r="O51" s="307"/>
      <c r="P51" s="282"/>
      <c r="Q51" s="283"/>
      <c r="R51" s="284"/>
      <c r="S51" s="285"/>
      <c r="T51" s="286"/>
      <c r="U51" s="287"/>
      <c r="V51" s="11"/>
      <c r="W51"/>
      <c r="X51"/>
      <c r="Y51"/>
      <c r="Z51"/>
      <c r="AA51"/>
    </row>
    <row r="52" spans="1:22" ht="17.25" thickBot="1" thickTop="1">
      <c r="A52" s="114"/>
      <c r="B52" s="109"/>
      <c r="C52" s="115"/>
      <c r="D52" s="116"/>
      <c r="E52" s="117"/>
      <c r="F52" s="118"/>
      <c r="G52" s="118"/>
      <c r="H52" s="116"/>
      <c r="I52" s="106"/>
      <c r="J52" s="106"/>
      <c r="K52" s="116"/>
      <c r="L52" s="116"/>
      <c r="M52" s="116"/>
      <c r="N52" s="119"/>
      <c r="O52" s="116"/>
      <c r="P52" s="116"/>
      <c r="Q52" s="120"/>
      <c r="R52" s="121"/>
      <c r="S52" s="121"/>
      <c r="T52" s="122"/>
      <c r="U52" s="167">
        <f>SUM(U37:U51)</f>
        <v>12690.033120000002</v>
      </c>
      <c r="V52" s="301"/>
    </row>
    <row r="53" spans="1:22" ht="17.25" thickBot="1" thickTop="1">
      <c r="A53" s="114"/>
      <c r="B53" s="109"/>
      <c r="C53" s="115"/>
      <c r="D53" s="116"/>
      <c r="E53" s="117"/>
      <c r="F53" s="118"/>
      <c r="G53" s="118"/>
      <c r="H53" s="242" t="s">
        <v>58</v>
      </c>
      <c r="I53" s="263">
        <f>+U52+V33</f>
        <v>640382.97312</v>
      </c>
      <c r="K53" s="116"/>
      <c r="L53" s="116"/>
      <c r="M53" s="116"/>
      <c r="N53" s="119"/>
      <c r="O53" s="116"/>
      <c r="P53" s="116"/>
      <c r="Q53" s="120"/>
      <c r="R53" s="121"/>
      <c r="S53" s="121"/>
      <c r="T53" s="122"/>
      <c r="V53" s="301"/>
    </row>
    <row r="54" spans="1:22" ht="13.5" customHeight="1" thickTop="1">
      <c r="A54" s="114"/>
      <c r="B54" s="109"/>
      <c r="C54" s="115"/>
      <c r="D54" s="116"/>
      <c r="E54" s="117"/>
      <c r="F54" s="118"/>
      <c r="G54" s="118"/>
      <c r="H54" s="116"/>
      <c r="I54" s="106"/>
      <c r="J54" s="106"/>
      <c r="K54" s="116"/>
      <c r="L54" s="116"/>
      <c r="M54" s="116"/>
      <c r="N54" s="119"/>
      <c r="O54" s="116"/>
      <c r="P54" s="116"/>
      <c r="Q54" s="120"/>
      <c r="R54" s="121"/>
      <c r="S54" s="121"/>
      <c r="T54" s="122"/>
      <c r="V54" s="301"/>
    </row>
    <row r="55" spans="1:22" ht="16.5" customHeight="1">
      <c r="A55" s="114"/>
      <c r="B55" s="124" t="s">
        <v>59</v>
      </c>
      <c r="C55" s="125" t="s">
        <v>60</v>
      </c>
      <c r="D55" s="116"/>
      <c r="E55" s="117"/>
      <c r="F55" s="118"/>
      <c r="G55" s="118"/>
      <c r="H55" s="116"/>
      <c r="I55" s="106"/>
      <c r="J55" s="106"/>
      <c r="K55" s="116"/>
      <c r="L55" s="116"/>
      <c r="M55" s="116"/>
      <c r="N55" s="119"/>
      <c r="O55" s="116"/>
      <c r="P55" s="116"/>
      <c r="Q55" s="120"/>
      <c r="R55" s="121"/>
      <c r="S55" s="121"/>
      <c r="T55" s="122"/>
      <c r="V55" s="301"/>
    </row>
    <row r="56" spans="1:22" ht="16.5" customHeight="1">
      <c r="A56" s="114"/>
      <c r="B56" s="124"/>
      <c r="C56" s="115"/>
      <c r="D56" s="116"/>
      <c r="E56" s="117"/>
      <c r="F56" s="118"/>
      <c r="G56" s="118"/>
      <c r="H56" s="116"/>
      <c r="I56" s="106"/>
      <c r="J56" s="106"/>
      <c r="K56" s="116"/>
      <c r="L56" s="116"/>
      <c r="M56" s="116"/>
      <c r="N56" s="119"/>
      <c r="O56" s="116"/>
      <c r="P56" s="116"/>
      <c r="Q56" s="116"/>
      <c r="R56" s="120"/>
      <c r="S56" s="121"/>
      <c r="V56" s="301"/>
    </row>
    <row r="57" spans="1:22" s="50" customFormat="1" ht="16.5" customHeight="1">
      <c r="A57" s="114"/>
      <c r="B57" s="109"/>
      <c r="C57" s="133" t="s">
        <v>62</v>
      </c>
      <c r="D57" s="112" t="s">
        <v>63</v>
      </c>
      <c r="E57" s="112" t="s">
        <v>61</v>
      </c>
      <c r="F57" s="219" t="s">
        <v>64</v>
      </c>
      <c r="G57"/>
      <c r="H57" s="234"/>
      <c r="I57" s="129" t="s">
        <v>65</v>
      </c>
      <c r="J57" s="129"/>
      <c r="K57" s="112" t="s">
        <v>61</v>
      </c>
      <c r="L57" t="s">
        <v>72</v>
      </c>
      <c r="N57" s="219" t="s">
        <v>73</v>
      </c>
      <c r="O57"/>
      <c r="P57" s="128"/>
      <c r="Q57" s="128"/>
      <c r="R57" s="52"/>
      <c r="S57"/>
      <c r="T57"/>
      <c r="U57"/>
      <c r="V57" s="301"/>
    </row>
    <row r="58" spans="1:22" s="50" customFormat="1" ht="16.5" customHeight="1">
      <c r="A58" s="114"/>
      <c r="B58" s="109"/>
      <c r="C58" s="235" t="s">
        <v>74</v>
      </c>
      <c r="D58" s="235">
        <v>300</v>
      </c>
      <c r="E58" s="256">
        <v>500</v>
      </c>
      <c r="F58" s="317">
        <f>+D58*$E$20*$E$21</f>
        <v>52920</v>
      </c>
      <c r="G58" s="317"/>
      <c r="H58" s="317"/>
      <c r="I58" s="257" t="s">
        <v>75</v>
      </c>
      <c r="J58" s="257"/>
      <c r="K58" s="235">
        <v>500</v>
      </c>
      <c r="L58" s="235">
        <v>2</v>
      </c>
      <c r="N58" s="317">
        <f>+L58*$E$20*$L$19</f>
        <v>70653.59999999999</v>
      </c>
      <c r="O58" s="317"/>
      <c r="P58" s="317"/>
      <c r="Q58" s="317"/>
      <c r="R58" s="317"/>
      <c r="S58" s="317"/>
      <c r="T58" s="317"/>
      <c r="U58"/>
      <c r="V58" s="301"/>
    </row>
    <row r="59" spans="1:22" s="50" customFormat="1" ht="16.5" customHeight="1">
      <c r="A59" s="114"/>
      <c r="B59" s="109"/>
      <c r="C59" s="235" t="s">
        <v>76</v>
      </c>
      <c r="D59" s="237">
        <v>300</v>
      </c>
      <c r="E59" s="256">
        <v>500</v>
      </c>
      <c r="F59" s="317">
        <f>+D59*$E$20*$E$21</f>
        <v>52920</v>
      </c>
      <c r="G59" s="317"/>
      <c r="H59" s="317"/>
      <c r="I59" s="257" t="s">
        <v>75</v>
      </c>
      <c r="J59" s="257"/>
      <c r="K59" s="235">
        <v>132</v>
      </c>
      <c r="L59" s="235">
        <v>9</v>
      </c>
      <c r="N59" s="317">
        <f>+L59*$E$20*$L$19</f>
        <v>317941.2</v>
      </c>
      <c r="O59" s="317"/>
      <c r="P59" s="317"/>
      <c r="Q59" s="317"/>
      <c r="R59" s="317"/>
      <c r="S59" s="317"/>
      <c r="T59" s="317"/>
      <c r="U59"/>
      <c r="V59" s="301"/>
    </row>
    <row r="60" spans="1:22" s="50" customFormat="1" ht="16.5" customHeight="1">
      <c r="A60" s="114"/>
      <c r="B60" s="109"/>
      <c r="C60" s="236" t="s">
        <v>77</v>
      </c>
      <c r="D60" s="237">
        <v>300</v>
      </c>
      <c r="E60" s="256">
        <v>500</v>
      </c>
      <c r="F60" s="317">
        <f>+D60*$E$20*$E$21</f>
        <v>52920</v>
      </c>
      <c r="G60" s="317"/>
      <c r="H60" s="317"/>
      <c r="I60" s="257" t="s">
        <v>78</v>
      </c>
      <c r="J60" s="257"/>
      <c r="K60" s="235">
        <v>132</v>
      </c>
      <c r="L60" s="235">
        <v>8</v>
      </c>
      <c r="N60" s="317">
        <f>+L60*$E$20*$L$19</f>
        <v>282614.39999999997</v>
      </c>
      <c r="O60" s="317"/>
      <c r="P60" s="317"/>
      <c r="Q60" s="317"/>
      <c r="R60" s="317"/>
      <c r="S60" s="317"/>
      <c r="T60" s="317"/>
      <c r="U60"/>
      <c r="V60" s="301"/>
    </row>
    <row r="61" spans="1:22" ht="16.5" customHeight="1">
      <c r="A61" s="114"/>
      <c r="B61" s="109"/>
      <c r="C61" s="236" t="s">
        <v>79</v>
      </c>
      <c r="D61" s="237">
        <v>300</v>
      </c>
      <c r="E61" s="256">
        <v>500</v>
      </c>
      <c r="F61" s="317">
        <f>+D61*$E$20*$E$21</f>
        <v>52920</v>
      </c>
      <c r="G61" s="317"/>
      <c r="H61" s="317"/>
      <c r="I61" s="257" t="s">
        <v>80</v>
      </c>
      <c r="J61" s="257"/>
      <c r="K61" s="235">
        <v>132</v>
      </c>
      <c r="L61" s="235">
        <v>5</v>
      </c>
      <c r="N61" s="318">
        <f>+L61*$E$20*$L$19</f>
        <v>176634</v>
      </c>
      <c r="O61" s="318"/>
      <c r="P61" s="318"/>
      <c r="Q61" s="318"/>
      <c r="R61" s="318"/>
      <c r="S61" s="318"/>
      <c r="T61" s="318"/>
      <c r="V61" s="301"/>
    </row>
    <row r="62" spans="1:22" ht="16.5" customHeight="1">
      <c r="A62" s="114"/>
      <c r="B62" s="109"/>
      <c r="C62" s="236" t="s">
        <v>81</v>
      </c>
      <c r="D62" s="237">
        <v>300</v>
      </c>
      <c r="E62" s="256">
        <v>500</v>
      </c>
      <c r="F62" s="318">
        <f>+D62*$E$20*$E$21</f>
        <v>52920</v>
      </c>
      <c r="G62" s="318"/>
      <c r="H62" s="318"/>
      <c r="L62" s="235"/>
      <c r="N62" s="317">
        <f>SUM(N58:O61)</f>
        <v>847843.2</v>
      </c>
      <c r="O62" s="317"/>
      <c r="P62" s="317"/>
      <c r="Q62" s="317"/>
      <c r="R62" s="317"/>
      <c r="S62" s="317"/>
      <c r="T62" s="317"/>
      <c r="V62" s="301"/>
    </row>
    <row r="63" spans="1:22" ht="16.5" customHeight="1">
      <c r="A63" s="114"/>
      <c r="B63" s="109"/>
      <c r="C63" s="236"/>
      <c r="D63" s="237"/>
      <c r="E63" s="256"/>
      <c r="F63" s="317">
        <f>SUM(F58:F62)</f>
        <v>264600</v>
      </c>
      <c r="G63" s="317"/>
      <c r="H63" s="317"/>
      <c r="L63" s="235"/>
      <c r="M63" s="234"/>
      <c r="N63" s="234"/>
      <c r="O63" s="123"/>
      <c r="P63" s="123"/>
      <c r="Q63" s="123"/>
      <c r="R63" s="123"/>
      <c r="V63" s="301"/>
    </row>
    <row r="64" spans="1:22" ht="16.5" customHeight="1" thickBot="1">
      <c r="A64" s="114"/>
      <c r="B64" s="109"/>
      <c r="C64" s="133"/>
      <c r="D64" s="181"/>
      <c r="E64" s="181"/>
      <c r="F64" s="112"/>
      <c r="H64" s="126"/>
      <c r="I64" s="219"/>
      <c r="K64" s="218"/>
      <c r="L64" s="126"/>
      <c r="M64" s="127"/>
      <c r="N64" s="128"/>
      <c r="O64" s="128"/>
      <c r="P64" s="128"/>
      <c r="Q64" s="128"/>
      <c r="R64" s="128"/>
      <c r="V64" s="301"/>
    </row>
    <row r="65" spans="1:22" ht="16.5" customHeight="1" thickBot="1" thickTop="1">
      <c r="A65" s="114"/>
      <c r="B65" s="109"/>
      <c r="C65" s="112"/>
      <c r="D65" s="258"/>
      <c r="E65" s="258"/>
      <c r="F65" s="168"/>
      <c r="G65" s="3"/>
      <c r="H65" s="242" t="s">
        <v>82</v>
      </c>
      <c r="I65" s="263">
        <f>+F63+N62</f>
        <v>1112443.2</v>
      </c>
      <c r="K65" s="215"/>
      <c r="L65" s="3"/>
      <c r="M65" s="217"/>
      <c r="N65" s="123"/>
      <c r="O65" s="123"/>
      <c r="P65" s="123"/>
      <c r="Q65" s="123"/>
      <c r="R65" s="123"/>
      <c r="V65" s="301"/>
    </row>
    <row r="66" spans="1:22" ht="16.5" customHeight="1" thickTop="1">
      <c r="A66" s="114"/>
      <c r="B66" s="109"/>
      <c r="C66" s="106"/>
      <c r="D66" s="108"/>
      <c r="E66" s="112"/>
      <c r="F66" s="112"/>
      <c r="G66" s="113"/>
      <c r="I66" s="112"/>
      <c r="K66" s="130"/>
      <c r="L66" s="127"/>
      <c r="M66" s="127"/>
      <c r="N66" s="128"/>
      <c r="O66" s="128"/>
      <c r="P66" s="128"/>
      <c r="Q66" s="128"/>
      <c r="R66" s="128"/>
      <c r="V66" s="301"/>
    </row>
    <row r="67" spans="1:22" ht="16.5" customHeight="1">
      <c r="A67" s="114"/>
      <c r="B67" s="124" t="s">
        <v>66</v>
      </c>
      <c r="C67" s="131" t="s">
        <v>67</v>
      </c>
      <c r="D67" s="112"/>
      <c r="E67" s="132"/>
      <c r="F67" s="107"/>
      <c r="G67" s="106"/>
      <c r="H67" s="106"/>
      <c r="I67" s="106"/>
      <c r="J67" s="112"/>
      <c r="K67" s="112"/>
      <c r="L67" s="106"/>
      <c r="M67" s="112"/>
      <c r="N67" s="106"/>
      <c r="O67" s="106"/>
      <c r="P67" s="106"/>
      <c r="Q67" s="106"/>
      <c r="R67" s="106"/>
      <c r="S67" s="106"/>
      <c r="T67" s="106"/>
      <c r="V67" s="301"/>
    </row>
    <row r="68" spans="1:22" s="50" customFormat="1" ht="16.5" customHeight="1">
      <c r="A68" s="114"/>
      <c r="B68" s="109"/>
      <c r="C68" s="133" t="s">
        <v>68</v>
      </c>
      <c r="D68" s="134">
        <f>10*I53*I25/I65</f>
        <v>160095.74328000002</v>
      </c>
      <c r="F68" s="107"/>
      <c r="K68" s="112"/>
      <c r="M68" s="112"/>
      <c r="N68" s="113"/>
      <c r="U68"/>
      <c r="V68" s="301"/>
    </row>
    <row r="69" spans="1:22" s="50" customFormat="1" ht="12.75" customHeight="1">
      <c r="A69" s="114"/>
      <c r="B69" s="109"/>
      <c r="D69" s="214"/>
      <c r="E69" s="111"/>
      <c r="F69" s="107"/>
      <c r="I69" s="107"/>
      <c r="J69" s="136"/>
      <c r="K69" s="112"/>
      <c r="L69" s="112"/>
      <c r="M69" s="112"/>
      <c r="N69" s="113"/>
      <c r="O69" s="112"/>
      <c r="P69" s="112"/>
      <c r="Q69" s="212"/>
      <c r="R69" s="212"/>
      <c r="S69" s="212"/>
      <c r="T69" s="213"/>
      <c r="U69"/>
      <c r="V69" s="301"/>
    </row>
    <row r="70" spans="1:22" ht="16.5" customHeight="1">
      <c r="A70" s="114"/>
      <c r="B70" s="109"/>
      <c r="C70" s="137" t="s">
        <v>85</v>
      </c>
      <c r="D70" s="135"/>
      <c r="E70" s="111"/>
      <c r="F70" s="107"/>
      <c r="G70" s="106"/>
      <c r="H70" s="106"/>
      <c r="M70" s="112"/>
      <c r="N70" s="113"/>
      <c r="O70" s="112"/>
      <c r="P70" s="112"/>
      <c r="Q70" s="126"/>
      <c r="R70" s="126"/>
      <c r="S70" s="126"/>
      <c r="T70" s="127"/>
      <c r="V70" s="301"/>
    </row>
    <row r="71" spans="1:22" ht="13.5" customHeight="1" thickBot="1">
      <c r="A71" s="114"/>
      <c r="B71" s="109"/>
      <c r="C71" s="137"/>
      <c r="D71" s="135"/>
      <c r="E71" s="111"/>
      <c r="F71" s="107"/>
      <c r="G71" s="106"/>
      <c r="H71" s="106"/>
      <c r="M71" s="112"/>
      <c r="N71" s="113"/>
      <c r="O71" s="112"/>
      <c r="P71" s="112"/>
      <c r="Q71" s="126"/>
      <c r="R71" s="126"/>
      <c r="S71" s="126"/>
      <c r="T71" s="127"/>
      <c r="V71" s="301"/>
    </row>
    <row r="72" spans="1:22" s="226" customFormat="1" ht="21" thickBot="1" thickTop="1">
      <c r="A72" s="220"/>
      <c r="B72" s="221"/>
      <c r="C72" s="222"/>
      <c r="D72" s="223"/>
      <c r="E72" s="224"/>
      <c r="F72" s="225"/>
      <c r="H72" s="227" t="s">
        <v>69</v>
      </c>
      <c r="I72" s="228">
        <f>IF(D68&gt;3*I25,I25*3,D68)</f>
        <v>83433.24</v>
      </c>
      <c r="L72" s="229"/>
      <c r="M72" s="229"/>
      <c r="N72" s="230"/>
      <c r="O72" s="229"/>
      <c r="P72" s="229"/>
      <c r="Q72" s="231"/>
      <c r="R72" s="231"/>
      <c r="S72" s="231"/>
      <c r="T72" s="232"/>
      <c r="U72"/>
      <c r="V72" s="302"/>
    </row>
    <row r="73" spans="1:26" ht="16.5" customHeight="1" thickBot="1" thickTop="1">
      <c r="A73" s="7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9"/>
      <c r="V73" s="75"/>
      <c r="W73" s="9"/>
      <c r="X73" s="9"/>
      <c r="Y73" s="9"/>
      <c r="Z73" s="9"/>
    </row>
    <row r="74" spans="1:22" ht="16.5" customHeight="1" thickTop="1">
      <c r="A74" s="9"/>
      <c r="B74" s="246"/>
      <c r="V74" s="9"/>
    </row>
  </sheetData>
  <mergeCells count="42">
    <mergeCell ref="N59:T59"/>
    <mergeCell ref="N60:T60"/>
    <mergeCell ref="N58:T58"/>
    <mergeCell ref="D50:E50"/>
    <mergeCell ref="D46:E46"/>
    <mergeCell ref="D47:E47"/>
    <mergeCell ref="D48:E48"/>
    <mergeCell ref="F62:H62"/>
    <mergeCell ref="M46:N46"/>
    <mergeCell ref="M38:N38"/>
    <mergeCell ref="M39:N39"/>
    <mergeCell ref="F63:H63"/>
    <mergeCell ref="F58:H58"/>
    <mergeCell ref="F59:H59"/>
    <mergeCell ref="F60:H60"/>
    <mergeCell ref="F61:H61"/>
    <mergeCell ref="N61:T61"/>
    <mergeCell ref="N62:T62"/>
    <mergeCell ref="M49:N49"/>
    <mergeCell ref="M50:N50"/>
    <mergeCell ref="M47:N47"/>
    <mergeCell ref="M48:N48"/>
    <mergeCell ref="D44:E44"/>
    <mergeCell ref="D45:E45"/>
    <mergeCell ref="M35:N35"/>
    <mergeCell ref="M37:N37"/>
    <mergeCell ref="M45:N45"/>
    <mergeCell ref="M44:N44"/>
    <mergeCell ref="M40:N40"/>
    <mergeCell ref="M41:N41"/>
    <mergeCell ref="M42:N42"/>
    <mergeCell ref="M43:N43"/>
    <mergeCell ref="D35:E35"/>
    <mergeCell ref="D36:E36"/>
    <mergeCell ref="D37:E37"/>
    <mergeCell ref="D49:E49"/>
    <mergeCell ref="D38:E38"/>
    <mergeCell ref="D39:E39"/>
    <mergeCell ref="D40:E40"/>
    <mergeCell ref="D41:E41"/>
    <mergeCell ref="D42:E42"/>
    <mergeCell ref="D43:E43"/>
  </mergeCells>
  <printOptions/>
  <pageMargins left="1.24" right="0.46" top="0.61" bottom="0.62" header="0.5118110236220472" footer="0.5118110236220472"/>
  <pageSetup fitToWidth="2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2008-05-27T13:07:12Z</cp:lastPrinted>
  <dcterms:created xsi:type="dcterms:W3CDTF">1998-04-21T14:28:46Z</dcterms:created>
  <dcterms:modified xsi:type="dcterms:W3CDTF">2008-06-03T13:53:59Z</dcterms:modified>
  <cp:category/>
  <cp:version/>
  <cp:contentType/>
  <cp:contentStatus/>
</cp:coreProperties>
</file>