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959" activeTab="0"/>
  </bookViews>
  <sheets>
    <sheet name="tot-0512" sheetId="1" r:id="rId1"/>
    <sheet name="LI-0512" sheetId="2" r:id="rId2"/>
    <sheet name="TR-0512" sheetId="3" r:id="rId3"/>
    <sheet name="SA-0512" sheetId="4" r:id="rId4"/>
    <sheet name="RE-0512" sheetId="5" r:id="rId5"/>
    <sheet name="RE-0512 (2)" sheetId="6" r:id="rId6"/>
    <sheet name="TRANSENER" sheetId="7" r:id="rId7"/>
  </sheets>
  <externalReferences>
    <externalReference r:id="rId10"/>
  </externalReferences>
  <definedNames>
    <definedName name="_xlnm.Print_Area" localSheetId="1">'LI-0512'!$A$1:$AD$45</definedName>
    <definedName name="_xlnm.Print_Area" localSheetId="4">'RE-0512'!$A$1:$V$45</definedName>
    <definedName name="_xlnm.Print_Area" localSheetId="5">'RE-0512 (2)'!$A$1:$V$45</definedName>
    <definedName name="_xlnm.Print_Area" localSheetId="3">'SA-0512'!$A$1:$U$47</definedName>
    <definedName name="_xlnm.Print_Area" localSheetId="0">'tot-0512'!$A$1:$K$32</definedName>
    <definedName name="_xlnm.Print_Area" localSheetId="2">'TR-0512'!$A$1:$AB$45</definedName>
    <definedName name="_xlnm.Print_Area" localSheetId="6">'TRANSENER'!$A$1:$U$99</definedName>
    <definedName name="DD">[0]!DD</definedName>
    <definedName name="DDD">[0]!DDD</definedName>
    <definedName name="DISTROCUYO">[0]!DISTROCUYO</definedName>
    <definedName name="INICIO" localSheetId="1">'LI-0512'!INICIO</definedName>
    <definedName name="INICIO" localSheetId="4">'RE-0512'!INICIO</definedName>
    <definedName name="INICIO" localSheetId="5">'RE-0512 (2)'!INICIO</definedName>
    <definedName name="INICIO" localSheetId="3">'SA-0512'!INICIO</definedName>
    <definedName name="INICIO" localSheetId="2">'TR-0512'!INICIO</definedName>
    <definedName name="INICIO" localSheetId="6">'TRANSENER'!INICIO</definedName>
    <definedName name="INICIO">[0]!INICIO</definedName>
    <definedName name="INICIOTI">[0]!INICIOTI</definedName>
    <definedName name="LINEAS">[0]!LINEAS</definedName>
    <definedName name="NAME_L">[0]!NAME_L</definedName>
    <definedName name="NAME_L_TI">[0]!NAME_L_TI</definedName>
    <definedName name="TRANSNOA">[0]!TRANSNOA</definedName>
    <definedName name="XX" localSheetId="6">'TRANSENER'!XX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<sst xmlns="http://schemas.openxmlformats.org/spreadsheetml/2006/main" count="404" uniqueCount="145">
  <si>
    <t>SISTEMA DE TRANSPORTE DE ENERGÍA ELÉCTRICA EN ALTA TENSIÓN</t>
  </si>
  <si>
    <t>TRANSENER S.A.</t>
  </si>
  <si>
    <t>C</t>
  </si>
  <si>
    <t>ALMAFUERTE - EMBALSE</t>
  </si>
  <si>
    <t>CERR. de la CTA - P.BAND. (A3)</t>
  </si>
  <si>
    <t>A</t>
  </si>
  <si>
    <t>RIO GRANDE - EMBALSE</t>
  </si>
  <si>
    <t>500/132</t>
  </si>
  <si>
    <t>ALMAFUERTE</t>
  </si>
  <si>
    <t>TRAFO 1</t>
  </si>
  <si>
    <t>CHOCON OESTE</t>
  </si>
  <si>
    <t>EL BRACHO</t>
  </si>
  <si>
    <t>EL CHOCON</t>
  </si>
  <si>
    <t>TRAFO T2</t>
  </si>
  <si>
    <t>TRAFO T4</t>
  </si>
  <si>
    <t>GRAN MENDOZA</t>
  </si>
  <si>
    <t>AUTOTRAFO</t>
  </si>
  <si>
    <t>500/220</t>
  </si>
  <si>
    <t>HENDERSON</t>
  </si>
  <si>
    <t>MALVINAS ARGENTINAS</t>
  </si>
  <si>
    <t>PLANICIE BANDERITA</t>
  </si>
  <si>
    <t>PUELCHES</t>
  </si>
  <si>
    <t>RESISTENCIA</t>
  </si>
  <si>
    <t>ROSARIO OESTE</t>
  </si>
  <si>
    <t>SALIDA LINEA PILAR 1</t>
  </si>
  <si>
    <t>SALIDA LINEA PILAR 2</t>
  </si>
  <si>
    <t>SALIDA LINEA CHOCON</t>
  </si>
  <si>
    <t>SALIDA LINEA LOS REYUNOS</t>
  </si>
  <si>
    <t>SALIDA LINEA ARROYITO</t>
  </si>
  <si>
    <t xml:space="preserve"> SALIDA TRAFO MAQ. 1 Y 2</t>
  </si>
  <si>
    <t>SALIDA LINEA A BARRANQUERAS 2</t>
  </si>
  <si>
    <t>RIO GRANDE</t>
  </si>
  <si>
    <t>SALIDA LINEA ROSARIO SUR 2</t>
  </si>
  <si>
    <t>EQUIPO</t>
  </si>
  <si>
    <t xml:space="preserve">EZEIZA </t>
  </si>
  <si>
    <t>CS1</t>
  </si>
  <si>
    <t>CS2</t>
  </si>
  <si>
    <t>CS4</t>
  </si>
  <si>
    <t>CS5</t>
  </si>
  <si>
    <t>CS6</t>
  </si>
  <si>
    <t xml:space="preserve">ENTE NACIONAL REGULADOR </t>
  </si>
  <si>
    <t>DE LA ELECTRICIDAD</t>
  </si>
  <si>
    <t>1.-</t>
  </si>
  <si>
    <t>LÍNEAS</t>
  </si>
  <si>
    <t>Equipamiento propio</t>
  </si>
  <si>
    <t>2.-</t>
  </si>
  <si>
    <t>CONEXIÓN</t>
  </si>
  <si>
    <t>Transformación</t>
  </si>
  <si>
    <t>Salidas</t>
  </si>
  <si>
    <t>3.-</t>
  </si>
  <si>
    <t>POTENCIA REACTIVA</t>
  </si>
  <si>
    <t xml:space="preserve">TOTAL </t>
  </si>
  <si>
    <t>SISTEMA DE TRANSPORTE DE ENERGÍA ELÉCTRICA EN ALTA TENSIÓN - TRANSENER S.A.</t>
  </si>
  <si>
    <t>1.- LÍNEAS</t>
  </si>
  <si>
    <t>1.1.- Líneas propias</t>
  </si>
  <si>
    <t xml:space="preserve">$/100 km-h : LINEAS 500 kV </t>
  </si>
  <si>
    <t xml:space="preserve">$/100 km-h : LINEAS 220 kV </t>
  </si>
  <si>
    <t>N°</t>
  </si>
  <si>
    <t>U
[kV]</t>
  </si>
  <si>
    <t>Long.
[km]</t>
  </si>
  <si>
    <t>CL</t>
  </si>
  <si>
    <t>K</t>
  </si>
  <si>
    <t>$/h</t>
  </si>
  <si>
    <t>Salida</t>
  </si>
  <si>
    <t>Entrada</t>
  </si>
  <si>
    <t>Hs.
Indisp.</t>
  </si>
  <si>
    <t>Mtos.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</si>
  <si>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</si>
  <si>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Rest.
%</t>
  </si>
  <si>
    <t>R.D.</t>
  </si>
  <si>
    <t>AUT.</t>
  </si>
  <si>
    <t>PENALIZ.
PROGRAM.</t>
  </si>
  <si>
    <t>REDUCC.
PROGRAM.</t>
  </si>
  <si>
    <t>PENALIZACIÓN FORZADA
Por Salida    1ras 5 hs.   hs. Restantes</t>
  </si>
  <si>
    <t>REDUCCIÓN FORZADA
Por Salida       1ras 5 hs.     hs. Restantes</t>
  </si>
  <si>
    <t>RESTANTE
FORZADA</t>
  </si>
  <si>
    <t>REDUCCIÓN
RESTANTE</t>
  </si>
  <si>
    <t>Informó
enTérm.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</si>
  <si>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</si>
  <si>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</si>
  <si>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PENALIZAC.
PROGRAM.</t>
  </si>
  <si>
    <t>ENTE NACIONAL REGULADOR</t>
  </si>
  <si>
    <t>2.- CONEXIÓN</t>
  </si>
  <si>
    <t>2.1.- Transformación</t>
  </si>
  <si>
    <t>Por Transformador por cada MVA    $ =</t>
  </si>
  <si>
    <t>Coeficiente de penalización por salida forzada   =</t>
  </si>
  <si>
    <t>ESTACIÓN
TRANSFORMADORA</t>
  </si>
  <si>
    <t>POT.
[MVA]</t>
  </si>
  <si>
    <t>Hs
Indisp.</t>
  </si>
  <si>
    <t>E.N.S.</t>
  </si>
  <si>
    <t>PENALIZAC. FORZADA
Por Salida         hs. Restantes</t>
  </si>
  <si>
    <t>REDUCC. FORZADA
Por Salida         hs. Restantes</t>
  </si>
  <si>
    <t xml:space="preserve"> 2.2.- Salidas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</si>
  <si>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</si>
  <si>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</si>
  <si>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</si>
  <si>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</si>
  <si>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</si>
  <si>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>PENALIZAC. FORZADA
Por Salida       hs. Restantes</t>
  </si>
  <si>
    <t>SISTEMA DE TRANSPORTE DE ENERGÍA ELÉCTRICA EN ALTA TENSIÓN  -  TRANSENER S.A.</t>
  </si>
  <si>
    <t>3.- POTENCIA REACTIVA</t>
  </si>
  <si>
    <t>3.1.- Equipamiento propio</t>
  </si>
  <si>
    <t>PENALIZACIÓN FORZADA
Por Salida     hs. Restantes</t>
  </si>
  <si>
    <t>RIO GRANDE - LUJAN</t>
  </si>
  <si>
    <t>R3L5PU</t>
  </si>
  <si>
    <t>SALIDA LINEA SORRENTO 2</t>
  </si>
  <si>
    <t>BAHIA BLANCA - CHOELE CHOEL 2</t>
  </si>
  <si>
    <t>ABASTO - OLAVARRIA 1</t>
  </si>
  <si>
    <t>AGUA DEL CAJÓN</t>
  </si>
  <si>
    <t>SALIDA TRAFO 2 CAPEX</t>
  </si>
  <si>
    <t>F</t>
  </si>
  <si>
    <t>SALIDA A S. M. TUCUMAN</t>
  </si>
  <si>
    <t>P</t>
  </si>
  <si>
    <t>Transporte de la hoja 1/2</t>
  </si>
  <si>
    <t>SI</t>
  </si>
  <si>
    <t>NO</t>
  </si>
  <si>
    <t>SISTEMA DE TRANSPORTE DE ENERGÍA ELÉCTRICA EN ALTA TENSION</t>
  </si>
  <si>
    <t>INDISPONIBILIDADES FORZADAS DE LÍNEAS - TASA DE FALLA</t>
  </si>
  <si>
    <t>CLASE</t>
  </si>
  <si>
    <t xml:space="preserve">Longitud Total </t>
  </si>
  <si>
    <t xml:space="preserve">Indisponibilidades Forzadas </t>
  </si>
  <si>
    <t xml:space="preserve">TASA DE FALLA </t>
  </si>
  <si>
    <t xml:space="preserve"> Valores Provisorios</t>
  </si>
  <si>
    <t>Salidas X Año / 100Km</t>
  </si>
  <si>
    <t>Correspondiente al mes de diciembre de 2005 (provisoria)</t>
  </si>
  <si>
    <t>TASA DE FALLA</t>
  </si>
  <si>
    <t>RAMALLO - ACINDAR T 1</t>
  </si>
  <si>
    <t>Valores remuneratorios según Decretos PEN  1462/05 y 1460/05</t>
  </si>
  <si>
    <t>Desde el 01 al 31 de diciembre de 2005</t>
  </si>
  <si>
    <t>R3A</t>
  </si>
  <si>
    <t>1*</t>
  </si>
  <si>
    <t>2*</t>
  </si>
  <si>
    <t>7*</t>
  </si>
  <si>
    <t>8*</t>
  </si>
  <si>
    <t>9*</t>
  </si>
  <si>
    <t>--</t>
  </si>
  <si>
    <t xml:space="preserve">P - PROGRAMADA                    </t>
  </si>
  <si>
    <t xml:space="preserve">F - FORZADA                       </t>
  </si>
  <si>
    <t xml:space="preserve">P - PROGRAMADA            </t>
  </si>
  <si>
    <t xml:space="preserve">F - FORZADA                      </t>
  </si>
  <si>
    <t xml:space="preserve">P - PROGRAMADA                  </t>
  </si>
  <si>
    <t xml:space="preserve">F - FORZADA                    </t>
  </si>
  <si>
    <t>TOTAL DE PENALIZACIONES - Equipamiento propio</t>
  </si>
  <si>
    <t xml:space="preserve">  </t>
  </si>
  <si>
    <t>ANEXO I.1.a.  a la Resolución E.N.R.E.   N° 121 /2009.</t>
  </si>
</sst>
</file>

<file path=xl/styles.xml><?xml version="1.0" encoding="utf-8"?>
<styleSheet xmlns="http://schemas.openxmlformats.org/spreadsheetml/2006/main">
  <numFmts count="7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_)"/>
    <numFmt numFmtId="167" formatCode="0.0"/>
    <numFmt numFmtId="168" formatCode="0.000_)"/>
    <numFmt numFmtId="169" formatCode="0.000"/>
    <numFmt numFmtId="170" formatCode="&quot;$&quot;#,##0.00;&quot;$&quot;\-#,##0.00"/>
    <numFmt numFmtId="171" formatCode="#&quot;.&quot;#&quot;.-&quot;"/>
    <numFmt numFmtId="172" formatCode="#&quot;.&quot;#&quot;.&quot;#&quot;.-&quot;"/>
    <numFmt numFmtId="173" formatCode="&quot;$&quot;\ #,##0.00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0.0000000_)"/>
    <numFmt numFmtId="183" formatCode="#,##0.0000"/>
    <numFmt numFmtId="184" formatCode="#,##0.00000"/>
    <numFmt numFmtId="185" formatCode="&quot;$&quot;#,##0.00"/>
    <numFmt numFmtId="186" formatCode="#,##0;[Red]#,##0"/>
    <numFmt numFmtId="187" formatCode="#,##0.000000"/>
    <numFmt numFmtId="188" formatCode="#,##0.00;[Red]#,##0.0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\-yyyy"/>
    <numFmt numFmtId="198" formatCode="&quot;$&quot;\ #,##0.0;&quot;$&quot;\ \-#,##0.0"/>
    <numFmt numFmtId="199" formatCode="&quot;$&quot;\ #,##0.000;&quot;$&quot;\ \-#,##0.000"/>
    <numFmt numFmtId="200" formatCode="&quot;$&quot;\ #,##0.0000;&quot;$&quot;\ \-#,##0.0000"/>
    <numFmt numFmtId="201" formatCode="&quot;$&quot;\ #,##0.00000;&quot;$&quot;\ \-#,##0.00000"/>
    <numFmt numFmtId="202" formatCode="&quot;$&quot;\ #,##0.000000;&quot;$&quot;\ \-#,##0.000000"/>
    <numFmt numFmtId="203" formatCode="&quot;$&quot;#,##0.0;&quot;$&quot;\-#,##0.0"/>
    <numFmt numFmtId="204" formatCode="&quot;$&quot;#,##0;&quot;$&quot;\-#,##0"/>
    <numFmt numFmtId="205" formatCode="&quot;$&quot;\ #,##0.0000000;&quot;$&quot;\ \-#,##0.00000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#,##0\ &quot;pta&quot;;\-#,##0\ &quot;pta&quot;"/>
    <numFmt numFmtId="210" formatCode="#,##0\ &quot;pta&quot;;[Red]\-#,##0\ &quot;pta&quot;"/>
    <numFmt numFmtId="211" formatCode="#,##0.00\ &quot;pta&quot;;\-#,##0.00\ &quot;pta&quot;"/>
    <numFmt numFmtId="212" formatCode="#,##0.00\ &quot;pta&quot;;[Red]\-#,##0.00\ &quot;pta&quot;"/>
    <numFmt numFmtId="213" formatCode="_-* #,##0\ &quot;pta&quot;_-;\-* #,##0\ &quot;pta&quot;_-;_-* &quot;-&quot;\ &quot;pta&quot;_-;_-@_-"/>
    <numFmt numFmtId="214" formatCode="_-* #,##0\ _p_t_a_-;\-* #,##0\ _p_t_a_-;_-* &quot;-&quot;\ _p_t_a_-;_-@_-"/>
    <numFmt numFmtId="215" formatCode="_-* #,##0.00\ &quot;pta&quot;_-;\-* #,##0.00\ &quot;pta&quot;_-;_-* &quot;-&quot;??\ &quot;pta&quot;_-;_-@_-"/>
    <numFmt numFmtId="216" formatCode="_-* #,##0.00\ _p_t_a_-;\-* #,##0.00\ _p_t_a_-;_-* &quot;-&quot;??\ _p_t_a_-;_-@_-"/>
    <numFmt numFmtId="217" formatCode="&quot;$&quot;\ #,##0.000"/>
    <numFmt numFmtId="218" formatCode="#,##0.000_);[Red]\(#,##0.000\)"/>
    <numFmt numFmtId="219" formatCode="#,##0.0000_);[Red]\(#,##0.0000\)"/>
    <numFmt numFmtId="220" formatCode="#,##0.00000_);[Red]\(#,##0.00000\)"/>
    <numFmt numFmtId="221" formatCode="#,##0.000000_);[Red]\(#,##0.000000\)"/>
    <numFmt numFmtId="222" formatCode="0.0000"/>
    <numFmt numFmtId="223" formatCode="0.00000"/>
    <numFmt numFmtId="224" formatCode="0.000000"/>
    <numFmt numFmtId="225" formatCode="0.0000_)"/>
  </numFmts>
  <fonts count="9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8"/>
      <name val="Times New Roman"/>
      <family val="1"/>
    </font>
    <font>
      <b/>
      <u val="single"/>
      <sz val="20"/>
      <name val="Times New Roman"/>
      <family val="1"/>
    </font>
    <font>
      <sz val="10"/>
      <name val="Arial"/>
      <family val="0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0"/>
      <color indexed="13"/>
      <name val="Times New Roman"/>
      <family val="1"/>
    </font>
    <font>
      <b/>
      <u val="single"/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20"/>
      <name val="Times New Roman"/>
      <family val="1"/>
    </font>
    <font>
      <sz val="20"/>
      <name val="MS Sans Serif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0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b/>
      <i/>
      <sz val="14"/>
      <name val="Times New Roman"/>
      <family val="1"/>
    </font>
    <font>
      <sz val="11"/>
      <color indexed="13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0"/>
      <color indexed="18"/>
      <name val="Times New Roman"/>
      <family val="1"/>
    </font>
    <font>
      <sz val="11"/>
      <color indexed="8"/>
      <name val="MS Sans Serif"/>
      <family val="2"/>
    </font>
    <font>
      <b/>
      <u val="single"/>
      <sz val="14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color indexed="10"/>
      <name val="Times New Roman"/>
      <family val="1"/>
    </font>
    <font>
      <sz val="7"/>
      <color indexed="14"/>
      <name val="Times New Roman"/>
      <family val="1"/>
    </font>
    <font>
      <b/>
      <sz val="7"/>
      <name val="Times New Roman"/>
      <family val="1"/>
    </font>
    <font>
      <b/>
      <u val="single"/>
      <sz val="7"/>
      <name val="Times New Roman"/>
      <family val="1"/>
    </font>
    <font>
      <b/>
      <sz val="7"/>
      <color indexed="8"/>
      <name val="Times New Roman"/>
      <family val="1"/>
    </font>
    <font>
      <sz val="10"/>
      <color indexed="50"/>
      <name val="Times New Roman"/>
      <family val="1"/>
    </font>
    <font>
      <b/>
      <sz val="10"/>
      <color indexed="50"/>
      <name val="Times New Roman"/>
      <family val="0"/>
    </font>
    <font>
      <b/>
      <sz val="10"/>
      <color indexed="10"/>
      <name val="Times New Roman"/>
      <family val="0"/>
    </font>
    <font>
      <sz val="11"/>
      <color indexed="50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sz val="11"/>
      <color indexed="26"/>
      <name val="MS Sans Serif"/>
      <family val="2"/>
    </font>
    <font>
      <sz val="10"/>
      <color indexed="26"/>
      <name val="Times New Roman"/>
      <family val="1"/>
    </font>
    <font>
      <b/>
      <sz val="10"/>
      <color indexed="26"/>
      <name val="Times New Roman"/>
      <family val="0"/>
    </font>
    <font>
      <sz val="11"/>
      <color indexed="62"/>
      <name val="MS Sans Serif"/>
      <family val="2"/>
    </font>
    <font>
      <sz val="10"/>
      <color indexed="62"/>
      <name val="MS Sans Serif"/>
      <family val="2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sz val="11"/>
      <color indexed="60"/>
      <name val="MS Sans Serif"/>
      <family val="2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sz val="11"/>
      <color indexed="11"/>
      <name val="MS Sans Serif"/>
      <family val="2"/>
    </font>
    <font>
      <sz val="10"/>
      <color indexed="11"/>
      <name val="Times New Roman"/>
      <family val="1"/>
    </font>
    <font>
      <b/>
      <sz val="10"/>
      <color indexed="11"/>
      <name val="Times New Roman"/>
      <family val="1"/>
    </font>
    <font>
      <sz val="11"/>
      <color indexed="27"/>
      <name val="MS Sans Serif"/>
      <family val="2"/>
    </font>
    <font>
      <sz val="10"/>
      <color indexed="27"/>
      <name val="Times New Roman"/>
      <family val="1"/>
    </font>
    <font>
      <sz val="11"/>
      <color indexed="47"/>
      <name val="MS Sans Serif"/>
      <family val="2"/>
    </font>
    <font>
      <sz val="10"/>
      <color indexed="47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Times New Roman"/>
      <family val="0"/>
    </font>
    <font>
      <sz val="10"/>
      <color indexed="9"/>
      <name val="Times New Roman"/>
      <family val="1"/>
    </font>
    <font>
      <sz val="11"/>
      <color indexed="61"/>
      <name val="MS Sans Serif"/>
      <family val="2"/>
    </font>
    <font>
      <b/>
      <sz val="10"/>
      <color indexed="61"/>
      <name val="Times New Roman"/>
      <family val="0"/>
    </font>
    <font>
      <sz val="11"/>
      <color indexed="54"/>
      <name val="MS Sans Serif"/>
      <family val="2"/>
    </font>
    <font>
      <b/>
      <sz val="10"/>
      <color indexed="54"/>
      <name val="Times New Roman"/>
      <family val="0"/>
    </font>
    <font>
      <sz val="11"/>
      <color indexed="56"/>
      <name val="MS Sans Serif"/>
      <family val="2"/>
    </font>
    <font>
      <b/>
      <sz val="10"/>
      <color indexed="56"/>
      <name val="Times New Roman"/>
      <family val="1"/>
    </font>
    <font>
      <sz val="11"/>
      <color indexed="58"/>
      <name val="MS Sans Serif"/>
      <family val="2"/>
    </font>
    <font>
      <b/>
      <sz val="10"/>
      <color indexed="5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u val="single"/>
      <sz val="18"/>
      <name val="Times New Roman"/>
      <family val="1"/>
    </font>
    <font>
      <sz val="18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lightGray"/>
    </fill>
  </fills>
  <borders count="57">
    <border>
      <left/>
      <right/>
      <top/>
      <bottom/>
      <diagonal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45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22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" fontId="4" fillId="2" borderId="1" xfId="0" applyNumberFormat="1" applyFont="1" applyFill="1" applyBorder="1" applyAlignment="1" applyProtection="1" quotePrefix="1">
      <alignment horizontal="center"/>
      <protection/>
    </xf>
    <xf numFmtId="164" fontId="4" fillId="2" borderId="1" xfId="0" applyNumberFormat="1" applyFont="1" applyFill="1" applyBorder="1" applyAlignment="1" applyProtection="1" quotePrefix="1">
      <alignment horizontal="center"/>
      <protection/>
    </xf>
    <xf numFmtId="4" fontId="16" fillId="0" borderId="2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 applyProtection="1" quotePrefix="1">
      <alignment horizontal="center"/>
      <protection/>
    </xf>
    <xf numFmtId="0" fontId="4" fillId="0" borderId="4" xfId="0" applyFont="1" applyBorder="1" applyAlignment="1">
      <alignment horizontal="center"/>
    </xf>
    <xf numFmtId="166" fontId="4" fillId="0" borderId="5" xfId="0" applyNumberFormat="1" applyFont="1" applyBorder="1" applyAlignment="1" applyProtection="1">
      <alignment horizontal="center"/>
      <protection/>
    </xf>
    <xf numFmtId="2" fontId="16" fillId="0" borderId="6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 applyProtection="1">
      <alignment horizontal="center"/>
      <protection/>
    </xf>
    <xf numFmtId="165" fontId="4" fillId="0" borderId="0" xfId="0" applyNumberFormat="1" applyFont="1" applyBorder="1" applyAlignment="1" applyProtection="1">
      <alignment horizontal="center"/>
      <protection/>
    </xf>
    <xf numFmtId="166" fontId="4" fillId="0" borderId="0" xfId="0" applyNumberFormat="1" applyFont="1" applyBorder="1" applyAlignment="1" applyProtection="1">
      <alignment horizontal="center"/>
      <protection/>
    </xf>
    <xf numFmtId="168" fontId="4" fillId="0" borderId="0" xfId="0" applyNumberFormat="1" applyFont="1" applyBorder="1" applyAlignment="1" applyProtection="1" quotePrefix="1">
      <alignment horizontal="center"/>
      <protection/>
    </xf>
    <xf numFmtId="2" fontId="15" fillId="0" borderId="7" xfId="0" applyNumberFormat="1" applyFont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4" fillId="0" borderId="4" xfId="0" applyFont="1" applyFill="1" applyBorder="1" applyAlignment="1">
      <alignment horizontal="center"/>
    </xf>
    <xf numFmtId="164" fontId="4" fillId="0" borderId="4" xfId="0" applyNumberFormat="1" applyFont="1" applyFill="1" applyBorder="1" applyAlignment="1" applyProtection="1">
      <alignment horizontal="center"/>
      <protection/>
    </xf>
    <xf numFmtId="0" fontId="4" fillId="0" borderId="8" xfId="0" applyFont="1" applyFill="1" applyBorder="1" applyAlignment="1">
      <alignment horizontal="center"/>
    </xf>
    <xf numFmtId="4" fontId="4" fillId="0" borderId="1" xfId="0" applyNumberFormat="1" applyFont="1" applyFill="1" applyBorder="1" applyAlignment="1" applyProtection="1">
      <alignment horizontal="center"/>
      <protection/>
    </xf>
    <xf numFmtId="3" fontId="4" fillId="0" borderId="1" xfId="0" applyNumberFormat="1" applyFont="1" applyFill="1" applyBorder="1" applyAlignment="1" applyProtection="1">
      <alignment horizontal="center"/>
      <protection/>
    </xf>
    <xf numFmtId="166" fontId="4" fillId="0" borderId="2" xfId="0" applyNumberFormat="1" applyFont="1" applyFill="1" applyBorder="1" applyAlignment="1">
      <alignment horizontal="center"/>
    </xf>
    <xf numFmtId="38" fontId="4" fillId="0" borderId="5" xfId="0" applyNumberFormat="1" applyFont="1" applyFill="1" applyBorder="1" applyAlignment="1" applyProtection="1">
      <alignment horizontal="center"/>
      <protection/>
    </xf>
    <xf numFmtId="164" fontId="4" fillId="0" borderId="5" xfId="0" applyNumberFormat="1" applyFont="1" applyFill="1" applyBorder="1" applyAlignment="1" applyProtection="1" quotePrefix="1">
      <alignment horizontal="center"/>
      <protection/>
    </xf>
    <xf numFmtId="166" fontId="19" fillId="0" borderId="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22" fontId="4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2" fontId="4" fillId="0" borderId="1" xfId="0" applyNumberFormat="1" applyFont="1" applyFill="1" applyBorder="1" applyAlignment="1" applyProtection="1" quotePrefix="1">
      <alignment horizontal="center"/>
      <protection/>
    </xf>
    <xf numFmtId="164" fontId="4" fillId="0" borderId="3" xfId="0" applyNumberFormat="1" applyFont="1" applyBorder="1" applyAlignment="1" applyProtection="1">
      <alignment horizontal="center"/>
      <protection/>
    </xf>
    <xf numFmtId="4" fontId="18" fillId="0" borderId="1" xfId="0" applyNumberFormat="1" applyFont="1" applyFill="1" applyBorder="1" applyAlignment="1">
      <alignment horizontal="right"/>
    </xf>
    <xf numFmtId="166" fontId="4" fillId="0" borderId="9" xfId="0" applyNumberFormat="1" applyFont="1" applyBorder="1" applyAlignment="1" applyProtection="1">
      <alignment horizontal="center"/>
      <protection/>
    </xf>
    <xf numFmtId="4" fontId="20" fillId="0" borderId="0" xfId="0" applyNumberFormat="1" applyFont="1" applyFill="1" applyBorder="1" applyAlignment="1">
      <alignment horizontal="center"/>
    </xf>
    <xf numFmtId="7" fontId="12" fillId="0" borderId="11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Continuous"/>
    </xf>
    <xf numFmtId="0" fontId="6" fillId="0" borderId="3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166" fontId="4" fillId="0" borderId="4" xfId="0" applyNumberFormat="1" applyFont="1" applyBorder="1" applyAlignment="1" applyProtection="1">
      <alignment horizontal="center"/>
      <protection/>
    </xf>
    <xf numFmtId="22" fontId="4" fillId="0" borderId="14" xfId="0" applyNumberFormat="1" applyFont="1" applyBorder="1" applyAlignment="1">
      <alignment horizontal="center"/>
    </xf>
    <xf numFmtId="22" fontId="4" fillId="0" borderId="13" xfId="0" applyNumberFormat="1" applyFont="1" applyBorder="1" applyAlignment="1" applyProtection="1">
      <alignment horizontal="center"/>
      <protection/>
    </xf>
    <xf numFmtId="2" fontId="4" fillId="0" borderId="4" xfId="0" applyNumberFormat="1" applyFont="1" applyFill="1" applyBorder="1" applyAlignment="1" applyProtection="1" quotePrefix="1">
      <alignment horizontal="center"/>
      <protection/>
    </xf>
    <xf numFmtId="164" fontId="4" fillId="0" borderId="4" xfId="0" applyNumberFormat="1" applyFont="1" applyFill="1" applyBorder="1" applyAlignment="1" applyProtection="1" quotePrefix="1">
      <alignment horizontal="center"/>
      <protection/>
    </xf>
    <xf numFmtId="166" fontId="4" fillId="0" borderId="8" xfId="0" applyNumberFormat="1" applyFont="1" applyBorder="1" applyAlignment="1" applyProtection="1">
      <alignment horizontal="center"/>
      <protection/>
    </xf>
    <xf numFmtId="7" fontId="12" fillId="0" borderId="15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5" fillId="0" borderId="0" xfId="0" applyFont="1" applyFill="1" applyBorder="1" applyAlignment="1" applyProtection="1">
      <alignment horizontal="centerContinuous"/>
      <protection/>
    </xf>
    <xf numFmtId="0" fontId="26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Fill="1" applyBorder="1" applyAlignment="1" applyProtection="1">
      <alignment horizontal="left"/>
      <protection/>
    </xf>
    <xf numFmtId="0" fontId="23" fillId="0" borderId="0" xfId="0" applyFont="1" applyBorder="1" applyAlignment="1">
      <alignment/>
    </xf>
    <xf numFmtId="0" fontId="2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8" xfId="0" applyFont="1" applyBorder="1" applyAlignment="1">
      <alignment/>
    </xf>
    <xf numFmtId="0" fontId="11" fillId="0" borderId="19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4" fillId="0" borderId="0" xfId="0" applyNumberFormat="1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14" fillId="0" borderId="0" xfId="0" applyFont="1" applyBorder="1" applyAlignment="1">
      <alignment/>
    </xf>
    <xf numFmtId="0" fontId="14" fillId="0" borderId="19" xfId="0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0" fontId="14" fillId="0" borderId="20" xfId="0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7" fontId="13" fillId="0" borderId="0" xfId="0" applyNumberFormat="1" applyFont="1" applyBorder="1" applyAlignment="1">
      <alignment horizontal="right"/>
    </xf>
    <xf numFmtId="0" fontId="4" fillId="0" borderId="19" xfId="0" applyFont="1" applyBorder="1" applyAlignment="1">
      <alignment/>
    </xf>
    <xf numFmtId="0" fontId="31" fillId="0" borderId="0" xfId="0" applyNumberFormat="1" applyFont="1" applyBorder="1" applyAlignment="1">
      <alignment horizontal="right"/>
    </xf>
    <xf numFmtId="0" fontId="32" fillId="0" borderId="0" xfId="0" applyFont="1" applyBorder="1" applyAlignment="1">
      <alignment/>
    </xf>
    <xf numFmtId="7" fontId="31" fillId="0" borderId="0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13" fillId="0" borderId="21" xfId="0" applyFont="1" applyBorder="1" applyAlignment="1">
      <alignment horizontal="center"/>
    </xf>
    <xf numFmtId="7" fontId="13" fillId="0" borderId="22" xfId="0" applyNumberFormat="1" applyFont="1" applyBorder="1" applyAlignment="1">
      <alignment horizontal="center"/>
    </xf>
    <xf numFmtId="0" fontId="29" fillId="0" borderId="23" xfId="0" applyFont="1" applyBorder="1" applyAlignment="1">
      <alignment/>
    </xf>
    <xf numFmtId="0" fontId="29" fillId="0" borderId="24" xfId="0" applyNumberFormat="1" applyFont="1" applyBorder="1" applyAlignment="1">
      <alignment/>
    </xf>
    <xf numFmtId="0" fontId="29" fillId="0" borderId="24" xfId="0" applyFont="1" applyBorder="1" applyAlignment="1">
      <alignment/>
    </xf>
    <xf numFmtId="0" fontId="29" fillId="0" borderId="25" xfId="0" applyFont="1" applyBorder="1" applyAlignment="1">
      <alignment/>
    </xf>
    <xf numFmtId="0" fontId="29" fillId="0" borderId="0" xfId="0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7" fontId="29" fillId="0" borderId="0" xfId="0" applyNumberFormat="1" applyFont="1" applyBorder="1" applyAlignment="1">
      <alignment/>
    </xf>
    <xf numFmtId="166" fontId="29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31" fillId="0" borderId="0" xfId="0" applyNumberFormat="1" applyFont="1" applyBorder="1" applyAlignment="1">
      <alignment horizontal="center"/>
    </xf>
    <xf numFmtId="0" fontId="23" fillId="0" borderId="0" xfId="0" applyFont="1" applyFill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 applyProtection="1">
      <alignment horizontal="left"/>
      <protection/>
    </xf>
    <xf numFmtId="0" fontId="4" fillId="0" borderId="18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0" xfId="0" applyFont="1" applyBorder="1" applyAlignment="1" applyProtection="1">
      <alignment/>
      <protection/>
    </xf>
    <xf numFmtId="22" fontId="4" fillId="0" borderId="0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20" xfId="0" applyFont="1" applyFill="1" applyBorder="1" applyAlignment="1">
      <alignment/>
    </xf>
    <xf numFmtId="0" fontId="11" fillId="0" borderId="0" xfId="0" applyFont="1" applyBorder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20" xfId="0" applyFont="1" applyFill="1" applyBorder="1" applyAlignment="1">
      <alignment horizontal="centerContinuous"/>
    </xf>
    <xf numFmtId="0" fontId="0" fillId="0" borderId="21" xfId="0" applyFont="1" applyBorder="1" applyAlignment="1" applyProtection="1">
      <alignment horizontal="center"/>
      <protection/>
    </xf>
    <xf numFmtId="0" fontId="33" fillId="0" borderId="15" xfId="0" applyFont="1" applyBorder="1" applyAlignment="1">
      <alignment horizontal="center" vertical="center"/>
    </xf>
    <xf numFmtId="166" fontId="33" fillId="0" borderId="15" xfId="0" applyNumberFormat="1" applyFont="1" applyBorder="1" applyAlignment="1" applyProtection="1">
      <alignment horizontal="center" vertical="center"/>
      <protection/>
    </xf>
    <xf numFmtId="0" fontId="33" fillId="0" borderId="15" xfId="0" applyFont="1" applyBorder="1" applyAlignment="1" applyProtection="1">
      <alignment horizontal="center" vertical="center"/>
      <protection/>
    </xf>
    <xf numFmtId="0" fontId="33" fillId="0" borderId="21" xfId="0" applyFont="1" applyBorder="1" applyAlignment="1" applyProtection="1">
      <alignment horizontal="center" vertical="center"/>
      <protection/>
    </xf>
    <xf numFmtId="0" fontId="33" fillId="0" borderId="22" xfId="0" applyFont="1" applyBorder="1" applyAlignment="1" applyProtection="1">
      <alignment horizontal="center" vertical="center"/>
      <protection/>
    </xf>
    <xf numFmtId="0" fontId="33" fillId="0" borderId="21" xfId="0" applyFont="1" applyBorder="1" applyAlignment="1" applyProtection="1">
      <alignment horizontal="center" vertical="center" wrapText="1"/>
      <protection/>
    </xf>
    <xf numFmtId="0" fontId="33" fillId="0" borderId="15" xfId="0" applyFont="1" applyBorder="1" applyAlignment="1" applyProtection="1">
      <alignment horizontal="center" vertical="center" wrapText="1"/>
      <protection/>
    </xf>
    <xf numFmtId="0" fontId="33" fillId="0" borderId="15" xfId="0" applyFont="1" applyBorder="1" applyAlignment="1">
      <alignment horizontal="center" vertical="center" wrapText="1"/>
    </xf>
    <xf numFmtId="0" fontId="16" fillId="0" borderId="2" xfId="0" applyFont="1" applyBorder="1" applyAlignment="1">
      <alignment/>
    </xf>
    <xf numFmtId="0" fontId="26" fillId="0" borderId="0" xfId="0" applyFont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0" fontId="7" fillId="0" borderId="0" xfId="0" applyFont="1" applyFill="1" applyAlignment="1">
      <alignment horizontal="centerContinuous"/>
    </xf>
    <xf numFmtId="0" fontId="2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19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1" fillId="0" borderId="19" xfId="0" applyFont="1" applyFill="1" applyBorder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34" fillId="0" borderId="20" xfId="0" applyFont="1" applyFill="1" applyBorder="1" applyAlignment="1">
      <alignment horizontal="centerContinuous"/>
    </xf>
    <xf numFmtId="0" fontId="0" fillId="0" borderId="21" xfId="0" applyFont="1" applyFill="1" applyBorder="1" applyAlignment="1" applyProtection="1" quotePrefix="1">
      <alignment horizontal="left"/>
      <protection/>
    </xf>
    <xf numFmtId="0" fontId="0" fillId="0" borderId="27" xfId="0" applyFont="1" applyFill="1" applyBorder="1" applyAlignment="1" applyProtection="1">
      <alignment horizontal="center"/>
      <protection/>
    </xf>
    <xf numFmtId="164" fontId="0" fillId="0" borderId="22" xfId="0" applyNumberFormat="1" applyFont="1" applyFill="1" applyBorder="1" applyAlignment="1" applyProtection="1">
      <alignment horizontal="center"/>
      <protection/>
    </xf>
    <xf numFmtId="0" fontId="33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 applyProtection="1">
      <alignment horizontal="center" vertical="center"/>
      <protection/>
    </xf>
    <xf numFmtId="0" fontId="33" fillId="0" borderId="21" xfId="0" applyFont="1" applyFill="1" applyBorder="1" applyAlignment="1" applyProtection="1">
      <alignment horizontal="center" vertical="center"/>
      <protection/>
    </xf>
    <xf numFmtId="0" fontId="33" fillId="0" borderId="15" xfId="0" applyFont="1" applyFill="1" applyBorder="1" applyAlignment="1" applyProtection="1">
      <alignment horizontal="center" vertical="center" wrapText="1"/>
      <protection/>
    </xf>
    <xf numFmtId="0" fontId="33" fillId="0" borderId="15" xfId="0" applyFont="1" applyFill="1" applyBorder="1" applyAlignment="1" applyProtection="1" quotePrefix="1">
      <alignment horizontal="center" vertical="center" wrapText="1"/>
      <protection/>
    </xf>
    <xf numFmtId="0" fontId="33" fillId="0" borderId="1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/>
    </xf>
    <xf numFmtId="4" fontId="18" fillId="0" borderId="2" xfId="0" applyNumberFormat="1" applyFont="1" applyFill="1" applyBorder="1" applyAlignment="1">
      <alignment horizontal="right"/>
    </xf>
    <xf numFmtId="166" fontId="35" fillId="0" borderId="28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4" fillId="0" borderId="18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164" fontId="5" fillId="0" borderId="3" xfId="0" applyNumberFormat="1" applyFont="1" applyBorder="1" applyAlignment="1" applyProtection="1">
      <alignment horizontal="center"/>
      <protection/>
    </xf>
    <xf numFmtId="166" fontId="4" fillId="0" borderId="3" xfId="0" applyNumberFormat="1" applyFont="1" applyBorder="1" applyAlignment="1" applyProtection="1">
      <alignment horizontal="center"/>
      <protection/>
    </xf>
    <xf numFmtId="2" fontId="15" fillId="0" borderId="3" xfId="0" applyNumberFormat="1" applyFont="1" applyBorder="1" applyAlignment="1">
      <alignment horizontal="center"/>
    </xf>
    <xf numFmtId="166" fontId="5" fillId="0" borderId="3" xfId="0" applyNumberFormat="1" applyFont="1" applyBorder="1" applyAlignment="1" applyProtection="1" quotePrefix="1">
      <alignment horizontal="center"/>
      <protection/>
    </xf>
    <xf numFmtId="166" fontId="4" fillId="0" borderId="3" xfId="0" applyNumberFormat="1" applyFont="1" applyBorder="1" applyAlignment="1">
      <alignment horizontal="center"/>
    </xf>
    <xf numFmtId="166" fontId="19" fillId="0" borderId="3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10" fillId="0" borderId="20" xfId="0" applyFont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Continuous"/>
      <protection/>
    </xf>
    <xf numFmtId="0" fontId="11" fillId="0" borderId="20" xfId="0" applyFont="1" applyBorder="1" applyAlignment="1">
      <alignment horizontal="centerContinuous"/>
    </xf>
    <xf numFmtId="0" fontId="32" fillId="0" borderId="19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 applyAlignment="1" applyProtection="1">
      <alignment horizontal="centerContinuous"/>
      <protection/>
    </xf>
    <xf numFmtId="0" fontId="32" fillId="0" borderId="2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 applyProtection="1">
      <alignment horizontal="left"/>
      <protection/>
    </xf>
    <xf numFmtId="0" fontId="33" fillId="0" borderId="27" xfId="0" applyFont="1" applyBorder="1" applyAlignment="1">
      <alignment horizontal="center" vertical="center" wrapText="1"/>
    </xf>
    <xf numFmtId="0" fontId="33" fillId="0" borderId="22" xfId="0" applyFont="1" applyBorder="1" applyAlignment="1" applyProtection="1">
      <alignment horizontal="center" vertical="center" wrapText="1"/>
      <protection/>
    </xf>
    <xf numFmtId="166" fontId="18" fillId="0" borderId="1" xfId="0" applyNumberFormat="1" applyFont="1" applyFill="1" applyBorder="1" applyAlignment="1">
      <alignment horizontal="center"/>
    </xf>
    <xf numFmtId="7" fontId="35" fillId="0" borderId="6" xfId="0" applyNumberFormat="1" applyFont="1" applyFill="1" applyBorder="1" applyAlignment="1">
      <alignment horizontal="right"/>
    </xf>
    <xf numFmtId="2" fontId="4" fillId="0" borderId="29" xfId="0" applyNumberFormat="1" applyFont="1" applyFill="1" applyBorder="1" applyAlignment="1" applyProtection="1" quotePrefix="1">
      <alignment horizontal="center"/>
      <protection/>
    </xf>
    <xf numFmtId="0" fontId="4" fillId="0" borderId="30" xfId="0" applyFont="1" applyBorder="1" applyAlignment="1">
      <alignment/>
    </xf>
    <xf numFmtId="0" fontId="31" fillId="0" borderId="0" xfId="0" applyFont="1" applyBorder="1" applyAlignment="1">
      <alignment/>
    </xf>
    <xf numFmtId="0" fontId="37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2" fontId="15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 applyProtection="1" quotePrefix="1">
      <alignment horizontal="center"/>
      <protection/>
    </xf>
    <xf numFmtId="166" fontId="5" fillId="0" borderId="0" xfId="0" applyNumberFormat="1" applyFont="1" applyBorder="1" applyAlignment="1" applyProtection="1">
      <alignment horizontal="center"/>
      <protection/>
    </xf>
    <xf numFmtId="166" fontId="22" fillId="0" borderId="0" xfId="0" applyNumberFormat="1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0" fillId="0" borderId="20" xfId="0" applyFont="1" applyBorder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Continuous"/>
      <protection/>
    </xf>
    <xf numFmtId="0" fontId="11" fillId="0" borderId="20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34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 quotePrefix="1">
      <alignment horizontal="left"/>
      <protection/>
    </xf>
    <xf numFmtId="0" fontId="0" fillId="0" borderId="27" xfId="0" applyFont="1" applyBorder="1" applyAlignment="1" applyProtection="1">
      <alignment horizontal="center"/>
      <protection/>
    </xf>
    <xf numFmtId="164" fontId="0" fillId="0" borderId="22" xfId="0" applyNumberFormat="1" applyFont="1" applyBorder="1" applyAlignment="1" applyProtection="1">
      <alignment horizontal="center"/>
      <protection/>
    </xf>
    <xf numFmtId="0" fontId="33" fillId="0" borderId="15" xfId="0" applyFont="1" applyBorder="1" applyAlignment="1" applyProtection="1" quotePrefix="1">
      <alignment horizontal="center" vertical="center" wrapText="1"/>
      <protection/>
    </xf>
    <xf numFmtId="0" fontId="38" fillId="0" borderId="15" xfId="0" applyFont="1" applyFill="1" applyBorder="1" applyAlignment="1">
      <alignment horizontal="center" vertical="center" wrapText="1"/>
    </xf>
    <xf numFmtId="166" fontId="18" fillId="0" borderId="4" xfId="0" applyNumberFormat="1" applyFont="1" applyFill="1" applyBorder="1" applyAlignment="1">
      <alignment horizontal="center"/>
    </xf>
    <xf numFmtId="166" fontId="18" fillId="0" borderId="6" xfId="0" applyNumberFormat="1" applyFont="1" applyFill="1" applyBorder="1" applyAlignment="1">
      <alignment horizontal="center"/>
    </xf>
    <xf numFmtId="169" fontId="0" fillId="0" borderId="22" xfId="0" applyNumberFormat="1" applyFont="1" applyBorder="1" applyAlignment="1">
      <alignment horizontal="center"/>
    </xf>
    <xf numFmtId="7" fontId="13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41" fillId="0" borderId="34" xfId="0" applyFont="1" applyBorder="1" applyAlignment="1">
      <alignment horizontal="center"/>
    </xf>
    <xf numFmtId="0" fontId="43" fillId="0" borderId="0" xfId="0" applyFont="1" applyBorder="1" applyAlignment="1" applyProtection="1">
      <alignment horizontal="left"/>
      <protection/>
    </xf>
    <xf numFmtId="0" fontId="41" fillId="0" borderId="0" xfId="0" applyFont="1" applyBorder="1" applyAlignment="1">
      <alignment horizontal="center"/>
    </xf>
    <xf numFmtId="0" fontId="43" fillId="0" borderId="0" xfId="0" applyFont="1" applyBorder="1" applyAlignment="1" applyProtection="1">
      <alignment horizontal="left" vertical="top"/>
      <protection/>
    </xf>
    <xf numFmtId="0" fontId="41" fillId="0" borderId="0" xfId="0" applyFont="1" applyAlignment="1">
      <alignment/>
    </xf>
    <xf numFmtId="0" fontId="41" fillId="0" borderId="19" xfId="0" applyFont="1" applyBorder="1" applyAlignment="1">
      <alignment/>
    </xf>
    <xf numFmtId="164" fontId="44" fillId="0" borderId="0" xfId="0" applyNumberFormat="1" applyFont="1" applyBorder="1" applyAlignment="1" applyProtection="1">
      <alignment horizontal="center"/>
      <protection/>
    </xf>
    <xf numFmtId="0" fontId="41" fillId="0" borderId="0" xfId="0" applyFont="1" applyBorder="1" applyAlignment="1" applyProtection="1">
      <alignment horizontal="center"/>
      <protection/>
    </xf>
    <xf numFmtId="165" fontId="41" fillId="0" borderId="0" xfId="0" applyNumberFormat="1" applyFont="1" applyBorder="1" applyAlignment="1" applyProtection="1">
      <alignment horizontal="center"/>
      <protection/>
    </xf>
    <xf numFmtId="166" fontId="41" fillId="0" borderId="0" xfId="0" applyNumberFormat="1" applyFont="1" applyBorder="1" applyAlignment="1" applyProtection="1">
      <alignment horizontal="center"/>
      <protection/>
    </xf>
    <xf numFmtId="168" fontId="41" fillId="0" borderId="0" xfId="0" applyNumberFormat="1" applyFont="1" applyBorder="1" applyAlignment="1" applyProtection="1" quotePrefix="1">
      <alignment horizontal="center"/>
      <protection/>
    </xf>
    <xf numFmtId="2" fontId="45" fillId="0" borderId="0" xfId="0" applyNumberFormat="1" applyFont="1" applyBorder="1" applyAlignment="1" applyProtection="1">
      <alignment horizontal="center"/>
      <protection/>
    </xf>
    <xf numFmtId="7" fontId="46" fillId="0" borderId="0" xfId="0" applyNumberFormat="1" applyFont="1" applyFill="1" applyBorder="1" applyAlignment="1" applyProtection="1">
      <alignment horizontal="right"/>
      <protection/>
    </xf>
    <xf numFmtId="4" fontId="41" fillId="0" borderId="20" xfId="0" applyNumberFormat="1" applyFont="1" applyFill="1" applyBorder="1" applyAlignment="1">
      <alignment horizontal="center"/>
    </xf>
    <xf numFmtId="0" fontId="41" fillId="0" borderId="0" xfId="0" applyFont="1" applyFill="1" applyAlignment="1">
      <alignment/>
    </xf>
    <xf numFmtId="0" fontId="41" fillId="0" borderId="19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22" fontId="41" fillId="0" borderId="0" xfId="0" applyNumberFormat="1" applyFont="1" applyFill="1" applyBorder="1" applyAlignment="1">
      <alignment/>
    </xf>
    <xf numFmtId="7" fontId="48" fillId="0" borderId="0" xfId="0" applyNumberFormat="1" applyFont="1" applyFill="1" applyBorder="1" applyAlignment="1">
      <alignment horizontal="right"/>
    </xf>
    <xf numFmtId="4" fontId="47" fillId="0" borderId="0" xfId="0" applyNumberFormat="1" applyFont="1" applyFill="1" applyBorder="1" applyAlignment="1">
      <alignment horizontal="center"/>
    </xf>
    <xf numFmtId="0" fontId="41" fillId="0" borderId="20" xfId="0" applyFont="1" applyFill="1" applyBorder="1" applyAlignment="1">
      <alignment/>
    </xf>
    <xf numFmtId="0" fontId="41" fillId="0" borderId="0" xfId="0" applyFont="1" applyBorder="1" applyAlignment="1">
      <alignment/>
    </xf>
    <xf numFmtId="7" fontId="46" fillId="0" borderId="0" xfId="0" applyNumberFormat="1" applyFont="1" applyFill="1" applyBorder="1" applyAlignment="1">
      <alignment horizontal="right"/>
    </xf>
    <xf numFmtId="0" fontId="41" fillId="0" borderId="20" xfId="0" applyFont="1" applyBorder="1" applyAlignment="1">
      <alignment/>
    </xf>
    <xf numFmtId="0" fontId="29" fillId="0" borderId="19" xfId="0" applyFont="1" applyBorder="1" applyAlignment="1">
      <alignment/>
    </xf>
    <xf numFmtId="0" fontId="29" fillId="0" borderId="0" xfId="0" applyFont="1" applyAlignment="1">
      <alignment horizontal="centerContinuous"/>
    </xf>
    <xf numFmtId="0" fontId="53" fillId="3" borderId="21" xfId="0" applyFont="1" applyFill="1" applyBorder="1" applyAlignment="1" applyProtection="1">
      <alignment horizontal="centerContinuous" vertical="center" wrapText="1"/>
      <protection/>
    </xf>
    <xf numFmtId="0" fontId="54" fillId="3" borderId="27" xfId="0" applyFont="1" applyFill="1" applyBorder="1" applyAlignment="1">
      <alignment horizontal="centerContinuous"/>
    </xf>
    <xf numFmtId="0" fontId="53" fillId="3" borderId="22" xfId="0" applyFont="1" applyFill="1" applyBorder="1" applyAlignment="1">
      <alignment horizontal="centerContinuous" vertical="center"/>
    </xf>
    <xf numFmtId="0" fontId="55" fillId="3" borderId="15" xfId="0" applyFont="1" applyFill="1" applyBorder="1" applyAlignment="1" applyProtection="1">
      <alignment horizontal="center" vertical="center"/>
      <protection/>
    </xf>
    <xf numFmtId="166" fontId="56" fillId="3" borderId="1" xfId="0" applyNumberFormat="1" applyFont="1" applyFill="1" applyBorder="1" applyAlignment="1" applyProtection="1">
      <alignment horizontal="center"/>
      <protection/>
    </xf>
    <xf numFmtId="166" fontId="56" fillId="3" borderId="5" xfId="0" applyNumberFormat="1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left"/>
      <protection/>
    </xf>
    <xf numFmtId="0" fontId="4" fillId="0" borderId="34" xfId="0" applyFont="1" applyFill="1" applyBorder="1" applyAlignment="1" applyProtection="1">
      <alignment horizontal="center"/>
      <protection/>
    </xf>
    <xf numFmtId="0" fontId="56" fillId="3" borderId="31" xfId="0" applyFont="1" applyFill="1" applyBorder="1" applyAlignment="1">
      <alignment horizontal="center"/>
    </xf>
    <xf numFmtId="0" fontId="56" fillId="3" borderId="4" xfId="0" applyFont="1" applyFill="1" applyBorder="1" applyAlignment="1">
      <alignment horizontal="center"/>
    </xf>
    <xf numFmtId="0" fontId="56" fillId="3" borderId="1" xfId="0" applyFont="1" applyFill="1" applyBorder="1" applyAlignment="1" applyProtection="1">
      <alignment horizontal="center"/>
      <protection/>
    </xf>
    <xf numFmtId="0" fontId="56" fillId="3" borderId="10" xfId="0" applyFont="1" applyFill="1" applyBorder="1" applyAlignment="1" applyProtection="1">
      <alignment horizontal="center"/>
      <protection/>
    </xf>
    <xf numFmtId="166" fontId="56" fillId="3" borderId="4" xfId="0" applyNumberFormat="1" applyFont="1" applyFill="1" applyBorder="1" applyAlignment="1" applyProtection="1">
      <alignment horizontal="center"/>
      <protection/>
    </xf>
    <xf numFmtId="0" fontId="56" fillId="3" borderId="0" xfId="0" applyFont="1" applyFill="1" applyBorder="1" applyAlignment="1">
      <alignment horizontal="center"/>
    </xf>
    <xf numFmtId="164" fontId="56" fillId="3" borderId="12" xfId="0" applyNumberFormat="1" applyFont="1" applyFill="1" applyBorder="1" applyAlignment="1" applyProtection="1">
      <alignment horizontal="center"/>
      <protection/>
    </xf>
    <xf numFmtId="0" fontId="58" fillId="4" borderId="1" xfId="0" applyFont="1" applyFill="1" applyBorder="1" applyAlignment="1">
      <alignment/>
    </xf>
    <xf numFmtId="0" fontId="57" fillId="4" borderId="15" xfId="0" applyFont="1" applyFill="1" applyBorder="1" applyAlignment="1">
      <alignment horizontal="center" vertical="center" wrapText="1"/>
    </xf>
    <xf numFmtId="0" fontId="58" fillId="4" borderId="35" xfId="0" applyFont="1" applyFill="1" applyBorder="1" applyAlignment="1">
      <alignment/>
    </xf>
    <xf numFmtId="0" fontId="49" fillId="5" borderId="2" xfId="0" applyFont="1" applyFill="1" applyBorder="1" applyAlignment="1">
      <alignment/>
    </xf>
    <xf numFmtId="0" fontId="52" fillId="5" borderId="15" xfId="0" applyFont="1" applyFill="1" applyBorder="1" applyAlignment="1">
      <alignment horizontal="center" vertical="center" wrapText="1"/>
    </xf>
    <xf numFmtId="0" fontId="49" fillId="5" borderId="35" xfId="0" applyFont="1" applyFill="1" applyBorder="1" applyAlignment="1">
      <alignment/>
    </xf>
    <xf numFmtId="166" fontId="5" fillId="3" borderId="36" xfId="0" applyNumberFormat="1" applyFont="1" applyFill="1" applyBorder="1" applyAlignment="1" applyProtection="1" quotePrefix="1">
      <alignment horizontal="center"/>
      <protection/>
    </xf>
    <xf numFmtId="4" fontId="5" fillId="3" borderId="2" xfId="0" applyNumberFormat="1" applyFont="1" applyFill="1" applyBorder="1" applyAlignment="1" applyProtection="1">
      <alignment horizontal="center"/>
      <protection/>
    </xf>
    <xf numFmtId="0" fontId="60" fillId="6" borderId="21" xfId="0" applyFont="1" applyFill="1" applyBorder="1" applyAlignment="1">
      <alignment horizontal="centerContinuous" vertical="center" wrapText="1"/>
    </xf>
    <xf numFmtId="0" fontId="61" fillId="6" borderId="27" xfId="0" applyFont="1" applyFill="1" applyBorder="1" applyAlignment="1">
      <alignment horizontal="centerContinuous"/>
    </xf>
    <xf numFmtId="0" fontId="60" fillId="6" borderId="22" xfId="0" applyFont="1" applyFill="1" applyBorder="1" applyAlignment="1">
      <alignment horizontal="centerContinuous" vertical="center"/>
    </xf>
    <xf numFmtId="166" fontId="62" fillId="6" borderId="36" xfId="0" applyNumberFormat="1" applyFont="1" applyFill="1" applyBorder="1" applyAlignment="1" applyProtection="1" quotePrefix="1">
      <alignment horizontal="center"/>
      <protection/>
    </xf>
    <xf numFmtId="4" fontId="62" fillId="6" borderId="2" xfId="0" applyNumberFormat="1" applyFont="1" applyFill="1" applyBorder="1" applyAlignment="1" applyProtection="1">
      <alignment horizontal="center"/>
      <protection/>
    </xf>
    <xf numFmtId="0" fontId="4" fillId="3" borderId="37" xfId="0" applyFont="1" applyFill="1" applyBorder="1" applyAlignment="1">
      <alignment/>
    </xf>
    <xf numFmtId="0" fontId="4" fillId="3" borderId="38" xfId="0" applyFont="1" applyFill="1" applyBorder="1" applyAlignment="1">
      <alignment/>
    </xf>
    <xf numFmtId="0" fontId="4" fillId="3" borderId="39" xfId="0" applyFont="1" applyFill="1" applyBorder="1" applyAlignment="1">
      <alignment/>
    </xf>
    <xf numFmtId="0" fontId="62" fillId="6" borderId="37" xfId="0" applyFont="1" applyFill="1" applyBorder="1" applyAlignment="1">
      <alignment/>
    </xf>
    <xf numFmtId="0" fontId="62" fillId="6" borderId="38" xfId="0" applyFont="1" applyFill="1" applyBorder="1" applyAlignment="1">
      <alignment/>
    </xf>
    <xf numFmtId="0" fontId="62" fillId="6" borderId="39" xfId="0" applyFont="1" applyFill="1" applyBorder="1" applyAlignment="1">
      <alignment/>
    </xf>
    <xf numFmtId="166" fontId="62" fillId="6" borderId="40" xfId="0" applyNumberFormat="1" applyFont="1" applyFill="1" applyBorder="1" applyAlignment="1" applyProtection="1" quotePrefix="1">
      <alignment horizontal="center"/>
      <protection/>
    </xf>
    <xf numFmtId="166" fontId="5" fillId="3" borderId="40" xfId="0" applyNumberFormat="1" applyFont="1" applyFill="1" applyBorder="1" applyAlignment="1" applyProtection="1" quotePrefix="1">
      <alignment horizontal="center"/>
      <protection/>
    </xf>
    <xf numFmtId="0" fontId="4" fillId="0" borderId="35" xfId="0" applyFont="1" applyBorder="1" applyAlignment="1">
      <alignment/>
    </xf>
    <xf numFmtId="0" fontId="65" fillId="7" borderId="35" xfId="0" applyFont="1" applyFill="1" applyBorder="1" applyAlignment="1">
      <alignment/>
    </xf>
    <xf numFmtId="4" fontId="65" fillId="7" borderId="1" xfId="0" applyNumberFormat="1" applyFont="1" applyFill="1" applyBorder="1" applyAlignment="1" applyProtection="1">
      <alignment horizontal="center"/>
      <protection/>
    </xf>
    <xf numFmtId="0" fontId="64" fillId="7" borderId="15" xfId="0" applyFont="1" applyFill="1" applyBorder="1" applyAlignment="1">
      <alignment horizontal="center" vertical="center" wrapText="1"/>
    </xf>
    <xf numFmtId="0" fontId="67" fillId="8" borderId="15" xfId="0" applyFont="1" applyFill="1" applyBorder="1" applyAlignment="1">
      <alignment horizontal="center" vertical="center" wrapText="1"/>
    </xf>
    <xf numFmtId="0" fontId="68" fillId="8" borderId="35" xfId="0" applyFont="1" applyFill="1" applyBorder="1" applyAlignment="1">
      <alignment/>
    </xf>
    <xf numFmtId="4" fontId="68" fillId="8" borderId="1" xfId="0" applyNumberFormat="1" applyFont="1" applyFill="1" applyBorder="1" applyAlignment="1" applyProtection="1">
      <alignment horizontal="center"/>
      <protection/>
    </xf>
    <xf numFmtId="2" fontId="59" fillId="4" borderId="15" xfId="0" applyNumberFormat="1" applyFont="1" applyFill="1" applyBorder="1" applyAlignment="1" applyProtection="1">
      <alignment horizontal="center"/>
      <protection/>
    </xf>
    <xf numFmtId="2" fontId="50" fillId="5" borderId="15" xfId="0" applyNumberFormat="1" applyFont="1" applyFill="1" applyBorder="1" applyAlignment="1" applyProtection="1">
      <alignment horizontal="center"/>
      <protection/>
    </xf>
    <xf numFmtId="2" fontId="51" fillId="3" borderId="15" xfId="0" applyNumberFormat="1" applyFont="1" applyFill="1" applyBorder="1" applyAlignment="1" applyProtection="1">
      <alignment horizontal="center"/>
      <protection/>
    </xf>
    <xf numFmtId="2" fontId="63" fillId="6" borderId="15" xfId="0" applyNumberFormat="1" applyFont="1" applyFill="1" applyBorder="1" applyAlignment="1" applyProtection="1">
      <alignment horizontal="center"/>
      <protection/>
    </xf>
    <xf numFmtId="2" fontId="66" fillId="7" borderId="15" xfId="0" applyNumberFormat="1" applyFont="1" applyFill="1" applyBorder="1" applyAlignment="1" applyProtection="1">
      <alignment horizontal="center"/>
      <protection/>
    </xf>
    <xf numFmtId="2" fontId="69" fillId="8" borderId="15" xfId="0" applyNumberFormat="1" applyFont="1" applyFill="1" applyBorder="1" applyAlignment="1" applyProtection="1">
      <alignment horizontal="center"/>
      <protection/>
    </xf>
    <xf numFmtId="0" fontId="71" fillId="9" borderId="1" xfId="0" applyFont="1" applyFill="1" applyBorder="1" applyAlignment="1">
      <alignment/>
    </xf>
    <xf numFmtId="0" fontId="71" fillId="9" borderId="5" xfId="0" applyFont="1" applyFill="1" applyBorder="1" applyAlignment="1" applyProtection="1">
      <alignment horizontal="center"/>
      <protection/>
    </xf>
    <xf numFmtId="0" fontId="72" fillId="10" borderId="15" xfId="0" applyFont="1" applyFill="1" applyBorder="1" applyAlignment="1" applyProtection="1">
      <alignment horizontal="center" vertical="center"/>
      <protection/>
    </xf>
    <xf numFmtId="0" fontId="73" fillId="10" borderId="1" xfId="0" applyFont="1" applyFill="1" applyBorder="1" applyAlignment="1">
      <alignment/>
    </xf>
    <xf numFmtId="164" fontId="33" fillId="0" borderId="15" xfId="0" applyNumberFormat="1" applyFont="1" applyBorder="1" applyAlignment="1" applyProtection="1">
      <alignment horizontal="center" vertical="center" wrapText="1"/>
      <protection/>
    </xf>
    <xf numFmtId="166" fontId="70" fillId="9" borderId="15" xfId="0" applyNumberFormat="1" applyFont="1" applyFill="1" applyBorder="1" applyAlignment="1" applyProtection="1">
      <alignment horizontal="center" vertical="center"/>
      <protection/>
    </xf>
    <xf numFmtId="0" fontId="71" fillId="9" borderId="1" xfId="0" applyFont="1" applyFill="1" applyBorder="1" applyAlignment="1" applyProtection="1">
      <alignment horizontal="center"/>
      <protection/>
    </xf>
    <xf numFmtId="0" fontId="71" fillId="9" borderId="35" xfId="0" applyFont="1" applyFill="1" applyBorder="1" applyAlignment="1">
      <alignment/>
    </xf>
    <xf numFmtId="0" fontId="73" fillId="10" borderId="35" xfId="0" applyFont="1" applyFill="1" applyBorder="1" applyAlignment="1">
      <alignment/>
    </xf>
    <xf numFmtId="0" fontId="4" fillId="0" borderId="35" xfId="0" applyFont="1" applyBorder="1" applyAlignment="1">
      <alignment horizontal="center"/>
    </xf>
    <xf numFmtId="0" fontId="56" fillId="3" borderId="41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164" fontId="4" fillId="0" borderId="41" xfId="0" applyNumberFormat="1" applyFont="1" applyFill="1" applyBorder="1" applyAlignment="1" applyProtection="1">
      <alignment horizontal="center"/>
      <protection/>
    </xf>
    <xf numFmtId="0" fontId="4" fillId="0" borderId="42" xfId="0" applyFont="1" applyFill="1" applyBorder="1" applyAlignment="1">
      <alignment horizontal="center"/>
    </xf>
    <xf numFmtId="0" fontId="74" fillId="11" borderId="15" xfId="0" applyFont="1" applyFill="1" applyBorder="1" applyAlignment="1" applyProtection="1">
      <alignment horizontal="center" vertical="center"/>
      <protection/>
    </xf>
    <xf numFmtId="0" fontId="76" fillId="11" borderId="41" xfId="0" applyFont="1" applyFill="1" applyBorder="1" applyAlignment="1">
      <alignment horizontal="center"/>
    </xf>
    <xf numFmtId="0" fontId="76" fillId="11" borderId="4" xfId="0" applyFont="1" applyFill="1" applyBorder="1" applyAlignment="1">
      <alignment horizontal="center"/>
    </xf>
    <xf numFmtId="164" fontId="76" fillId="11" borderId="1" xfId="0" applyNumberFormat="1" applyFont="1" applyFill="1" applyBorder="1" applyAlignment="1" applyProtection="1">
      <alignment horizontal="center"/>
      <protection/>
    </xf>
    <xf numFmtId="164" fontId="76" fillId="11" borderId="5" xfId="0" applyNumberFormat="1" applyFont="1" applyFill="1" applyBorder="1" applyAlignment="1" applyProtection="1">
      <alignment horizontal="center"/>
      <protection/>
    </xf>
    <xf numFmtId="0" fontId="77" fillId="7" borderId="15" xfId="0" applyFont="1" applyFill="1" applyBorder="1" applyAlignment="1">
      <alignment horizontal="center" vertical="center" wrapText="1"/>
    </xf>
    <xf numFmtId="0" fontId="78" fillId="7" borderId="41" xfId="0" applyFont="1" applyFill="1" applyBorder="1" applyAlignment="1">
      <alignment horizontal="center"/>
    </xf>
    <xf numFmtId="0" fontId="78" fillId="7" borderId="4" xfId="0" applyFont="1" applyFill="1" applyBorder="1" applyAlignment="1">
      <alignment horizontal="center"/>
    </xf>
    <xf numFmtId="2" fontId="78" fillId="7" borderId="1" xfId="0" applyNumberFormat="1" applyFont="1" applyFill="1" applyBorder="1" applyAlignment="1">
      <alignment horizontal="center"/>
    </xf>
    <xf numFmtId="2" fontId="78" fillId="7" borderId="5" xfId="0" applyNumberFormat="1" applyFont="1" applyFill="1" applyBorder="1" applyAlignment="1">
      <alignment horizontal="center"/>
    </xf>
    <xf numFmtId="4" fontId="78" fillId="7" borderId="15" xfId="0" applyNumberFormat="1" applyFont="1" applyFill="1" applyBorder="1" applyAlignment="1">
      <alignment horizontal="center"/>
    </xf>
    <xf numFmtId="0" fontId="79" fillId="5" borderId="15" xfId="0" applyFont="1" applyFill="1" applyBorder="1" applyAlignment="1">
      <alignment horizontal="center" vertical="center" wrapText="1"/>
    </xf>
    <xf numFmtId="0" fontId="80" fillId="5" borderId="41" xfId="0" applyFont="1" applyFill="1" applyBorder="1" applyAlignment="1">
      <alignment horizontal="center"/>
    </xf>
    <xf numFmtId="0" fontId="80" fillId="5" borderId="4" xfId="0" applyFont="1" applyFill="1" applyBorder="1" applyAlignment="1">
      <alignment horizontal="center"/>
    </xf>
    <xf numFmtId="2" fontId="80" fillId="5" borderId="1" xfId="0" applyNumberFormat="1" applyFont="1" applyFill="1" applyBorder="1" applyAlignment="1">
      <alignment horizontal="center"/>
    </xf>
    <xf numFmtId="2" fontId="80" fillId="5" borderId="5" xfId="0" applyNumberFormat="1" applyFont="1" applyFill="1" applyBorder="1" applyAlignment="1">
      <alignment horizontal="center"/>
    </xf>
    <xf numFmtId="4" fontId="80" fillId="5" borderId="15" xfId="0" applyNumberFormat="1" applyFont="1" applyFill="1" applyBorder="1" applyAlignment="1">
      <alignment horizontal="center"/>
    </xf>
    <xf numFmtId="0" fontId="51" fillId="3" borderId="37" xfId="0" applyFont="1" applyFill="1" applyBorder="1" applyAlignment="1">
      <alignment horizontal="center"/>
    </xf>
    <xf numFmtId="0" fontId="51" fillId="3" borderId="39" xfId="0" applyFont="1" applyFill="1" applyBorder="1" applyAlignment="1">
      <alignment horizontal="center"/>
    </xf>
    <xf numFmtId="0" fontId="51" fillId="3" borderId="14" xfId="0" applyFont="1" applyFill="1" applyBorder="1" applyAlignment="1">
      <alignment horizontal="center"/>
    </xf>
    <xf numFmtId="0" fontId="51" fillId="3" borderId="43" xfId="0" applyFont="1" applyFill="1" applyBorder="1" applyAlignment="1">
      <alignment horizontal="center"/>
    </xf>
    <xf numFmtId="166" fontId="51" fillId="3" borderId="14" xfId="0" applyNumberFormat="1" applyFont="1" applyFill="1" applyBorder="1" applyAlignment="1" applyProtection="1" quotePrefix="1">
      <alignment horizontal="center"/>
      <protection/>
    </xf>
    <xf numFmtId="166" fontId="51" fillId="3" borderId="43" xfId="0" applyNumberFormat="1" applyFont="1" applyFill="1" applyBorder="1" applyAlignment="1" applyProtection="1" quotePrefix="1">
      <alignment horizontal="center"/>
      <protection/>
    </xf>
    <xf numFmtId="166" fontId="51" fillId="3" borderId="44" xfId="0" applyNumberFormat="1" applyFont="1" applyFill="1" applyBorder="1" applyAlignment="1" applyProtection="1" quotePrefix="1">
      <alignment horizontal="center"/>
      <protection/>
    </xf>
    <xf numFmtId="166" fontId="51" fillId="3" borderId="45" xfId="0" applyNumberFormat="1" applyFont="1" applyFill="1" applyBorder="1" applyAlignment="1" applyProtection="1" quotePrefix="1">
      <alignment horizontal="center"/>
      <protection/>
    </xf>
    <xf numFmtId="4" fontId="51" fillId="3" borderId="46" xfId="0" applyNumberFormat="1" applyFont="1" applyFill="1" applyBorder="1" applyAlignment="1">
      <alignment horizontal="center"/>
    </xf>
    <xf numFmtId="4" fontId="51" fillId="3" borderId="22" xfId="0" applyNumberFormat="1" applyFont="1" applyFill="1" applyBorder="1" applyAlignment="1">
      <alignment horizontal="center"/>
    </xf>
    <xf numFmtId="0" fontId="81" fillId="12" borderId="21" xfId="0" applyFont="1" applyFill="1" applyBorder="1" applyAlignment="1" applyProtection="1">
      <alignment horizontal="centerContinuous" vertical="center" wrapText="1"/>
      <protection/>
    </xf>
    <xf numFmtId="0" fontId="81" fillId="12" borderId="22" xfId="0" applyFont="1" applyFill="1" applyBorder="1" applyAlignment="1">
      <alignment horizontal="centerContinuous" vertical="center"/>
    </xf>
    <xf numFmtId="0" fontId="82" fillId="12" borderId="47" xfId="0" applyFont="1" applyFill="1" applyBorder="1" applyAlignment="1">
      <alignment horizontal="center"/>
    </xf>
    <xf numFmtId="0" fontId="82" fillId="12" borderId="48" xfId="0" applyFont="1" applyFill="1" applyBorder="1" applyAlignment="1">
      <alignment horizontal="center"/>
    </xf>
    <xf numFmtId="0" fontId="82" fillId="12" borderId="14" xfId="0" applyFont="1" applyFill="1" applyBorder="1" applyAlignment="1">
      <alignment horizontal="center"/>
    </xf>
    <xf numFmtId="0" fontId="82" fillId="12" borderId="43" xfId="0" applyFont="1" applyFill="1" applyBorder="1" applyAlignment="1">
      <alignment horizontal="center"/>
    </xf>
    <xf numFmtId="166" fontId="82" fillId="12" borderId="14" xfId="0" applyNumberFormat="1" applyFont="1" applyFill="1" applyBorder="1" applyAlignment="1" applyProtection="1" quotePrefix="1">
      <alignment horizontal="center"/>
      <protection/>
    </xf>
    <xf numFmtId="166" fontId="82" fillId="12" borderId="43" xfId="0" applyNumberFormat="1" applyFont="1" applyFill="1" applyBorder="1" applyAlignment="1" applyProtection="1" quotePrefix="1">
      <alignment horizontal="center"/>
      <protection/>
    </xf>
    <xf numFmtId="166" fontId="82" fillId="12" borderId="49" xfId="0" applyNumberFormat="1" applyFont="1" applyFill="1" applyBorder="1" applyAlignment="1" applyProtection="1" quotePrefix="1">
      <alignment horizontal="center"/>
      <protection/>
    </xf>
    <xf numFmtId="166" fontId="82" fillId="12" borderId="50" xfId="0" applyNumberFormat="1" applyFont="1" applyFill="1" applyBorder="1" applyAlignment="1" applyProtection="1" quotePrefix="1">
      <alignment horizontal="center"/>
      <protection/>
    </xf>
    <xf numFmtId="4" fontId="82" fillId="12" borderId="46" xfId="0" applyNumberFormat="1" applyFont="1" applyFill="1" applyBorder="1" applyAlignment="1">
      <alignment horizontal="center"/>
    </xf>
    <xf numFmtId="4" fontId="82" fillId="12" borderId="51" xfId="0" applyNumberFormat="1" applyFont="1" applyFill="1" applyBorder="1" applyAlignment="1">
      <alignment horizontal="center"/>
    </xf>
    <xf numFmtId="0" fontId="81" fillId="12" borderId="15" xfId="0" applyFont="1" applyFill="1" applyBorder="1" applyAlignment="1">
      <alignment horizontal="center" vertical="center" wrapText="1"/>
    </xf>
    <xf numFmtId="0" fontId="57" fillId="13" borderId="15" xfId="0" applyFont="1" applyFill="1" applyBorder="1" applyAlignment="1">
      <alignment horizontal="center" vertical="center" wrapText="1"/>
    </xf>
    <xf numFmtId="0" fontId="59" fillId="13" borderId="41" xfId="0" applyFont="1" applyFill="1" applyBorder="1" applyAlignment="1">
      <alignment horizontal="center"/>
    </xf>
    <xf numFmtId="0" fontId="59" fillId="13" borderId="4" xfId="0" applyFont="1" applyFill="1" applyBorder="1" applyAlignment="1">
      <alignment horizontal="center"/>
    </xf>
    <xf numFmtId="166" fontId="59" fillId="13" borderId="1" xfId="0" applyNumberFormat="1" applyFont="1" applyFill="1" applyBorder="1" applyAlignment="1" applyProtection="1" quotePrefix="1">
      <alignment horizontal="center"/>
      <protection/>
    </xf>
    <xf numFmtId="166" fontId="59" fillId="13" borderId="5" xfId="0" applyNumberFormat="1" applyFont="1" applyFill="1" applyBorder="1" applyAlignment="1" applyProtection="1" quotePrefix="1">
      <alignment horizontal="center"/>
      <protection/>
    </xf>
    <xf numFmtId="0" fontId="83" fillId="7" borderId="15" xfId="0" applyFont="1" applyFill="1" applyBorder="1" applyAlignment="1">
      <alignment horizontal="center" vertical="center" wrapText="1"/>
    </xf>
    <xf numFmtId="0" fontId="84" fillId="7" borderId="41" xfId="0" applyFont="1" applyFill="1" applyBorder="1" applyAlignment="1">
      <alignment horizontal="center"/>
    </xf>
    <xf numFmtId="0" fontId="84" fillId="7" borderId="4" xfId="0" applyFont="1" applyFill="1" applyBorder="1" applyAlignment="1">
      <alignment horizontal="center"/>
    </xf>
    <xf numFmtId="166" fontId="84" fillId="7" borderId="4" xfId="0" applyNumberFormat="1" applyFont="1" applyFill="1" applyBorder="1" applyAlignment="1" applyProtection="1" quotePrefix="1">
      <alignment horizontal="center"/>
      <protection/>
    </xf>
    <xf numFmtId="166" fontId="84" fillId="7" borderId="5" xfId="0" applyNumberFormat="1" applyFont="1" applyFill="1" applyBorder="1" applyAlignment="1" applyProtection="1" quotePrefix="1">
      <alignment horizontal="center"/>
      <protection/>
    </xf>
    <xf numFmtId="0" fontId="76" fillId="10" borderId="1" xfId="0" applyFont="1" applyFill="1" applyBorder="1" applyAlignment="1" applyProtection="1">
      <alignment horizontal="center"/>
      <protection/>
    </xf>
    <xf numFmtId="0" fontId="74" fillId="10" borderId="15" xfId="0" applyFont="1" applyFill="1" applyBorder="1" applyAlignment="1" applyProtection="1">
      <alignment horizontal="center" vertical="center"/>
      <protection/>
    </xf>
    <xf numFmtId="0" fontId="76" fillId="10" borderId="35" xfId="0" applyFont="1" applyFill="1" applyBorder="1" applyAlignment="1" applyProtection="1">
      <alignment horizontal="center"/>
      <protection/>
    </xf>
    <xf numFmtId="0" fontId="82" fillId="12" borderId="1" xfId="0" applyFont="1" applyFill="1" applyBorder="1" applyAlignment="1" applyProtection="1">
      <alignment horizontal="center"/>
      <protection/>
    </xf>
    <xf numFmtId="0" fontId="82" fillId="12" borderId="35" xfId="0" applyFont="1" applyFill="1" applyBorder="1" applyAlignment="1" applyProtection="1">
      <alignment horizontal="center"/>
      <protection/>
    </xf>
    <xf numFmtId="4" fontId="82" fillId="12" borderId="15" xfId="0" applyNumberFormat="1" applyFont="1" applyFill="1" applyBorder="1" applyAlignment="1">
      <alignment horizontal="center"/>
    </xf>
    <xf numFmtId="0" fontId="52" fillId="5" borderId="21" xfId="0" applyFont="1" applyFill="1" applyBorder="1" applyAlignment="1" applyProtection="1">
      <alignment horizontal="centerContinuous" vertical="center" wrapText="1"/>
      <protection/>
    </xf>
    <xf numFmtId="0" fontId="52" fillId="5" borderId="22" xfId="0" applyFont="1" applyFill="1" applyBorder="1" applyAlignment="1">
      <alignment horizontal="centerContinuous" vertical="center"/>
    </xf>
    <xf numFmtId="166" fontId="50" fillId="5" borderId="37" xfId="0" applyNumberFormat="1" applyFont="1" applyFill="1" applyBorder="1" applyAlignment="1" applyProtection="1" quotePrefix="1">
      <alignment horizontal="center"/>
      <protection/>
    </xf>
    <xf numFmtId="166" fontId="50" fillId="5" borderId="39" xfId="0" applyNumberFormat="1" applyFont="1" applyFill="1" applyBorder="1" applyAlignment="1" applyProtection="1" quotePrefix="1">
      <alignment horizontal="center"/>
      <protection/>
    </xf>
    <xf numFmtId="166" fontId="50" fillId="5" borderId="40" xfId="0" applyNumberFormat="1" applyFont="1" applyFill="1" applyBorder="1" applyAlignment="1" applyProtection="1" quotePrefix="1">
      <alignment horizontal="center"/>
      <protection/>
    </xf>
    <xf numFmtId="166" fontId="50" fillId="5" borderId="52" xfId="0" applyNumberFormat="1" applyFont="1" applyFill="1" applyBorder="1" applyAlignment="1" applyProtection="1" quotePrefix="1">
      <alignment horizontal="center"/>
      <protection/>
    </xf>
    <xf numFmtId="4" fontId="50" fillId="5" borderId="46" xfId="0" applyNumberFormat="1" applyFont="1" applyFill="1" applyBorder="1" applyAlignment="1">
      <alignment horizontal="center"/>
    </xf>
    <xf numFmtId="4" fontId="50" fillId="5" borderId="51" xfId="0" applyNumberFormat="1" applyFont="1" applyFill="1" applyBorder="1" applyAlignment="1">
      <alignment horizontal="center"/>
    </xf>
    <xf numFmtId="166" fontId="75" fillId="4" borderId="1" xfId="0" applyNumberFormat="1" applyFont="1" applyFill="1" applyBorder="1" applyAlignment="1" applyProtection="1" quotePrefix="1">
      <alignment horizontal="center"/>
      <protection/>
    </xf>
    <xf numFmtId="4" fontId="75" fillId="4" borderId="15" xfId="0" applyNumberFormat="1" applyFont="1" applyFill="1" applyBorder="1" applyAlignment="1">
      <alignment horizontal="center"/>
    </xf>
    <xf numFmtId="0" fontId="74" fillId="4" borderId="15" xfId="0" applyFont="1" applyFill="1" applyBorder="1" applyAlignment="1">
      <alignment horizontal="center" vertical="center" wrapText="1"/>
    </xf>
    <xf numFmtId="166" fontId="75" fillId="4" borderId="35" xfId="0" applyNumberFormat="1" applyFont="1" applyFill="1" applyBorder="1" applyAlignment="1" applyProtection="1" quotePrefix="1">
      <alignment horizontal="center"/>
      <protection/>
    </xf>
    <xf numFmtId="0" fontId="38" fillId="7" borderId="15" xfId="0" applyFont="1" applyFill="1" applyBorder="1" applyAlignment="1">
      <alignment horizontal="center" vertical="center" wrapText="1"/>
    </xf>
    <xf numFmtId="0" fontId="85" fillId="7" borderId="41" xfId="0" applyFont="1" applyFill="1" applyBorder="1" applyAlignment="1">
      <alignment horizontal="center"/>
    </xf>
    <xf numFmtId="2" fontId="85" fillId="7" borderId="4" xfId="0" applyNumberFormat="1" applyFont="1" applyFill="1" applyBorder="1" applyAlignment="1">
      <alignment horizontal="center"/>
    </xf>
    <xf numFmtId="4" fontId="85" fillId="7" borderId="15" xfId="0" applyNumberFormat="1" applyFont="1" applyFill="1" applyBorder="1" applyAlignment="1">
      <alignment horizontal="center"/>
    </xf>
    <xf numFmtId="0" fontId="57" fillId="14" borderId="21" xfId="0" applyFont="1" applyFill="1" applyBorder="1" applyAlignment="1" applyProtection="1">
      <alignment horizontal="centerContinuous" vertical="center" wrapText="1"/>
      <protection/>
    </xf>
    <xf numFmtId="0" fontId="57" fillId="14" borderId="22" xfId="0" applyFont="1" applyFill="1" applyBorder="1" applyAlignment="1">
      <alignment horizontal="centerContinuous" vertical="center"/>
    </xf>
    <xf numFmtId="0" fontId="59" fillId="14" borderId="37" xfId="0" applyFont="1" applyFill="1" applyBorder="1" applyAlignment="1">
      <alignment horizontal="center"/>
    </xf>
    <xf numFmtId="0" fontId="59" fillId="14" borderId="39" xfId="0" applyFont="1" applyFill="1" applyBorder="1" applyAlignment="1">
      <alignment horizontal="center"/>
    </xf>
    <xf numFmtId="166" fontId="59" fillId="14" borderId="14" xfId="0" applyNumberFormat="1" applyFont="1" applyFill="1" applyBorder="1" applyAlignment="1" applyProtection="1" quotePrefix="1">
      <alignment horizontal="center"/>
      <protection/>
    </xf>
    <xf numFmtId="166" fontId="59" fillId="14" borderId="43" xfId="0" applyNumberFormat="1" applyFont="1" applyFill="1" applyBorder="1" applyAlignment="1" applyProtection="1" quotePrefix="1">
      <alignment horizontal="center"/>
      <protection/>
    </xf>
    <xf numFmtId="4" fontId="59" fillId="14" borderId="46" xfId="0" applyNumberFormat="1" applyFont="1" applyFill="1" applyBorder="1" applyAlignment="1">
      <alignment horizontal="center"/>
    </xf>
    <xf numFmtId="4" fontId="59" fillId="14" borderId="22" xfId="0" applyNumberFormat="1" applyFont="1" applyFill="1" applyBorder="1" applyAlignment="1">
      <alignment horizontal="center"/>
    </xf>
    <xf numFmtId="0" fontId="60" fillId="5" borderId="15" xfId="0" applyFont="1" applyFill="1" applyBorder="1" applyAlignment="1">
      <alignment horizontal="center" vertical="center" wrapText="1"/>
    </xf>
    <xf numFmtId="0" fontId="63" fillId="5" borderId="41" xfId="0" applyFont="1" applyFill="1" applyBorder="1" applyAlignment="1">
      <alignment horizontal="center"/>
    </xf>
    <xf numFmtId="166" fontId="63" fillId="5" borderId="4" xfId="0" applyNumberFormat="1" applyFont="1" applyFill="1" applyBorder="1" applyAlignment="1" applyProtection="1" quotePrefix="1">
      <alignment horizontal="center"/>
      <protection/>
    </xf>
    <xf numFmtId="4" fontId="63" fillId="5" borderId="15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4" fontId="59" fillId="13" borderId="15" xfId="0" applyNumberFormat="1" applyFont="1" applyFill="1" applyBorder="1" applyAlignment="1">
      <alignment horizontal="center"/>
    </xf>
    <xf numFmtId="4" fontId="84" fillId="7" borderId="15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7" fontId="16" fillId="0" borderId="35" xfId="0" applyNumberFormat="1" applyFont="1" applyBorder="1" applyAlignment="1">
      <alignment/>
    </xf>
    <xf numFmtId="7" fontId="18" fillId="0" borderId="41" xfId="0" applyNumberFormat="1" applyFont="1" applyFill="1" applyBorder="1" applyAlignment="1">
      <alignment horizontal="center"/>
    </xf>
    <xf numFmtId="171" fontId="13" fillId="0" borderId="0" xfId="0" applyNumberFormat="1" applyFont="1" applyBorder="1" applyAlignment="1">
      <alignment horizontal="right"/>
    </xf>
    <xf numFmtId="172" fontId="29" fillId="0" borderId="17" xfId="0" applyNumberFormat="1" applyFont="1" applyBorder="1" applyAlignment="1">
      <alignment/>
    </xf>
    <xf numFmtId="172" fontId="11" fillId="0" borderId="0" xfId="0" applyNumberFormat="1" applyFont="1" applyBorder="1" applyAlignment="1">
      <alignment horizontal="centerContinuous"/>
    </xf>
    <xf numFmtId="172" fontId="14" fillId="0" borderId="0" xfId="0" applyNumberFormat="1" applyFont="1" applyBorder="1" applyAlignment="1">
      <alignment/>
    </xf>
    <xf numFmtId="172" fontId="13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13" fillId="0" borderId="0" xfId="0" applyNumberFormat="1" applyFont="1" applyBorder="1" applyAlignment="1">
      <alignment horizontal="right"/>
    </xf>
    <xf numFmtId="171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69" fontId="73" fillId="10" borderId="1" xfId="0" applyNumberFormat="1" applyFont="1" applyFill="1" applyBorder="1" applyAlignment="1" applyProtection="1">
      <alignment horizontal="center"/>
      <protection/>
    </xf>
    <xf numFmtId="169" fontId="73" fillId="10" borderId="5" xfId="0" applyNumberFormat="1" applyFont="1" applyFill="1" applyBorder="1" applyAlignment="1" applyProtection="1">
      <alignment horizontal="center"/>
      <protection/>
    </xf>
    <xf numFmtId="169" fontId="56" fillId="3" borderId="1" xfId="0" applyNumberFormat="1" applyFont="1" applyFill="1" applyBorder="1" applyAlignment="1" applyProtection="1">
      <alignment horizontal="center"/>
      <protection/>
    </xf>
    <xf numFmtId="169" fontId="16" fillId="0" borderId="21" xfId="0" applyNumberFormat="1" applyFont="1" applyBorder="1" applyAlignment="1">
      <alignment horizontal="centerContinuous"/>
    </xf>
    <xf numFmtId="7" fontId="16" fillId="0" borderId="42" xfId="0" applyNumberFormat="1" applyFont="1" applyFill="1" applyBorder="1" applyAlignment="1">
      <alignment/>
    </xf>
    <xf numFmtId="7" fontId="36" fillId="0" borderId="1" xfId="0" applyNumberFormat="1" applyFont="1" applyBorder="1" applyAlignment="1" applyProtection="1">
      <alignment/>
      <protection/>
    </xf>
    <xf numFmtId="0" fontId="86" fillId="0" borderId="0" xfId="0" applyFont="1" applyAlignment="1">
      <alignment horizontal="right" vertical="top"/>
    </xf>
    <xf numFmtId="0" fontId="86" fillId="0" borderId="0" xfId="0" applyFont="1" applyFill="1" applyAlignment="1">
      <alignment horizontal="right" vertical="top"/>
    </xf>
    <xf numFmtId="0" fontId="0" fillId="0" borderId="0" xfId="0" applyFont="1" applyBorder="1" applyAlignment="1" applyProtection="1">
      <alignment horizontal="center"/>
      <protection/>
    </xf>
    <xf numFmtId="169" fontId="0" fillId="0" borderId="0" xfId="0" applyNumberFormat="1" applyFont="1" applyBorder="1" applyAlignment="1">
      <alignment horizontal="centerContinuous"/>
    </xf>
    <xf numFmtId="7" fontId="12" fillId="0" borderId="11" xfId="0" applyNumberFormat="1" applyFont="1" applyFill="1" applyBorder="1" applyAlignment="1" applyProtection="1">
      <alignment horizontal="right"/>
      <protection/>
    </xf>
    <xf numFmtId="0" fontId="0" fillId="0" borderId="21" xfId="0" applyFont="1" applyBorder="1" applyAlignment="1" applyProtection="1">
      <alignment horizontal="left" vertical="center"/>
      <protection/>
    </xf>
    <xf numFmtId="169" fontId="0" fillId="0" borderId="22" xfId="0" applyNumberFormat="1" applyFont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169" fontId="0" fillId="0" borderId="22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89" fillId="0" borderId="0" xfId="0" applyNumberFormat="1" applyFont="1" applyBorder="1" applyAlignment="1">
      <alignment horizontal="left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164" fontId="4" fillId="0" borderId="1" xfId="0" applyNumberFormat="1" applyFont="1" applyFill="1" applyBorder="1" applyAlignment="1" applyProtection="1">
      <alignment horizontal="center"/>
      <protection locked="0"/>
    </xf>
    <xf numFmtId="165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22" applyFont="1" applyFill="1" applyBorder="1" applyAlignment="1" applyProtection="1">
      <alignment horizontal="center"/>
      <protection locked="0"/>
    </xf>
    <xf numFmtId="164" fontId="4" fillId="0" borderId="1" xfId="22" applyNumberFormat="1" applyFont="1" applyFill="1" applyBorder="1" applyAlignment="1" applyProtection="1">
      <alignment horizontal="center"/>
      <protection locked="0"/>
    </xf>
    <xf numFmtId="165" fontId="4" fillId="0" borderId="1" xfId="22" applyNumberFormat="1" applyFont="1" applyFill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165" fontId="4" fillId="0" borderId="1" xfId="0" applyNumberFormat="1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164" fontId="5" fillId="0" borderId="5" xfId="0" applyNumberFormat="1" applyFont="1" applyBorder="1" applyAlignment="1" applyProtection="1">
      <alignment horizontal="center"/>
      <protection locked="0"/>
    </xf>
    <xf numFmtId="165" fontId="4" fillId="0" borderId="5" xfId="0" applyNumberFormat="1" applyFont="1" applyBorder="1" applyAlignment="1" applyProtection="1">
      <alignment horizontal="center"/>
      <protection locked="0"/>
    </xf>
    <xf numFmtId="22" fontId="4" fillId="0" borderId="2" xfId="0" applyNumberFormat="1" applyFont="1" applyFill="1" applyBorder="1" applyAlignment="1" applyProtection="1">
      <alignment horizontal="center"/>
      <protection locked="0"/>
    </xf>
    <xf numFmtId="22" fontId="4" fillId="0" borderId="12" xfId="0" applyNumberFormat="1" applyFont="1" applyFill="1" applyBorder="1" applyAlignment="1" applyProtection="1">
      <alignment horizontal="center"/>
      <protection locked="0"/>
    </xf>
    <xf numFmtId="22" fontId="4" fillId="0" borderId="2" xfId="22" applyNumberFormat="1" applyFont="1" applyFill="1" applyBorder="1" applyAlignment="1" applyProtection="1">
      <alignment horizontal="center"/>
      <protection locked="0"/>
    </xf>
    <xf numFmtId="22" fontId="4" fillId="0" borderId="10" xfId="22" applyNumberFormat="1" applyFont="1" applyFill="1" applyBorder="1" applyAlignment="1" applyProtection="1">
      <alignment horizontal="center"/>
      <protection locked="0"/>
    </xf>
    <xf numFmtId="22" fontId="4" fillId="0" borderId="2" xfId="0" applyNumberFormat="1" applyFont="1" applyBorder="1" applyAlignment="1" applyProtection="1">
      <alignment horizontal="center"/>
      <protection locked="0"/>
    </xf>
    <xf numFmtId="22" fontId="4" fillId="0" borderId="12" xfId="0" applyNumberFormat="1" applyFont="1" applyBorder="1" applyAlignment="1" applyProtection="1">
      <alignment horizontal="center"/>
      <protection locked="0"/>
    </xf>
    <xf numFmtId="22" fontId="4" fillId="0" borderId="10" xfId="0" applyNumberFormat="1" applyFont="1" applyBorder="1" applyAlignment="1" applyProtection="1">
      <alignment horizontal="center"/>
      <protection locked="0"/>
    </xf>
    <xf numFmtId="166" fontId="4" fillId="0" borderId="5" xfId="0" applyNumberFormat="1" applyFont="1" applyBorder="1" applyAlignment="1" applyProtection="1">
      <alignment horizontal="center"/>
      <protection locked="0"/>
    </xf>
    <xf numFmtId="166" fontId="4" fillId="0" borderId="2" xfId="0" applyNumberFormat="1" applyFont="1" applyBorder="1" applyAlignment="1" applyProtection="1">
      <alignment horizontal="center"/>
      <protection locked="0"/>
    </xf>
    <xf numFmtId="168" fontId="4" fillId="0" borderId="1" xfId="0" applyNumberFormat="1" applyFont="1" applyBorder="1" applyAlignment="1" applyProtection="1" quotePrefix="1">
      <alignment horizontal="center"/>
      <protection locked="0"/>
    </xf>
    <xf numFmtId="166" fontId="4" fillId="0" borderId="1" xfId="0" applyNumberFormat="1" applyFont="1" applyBorder="1" applyAlignment="1" applyProtection="1">
      <alignment horizontal="center"/>
      <protection locked="0"/>
    </xf>
    <xf numFmtId="2" fontId="59" fillId="4" borderId="1" xfId="0" applyNumberFormat="1" applyFont="1" applyFill="1" applyBorder="1" applyAlignment="1" applyProtection="1">
      <alignment horizontal="center"/>
      <protection locked="0"/>
    </xf>
    <xf numFmtId="2" fontId="50" fillId="5" borderId="2" xfId="0" applyNumberFormat="1" applyFont="1" applyFill="1" applyBorder="1" applyAlignment="1" applyProtection="1">
      <alignment horizontal="center"/>
      <protection locked="0"/>
    </xf>
    <xf numFmtId="166" fontId="51" fillId="3" borderId="40" xfId="0" applyNumberFormat="1" applyFont="1" applyFill="1" applyBorder="1" applyAlignment="1" applyProtection="1" quotePrefix="1">
      <alignment horizontal="center"/>
      <protection locked="0"/>
    </xf>
    <xf numFmtId="166" fontId="51" fillId="3" borderId="36" xfId="0" applyNumberFormat="1" applyFont="1" applyFill="1" applyBorder="1" applyAlignment="1" applyProtection="1" quotePrefix="1">
      <alignment horizontal="center"/>
      <protection locked="0"/>
    </xf>
    <xf numFmtId="4" fontId="51" fillId="3" borderId="2" xfId="0" applyNumberFormat="1" applyFont="1" applyFill="1" applyBorder="1" applyAlignment="1" applyProtection="1">
      <alignment horizontal="center"/>
      <protection locked="0"/>
    </xf>
    <xf numFmtId="166" fontId="63" fillId="6" borderId="40" xfId="0" applyNumberFormat="1" applyFont="1" applyFill="1" applyBorder="1" applyAlignment="1" applyProtection="1" quotePrefix="1">
      <alignment horizontal="center"/>
      <protection locked="0"/>
    </xf>
    <xf numFmtId="166" fontId="63" fillId="6" borderId="36" xfId="0" applyNumberFormat="1" applyFont="1" applyFill="1" applyBorder="1" applyAlignment="1" applyProtection="1" quotePrefix="1">
      <alignment horizontal="center"/>
      <protection locked="0"/>
    </xf>
    <xf numFmtId="4" fontId="63" fillId="6" borderId="2" xfId="0" applyNumberFormat="1" applyFont="1" applyFill="1" applyBorder="1" applyAlignment="1" applyProtection="1">
      <alignment horizontal="center"/>
      <protection locked="0"/>
    </xf>
    <xf numFmtId="4" fontId="66" fillId="7" borderId="1" xfId="0" applyNumberFormat="1" applyFont="1" applyFill="1" applyBorder="1" applyAlignment="1" applyProtection="1">
      <alignment horizontal="center"/>
      <protection locked="0"/>
    </xf>
    <xf numFmtId="4" fontId="69" fillId="8" borderId="1" xfId="0" applyNumberFormat="1" applyFont="1" applyFill="1" applyBorder="1" applyAlignment="1" applyProtection="1">
      <alignment horizontal="center"/>
      <protection locked="0"/>
    </xf>
    <xf numFmtId="4" fontId="5" fillId="0" borderId="1" xfId="0" applyNumberFormat="1" applyFont="1" applyBorder="1" applyAlignment="1" applyProtection="1">
      <alignment horizontal="center"/>
      <protection locked="0"/>
    </xf>
    <xf numFmtId="168" fontId="4" fillId="0" borderId="5" xfId="0" applyNumberFormat="1" applyFont="1" applyBorder="1" applyAlignment="1" applyProtection="1" quotePrefix="1">
      <alignment horizontal="center"/>
      <protection locked="0"/>
    </xf>
    <xf numFmtId="2" fontId="58" fillId="4" borderId="5" xfId="0" applyNumberFormat="1" applyFont="1" applyFill="1" applyBorder="1" applyAlignment="1" applyProtection="1">
      <alignment horizontal="center"/>
      <protection locked="0"/>
    </xf>
    <xf numFmtId="2" fontId="50" fillId="5" borderId="5" xfId="0" applyNumberFormat="1" applyFont="1" applyFill="1" applyBorder="1" applyAlignment="1" applyProtection="1">
      <alignment horizontal="center"/>
      <protection locked="0"/>
    </xf>
    <xf numFmtId="166" fontId="51" fillId="3" borderId="49" xfId="0" applyNumberFormat="1" applyFont="1" applyFill="1" applyBorder="1" applyAlignment="1" applyProtection="1" quotePrefix="1">
      <alignment horizontal="center"/>
      <protection locked="0"/>
    </xf>
    <xf numFmtId="166" fontId="51" fillId="3" borderId="53" xfId="0" applyNumberFormat="1" applyFont="1" applyFill="1" applyBorder="1" applyAlignment="1" applyProtection="1" quotePrefix="1">
      <alignment horizontal="center"/>
      <protection locked="0"/>
    </xf>
    <xf numFmtId="4" fontId="51" fillId="3" borderId="50" xfId="0" applyNumberFormat="1" applyFont="1" applyFill="1" applyBorder="1" applyAlignment="1" applyProtection="1">
      <alignment horizontal="center"/>
      <protection locked="0"/>
    </xf>
    <xf numFmtId="166" fontId="63" fillId="6" borderId="49" xfId="0" applyNumberFormat="1" applyFont="1" applyFill="1" applyBorder="1" applyAlignment="1" applyProtection="1" quotePrefix="1">
      <alignment horizontal="center"/>
      <protection locked="0"/>
    </xf>
    <xf numFmtId="166" fontId="63" fillId="6" borderId="53" xfId="0" applyNumberFormat="1" applyFont="1" applyFill="1" applyBorder="1" applyAlignment="1" applyProtection="1" quotePrefix="1">
      <alignment horizontal="center"/>
      <protection locked="0"/>
    </xf>
    <xf numFmtId="4" fontId="63" fillId="6" borderId="50" xfId="0" applyNumberFormat="1" applyFont="1" applyFill="1" applyBorder="1" applyAlignment="1" applyProtection="1">
      <alignment horizontal="center"/>
      <protection locked="0"/>
    </xf>
    <xf numFmtId="4" fontId="66" fillId="7" borderId="5" xfId="0" applyNumberFormat="1" applyFont="1" applyFill="1" applyBorder="1" applyAlignment="1" applyProtection="1">
      <alignment horizontal="center"/>
      <protection locked="0"/>
    </xf>
    <xf numFmtId="4" fontId="69" fillId="8" borderId="5" xfId="0" applyNumberFormat="1" applyFont="1" applyFill="1" applyBorder="1" applyAlignment="1" applyProtection="1">
      <alignment horizontal="center"/>
      <protection locked="0"/>
    </xf>
    <xf numFmtId="4" fontId="5" fillId="0" borderId="5" xfId="0" applyNumberFormat="1" applyFont="1" applyBorder="1" applyAlignment="1" applyProtection="1">
      <alignment horizontal="center"/>
      <protection locked="0"/>
    </xf>
    <xf numFmtId="168" fontId="4" fillId="0" borderId="2" xfId="0" applyNumberFormat="1" applyFont="1" applyBorder="1" applyAlignment="1" applyProtection="1" quotePrefix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164" fontId="4" fillId="0" borderId="4" xfId="0" applyNumberFormat="1" applyFont="1" applyBorder="1" applyAlignment="1" applyProtection="1">
      <alignment horizontal="center"/>
      <protection locked="0"/>
    </xf>
    <xf numFmtId="1" fontId="4" fillId="0" borderId="43" xfId="0" applyNumberFormat="1" applyFont="1" applyBorder="1" applyAlignment="1" applyProtection="1" quotePrefix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 quotePrefix="1">
      <alignment horizontal="center"/>
      <protection locked="0"/>
    </xf>
    <xf numFmtId="164" fontId="5" fillId="0" borderId="54" xfId="0" applyNumberFormat="1" applyFont="1" applyFill="1" applyBorder="1" applyAlignment="1" applyProtection="1">
      <alignment horizontal="center"/>
      <protection locked="0"/>
    </xf>
    <xf numFmtId="22" fontId="4" fillId="0" borderId="1" xfId="0" applyNumberFormat="1" applyFont="1" applyFill="1" applyBorder="1" applyAlignment="1" applyProtection="1">
      <alignment horizontal="center"/>
      <protection locked="0"/>
    </xf>
    <xf numFmtId="38" fontId="4" fillId="0" borderId="5" xfId="0" applyNumberFormat="1" applyFont="1" applyFill="1" applyBorder="1" applyAlignment="1" applyProtection="1">
      <alignment horizontal="center"/>
      <protection locked="0"/>
    </xf>
    <xf numFmtId="166" fontId="4" fillId="0" borderId="1" xfId="0" applyNumberFormat="1" applyFont="1" applyFill="1" applyBorder="1" applyAlignment="1" applyProtection="1">
      <alignment horizontal="center"/>
      <protection locked="0"/>
    </xf>
    <xf numFmtId="166" fontId="4" fillId="0" borderId="1" xfId="0" applyNumberFormat="1" applyFont="1" applyBorder="1" applyAlignment="1" applyProtection="1" quotePrefix="1">
      <alignment horizontal="center"/>
      <protection locked="0"/>
    </xf>
    <xf numFmtId="166" fontId="4" fillId="0" borderId="5" xfId="0" applyNumberFormat="1" applyFont="1" applyFill="1" applyBorder="1" applyAlignment="1" applyProtection="1">
      <alignment horizontal="center"/>
      <protection locked="0"/>
    </xf>
    <xf numFmtId="166" fontId="4" fillId="0" borderId="9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166" fontId="4" fillId="0" borderId="2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 quotePrefix="1">
      <alignment horizontal="center"/>
      <protection locked="0"/>
    </xf>
    <xf numFmtId="0" fontId="6" fillId="0" borderId="55" xfId="0" applyFont="1" applyBorder="1" applyAlignment="1" applyProtection="1">
      <alignment horizontal="center"/>
      <protection locked="0"/>
    </xf>
    <xf numFmtId="22" fontId="4" fillId="0" borderId="40" xfId="0" applyNumberFormat="1" applyFont="1" applyBorder="1" applyAlignment="1" applyProtection="1">
      <alignment horizontal="center"/>
      <protection locked="0"/>
    </xf>
    <xf numFmtId="22" fontId="4" fillId="0" borderId="1" xfId="0" applyNumberFormat="1" applyFont="1" applyBorder="1" applyAlignment="1" applyProtection="1">
      <alignment horizontal="center"/>
      <protection locked="0"/>
    </xf>
    <xf numFmtId="166" fontId="4" fillId="0" borderId="9" xfId="0" applyNumberFormat="1" applyFont="1" applyBorder="1" applyAlignment="1" applyProtection="1">
      <alignment horizontal="center"/>
      <protection locked="0"/>
    </xf>
    <xf numFmtId="164" fontId="76" fillId="10" borderId="1" xfId="0" applyNumberFormat="1" applyFont="1" applyFill="1" applyBorder="1" applyAlignment="1" applyProtection="1">
      <alignment horizontal="center"/>
      <protection locked="0"/>
    </xf>
    <xf numFmtId="2" fontId="82" fillId="12" borderId="1" xfId="0" applyNumberFormat="1" applyFont="1" applyFill="1" applyBorder="1" applyAlignment="1" applyProtection="1">
      <alignment horizontal="center"/>
      <protection locked="0"/>
    </xf>
    <xf numFmtId="166" fontId="50" fillId="5" borderId="40" xfId="0" applyNumberFormat="1" applyFont="1" applyFill="1" applyBorder="1" applyAlignment="1" applyProtection="1" quotePrefix="1">
      <alignment horizontal="center"/>
      <protection locked="0"/>
    </xf>
    <xf numFmtId="166" fontId="50" fillId="5" borderId="52" xfId="0" applyNumberFormat="1" applyFont="1" applyFill="1" applyBorder="1" applyAlignment="1" applyProtection="1" quotePrefix="1">
      <alignment horizontal="center"/>
      <protection locked="0"/>
    </xf>
    <xf numFmtId="166" fontId="75" fillId="4" borderId="1" xfId="0" applyNumberFormat="1" applyFont="1" applyFill="1" applyBorder="1" applyAlignment="1" applyProtection="1" quotePrefix="1">
      <alignment horizontal="center"/>
      <protection locked="0"/>
    </xf>
    <xf numFmtId="164" fontId="76" fillId="10" borderId="5" xfId="0" applyNumberFormat="1" applyFont="1" applyFill="1" applyBorder="1" applyAlignment="1" applyProtection="1">
      <alignment horizontal="center"/>
      <protection locked="0"/>
    </xf>
    <xf numFmtId="2" fontId="82" fillId="12" borderId="5" xfId="0" applyNumberFormat="1" applyFont="1" applyFill="1" applyBorder="1" applyAlignment="1" applyProtection="1">
      <alignment horizontal="center"/>
      <protection locked="0"/>
    </xf>
    <xf numFmtId="166" fontId="50" fillId="5" borderId="49" xfId="0" applyNumberFormat="1" applyFont="1" applyFill="1" applyBorder="1" applyAlignment="1" applyProtection="1" quotePrefix="1">
      <alignment horizontal="center"/>
      <protection locked="0"/>
    </xf>
    <xf numFmtId="166" fontId="50" fillId="5" borderId="50" xfId="0" applyNumberFormat="1" applyFont="1" applyFill="1" applyBorder="1" applyAlignment="1" applyProtection="1" quotePrefix="1">
      <alignment horizontal="center"/>
      <protection locked="0"/>
    </xf>
    <xf numFmtId="166" fontId="75" fillId="4" borderId="5" xfId="0" applyNumberFormat="1" applyFont="1" applyFill="1" applyBorder="1" applyAlignment="1" applyProtection="1" quotePrefix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164" fontId="56" fillId="3" borderId="3" xfId="0" applyNumberFormat="1" applyFont="1" applyFill="1" applyBorder="1" applyAlignment="1" applyProtection="1">
      <alignment horizontal="center"/>
      <protection locked="0"/>
    </xf>
    <xf numFmtId="2" fontId="85" fillId="7" borderId="1" xfId="0" applyNumberFormat="1" applyFont="1" applyFill="1" applyBorder="1" applyAlignment="1" applyProtection="1">
      <alignment horizontal="center"/>
      <protection locked="0"/>
    </xf>
    <xf numFmtId="166" fontId="59" fillId="14" borderId="14" xfId="0" applyNumberFormat="1" applyFont="1" applyFill="1" applyBorder="1" applyAlignment="1" applyProtection="1" quotePrefix="1">
      <alignment horizontal="center"/>
      <protection locked="0"/>
    </xf>
    <xf numFmtId="166" fontId="59" fillId="14" borderId="43" xfId="0" applyNumberFormat="1" applyFont="1" applyFill="1" applyBorder="1" applyAlignment="1" applyProtection="1" quotePrefix="1">
      <alignment horizontal="center"/>
      <protection locked="0"/>
    </xf>
    <xf numFmtId="166" fontId="63" fillId="5" borderId="4" xfId="0" applyNumberFormat="1" applyFont="1" applyFill="1" applyBorder="1" applyAlignment="1" applyProtection="1" quotePrefix="1">
      <alignment horizontal="center"/>
      <protection locked="0"/>
    </xf>
    <xf numFmtId="164" fontId="56" fillId="3" borderId="26" xfId="0" applyNumberFormat="1" applyFont="1" applyFill="1" applyBorder="1" applyAlignment="1" applyProtection="1">
      <alignment horizontal="center"/>
      <protection locked="0"/>
    </xf>
    <xf numFmtId="2" fontId="85" fillId="7" borderId="5" xfId="0" applyNumberFormat="1" applyFont="1" applyFill="1" applyBorder="1" applyAlignment="1" applyProtection="1">
      <alignment horizontal="center"/>
      <protection locked="0"/>
    </xf>
    <xf numFmtId="166" fontId="59" fillId="14" borderId="44" xfId="0" applyNumberFormat="1" applyFont="1" applyFill="1" applyBorder="1" applyAlignment="1" applyProtection="1" quotePrefix="1">
      <alignment horizontal="center"/>
      <protection locked="0"/>
    </xf>
    <xf numFmtId="166" fontId="59" fillId="14" borderId="45" xfId="0" applyNumberFormat="1" applyFont="1" applyFill="1" applyBorder="1" applyAlignment="1" applyProtection="1" quotePrefix="1">
      <alignment horizontal="center"/>
      <protection locked="0"/>
    </xf>
    <xf numFmtId="166" fontId="63" fillId="5" borderId="5" xfId="0" applyNumberFormat="1" applyFont="1" applyFill="1" applyBorder="1" applyAlignment="1" applyProtection="1" quotePrefix="1">
      <alignment horizontal="center"/>
      <protection locked="0"/>
    </xf>
    <xf numFmtId="7" fontId="21" fillId="0" borderId="11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4" fillId="2" borderId="4" xfId="0" applyFont="1" applyFill="1" applyBorder="1" applyAlignment="1">
      <alignment horizontal="center"/>
    </xf>
    <xf numFmtId="164" fontId="62" fillId="0" borderId="1" xfId="0" applyNumberFormat="1" applyFont="1" applyBorder="1" applyAlignment="1" applyProtection="1" quotePrefix="1">
      <alignment horizontal="center"/>
      <protection locked="0"/>
    </xf>
    <xf numFmtId="22" fontId="4" fillId="0" borderId="4" xfId="0" applyNumberFormat="1" applyFont="1" applyBorder="1" applyAlignment="1" applyProtection="1">
      <alignment horizontal="center"/>
      <protection locked="0"/>
    </xf>
    <xf numFmtId="22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90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91" fillId="0" borderId="0" xfId="0" applyFont="1" applyAlignment="1">
      <alignment/>
    </xf>
    <xf numFmtId="0" fontId="91" fillId="0" borderId="0" xfId="0" applyFont="1" applyAlignment="1">
      <alignment horizontal="centerContinuous"/>
    </xf>
    <xf numFmtId="0" fontId="92" fillId="0" borderId="0" xfId="0" applyFont="1" applyAlignment="1">
      <alignment horizontal="centerContinuous"/>
    </xf>
    <xf numFmtId="0" fontId="91" fillId="0" borderId="0" xfId="0" applyFont="1" applyAlignment="1">
      <alignment/>
    </xf>
    <xf numFmtId="0" fontId="29" fillId="0" borderId="0" xfId="0" applyFont="1" applyAlignment="1">
      <alignment/>
    </xf>
    <xf numFmtId="0" fontId="92" fillId="0" borderId="0" xfId="0" applyFont="1" applyAlignment="1">
      <alignment/>
    </xf>
    <xf numFmtId="0" fontId="92" fillId="0" borderId="0" xfId="0" applyFont="1" applyAlignment="1">
      <alignment/>
    </xf>
    <xf numFmtId="0" fontId="29" fillId="0" borderId="16" xfId="0" applyFont="1" applyBorder="1" applyAlignment="1">
      <alignment horizontal="centerContinuous"/>
    </xf>
    <xf numFmtId="0" fontId="29" fillId="0" borderId="17" xfId="0" applyFont="1" applyBorder="1" applyAlignment="1">
      <alignment horizontal="centerContinuous"/>
    </xf>
    <xf numFmtId="0" fontId="29" fillId="0" borderId="18" xfId="0" applyFont="1" applyBorder="1" applyAlignment="1">
      <alignment/>
    </xf>
    <xf numFmtId="0" fontId="29" fillId="0" borderId="0" xfId="0" applyFont="1" applyBorder="1" applyAlignment="1">
      <alignment horizontal="centerContinuous"/>
    </xf>
    <xf numFmtId="0" fontId="29" fillId="0" borderId="20" xfId="0" applyFont="1" applyBorder="1" applyAlignment="1">
      <alignment horizontal="centerContinuous"/>
    </xf>
    <xf numFmtId="0" fontId="29" fillId="0" borderId="20" xfId="0" applyFont="1" applyBorder="1" applyAlignment="1">
      <alignment/>
    </xf>
    <xf numFmtId="0" fontId="33" fillId="0" borderId="0" xfId="0" applyFont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17" fontId="33" fillId="0" borderId="15" xfId="0" applyNumberFormat="1" applyFont="1" applyBorder="1" applyAlignment="1">
      <alignment horizontal="center" vertical="center"/>
    </xf>
    <xf numFmtId="0" fontId="93" fillId="0" borderId="20" xfId="0" applyFont="1" applyBorder="1" applyAlignment="1">
      <alignment vertical="center"/>
    </xf>
    <xf numFmtId="0" fontId="93" fillId="0" borderId="0" xfId="0" applyFont="1" applyAlignment="1">
      <alignment vertical="center"/>
    </xf>
    <xf numFmtId="0" fontId="93" fillId="0" borderId="19" xfId="0" applyFont="1" applyBorder="1" applyAlignment="1">
      <alignment vertical="center"/>
    </xf>
    <xf numFmtId="0" fontId="93" fillId="0" borderId="10" xfId="0" applyFont="1" applyBorder="1" applyAlignment="1">
      <alignment vertical="center"/>
    </xf>
    <xf numFmtId="0" fontId="93" fillId="0" borderId="1" xfId="0" applyFont="1" applyBorder="1" applyAlignment="1">
      <alignment vertical="center"/>
    </xf>
    <xf numFmtId="0" fontId="93" fillId="15" borderId="1" xfId="0" applyFont="1" applyFill="1" applyBorder="1" applyAlignment="1">
      <alignment vertical="center"/>
    </xf>
    <xf numFmtId="0" fontId="93" fillId="0" borderId="41" xfId="0" applyFont="1" applyFill="1" applyBorder="1" applyAlignment="1">
      <alignment vertical="center"/>
    </xf>
    <xf numFmtId="0" fontId="93" fillId="1" borderId="40" xfId="0" applyFont="1" applyFill="1" applyBorder="1" applyAlignment="1">
      <alignment horizontal="center" vertical="center"/>
    </xf>
    <xf numFmtId="0" fontId="93" fillId="1" borderId="1" xfId="0" applyFont="1" applyFill="1" applyBorder="1" applyAlignment="1">
      <alignment horizontal="center" vertical="center"/>
    </xf>
    <xf numFmtId="0" fontId="93" fillId="15" borderId="4" xfId="0" applyFont="1" applyFill="1" applyBorder="1" applyAlignment="1">
      <alignment horizontal="center" vertical="center"/>
    </xf>
    <xf numFmtId="0" fontId="93" fillId="0" borderId="31" xfId="0" applyFont="1" applyFill="1" applyBorder="1" applyAlignment="1">
      <alignment horizontal="center" vertical="center"/>
    </xf>
    <xf numFmtId="0" fontId="93" fillId="0" borderId="14" xfId="0" applyFont="1" applyBorder="1" applyAlignment="1">
      <alignment horizontal="center" vertical="center"/>
    </xf>
    <xf numFmtId="0" fontId="93" fillId="0" borderId="4" xfId="0" applyFont="1" applyBorder="1" applyAlignment="1">
      <alignment horizontal="center" vertical="center"/>
    </xf>
    <xf numFmtId="0" fontId="93" fillId="1" borderId="14" xfId="0" applyFont="1" applyFill="1" applyBorder="1" applyAlignment="1">
      <alignment horizontal="center" vertical="center"/>
    </xf>
    <xf numFmtId="0" fontId="93" fillId="1" borderId="4" xfId="0" applyFont="1" applyFill="1" applyBorder="1" applyAlignment="1">
      <alignment horizontal="center" vertical="center"/>
    </xf>
    <xf numFmtId="0" fontId="93" fillId="0" borderId="44" xfId="0" applyFont="1" applyBorder="1" applyAlignment="1">
      <alignment horizontal="center" vertical="center"/>
    </xf>
    <xf numFmtId="0" fontId="93" fillId="0" borderId="54" xfId="0" applyFont="1" applyBorder="1" applyAlignment="1">
      <alignment horizontal="center" vertical="center"/>
    </xf>
    <xf numFmtId="0" fontId="93" fillId="15" borderId="54" xfId="0" applyFont="1" applyFill="1" applyBorder="1" applyAlignment="1">
      <alignment horizontal="center" vertical="center"/>
    </xf>
    <xf numFmtId="0" fontId="93" fillId="0" borderId="5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right" vertical="center"/>
    </xf>
    <xf numFmtId="167" fontId="94" fillId="0" borderId="15" xfId="0" applyNumberFormat="1" applyFont="1" applyFill="1" applyBorder="1" applyAlignment="1">
      <alignment horizontal="center" vertical="center"/>
    </xf>
    <xf numFmtId="0" fontId="93" fillId="0" borderId="21" xfId="0" applyFont="1" applyFill="1" applyBorder="1" applyAlignment="1">
      <alignment horizontal="center" vertical="center"/>
    </xf>
    <xf numFmtId="0" fontId="93" fillId="0" borderId="27" xfId="0" applyFont="1" applyFill="1" applyBorder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3" fillId="0" borderId="0" xfId="0" applyFont="1" applyBorder="1" applyAlignment="1">
      <alignment horizontal="right" vertical="center"/>
    </xf>
    <xf numFmtId="0" fontId="94" fillId="0" borderId="0" xfId="0" applyFont="1" applyBorder="1" applyAlignment="1">
      <alignment horizontal="right" vertical="center"/>
    </xf>
    <xf numFmtId="0" fontId="93" fillId="0" borderId="15" xfId="0" applyFont="1" applyBorder="1" applyAlignment="1">
      <alignment horizontal="center" vertical="center"/>
    </xf>
    <xf numFmtId="0" fontId="93" fillId="0" borderId="54" xfId="0" applyFont="1" applyFill="1" applyBorder="1" applyAlignment="1">
      <alignment horizontal="center" vertical="center"/>
    </xf>
    <xf numFmtId="2" fontId="94" fillId="15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2" fontId="31" fillId="0" borderId="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95" fillId="15" borderId="56" xfId="0" applyFont="1" applyFill="1" applyBorder="1" applyAlignment="1" applyProtection="1">
      <alignment horizontal="right"/>
      <protection/>
    </xf>
    <xf numFmtId="2" fontId="13" fillId="0" borderId="27" xfId="0" applyNumberFormat="1" applyFont="1" applyBorder="1" applyAlignment="1">
      <alignment horizontal="center"/>
    </xf>
    <xf numFmtId="0" fontId="29" fillId="0" borderId="27" xfId="0" applyFont="1" applyBorder="1" applyAlignment="1">
      <alignment/>
    </xf>
    <xf numFmtId="0" fontId="4" fillId="0" borderId="27" xfId="0" applyFont="1" applyBorder="1" applyAlignment="1">
      <alignment/>
    </xf>
    <xf numFmtId="0" fontId="0" fillId="0" borderId="22" xfId="0" applyBorder="1" applyAlignment="1">
      <alignment/>
    </xf>
    <xf numFmtId="0" fontId="29" fillId="0" borderId="24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9" fontId="4" fillId="0" borderId="0" xfId="0" applyNumberFormat="1" applyFont="1" applyBorder="1" applyAlignment="1">
      <alignment horizontal="center"/>
    </xf>
    <xf numFmtId="168" fontId="0" fillId="0" borderId="22" xfId="0" applyNumberFormat="1" applyFont="1" applyFill="1" applyBorder="1" applyAlignment="1" applyProtection="1">
      <alignment horizontal="center"/>
      <protection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169" fontId="56" fillId="0" borderId="1" xfId="0" applyNumberFormat="1" applyFont="1" applyFill="1" applyBorder="1" applyAlignment="1" applyProtection="1">
      <alignment horizontal="center"/>
      <protection/>
    </xf>
    <xf numFmtId="22" fontId="4" fillId="0" borderId="40" xfId="0" applyNumberFormat="1" applyFont="1" applyFill="1" applyBorder="1" applyAlignment="1" applyProtection="1">
      <alignment horizontal="center"/>
      <protection locked="0"/>
    </xf>
    <xf numFmtId="22" fontId="4" fillId="0" borderId="10" xfId="0" applyNumberFormat="1" applyFont="1" applyFill="1" applyBorder="1" applyAlignment="1" applyProtection="1">
      <alignment horizontal="center"/>
      <protection locked="0"/>
    </xf>
    <xf numFmtId="168" fontId="4" fillId="0" borderId="2" xfId="0" applyNumberFormat="1" applyFont="1" applyFill="1" applyBorder="1" applyAlignment="1" applyProtection="1" quotePrefix="1">
      <alignment horizontal="center"/>
      <protection locked="0"/>
    </xf>
    <xf numFmtId="164" fontId="56" fillId="0" borderId="3" xfId="0" applyNumberFormat="1" applyFont="1" applyFill="1" applyBorder="1" applyAlignment="1" applyProtection="1">
      <alignment horizontal="center"/>
      <protection locked="0"/>
    </xf>
    <xf numFmtId="2" fontId="85" fillId="0" borderId="1" xfId="0" applyNumberFormat="1" applyFont="1" applyFill="1" applyBorder="1" applyAlignment="1" applyProtection="1">
      <alignment horizontal="center"/>
      <protection locked="0"/>
    </xf>
    <xf numFmtId="166" fontId="59" fillId="0" borderId="14" xfId="0" applyNumberFormat="1" applyFont="1" applyFill="1" applyBorder="1" applyAlignment="1" applyProtection="1" quotePrefix="1">
      <alignment horizontal="center"/>
      <protection locked="0"/>
    </xf>
    <xf numFmtId="166" fontId="59" fillId="0" borderId="43" xfId="0" applyNumberFormat="1" applyFont="1" applyFill="1" applyBorder="1" applyAlignment="1" applyProtection="1" quotePrefix="1">
      <alignment horizontal="center"/>
      <protection locked="0"/>
    </xf>
    <xf numFmtId="166" fontId="63" fillId="0" borderId="4" xfId="0" applyNumberFormat="1" applyFont="1" applyFill="1" applyBorder="1" applyAlignment="1" applyProtection="1" quotePrefix="1">
      <alignment horizontal="center"/>
      <protection locked="0"/>
    </xf>
    <xf numFmtId="4" fontId="4" fillId="0" borderId="0" xfId="0" applyNumberFormat="1" applyFont="1" applyAlignment="1">
      <alignment/>
    </xf>
    <xf numFmtId="166" fontId="59" fillId="14" borderId="49" xfId="0" applyNumberFormat="1" applyFont="1" applyFill="1" applyBorder="1" applyAlignment="1" applyProtection="1" quotePrefix="1">
      <alignment horizontal="center"/>
      <protection locked="0"/>
    </xf>
    <xf numFmtId="166" fontId="59" fillId="14" borderId="50" xfId="0" applyNumberFormat="1" applyFont="1" applyFill="1" applyBorder="1" applyAlignment="1" applyProtection="1" quotePrefix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169" fontId="56" fillId="3" borderId="4" xfId="0" applyNumberFormat="1" applyFont="1" applyFill="1" applyBorder="1" applyAlignment="1" applyProtection="1">
      <alignment horizontal="center"/>
      <protection/>
    </xf>
    <xf numFmtId="166" fontId="4" fillId="0" borderId="8" xfId="0" applyNumberFormat="1" applyFont="1" applyBorder="1" applyAlignment="1" applyProtection="1">
      <alignment horizontal="center"/>
      <protection locked="0"/>
    </xf>
    <xf numFmtId="168" fontId="4" fillId="0" borderId="8" xfId="0" applyNumberFormat="1" applyFont="1" applyBorder="1" applyAlignment="1" applyProtection="1" quotePrefix="1">
      <alignment horizontal="center"/>
      <protection locked="0"/>
    </xf>
    <xf numFmtId="166" fontId="4" fillId="0" borderId="4" xfId="0" applyNumberFormat="1" applyFont="1" applyBorder="1" applyAlignment="1" applyProtection="1">
      <alignment horizontal="center"/>
      <protection locked="0"/>
    </xf>
    <xf numFmtId="164" fontId="56" fillId="3" borderId="12" xfId="0" applyNumberFormat="1" applyFont="1" applyFill="1" applyBorder="1" applyAlignment="1" applyProtection="1">
      <alignment horizontal="center"/>
      <protection locked="0"/>
    </xf>
    <xf numFmtId="2" fontId="85" fillId="7" borderId="4" xfId="0" applyNumberFormat="1" applyFont="1" applyFill="1" applyBorder="1" applyAlignment="1" applyProtection="1">
      <alignment horizontal="center"/>
      <protection locked="0"/>
    </xf>
    <xf numFmtId="4" fontId="18" fillId="0" borderId="4" xfId="0" applyNumberFormat="1" applyFont="1" applyFill="1" applyBorder="1" applyAlignment="1">
      <alignment horizontal="right"/>
    </xf>
    <xf numFmtId="0" fontId="13" fillId="0" borderId="21" xfId="0" applyFont="1" applyBorder="1" applyAlignment="1">
      <alignment horizontal="center"/>
    </xf>
    <xf numFmtId="0" fontId="13" fillId="0" borderId="27" xfId="0" applyFont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íneas" xfId="21"/>
    <cellStyle name="Normal_TRAN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57150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57150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47625</xdr:rowOff>
    </xdr:from>
    <xdr:to>
      <xdr:col>1</xdr:col>
      <xdr:colOff>114300</xdr:colOff>
      <xdr:row>1</xdr:row>
      <xdr:rowOff>314325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7625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x_server\files\Transporte\Transporte\ARCHIVOS.XLS\P-TRANSENER\TBASE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  <sheetName val="FM-ATENTADOS"/>
    </sheetNames>
    <sheetDataSet>
      <sheetData sheetId="0">
        <row r="15">
          <cell r="EJ15">
            <v>38322</v>
          </cell>
          <cell r="EK15">
            <v>38353</v>
          </cell>
          <cell r="EL15">
            <v>38384</v>
          </cell>
          <cell r="EM15">
            <v>38412</v>
          </cell>
          <cell r="EN15">
            <v>38443</v>
          </cell>
          <cell r="EO15">
            <v>38473</v>
          </cell>
          <cell r="EP15">
            <v>38504</v>
          </cell>
          <cell r="EQ15">
            <v>38534</v>
          </cell>
          <cell r="ER15">
            <v>38565</v>
          </cell>
          <cell r="ES15">
            <v>38596</v>
          </cell>
          <cell r="ET15">
            <v>38626</v>
          </cell>
          <cell r="EU15">
            <v>38657</v>
          </cell>
          <cell r="EV15">
            <v>38687</v>
          </cell>
        </row>
        <row r="17">
          <cell r="C17">
            <v>1</v>
          </cell>
          <cell r="D17" t="str">
            <v>ABASTO - OLAVARRIA 1</v>
          </cell>
          <cell r="E17">
            <v>500</v>
          </cell>
          <cell r="F17">
            <v>291</v>
          </cell>
          <cell r="G17" t="str">
            <v>B</v>
          </cell>
          <cell r="EQ17">
            <v>2</v>
          </cell>
        </row>
        <row r="18">
          <cell r="C18">
            <v>2</v>
          </cell>
          <cell r="D18" t="str">
            <v>ABASTO - OLAVARRIA 2</v>
          </cell>
          <cell r="E18">
            <v>500</v>
          </cell>
          <cell r="F18">
            <v>301.9</v>
          </cell>
          <cell r="EW18">
            <v>1</v>
          </cell>
        </row>
        <row r="19">
          <cell r="C19">
            <v>3</v>
          </cell>
          <cell r="D19" t="str">
            <v>AGUA DEL CAJON - CHOCON OESTE</v>
          </cell>
          <cell r="E19">
            <v>500</v>
          </cell>
          <cell r="F19">
            <v>52</v>
          </cell>
        </row>
        <row r="20">
          <cell r="C20">
            <v>4</v>
          </cell>
          <cell r="D20" t="str">
            <v>ALICURA - E.T. P.del A. 1 (5LG1)</v>
          </cell>
          <cell r="E20">
            <v>500</v>
          </cell>
          <cell r="F20">
            <v>76</v>
          </cell>
          <cell r="G20" t="str">
            <v>C</v>
          </cell>
        </row>
        <row r="21">
          <cell r="C21">
            <v>5</v>
          </cell>
          <cell r="D21" t="str">
            <v>ALICURA - E.T. P.del A. 2 (5LG2)</v>
          </cell>
          <cell r="E21">
            <v>500</v>
          </cell>
          <cell r="F21">
            <v>76</v>
          </cell>
          <cell r="G21" t="str">
            <v>C</v>
          </cell>
        </row>
        <row r="22">
          <cell r="C22">
            <v>6</v>
          </cell>
          <cell r="D22" t="str">
            <v>ALMAFUERTE - EMBALSE </v>
          </cell>
          <cell r="E22">
            <v>500</v>
          </cell>
          <cell r="F22">
            <v>12</v>
          </cell>
          <cell r="G22" t="str">
            <v>A</v>
          </cell>
        </row>
        <row r="23">
          <cell r="C23">
            <v>7</v>
          </cell>
          <cell r="D23" t="str">
            <v> ALMAFUERTE - ROSARIO OESTE</v>
          </cell>
          <cell r="E23">
            <v>500</v>
          </cell>
          <cell r="F23">
            <v>345</v>
          </cell>
          <cell r="G23" t="str">
            <v>B</v>
          </cell>
          <cell r="EQ23">
            <v>1</v>
          </cell>
          <cell r="ER23">
            <v>1</v>
          </cell>
          <cell r="EU23">
            <v>1</v>
          </cell>
        </row>
        <row r="24">
          <cell r="C24">
            <v>8</v>
          </cell>
          <cell r="D24" t="str">
            <v>BAHIA BLANCA - CHOELE CHOEL 1</v>
          </cell>
          <cell r="E24">
            <v>500</v>
          </cell>
          <cell r="F24">
            <v>346</v>
          </cell>
          <cell r="G24" t="str">
            <v>B</v>
          </cell>
        </row>
        <row r="25">
          <cell r="C25">
            <v>9</v>
          </cell>
          <cell r="D25" t="str">
            <v>BAHIA BLANCA - CHOELE CHOEL 2</v>
          </cell>
          <cell r="E25">
            <v>500</v>
          </cell>
          <cell r="F25">
            <v>348.4</v>
          </cell>
        </row>
        <row r="26">
          <cell r="C26">
            <v>10</v>
          </cell>
          <cell r="D26" t="str">
            <v>CERR. de la CTA - P.BAND. (A3)</v>
          </cell>
          <cell r="E26">
            <v>500</v>
          </cell>
          <cell r="F26">
            <v>27</v>
          </cell>
          <cell r="G26" t="str">
            <v>C</v>
          </cell>
          <cell r="EJ26">
            <v>2</v>
          </cell>
        </row>
        <row r="27">
          <cell r="C27">
            <v>11</v>
          </cell>
          <cell r="D27" t="str">
            <v>COLONIA ELIA - CAMPANA</v>
          </cell>
          <cell r="E27">
            <v>500</v>
          </cell>
          <cell r="F27">
            <v>194</v>
          </cell>
          <cell r="G27" t="str">
            <v>C</v>
          </cell>
          <cell r="EK27">
            <v>2</v>
          </cell>
        </row>
        <row r="28">
          <cell r="C28">
            <v>12</v>
          </cell>
          <cell r="D28" t="str">
            <v>CHO. W. - CHOELE CHOEL (5WH1)</v>
          </cell>
          <cell r="E28">
            <v>500</v>
          </cell>
          <cell r="F28">
            <v>269</v>
          </cell>
          <cell r="G28" t="str">
            <v>B</v>
          </cell>
        </row>
        <row r="29">
          <cell r="C29">
            <v>13</v>
          </cell>
          <cell r="D29" t="str">
            <v>CHO.W. - CHO. 1 (5WC1)</v>
          </cell>
          <cell r="E29">
            <v>500</v>
          </cell>
          <cell r="F29">
            <v>4.5</v>
          </cell>
          <cell r="G29" t="str">
            <v>C</v>
          </cell>
        </row>
        <row r="30">
          <cell r="C30">
            <v>14</v>
          </cell>
          <cell r="D30" t="str">
            <v>CHO.W. - CHO. 2 (5WC2)</v>
          </cell>
          <cell r="E30">
            <v>500</v>
          </cell>
          <cell r="F30">
            <v>4.5</v>
          </cell>
          <cell r="G30" t="str">
            <v>C</v>
          </cell>
        </row>
        <row r="31">
          <cell r="C31">
            <v>15</v>
          </cell>
          <cell r="D31" t="str">
            <v>CHOCON - C.H. CHOCON 1</v>
          </cell>
          <cell r="E31">
            <v>500</v>
          </cell>
          <cell r="F31">
            <v>3</v>
          </cell>
          <cell r="G31" t="str">
            <v>C</v>
          </cell>
          <cell r="EN31">
            <v>1</v>
          </cell>
        </row>
        <row r="32">
          <cell r="C32">
            <v>16</v>
          </cell>
          <cell r="D32" t="str">
            <v>CHOCON - C.H. CHOCON 2</v>
          </cell>
          <cell r="E32">
            <v>500</v>
          </cell>
          <cell r="F32">
            <v>3</v>
          </cell>
          <cell r="G32" t="str">
            <v>C</v>
          </cell>
          <cell r="EN32">
            <v>1</v>
          </cell>
        </row>
        <row r="33">
          <cell r="C33">
            <v>17</v>
          </cell>
          <cell r="D33" t="str">
            <v>CHOCON - C.H. CHOCON 3</v>
          </cell>
          <cell r="E33">
            <v>500</v>
          </cell>
          <cell r="F33">
            <v>3</v>
          </cell>
          <cell r="G33" t="str">
            <v>C</v>
          </cell>
          <cell r="EN33">
            <v>1</v>
          </cell>
        </row>
        <row r="34">
          <cell r="C34">
            <v>18</v>
          </cell>
          <cell r="D34" t="str">
            <v>CHOCON - PUELCHES 1</v>
          </cell>
          <cell r="E34">
            <v>500</v>
          </cell>
          <cell r="F34">
            <v>304</v>
          </cell>
          <cell r="G34" t="str">
            <v>A</v>
          </cell>
        </row>
        <row r="35">
          <cell r="C35">
            <v>19</v>
          </cell>
          <cell r="D35" t="str">
            <v>CHOCON - PUELCHES 2</v>
          </cell>
          <cell r="E35">
            <v>500</v>
          </cell>
          <cell r="F35">
            <v>304</v>
          </cell>
          <cell r="G35" t="str">
            <v>A</v>
          </cell>
          <cell r="EL35">
            <v>1</v>
          </cell>
          <cell r="EP35">
            <v>1</v>
          </cell>
        </row>
        <row r="36">
          <cell r="C36">
            <v>20</v>
          </cell>
          <cell r="D36" t="str">
            <v>E.T.P.del AGUILA - CENTRAL P.del A. 1</v>
          </cell>
          <cell r="E36">
            <v>500</v>
          </cell>
          <cell r="F36">
            <v>5.6</v>
          </cell>
          <cell r="G36" t="str">
            <v>C</v>
          </cell>
        </row>
        <row r="37">
          <cell r="C37">
            <v>21</v>
          </cell>
          <cell r="D37" t="str">
            <v>E.T.P.del AGUILA - CENTRAL P.del A. 2</v>
          </cell>
          <cell r="E37">
            <v>500</v>
          </cell>
          <cell r="F37">
            <v>5.6</v>
          </cell>
          <cell r="G37" t="str">
            <v>C</v>
          </cell>
          <cell r="EJ37">
            <v>1</v>
          </cell>
        </row>
        <row r="38">
          <cell r="C38">
            <v>22</v>
          </cell>
          <cell r="D38" t="str">
            <v>EL BRACHO - RECREO(5)</v>
          </cell>
          <cell r="E38">
            <v>500</v>
          </cell>
          <cell r="F38">
            <v>255</v>
          </cell>
          <cell r="G38" t="str">
            <v>C</v>
          </cell>
        </row>
        <row r="39">
          <cell r="C39">
            <v>23</v>
          </cell>
          <cell r="D39" t="str">
            <v>EZEIZA - ABASTO 1</v>
          </cell>
          <cell r="E39">
            <v>500</v>
          </cell>
          <cell r="F39">
            <v>58</v>
          </cell>
          <cell r="G39" t="str">
            <v>C</v>
          </cell>
        </row>
        <row r="40">
          <cell r="C40">
            <v>24</v>
          </cell>
          <cell r="D40" t="str">
            <v>EZEIZA - ABASTO 2</v>
          </cell>
          <cell r="E40">
            <v>500</v>
          </cell>
          <cell r="F40">
            <v>58</v>
          </cell>
          <cell r="G40" t="str">
            <v>C</v>
          </cell>
        </row>
        <row r="41">
          <cell r="C41">
            <v>25</v>
          </cell>
          <cell r="D41" t="str">
            <v>EZEIZA - RODRIGUEZ 1</v>
          </cell>
          <cell r="E41">
            <v>500</v>
          </cell>
          <cell r="F41">
            <v>53</v>
          </cell>
          <cell r="G41" t="str">
            <v>C</v>
          </cell>
        </row>
        <row r="42">
          <cell r="C42">
            <v>26</v>
          </cell>
          <cell r="D42" t="str">
            <v>EZEIZA - RODRIGUEZ 2</v>
          </cell>
          <cell r="E42">
            <v>500</v>
          </cell>
          <cell r="F42">
            <v>53</v>
          </cell>
          <cell r="G42" t="str">
            <v>C</v>
          </cell>
        </row>
        <row r="43">
          <cell r="C43">
            <v>27</v>
          </cell>
          <cell r="D43" t="str">
            <v>EZEIZA- HENDERSON 1</v>
          </cell>
          <cell r="E43">
            <v>500</v>
          </cell>
          <cell r="F43">
            <v>313</v>
          </cell>
          <cell r="G43" t="str">
            <v>A</v>
          </cell>
        </row>
        <row r="44">
          <cell r="C44">
            <v>28</v>
          </cell>
          <cell r="D44" t="str">
            <v>EZEIZA - HENDERSON 2</v>
          </cell>
          <cell r="E44">
            <v>500</v>
          </cell>
          <cell r="F44">
            <v>313</v>
          </cell>
          <cell r="G44" t="str">
            <v>A</v>
          </cell>
        </row>
        <row r="45">
          <cell r="C45">
            <v>29</v>
          </cell>
          <cell r="D45" t="str">
            <v>GRAL. RODRIGUEZ - CAMPANA </v>
          </cell>
          <cell r="E45">
            <v>500</v>
          </cell>
          <cell r="F45">
            <v>42</v>
          </cell>
          <cell r="G45" t="str">
            <v>B</v>
          </cell>
          <cell r="EP45">
            <v>1</v>
          </cell>
        </row>
        <row r="46">
          <cell r="C46">
            <v>30</v>
          </cell>
          <cell r="D46" t="str">
            <v>GRAL. RODRIGUEZ- ROSARIO OESTE </v>
          </cell>
          <cell r="E46">
            <v>500</v>
          </cell>
          <cell r="F46">
            <v>258</v>
          </cell>
          <cell r="G46" t="str">
            <v>C</v>
          </cell>
          <cell r="EJ46" t="str">
            <v>XXXX</v>
          </cell>
          <cell r="EK46" t="str">
            <v>XXXX</v>
          </cell>
          <cell r="EL46" t="str">
            <v>XXXX</v>
          </cell>
          <cell r="EM46" t="str">
            <v>XXXX</v>
          </cell>
          <cell r="EN46" t="str">
            <v>XXXX</v>
          </cell>
          <cell r="EO46" t="str">
            <v>XXXX</v>
          </cell>
          <cell r="EP46" t="str">
            <v>XXXX</v>
          </cell>
          <cell r="EQ46" t="str">
            <v>XXXX</v>
          </cell>
          <cell r="ER46" t="str">
            <v>XXXX</v>
          </cell>
          <cell r="ES46" t="str">
            <v>XXXX</v>
          </cell>
          <cell r="ET46" t="str">
            <v>XXXX</v>
          </cell>
          <cell r="EU46" t="str">
            <v>XXXX</v>
          </cell>
          <cell r="EW46" t="str">
            <v>XXXX</v>
          </cell>
        </row>
        <row r="47">
          <cell r="C47">
            <v>31</v>
          </cell>
          <cell r="D47" t="str">
            <v>MALVINAS ARG. - ALMAFUERTE </v>
          </cell>
          <cell r="E47">
            <v>500</v>
          </cell>
          <cell r="F47">
            <v>105</v>
          </cell>
          <cell r="G47" t="str">
            <v>B</v>
          </cell>
          <cell r="EK47">
            <v>1</v>
          </cell>
        </row>
        <row r="48">
          <cell r="C48">
            <v>32</v>
          </cell>
          <cell r="D48" t="str">
            <v>OLAVARRIA - BAHIA BLANCA 1</v>
          </cell>
          <cell r="E48">
            <v>500</v>
          </cell>
          <cell r="F48">
            <v>255</v>
          </cell>
          <cell r="G48" t="str">
            <v>B</v>
          </cell>
          <cell r="ES48">
            <v>1</v>
          </cell>
        </row>
        <row r="49">
          <cell r="C49">
            <v>33</v>
          </cell>
          <cell r="D49" t="str">
            <v>OLAVARRIA - BAHIA BLANCA 2</v>
          </cell>
          <cell r="E49">
            <v>500</v>
          </cell>
          <cell r="F49">
            <v>254.8</v>
          </cell>
        </row>
        <row r="50">
          <cell r="C50">
            <v>34</v>
          </cell>
          <cell r="D50" t="str">
            <v>P.del AGUILA  - CHOELE CHOEL</v>
          </cell>
          <cell r="E50">
            <v>500</v>
          </cell>
          <cell r="F50">
            <v>386.7</v>
          </cell>
          <cell r="EJ50">
            <v>1</v>
          </cell>
        </row>
        <row r="51">
          <cell r="C51">
            <v>35</v>
          </cell>
          <cell r="D51" t="str">
            <v>P.del AGUILA  - CHO. W. 1 (5GW1)</v>
          </cell>
          <cell r="E51">
            <v>500</v>
          </cell>
          <cell r="F51">
            <v>165</v>
          </cell>
          <cell r="G51" t="str">
            <v>A</v>
          </cell>
          <cell r="EJ51">
            <v>2</v>
          </cell>
        </row>
        <row r="52">
          <cell r="C52">
            <v>36</v>
          </cell>
          <cell r="D52" t="str">
            <v>P.del AGUILA  - CHO. W. 2 (5GW2)</v>
          </cell>
          <cell r="E52">
            <v>500</v>
          </cell>
          <cell r="F52">
            <v>170</v>
          </cell>
          <cell r="G52" t="str">
            <v>A</v>
          </cell>
          <cell r="EN52">
            <v>1</v>
          </cell>
        </row>
        <row r="53">
          <cell r="C53">
            <v>37</v>
          </cell>
          <cell r="D53" t="str">
            <v>PUELCHES - HENDERSON 1 (B1)</v>
          </cell>
          <cell r="E53">
            <v>500</v>
          </cell>
          <cell r="F53">
            <v>421</v>
          </cell>
          <cell r="G53" t="str">
            <v>A</v>
          </cell>
        </row>
        <row r="54">
          <cell r="C54">
            <v>38</v>
          </cell>
          <cell r="D54" t="str">
            <v>PUELCHES - HENDERSON 2 (B2)</v>
          </cell>
          <cell r="E54">
            <v>500</v>
          </cell>
          <cell r="F54">
            <v>421</v>
          </cell>
          <cell r="G54" t="str">
            <v>A</v>
          </cell>
          <cell r="EJ54" t="str">
            <v>XXXX</v>
          </cell>
          <cell r="EK54" t="str">
            <v>XXXX</v>
          </cell>
          <cell r="EL54" t="str">
            <v>XXXX</v>
          </cell>
          <cell r="EM54" t="str">
            <v>XXXX</v>
          </cell>
          <cell r="EN54" t="str">
            <v>XXXX</v>
          </cell>
          <cell r="EO54" t="str">
            <v>XXXX</v>
          </cell>
          <cell r="EP54" t="str">
            <v>XXXX</v>
          </cell>
          <cell r="EQ54" t="str">
            <v>XXXX</v>
          </cell>
          <cell r="ER54" t="str">
            <v>XXXX</v>
          </cell>
          <cell r="ES54" t="str">
            <v>XXXX</v>
          </cell>
          <cell r="ET54" t="str">
            <v>XXXX</v>
          </cell>
          <cell r="EU54" t="str">
            <v>XXXX</v>
          </cell>
          <cell r="EW54" t="str">
            <v>XXXX</v>
          </cell>
        </row>
        <row r="55">
          <cell r="C55">
            <v>39</v>
          </cell>
          <cell r="D55" t="str">
            <v>RECREO - MALVINAS ARG. </v>
          </cell>
          <cell r="E55">
            <v>500</v>
          </cell>
          <cell r="F55">
            <v>259</v>
          </cell>
          <cell r="G55" t="str">
            <v>C</v>
          </cell>
          <cell r="EQ55">
            <v>2</v>
          </cell>
          <cell r="ER55">
            <v>1</v>
          </cell>
        </row>
        <row r="56">
          <cell r="C56">
            <v>40</v>
          </cell>
          <cell r="D56" t="str">
            <v>RIO GRANDE - EMBALSE</v>
          </cell>
          <cell r="E56">
            <v>500</v>
          </cell>
          <cell r="F56">
            <v>30</v>
          </cell>
          <cell r="G56" t="str">
            <v>B</v>
          </cell>
          <cell r="ET56">
            <v>1</v>
          </cell>
        </row>
        <row r="57">
          <cell r="C57">
            <v>41</v>
          </cell>
          <cell r="D57" t="str">
            <v>RIO GRANDE - GRAN MENDOZA</v>
          </cell>
          <cell r="E57">
            <v>500</v>
          </cell>
          <cell r="F57">
            <v>407</v>
          </cell>
          <cell r="G57" t="str">
            <v>B</v>
          </cell>
          <cell r="EJ57" t="str">
            <v>XXXX</v>
          </cell>
          <cell r="EK57" t="str">
            <v>XXXX</v>
          </cell>
          <cell r="EL57" t="str">
            <v>XXXX</v>
          </cell>
          <cell r="EM57" t="str">
            <v>XXXX</v>
          </cell>
          <cell r="EN57" t="str">
            <v>XXXX</v>
          </cell>
          <cell r="EO57" t="str">
            <v>XXXX</v>
          </cell>
          <cell r="EP57" t="str">
            <v>XXXX</v>
          </cell>
          <cell r="EQ57" t="str">
            <v>XXXX</v>
          </cell>
          <cell r="ER57" t="str">
            <v>XXXX</v>
          </cell>
          <cell r="ES57" t="str">
            <v>XXXX</v>
          </cell>
          <cell r="ET57" t="str">
            <v>XXXX</v>
          </cell>
          <cell r="EU57" t="str">
            <v>XXXX</v>
          </cell>
          <cell r="EW57" t="str">
            <v>XXXX</v>
          </cell>
        </row>
        <row r="58">
          <cell r="C58">
            <v>42</v>
          </cell>
          <cell r="D58" t="str">
            <v>RIO GRANDE - LUJAN</v>
          </cell>
          <cell r="E58">
            <v>500</v>
          </cell>
          <cell r="F58">
            <v>150</v>
          </cell>
          <cell r="G58" t="str">
            <v>A</v>
          </cell>
        </row>
        <row r="59">
          <cell r="C59">
            <v>43</v>
          </cell>
          <cell r="D59" t="str">
            <v>LUJAN - GRAN MENDOZA</v>
          </cell>
          <cell r="E59">
            <v>500</v>
          </cell>
          <cell r="F59">
            <v>257</v>
          </cell>
          <cell r="G59" t="str">
            <v>B</v>
          </cell>
        </row>
        <row r="60">
          <cell r="C60">
            <v>44</v>
          </cell>
          <cell r="D60" t="str">
            <v>ROMANG - RESISTENCIA</v>
          </cell>
          <cell r="E60">
            <v>500</v>
          </cell>
          <cell r="F60">
            <v>256</v>
          </cell>
          <cell r="G60" t="str">
            <v>A</v>
          </cell>
          <cell r="EK60">
            <v>1</v>
          </cell>
        </row>
        <row r="61">
          <cell r="C61">
            <v>45</v>
          </cell>
          <cell r="D61" t="str">
            <v>ROSARIO OESTE -SANTO TOME</v>
          </cell>
          <cell r="E61">
            <v>500</v>
          </cell>
          <cell r="F61">
            <v>159</v>
          </cell>
          <cell r="G61" t="str">
            <v>C</v>
          </cell>
          <cell r="ER61">
            <v>1</v>
          </cell>
          <cell r="ET61">
            <v>1</v>
          </cell>
        </row>
        <row r="62">
          <cell r="C62">
            <v>46</v>
          </cell>
          <cell r="D62" t="str">
            <v>SALTO GRANDE - SANTO TOME </v>
          </cell>
          <cell r="E62">
            <v>500</v>
          </cell>
          <cell r="F62">
            <v>289</v>
          </cell>
          <cell r="G62" t="str">
            <v>C</v>
          </cell>
          <cell r="EN62">
            <v>1</v>
          </cell>
        </row>
        <row r="63">
          <cell r="C63">
            <v>47</v>
          </cell>
          <cell r="D63" t="str">
            <v>SANTO TOME - ROMANG </v>
          </cell>
          <cell r="E63">
            <v>500</v>
          </cell>
          <cell r="F63">
            <v>270</v>
          </cell>
          <cell r="G63" t="str">
            <v>A</v>
          </cell>
        </row>
        <row r="65">
          <cell r="C65">
            <v>48</v>
          </cell>
          <cell r="D65" t="str">
            <v>GRAL. RODRIGUEZ - VILLA  LIA 1</v>
          </cell>
          <cell r="E65">
            <v>220</v>
          </cell>
          <cell r="F65">
            <v>61</v>
          </cell>
          <cell r="G65" t="str">
            <v>C</v>
          </cell>
          <cell r="ET65">
            <v>1</v>
          </cell>
        </row>
        <row r="66">
          <cell r="C66">
            <v>49</v>
          </cell>
          <cell r="D66" t="str">
            <v>GRAL. RODRIGUEZ - VILLA  LIA 2</v>
          </cell>
          <cell r="E66">
            <v>220</v>
          </cell>
          <cell r="F66">
            <v>61</v>
          </cell>
          <cell r="G66" t="str">
            <v>C</v>
          </cell>
          <cell r="ET66">
            <v>1</v>
          </cell>
        </row>
        <row r="67">
          <cell r="C67">
            <v>50</v>
          </cell>
          <cell r="D67" t="str">
            <v>RAMALLO - SAN NICOLAS (2)</v>
          </cell>
          <cell r="E67">
            <v>220</v>
          </cell>
          <cell r="F67">
            <v>6</v>
          </cell>
          <cell r="G67" t="str">
            <v>C</v>
          </cell>
        </row>
        <row r="68">
          <cell r="C68">
            <v>51</v>
          </cell>
          <cell r="D68" t="str">
            <v>RAMALLO - SAN NICOLAS (1)</v>
          </cell>
          <cell r="E68">
            <v>220</v>
          </cell>
          <cell r="F68">
            <v>6</v>
          </cell>
          <cell r="G68" t="str">
            <v>C</v>
          </cell>
        </row>
        <row r="69">
          <cell r="C69">
            <v>52</v>
          </cell>
          <cell r="D69" t="str">
            <v>RAMALLO - VILLA LIA  1</v>
          </cell>
          <cell r="E69">
            <v>220</v>
          </cell>
          <cell r="F69">
            <v>114</v>
          </cell>
          <cell r="G69" t="str">
            <v>C</v>
          </cell>
        </row>
        <row r="70">
          <cell r="C70">
            <v>53</v>
          </cell>
          <cell r="D70" t="str">
            <v>RAMALLO - VILLA LIA  2</v>
          </cell>
          <cell r="E70">
            <v>220</v>
          </cell>
          <cell r="F70">
            <v>114</v>
          </cell>
          <cell r="G70" t="str">
            <v>C</v>
          </cell>
          <cell r="ET70">
            <v>1</v>
          </cell>
        </row>
        <row r="71">
          <cell r="C71">
            <v>54</v>
          </cell>
          <cell r="D71" t="str">
            <v>ROSARIO OESTE - RAMALLO  1</v>
          </cell>
          <cell r="E71">
            <v>220</v>
          </cell>
          <cell r="F71">
            <v>77</v>
          </cell>
          <cell r="G71" t="str">
            <v>C</v>
          </cell>
          <cell r="EN71">
            <v>1</v>
          </cell>
          <cell r="EO71">
            <v>1</v>
          </cell>
          <cell r="EW71">
            <v>1</v>
          </cell>
        </row>
        <row r="72">
          <cell r="C72">
            <v>55</v>
          </cell>
          <cell r="D72" t="str">
            <v>ROSARIO OESTE - RAMALLO  2</v>
          </cell>
          <cell r="E72">
            <v>220</v>
          </cell>
          <cell r="F72">
            <v>77</v>
          </cell>
          <cell r="G72" t="str">
            <v>C</v>
          </cell>
          <cell r="EO72">
            <v>1</v>
          </cell>
          <cell r="EQ72">
            <v>2</v>
          </cell>
          <cell r="EW72">
            <v>1</v>
          </cell>
        </row>
        <row r="73">
          <cell r="C73">
            <v>56</v>
          </cell>
          <cell r="D73" t="str">
            <v>VILLA LIA - ATUCHA 1</v>
          </cell>
          <cell r="E73">
            <v>220</v>
          </cell>
          <cell r="F73">
            <v>26</v>
          </cell>
          <cell r="G73" t="str">
            <v>C</v>
          </cell>
        </row>
        <row r="74">
          <cell r="C74">
            <v>57</v>
          </cell>
          <cell r="D74" t="str">
            <v>VILLA LIA - ATUCHA 2</v>
          </cell>
          <cell r="E74">
            <v>220</v>
          </cell>
          <cell r="F74">
            <v>26</v>
          </cell>
          <cell r="G74" t="str">
            <v>C</v>
          </cell>
        </row>
        <row r="76">
          <cell r="C76">
            <v>58</v>
          </cell>
          <cell r="D76" t="str">
            <v>GRAL RODRIGUEZ - RAMALLO</v>
          </cell>
          <cell r="E76">
            <v>500</v>
          </cell>
          <cell r="F76">
            <v>183.9</v>
          </cell>
          <cell r="G76" t="str">
            <v>C</v>
          </cell>
          <cell r="EQ76">
            <v>1</v>
          </cell>
          <cell r="EU76">
            <v>1</v>
          </cell>
        </row>
        <row r="77">
          <cell r="C77">
            <v>59</v>
          </cell>
          <cell r="D77" t="str">
            <v>RAMALLO - ROSARIO OESTE</v>
          </cell>
          <cell r="E77">
            <v>500</v>
          </cell>
          <cell r="F77">
            <v>77</v>
          </cell>
          <cell r="G77" t="str">
            <v>C</v>
          </cell>
        </row>
        <row r="78">
          <cell r="C78">
            <v>60</v>
          </cell>
          <cell r="D78" t="str">
            <v>MACACHIN - HENDERSON</v>
          </cell>
          <cell r="E78">
            <v>500</v>
          </cell>
          <cell r="F78">
            <v>194</v>
          </cell>
          <cell r="G78" t="str">
            <v>A</v>
          </cell>
          <cell r="EJ78">
            <v>1</v>
          </cell>
        </row>
        <row r="79">
          <cell r="C79">
            <v>61</v>
          </cell>
          <cell r="D79" t="str">
            <v>PUELCHES - MACACHIN</v>
          </cell>
          <cell r="E79">
            <v>500</v>
          </cell>
          <cell r="F79">
            <v>227</v>
          </cell>
          <cell r="G79" t="str">
            <v>A</v>
          </cell>
        </row>
        <row r="82">
          <cell r="C82">
            <v>62</v>
          </cell>
          <cell r="D82" t="str">
            <v>YACYRETÁ - RINCON I</v>
          </cell>
          <cell r="E82">
            <v>500</v>
          </cell>
          <cell r="F82">
            <v>3.6</v>
          </cell>
          <cell r="G82" t="str">
            <v>B</v>
          </cell>
        </row>
        <row r="83">
          <cell r="C83">
            <v>63</v>
          </cell>
          <cell r="D83" t="str">
            <v>YACYRETÁ - RINCON II</v>
          </cell>
          <cell r="E83">
            <v>500</v>
          </cell>
          <cell r="F83">
            <v>3.6</v>
          </cell>
          <cell r="G83" t="str">
            <v>B</v>
          </cell>
        </row>
        <row r="84">
          <cell r="C84">
            <v>64</v>
          </cell>
          <cell r="D84" t="str">
            <v>YACYRETÁ - RINCON III</v>
          </cell>
          <cell r="E84">
            <v>500</v>
          </cell>
          <cell r="F84">
            <v>3.6</v>
          </cell>
          <cell r="G84" t="str">
            <v>B</v>
          </cell>
        </row>
        <row r="85">
          <cell r="C85">
            <v>65</v>
          </cell>
          <cell r="D85" t="str">
            <v>RINCON - PASO DE LA PATRIA</v>
          </cell>
          <cell r="E85">
            <v>500</v>
          </cell>
          <cell r="F85">
            <v>227</v>
          </cell>
          <cell r="G85" t="str">
            <v>A</v>
          </cell>
        </row>
        <row r="86">
          <cell r="C86">
            <v>66</v>
          </cell>
          <cell r="D86" t="str">
            <v>PASO DE LA PATRIA - RESISTENCIA</v>
          </cell>
          <cell r="E86">
            <v>500</v>
          </cell>
          <cell r="F86">
            <v>40</v>
          </cell>
          <cell r="G86" t="str">
            <v>C</v>
          </cell>
        </row>
        <row r="87">
          <cell r="C87">
            <v>67</v>
          </cell>
          <cell r="D87" t="str">
            <v>RINCON - RESISTENCIA</v>
          </cell>
          <cell r="E87">
            <v>500</v>
          </cell>
          <cell r="F87">
            <v>267</v>
          </cell>
          <cell r="G87" t="str">
            <v>B</v>
          </cell>
          <cell r="EJ87" t="str">
            <v>XXXX</v>
          </cell>
          <cell r="EK87" t="str">
            <v>XXXX</v>
          </cell>
          <cell r="EL87" t="str">
            <v>XXXX</v>
          </cell>
          <cell r="EM87" t="str">
            <v>XXXX</v>
          </cell>
          <cell r="EN87" t="str">
            <v>XXXX</v>
          </cell>
          <cell r="EO87" t="str">
            <v>XXXX</v>
          </cell>
          <cell r="EP87" t="str">
            <v>XXXX</v>
          </cell>
          <cell r="EQ87" t="str">
            <v>XXXX</v>
          </cell>
          <cell r="ER87" t="str">
            <v>XXXX</v>
          </cell>
          <cell r="ES87" t="str">
            <v>XXXX</v>
          </cell>
          <cell r="ET87" t="str">
            <v>XXXX</v>
          </cell>
          <cell r="EU87" t="str">
            <v>XXXX</v>
          </cell>
          <cell r="EW87" t="str">
            <v>XXXX</v>
          </cell>
        </row>
        <row r="89">
          <cell r="C89">
            <v>68</v>
          </cell>
          <cell r="D89" t="str">
            <v>RINCON - SALTO GRANDE</v>
          </cell>
          <cell r="E89">
            <v>500</v>
          </cell>
          <cell r="F89">
            <v>506</v>
          </cell>
          <cell r="G89" t="str">
            <v>A</v>
          </cell>
        </row>
        <row r="90">
          <cell r="C90">
            <v>69</v>
          </cell>
          <cell r="D90" t="str">
            <v>RINCON - SAN ISIDRO</v>
          </cell>
          <cell r="E90">
            <v>500</v>
          </cell>
          <cell r="F90">
            <v>85</v>
          </cell>
          <cell r="G90" t="str">
            <v>C</v>
          </cell>
        </row>
        <row r="100">
          <cell r="EJ100">
            <v>0.51</v>
          </cell>
          <cell r="EK100">
            <v>0.49</v>
          </cell>
          <cell r="EL100">
            <v>0.51</v>
          </cell>
          <cell r="EM100">
            <v>0.47</v>
          </cell>
          <cell r="EN100">
            <v>0.42</v>
          </cell>
          <cell r="EO100">
            <v>0.47</v>
          </cell>
          <cell r="EP100">
            <v>0.43</v>
          </cell>
          <cell r="EQ100">
            <v>0.39</v>
          </cell>
          <cell r="ER100">
            <v>0.43</v>
          </cell>
          <cell r="ES100">
            <v>0.46</v>
          </cell>
          <cell r="ET100">
            <v>0.47</v>
          </cell>
          <cell r="EU100">
            <v>0.48</v>
          </cell>
          <cell r="EV100">
            <v>0.42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43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2.7109375" style="16" customWidth="1"/>
    <col min="2" max="3" width="13.8515625" style="16" customWidth="1"/>
    <col min="4" max="4" width="15.00390625" style="16" customWidth="1"/>
    <col min="5" max="5" width="19.00390625" style="16" customWidth="1"/>
    <col min="6" max="6" width="27.00390625" style="16" customWidth="1"/>
    <col min="7" max="7" width="29.28125" style="16" customWidth="1"/>
    <col min="8" max="8" width="19.8515625" style="16" customWidth="1"/>
    <col min="9" max="9" width="24.8515625" style="16" customWidth="1"/>
    <col min="10" max="10" width="21.140625" style="16" customWidth="1"/>
    <col min="11" max="11" width="15.7109375" style="16" customWidth="1"/>
    <col min="12" max="13" width="11.421875" style="16" customWidth="1"/>
    <col min="14" max="14" width="14.140625" style="16" customWidth="1"/>
    <col min="15" max="15" width="11.421875" style="16" customWidth="1"/>
    <col min="16" max="16" width="14.7109375" style="16" customWidth="1"/>
    <col min="17" max="17" width="11.421875" style="16" customWidth="1"/>
    <col min="18" max="18" width="12.00390625" style="16" customWidth="1"/>
    <col min="19" max="16384" width="11.421875" style="16" customWidth="1"/>
  </cols>
  <sheetData>
    <row r="1" spans="2:11" s="70" customFormat="1" ht="26.25">
      <c r="B1" s="71"/>
      <c r="E1" s="13"/>
      <c r="K1" s="437"/>
    </row>
    <row r="2" spans="2:10" s="70" customFormat="1" ht="26.25">
      <c r="B2" s="71" t="s">
        <v>144</v>
      </c>
      <c r="C2" s="72"/>
      <c r="D2" s="73"/>
      <c r="E2" s="73"/>
      <c r="F2" s="73"/>
      <c r="G2" s="73"/>
      <c r="H2" s="73"/>
      <c r="I2" s="73"/>
      <c r="J2" s="73"/>
    </row>
    <row r="3" spans="3:19" ht="12.75">
      <c r="C3"/>
      <c r="D3" s="74"/>
      <c r="E3" s="74"/>
      <c r="F3" s="74"/>
      <c r="G3" s="74"/>
      <c r="H3" s="74"/>
      <c r="I3" s="74"/>
      <c r="J3" s="74"/>
      <c r="P3" s="14"/>
      <c r="Q3" s="14"/>
      <c r="R3" s="14"/>
      <c r="S3" s="14"/>
    </row>
    <row r="4" spans="1:19" s="77" customFormat="1" ht="11.25">
      <c r="A4" s="75" t="s">
        <v>40</v>
      </c>
      <c r="B4" s="76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</row>
    <row r="5" spans="1:19" s="77" customFormat="1" ht="11.25">
      <c r="A5" s="75" t="s">
        <v>41</v>
      </c>
      <c r="B5" s="76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</row>
    <row r="6" spans="2:19" s="70" customFormat="1" ht="11.25" customHeight="1">
      <c r="B6" s="79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</row>
    <row r="7" spans="2:19" s="10" customFormat="1" ht="21">
      <c r="B7" s="241" t="s">
        <v>0</v>
      </c>
      <c r="C7" s="81"/>
      <c r="D7" s="8"/>
      <c r="E7" s="8"/>
      <c r="F7" s="9"/>
      <c r="G7" s="9"/>
      <c r="H7" s="9"/>
      <c r="I7" s="9"/>
      <c r="J7" s="9"/>
      <c r="K7" s="11"/>
      <c r="L7" s="11"/>
      <c r="M7" s="11"/>
      <c r="N7" s="11"/>
      <c r="O7" s="11"/>
      <c r="P7" s="11"/>
      <c r="Q7" s="11"/>
      <c r="R7" s="11"/>
      <c r="S7" s="11"/>
    </row>
    <row r="8" spans="9:19" ht="12.75"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2:19" s="10" customFormat="1" ht="21">
      <c r="B9" s="241" t="s">
        <v>1</v>
      </c>
      <c r="C9" s="81"/>
      <c r="D9" s="8"/>
      <c r="E9" s="8"/>
      <c r="F9" s="8"/>
      <c r="G9" s="8"/>
      <c r="H9" s="8"/>
      <c r="I9" s="9"/>
      <c r="J9" s="9"/>
      <c r="K9" s="11"/>
      <c r="L9" s="11"/>
      <c r="M9" s="11"/>
      <c r="N9" s="11"/>
      <c r="O9" s="11"/>
      <c r="P9" s="11"/>
      <c r="Q9" s="11"/>
      <c r="R9" s="11"/>
      <c r="S9" s="11"/>
    </row>
    <row r="10" spans="4:19" ht="12.75">
      <c r="D10" s="83"/>
      <c r="E10" s="83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2:19" s="10" customFormat="1" ht="20.25">
      <c r="B11" s="241" t="s">
        <v>142</v>
      </c>
      <c r="C11" s="4"/>
      <c r="D11" s="82"/>
      <c r="E11" s="82"/>
      <c r="F11" s="8"/>
      <c r="G11" s="8"/>
      <c r="H11" s="8"/>
      <c r="I11" s="9"/>
      <c r="J11" s="9"/>
      <c r="K11" s="11"/>
      <c r="L11" s="11"/>
      <c r="M11" s="11"/>
      <c r="N11" s="11"/>
      <c r="O11" s="11"/>
      <c r="P11" s="11"/>
      <c r="Q11" s="11"/>
      <c r="R11" s="11"/>
      <c r="S11" s="11"/>
    </row>
    <row r="12" spans="4:19" s="84" customFormat="1" ht="16.5" thickBot="1">
      <c r="D12" s="85"/>
      <c r="E12" s="85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</row>
    <row r="13" spans="2:19" s="84" customFormat="1" ht="16.5" thickTop="1">
      <c r="B13" s="87"/>
      <c r="C13" s="88"/>
      <c r="D13" s="88"/>
      <c r="E13" s="423"/>
      <c r="F13" s="88"/>
      <c r="G13" s="88"/>
      <c r="H13" s="88"/>
      <c r="I13" s="88"/>
      <c r="J13" s="89"/>
      <c r="K13" s="86"/>
      <c r="L13" s="86"/>
      <c r="M13" s="86"/>
      <c r="N13" s="86"/>
      <c r="O13" s="86"/>
      <c r="P13" s="86"/>
      <c r="Q13" s="86"/>
      <c r="R13" s="86"/>
      <c r="S13" s="86"/>
    </row>
    <row r="14" spans="2:19" s="15" customFormat="1" ht="19.5">
      <c r="B14" s="90" t="s">
        <v>128</v>
      </c>
      <c r="C14" s="91"/>
      <c r="D14" s="92"/>
      <c r="E14" s="424"/>
      <c r="F14" s="93"/>
      <c r="G14" s="93"/>
      <c r="H14" s="93"/>
      <c r="I14" s="94"/>
      <c r="J14" s="95"/>
      <c r="K14" s="96"/>
      <c r="L14" s="96"/>
      <c r="M14" s="96"/>
      <c r="N14" s="96"/>
      <c r="O14" s="96"/>
      <c r="P14" s="96"/>
      <c r="Q14" s="96"/>
      <c r="R14" s="96"/>
      <c r="S14" s="96"/>
    </row>
    <row r="15" spans="2:19" s="15" customFormat="1" ht="13.5" customHeight="1">
      <c r="B15" s="97"/>
      <c r="C15" s="98"/>
      <c r="D15" s="422"/>
      <c r="E15" s="425"/>
      <c r="F15" s="49"/>
      <c r="G15" s="49"/>
      <c r="H15" s="49"/>
      <c r="I15" s="96"/>
      <c r="J15" s="99"/>
      <c r="K15" s="96"/>
      <c r="L15" s="96"/>
      <c r="M15" s="96"/>
      <c r="N15" s="96"/>
      <c r="O15" s="96"/>
      <c r="P15" s="96"/>
      <c r="Q15" s="96"/>
      <c r="R15" s="96"/>
      <c r="S15" s="96"/>
    </row>
    <row r="16" spans="2:19" s="15" customFormat="1" ht="19.5">
      <c r="B16" s="97"/>
      <c r="C16" s="100" t="s">
        <v>42</v>
      </c>
      <c r="D16" s="422" t="s">
        <v>43</v>
      </c>
      <c r="E16" s="425"/>
      <c r="F16" s="49"/>
      <c r="G16" s="49"/>
      <c r="H16" s="49"/>
      <c r="I16" s="101"/>
      <c r="J16" s="99"/>
      <c r="K16" s="96"/>
      <c r="L16" s="96"/>
      <c r="M16" s="96"/>
      <c r="N16" s="96"/>
      <c r="O16" s="96"/>
      <c r="P16" s="96"/>
      <c r="Q16" s="96"/>
      <c r="R16" s="96"/>
      <c r="S16" s="96"/>
    </row>
    <row r="17" spans="2:19" s="15" customFormat="1" ht="19.5">
      <c r="B17" s="97"/>
      <c r="C17" s="100"/>
      <c r="D17" s="422">
        <v>11</v>
      </c>
      <c r="E17" s="426" t="s">
        <v>44</v>
      </c>
      <c r="F17" s="49"/>
      <c r="G17" s="49"/>
      <c r="H17" s="49"/>
      <c r="I17" s="101">
        <f>ROUND('LI-0512'!AC43,2)</f>
        <v>172841.55</v>
      </c>
      <c r="J17" s="99"/>
      <c r="K17" s="96"/>
      <c r="L17" s="96"/>
      <c r="M17" s="96"/>
      <c r="N17" s="96"/>
      <c r="O17" s="96"/>
      <c r="P17" s="96"/>
      <c r="Q17" s="96"/>
      <c r="R17" s="96"/>
      <c r="S17" s="96"/>
    </row>
    <row r="18" spans="2:19" ht="12.75" customHeight="1">
      <c r="B18" s="102"/>
      <c r="C18" s="103"/>
      <c r="D18" s="422"/>
      <c r="E18" s="427"/>
      <c r="F18" s="104"/>
      <c r="G18" s="104"/>
      <c r="H18" s="104"/>
      <c r="I18" s="105"/>
      <c r="J18" s="106"/>
      <c r="K18" s="14"/>
      <c r="L18" s="14"/>
      <c r="M18" s="14"/>
      <c r="N18" s="14"/>
      <c r="O18" s="14"/>
      <c r="P18" s="14"/>
      <c r="Q18" s="14"/>
      <c r="R18" s="14"/>
      <c r="S18" s="14"/>
    </row>
    <row r="19" spans="2:19" s="15" customFormat="1" ht="19.5">
      <c r="B19" s="97"/>
      <c r="C19" s="100" t="s">
        <v>45</v>
      </c>
      <c r="D19" s="429" t="s">
        <v>46</v>
      </c>
      <c r="E19" s="425"/>
      <c r="F19" s="49"/>
      <c r="G19" s="49"/>
      <c r="H19" s="49"/>
      <c r="I19" s="101"/>
      <c r="J19" s="99"/>
      <c r="K19" s="96"/>
      <c r="L19" s="96"/>
      <c r="M19" s="96"/>
      <c r="N19" s="96"/>
      <c r="O19" s="96"/>
      <c r="P19" s="96"/>
      <c r="Q19" s="96"/>
      <c r="R19" s="96"/>
      <c r="S19" s="96"/>
    </row>
    <row r="20" spans="2:19" s="15" customFormat="1" ht="19.5">
      <c r="B20" s="97"/>
      <c r="C20" s="100"/>
      <c r="D20" s="422">
        <v>21</v>
      </c>
      <c r="E20" s="426" t="s">
        <v>47</v>
      </c>
      <c r="F20" s="49"/>
      <c r="G20" s="49"/>
      <c r="H20" s="49"/>
      <c r="I20" s="101"/>
      <c r="J20" s="99"/>
      <c r="K20" s="96"/>
      <c r="L20" s="96"/>
      <c r="M20" s="96"/>
      <c r="N20" s="96"/>
      <c r="O20" s="96"/>
      <c r="P20" s="96"/>
      <c r="Q20" s="96"/>
      <c r="R20" s="96"/>
      <c r="S20" s="96"/>
    </row>
    <row r="21" spans="2:19" s="15" customFormat="1" ht="19.5">
      <c r="B21" s="97"/>
      <c r="C21" s="100"/>
      <c r="D21" s="422"/>
      <c r="E21" s="428">
        <v>211</v>
      </c>
      <c r="F21" s="13" t="s">
        <v>44</v>
      </c>
      <c r="G21" s="49"/>
      <c r="H21" s="49"/>
      <c r="I21" s="101">
        <f>ROUND('TR-0512'!AA43,2)</f>
        <v>3780.84</v>
      </c>
      <c r="J21" s="99"/>
      <c r="K21" s="96"/>
      <c r="L21" s="96"/>
      <c r="M21" s="96"/>
      <c r="N21" s="96"/>
      <c r="O21" s="96"/>
      <c r="P21" s="96"/>
      <c r="Q21" s="96"/>
      <c r="R21" s="96"/>
      <c r="S21" s="96"/>
    </row>
    <row r="22" spans="2:19" s="15" customFormat="1" ht="19.5">
      <c r="B22" s="97"/>
      <c r="C22" s="100"/>
      <c r="D22" s="422">
        <v>22</v>
      </c>
      <c r="E22" s="426" t="s">
        <v>48</v>
      </c>
      <c r="F22" s="49"/>
      <c r="G22" s="49"/>
      <c r="H22" s="49"/>
      <c r="I22" s="101"/>
      <c r="J22" s="99"/>
      <c r="K22" s="96"/>
      <c r="L22" s="96"/>
      <c r="M22" s="96"/>
      <c r="N22" s="96"/>
      <c r="O22" s="96"/>
      <c r="P22" s="96"/>
      <c r="Q22" s="96"/>
      <c r="R22" s="96"/>
      <c r="S22" s="96"/>
    </row>
    <row r="23" spans="2:19" s="15" customFormat="1" ht="19.5">
      <c r="B23" s="97"/>
      <c r="C23" s="100"/>
      <c r="D23" s="422"/>
      <c r="E23" s="428">
        <v>221</v>
      </c>
      <c r="F23" s="13" t="s">
        <v>44</v>
      </c>
      <c r="G23" s="49"/>
      <c r="H23" s="49"/>
      <c r="I23" s="101">
        <f>'SA-0512'!T45</f>
        <v>8034.07</v>
      </c>
      <c r="J23" s="99"/>
      <c r="K23" s="96"/>
      <c r="L23" s="96"/>
      <c r="M23" s="96"/>
      <c r="N23" s="96"/>
      <c r="O23" s="96"/>
      <c r="P23" s="96"/>
      <c r="Q23" s="96"/>
      <c r="R23" s="96"/>
      <c r="S23" s="96"/>
    </row>
    <row r="24" spans="2:19" ht="12.75" customHeight="1">
      <c r="B24" s="102"/>
      <c r="C24" s="103"/>
      <c r="D24" s="422"/>
      <c r="E24" s="427"/>
      <c r="F24" s="104"/>
      <c r="G24" s="104"/>
      <c r="H24" s="104"/>
      <c r="I24" s="105"/>
      <c r="J24" s="106"/>
      <c r="K24" s="14"/>
      <c r="L24" s="14"/>
      <c r="M24" s="14"/>
      <c r="N24" s="14"/>
      <c r="O24" s="14"/>
      <c r="P24" s="14"/>
      <c r="Q24" s="14"/>
      <c r="R24" s="14"/>
      <c r="S24" s="14"/>
    </row>
    <row r="25" spans="2:19" s="15" customFormat="1" ht="19.5">
      <c r="B25" s="97"/>
      <c r="C25" s="100" t="s">
        <v>49</v>
      </c>
      <c r="D25" s="429" t="s">
        <v>50</v>
      </c>
      <c r="E25" s="425"/>
      <c r="F25" s="49"/>
      <c r="G25" s="49"/>
      <c r="H25" s="49"/>
      <c r="I25" s="101"/>
      <c r="J25" s="99"/>
      <c r="K25" s="96"/>
      <c r="L25" s="96"/>
      <c r="M25" s="96"/>
      <c r="N25" s="96"/>
      <c r="O25" s="96"/>
      <c r="P25" s="96"/>
      <c r="Q25" s="96"/>
      <c r="R25" s="96"/>
      <c r="S25" s="96"/>
    </row>
    <row r="26" spans="2:19" s="15" customFormat="1" ht="19.5">
      <c r="B26" s="97"/>
      <c r="C26" s="100"/>
      <c r="D26" s="422">
        <v>31</v>
      </c>
      <c r="E26" s="426" t="s">
        <v>44</v>
      </c>
      <c r="F26" s="49"/>
      <c r="G26" s="49"/>
      <c r="H26" s="49"/>
      <c r="I26" s="101">
        <f>'RE-0512 (2)'!U43</f>
        <v>105089.55</v>
      </c>
      <c r="J26" s="99"/>
      <c r="K26" s="96"/>
      <c r="L26" s="96"/>
      <c r="M26" s="96"/>
      <c r="N26" s="96"/>
      <c r="O26" s="96"/>
      <c r="P26" s="96"/>
      <c r="Q26" s="96"/>
      <c r="R26" s="96"/>
      <c r="S26" s="96"/>
    </row>
    <row r="27" spans="2:19" s="15" customFormat="1" ht="12.75" customHeight="1">
      <c r="B27" s="97"/>
      <c r="C27" s="100"/>
      <c r="D27" s="422"/>
      <c r="E27" s="426"/>
      <c r="F27" s="49"/>
      <c r="G27" s="49"/>
      <c r="H27" s="49"/>
      <c r="I27" s="101"/>
      <c r="J27" s="99"/>
      <c r="K27" s="96"/>
      <c r="L27" s="96"/>
      <c r="M27" s="96"/>
      <c r="N27" s="96"/>
      <c r="O27" s="96"/>
      <c r="P27" s="96"/>
      <c r="Q27" s="96"/>
      <c r="R27" s="96"/>
      <c r="S27" s="96"/>
    </row>
    <row r="28" spans="2:19" s="15" customFormat="1" ht="20.25" thickBot="1">
      <c r="B28" s="97"/>
      <c r="C28" s="98"/>
      <c r="D28" s="422"/>
      <c r="E28" s="425"/>
      <c r="F28" s="49"/>
      <c r="G28" s="49"/>
      <c r="H28" s="49"/>
      <c r="I28" s="96"/>
      <c r="J28" s="99"/>
      <c r="K28" s="96"/>
      <c r="L28" s="96"/>
      <c r="M28" s="96"/>
      <c r="N28" s="96"/>
      <c r="O28" s="96"/>
      <c r="P28" s="96"/>
      <c r="Q28" s="96"/>
      <c r="R28" s="96"/>
      <c r="S28" s="96"/>
    </row>
    <row r="29" spans="2:19" s="15" customFormat="1" ht="20.25" thickBot="1" thickTop="1">
      <c r="B29" s="97"/>
      <c r="C29" s="100"/>
      <c r="D29" s="100"/>
      <c r="F29" s="107" t="s">
        <v>51</v>
      </c>
      <c r="G29" s="108">
        <f>SUM(I16:I27)</f>
        <v>289746.01</v>
      </c>
      <c r="H29" s="240"/>
      <c r="J29" s="99"/>
      <c r="K29" s="96"/>
      <c r="L29" s="96"/>
      <c r="M29" s="96"/>
      <c r="N29" s="96"/>
      <c r="O29" s="96"/>
      <c r="P29" s="96"/>
      <c r="Q29" s="96"/>
      <c r="R29" s="96"/>
      <c r="S29" s="96"/>
    </row>
    <row r="30" spans="2:19" s="15" customFormat="1" ht="9.75" customHeight="1" thickTop="1">
      <c r="B30" s="97"/>
      <c r="C30" s="100"/>
      <c r="D30" s="100"/>
      <c r="F30" s="430"/>
      <c r="G30" s="240"/>
      <c r="H30" s="240"/>
      <c r="J30" s="99"/>
      <c r="K30" s="96"/>
      <c r="L30" s="96"/>
      <c r="M30" s="96"/>
      <c r="N30" s="96"/>
      <c r="O30" s="96"/>
      <c r="P30" s="96"/>
      <c r="Q30" s="96"/>
      <c r="R30" s="96"/>
      <c r="S30" s="96"/>
    </row>
    <row r="31" spans="2:19" s="15" customFormat="1" ht="18.75">
      <c r="B31" s="97"/>
      <c r="C31" s="448" t="s">
        <v>127</v>
      </c>
      <c r="D31" s="100"/>
      <c r="F31" s="430"/>
      <c r="G31" s="240"/>
      <c r="H31" s="240"/>
      <c r="J31" s="99"/>
      <c r="K31" s="96"/>
      <c r="L31" s="96"/>
      <c r="M31" s="96"/>
      <c r="N31" s="96"/>
      <c r="O31" s="96"/>
      <c r="P31" s="96"/>
      <c r="Q31" s="96"/>
      <c r="R31" s="96"/>
      <c r="S31" s="96"/>
    </row>
    <row r="32" spans="2:19" s="84" customFormat="1" ht="10.5" customHeight="1" thickBot="1">
      <c r="B32" s="109"/>
      <c r="C32" s="110"/>
      <c r="D32" s="110"/>
      <c r="E32" s="111"/>
      <c r="F32" s="111"/>
      <c r="G32" s="111"/>
      <c r="H32" s="111"/>
      <c r="I32" s="111"/>
      <c r="J32" s="112"/>
      <c r="K32" s="86"/>
      <c r="L32" s="86"/>
      <c r="M32" s="113"/>
      <c r="N32" s="114"/>
      <c r="O32" s="114"/>
      <c r="P32" s="115"/>
      <c r="Q32" s="116"/>
      <c r="R32" s="86"/>
      <c r="S32" s="86"/>
    </row>
    <row r="33" spans="4:19" ht="13.5" thickTop="1">
      <c r="D33" s="14"/>
      <c r="F33" s="14"/>
      <c r="G33" s="14"/>
      <c r="H33" s="14"/>
      <c r="I33" s="14"/>
      <c r="J33" s="14"/>
      <c r="K33" s="14"/>
      <c r="L33" s="14"/>
      <c r="M33" s="46"/>
      <c r="N33" s="117"/>
      <c r="O33" s="117"/>
      <c r="P33" s="14"/>
      <c r="Q33" s="2"/>
      <c r="R33" s="14"/>
      <c r="S33" s="14"/>
    </row>
    <row r="34" spans="4:19" ht="12.75">
      <c r="D34" s="14"/>
      <c r="F34" s="14"/>
      <c r="G34" s="14"/>
      <c r="H34" s="14"/>
      <c r="I34" s="14"/>
      <c r="J34" s="14"/>
      <c r="K34" s="14"/>
      <c r="L34" s="14"/>
      <c r="M34" s="14"/>
      <c r="N34" s="118"/>
      <c r="O34" s="118"/>
      <c r="P34" s="119"/>
      <c r="Q34" s="2"/>
      <c r="R34" s="14"/>
      <c r="S34" s="14"/>
    </row>
    <row r="35" spans="4:19" ht="12.75"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18"/>
      <c r="O35" s="118"/>
      <c r="P35" s="119"/>
      <c r="Q35" s="2"/>
      <c r="R35" s="14"/>
      <c r="S35" s="14"/>
    </row>
    <row r="36" spans="4:19" ht="12.75">
      <c r="D36" s="14"/>
      <c r="E36" s="14"/>
      <c r="L36" s="14"/>
      <c r="M36" s="14"/>
      <c r="N36" s="14"/>
      <c r="O36" s="14"/>
      <c r="P36" s="14"/>
      <c r="Q36" s="14"/>
      <c r="R36" s="14"/>
      <c r="S36" s="14"/>
    </row>
    <row r="37" spans="4:19" ht="12.75">
      <c r="D37" s="14"/>
      <c r="E37" s="14"/>
      <c r="P37" s="14"/>
      <c r="Q37" s="14"/>
      <c r="R37" s="14"/>
      <c r="S37" s="14"/>
    </row>
    <row r="38" spans="4:19" ht="12.75">
      <c r="D38" s="14"/>
      <c r="E38" s="14"/>
      <c r="P38" s="14"/>
      <c r="Q38" s="14"/>
      <c r="R38" s="14"/>
      <c r="S38" s="14"/>
    </row>
    <row r="39" spans="4:19" ht="12.75">
      <c r="D39" s="14"/>
      <c r="E39" s="14"/>
      <c r="P39" s="14"/>
      <c r="Q39" s="14"/>
      <c r="R39" s="14"/>
      <c r="S39" s="14"/>
    </row>
    <row r="40" spans="4:19" ht="12.75">
      <c r="D40" s="14"/>
      <c r="E40" s="14"/>
      <c r="P40" s="14"/>
      <c r="Q40" s="14"/>
      <c r="R40" s="14"/>
      <c r="S40" s="14"/>
    </row>
    <row r="41" spans="4:19" ht="12.75">
      <c r="D41" s="14"/>
      <c r="E41" s="14"/>
      <c r="P41" s="14"/>
      <c r="Q41" s="14"/>
      <c r="R41" s="14"/>
      <c r="S41" s="14"/>
    </row>
    <row r="42" spans="16:19" ht="12.75">
      <c r="P42" s="14"/>
      <c r="Q42" s="14"/>
      <c r="R42" s="14"/>
      <c r="S42" s="14"/>
    </row>
    <row r="43" spans="16:19" ht="12.75">
      <c r="P43" s="14"/>
      <c r="Q43" s="14"/>
      <c r="R43" s="14"/>
      <c r="S43" s="14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D46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3.8515625" style="0" customWidth="1"/>
    <col min="8" max="8" width="9.28125" style="0" hidden="1" customWidth="1"/>
    <col min="9" max="9" width="10.8515625" style="0" hidden="1" customWidth="1"/>
    <col min="10" max="11" width="15.7109375" style="0" customWidth="1"/>
    <col min="12" max="14" width="9.7109375" style="0" customWidth="1"/>
    <col min="15" max="15" width="8.7109375" style="0" customWidth="1"/>
    <col min="16" max="16" width="5.421875" style="0" customWidth="1"/>
    <col min="17" max="17" width="6.00390625" style="0" customWidth="1"/>
    <col min="18" max="18" width="15.28125" style="0" hidden="1" customWidth="1"/>
    <col min="19" max="19" width="15.57421875" style="0" hidden="1" customWidth="1"/>
    <col min="20" max="20" width="14.140625" style="0" hidden="1" customWidth="1"/>
    <col min="21" max="21" width="13.57421875" style="0" hidden="1" customWidth="1"/>
    <col min="22" max="22" width="13.00390625" style="0" hidden="1" customWidth="1"/>
    <col min="23" max="23" width="13.57421875" style="0" hidden="1" customWidth="1"/>
    <col min="24" max="24" width="13.140625" style="0" hidden="1" customWidth="1"/>
    <col min="25" max="27" width="14.140625" style="0" hidden="1" customWidth="1"/>
    <col min="28" max="28" width="9.7109375" style="0" customWidth="1"/>
    <col min="29" max="30" width="15.7109375" style="0" customWidth="1"/>
    <col min="31" max="31" width="30.421875" style="0" customWidth="1"/>
    <col min="32" max="32" width="3.140625" style="0" customWidth="1"/>
    <col min="33" max="33" width="3.57421875" style="0" customWidth="1"/>
    <col min="34" max="34" width="24.28125" style="0" customWidth="1"/>
    <col min="35" max="35" width="4.7109375" style="0" customWidth="1"/>
    <col min="36" max="36" width="7.57421875" style="0" customWidth="1"/>
    <col min="37" max="38" width="4.140625" style="0" customWidth="1"/>
    <col min="39" max="39" width="7.140625" style="0" customWidth="1"/>
    <col min="40" max="40" width="5.28125" style="0" customWidth="1"/>
    <col min="41" max="41" width="5.421875" style="0" customWidth="1"/>
    <col min="42" max="42" width="4.7109375" style="0" customWidth="1"/>
    <col min="43" max="43" width="5.28125" style="0" customWidth="1"/>
    <col min="44" max="45" width="13.28125" style="0" customWidth="1"/>
    <col min="46" max="46" width="6.57421875" style="0" customWidth="1"/>
    <col min="47" max="47" width="6.421875" style="0" customWidth="1"/>
    <col min="52" max="52" width="12.7109375" style="0" customWidth="1"/>
    <col min="56" max="56" width="21.00390625" style="0" customWidth="1"/>
  </cols>
  <sheetData>
    <row r="1" spans="1:30" s="70" customFormat="1" ht="26.25">
      <c r="A1" s="120"/>
      <c r="AD1" s="437"/>
    </row>
    <row r="2" spans="1:30" s="70" customFormat="1" ht="26.25">
      <c r="A2" s="120"/>
      <c r="B2" s="71" t="s">
        <v>144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</row>
    <row r="3" s="16" customFormat="1" ht="12.75">
      <c r="A3" s="45"/>
    </row>
    <row r="4" spans="1:2" s="77" customFormat="1" ht="11.25">
      <c r="A4" s="75" t="s">
        <v>40</v>
      </c>
      <c r="B4" s="150"/>
    </row>
    <row r="5" spans="1:2" s="77" customFormat="1" ht="11.25">
      <c r="A5" s="75" t="s">
        <v>41</v>
      </c>
      <c r="B5" s="150"/>
    </row>
    <row r="6" s="16" customFormat="1" ht="13.5" thickBot="1"/>
    <row r="7" spans="2:30" s="16" customFormat="1" ht="13.5" thickTop="1">
      <c r="B7" s="121"/>
      <c r="C7" s="122"/>
      <c r="D7" s="122"/>
      <c r="E7" s="123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4"/>
    </row>
    <row r="8" spans="2:30" s="10" customFormat="1" ht="20.25">
      <c r="B8" s="134"/>
      <c r="C8" s="11"/>
      <c r="D8" s="7" t="s">
        <v>52</v>
      </c>
      <c r="E8" s="11"/>
      <c r="F8" s="11"/>
      <c r="G8" s="11"/>
      <c r="H8" s="11"/>
      <c r="N8" s="11"/>
      <c r="O8" s="11"/>
      <c r="P8" s="135"/>
      <c r="Q8" s="135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36"/>
    </row>
    <row r="9" spans="2:30" s="16" customFormat="1" ht="12.75">
      <c r="B9" s="102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25"/>
    </row>
    <row r="10" spans="2:30" s="10" customFormat="1" ht="20.25">
      <c r="B10" s="134"/>
      <c r="C10" s="11"/>
      <c r="D10" s="135" t="s">
        <v>53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36"/>
    </row>
    <row r="11" spans="2:30" s="16" customFormat="1" ht="12.75">
      <c r="B11" s="102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25"/>
    </row>
    <row r="12" spans="2:30" s="10" customFormat="1" ht="20.25">
      <c r="B12" s="134"/>
      <c r="C12" s="11"/>
      <c r="D12" s="135" t="s">
        <v>54</v>
      </c>
      <c r="E12" s="11"/>
      <c r="F12" s="11"/>
      <c r="G12" s="11"/>
      <c r="I12" s="11"/>
      <c r="J12" s="11"/>
      <c r="K12" s="11"/>
      <c r="L12" s="11"/>
      <c r="M12" s="11"/>
      <c r="N12" s="11"/>
      <c r="O12" s="11"/>
      <c r="P12" s="135"/>
      <c r="Q12" s="135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36"/>
    </row>
    <row r="13" spans="2:30" s="16" customFormat="1" ht="12.75">
      <c r="B13" s="102"/>
      <c r="C13" s="14"/>
      <c r="D13" s="14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25"/>
    </row>
    <row r="14" spans="2:30" s="15" customFormat="1" ht="19.5">
      <c r="B14" s="90" t="s">
        <v>128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138"/>
      <c r="O14" s="138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139"/>
    </row>
    <row r="15" spans="2:30" s="16" customFormat="1" ht="16.5" customHeight="1" thickBot="1">
      <c r="B15" s="102"/>
      <c r="C15" s="14"/>
      <c r="D15" s="14"/>
      <c r="E15" s="2"/>
      <c r="F15" s="2"/>
      <c r="G15" s="14"/>
      <c r="H15" s="14"/>
      <c r="I15" s="14"/>
      <c r="J15" s="133"/>
      <c r="K15" s="14"/>
      <c r="L15" s="14"/>
      <c r="M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25"/>
    </row>
    <row r="16" spans="2:30" s="16" customFormat="1" ht="16.5" customHeight="1" thickBot="1" thickTop="1">
      <c r="B16" s="102"/>
      <c r="C16" s="14"/>
      <c r="D16" s="140" t="s">
        <v>55</v>
      </c>
      <c r="E16" s="434">
        <f>82.456+7.513</f>
        <v>89.96900000000001</v>
      </c>
      <c r="F16" s="242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25"/>
    </row>
    <row r="17" spans="2:30" s="16" customFormat="1" ht="16.5" customHeight="1" thickBot="1" thickTop="1">
      <c r="B17" s="102"/>
      <c r="C17" s="14"/>
      <c r="D17" s="140" t="s">
        <v>56</v>
      </c>
      <c r="E17" s="434">
        <f>68.713+6.261</f>
        <v>74.97399999999999</v>
      </c>
      <c r="F17" s="242"/>
      <c r="G17" s="14"/>
      <c r="H17" s="14"/>
      <c r="I17" s="14"/>
      <c r="J17" s="439"/>
      <c r="K17" s="440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27"/>
      <c r="W17" s="127"/>
      <c r="X17" s="127"/>
      <c r="Y17" s="127"/>
      <c r="Z17" s="127"/>
      <c r="AA17" s="127"/>
      <c r="AB17" s="127"/>
      <c r="AD17" s="125"/>
    </row>
    <row r="18" spans="2:30" s="16" customFormat="1" ht="16.5" customHeight="1" thickBot="1" thickTop="1">
      <c r="B18" s="102"/>
      <c r="C18" s="14"/>
      <c r="D18" s="14"/>
      <c r="E18" s="1"/>
      <c r="F18" s="14"/>
      <c r="G18" s="14"/>
      <c r="H18" s="14"/>
      <c r="I18" s="14"/>
      <c r="J18" s="14"/>
      <c r="K18" s="14"/>
      <c r="L18" s="14"/>
      <c r="M18" s="14"/>
      <c r="N18" s="128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25"/>
    </row>
    <row r="19" spans="2:30" s="16" customFormat="1" ht="33.75" customHeight="1" thickBot="1" thickTop="1">
      <c r="B19" s="102"/>
      <c r="C19" s="141" t="s">
        <v>57</v>
      </c>
      <c r="D19" s="143" t="s">
        <v>43</v>
      </c>
      <c r="E19" s="322" t="s">
        <v>58</v>
      </c>
      <c r="F19" s="147" t="s">
        <v>59</v>
      </c>
      <c r="G19" s="142" t="s">
        <v>60</v>
      </c>
      <c r="H19" s="323" t="s">
        <v>61</v>
      </c>
      <c r="I19" s="320" t="s">
        <v>62</v>
      </c>
      <c r="J19" s="143" t="s">
        <v>63</v>
      </c>
      <c r="K19" s="144" t="s">
        <v>64</v>
      </c>
      <c r="L19" s="146" t="s">
        <v>65</v>
      </c>
      <c r="M19" s="147" t="s">
        <v>66</v>
      </c>
      <c r="N19" s="146" t="s">
        <v>67</v>
      </c>
      <c r="O19" s="147" t="s">
        <v>68</v>
      </c>
      <c r="P19" s="144" t="s">
        <v>69</v>
      </c>
      <c r="Q19" s="143" t="s">
        <v>70</v>
      </c>
      <c r="R19" s="285" t="s">
        <v>71</v>
      </c>
      <c r="S19" s="288" t="s">
        <v>72</v>
      </c>
      <c r="T19" s="269" t="s">
        <v>73</v>
      </c>
      <c r="U19" s="270"/>
      <c r="V19" s="271"/>
      <c r="W19" s="292" t="s">
        <v>74</v>
      </c>
      <c r="X19" s="293"/>
      <c r="Y19" s="294"/>
      <c r="Z19" s="308" t="s">
        <v>75</v>
      </c>
      <c r="AA19" s="309" t="s">
        <v>76</v>
      </c>
      <c r="AB19" s="148" t="s">
        <v>77</v>
      </c>
      <c r="AC19" s="148" t="s">
        <v>78</v>
      </c>
      <c r="AD19" s="129"/>
    </row>
    <row r="20" spans="2:30" s="16" customFormat="1" ht="16.5" customHeight="1" hidden="1" thickTop="1">
      <c r="B20" s="102"/>
      <c r="C20" s="305"/>
      <c r="D20" s="327"/>
      <c r="E20" s="327"/>
      <c r="F20" s="305"/>
      <c r="G20" s="305"/>
      <c r="H20" s="325"/>
      <c r="I20" s="326"/>
      <c r="J20" s="305"/>
      <c r="K20" s="305"/>
      <c r="L20" s="305"/>
      <c r="M20" s="305"/>
      <c r="N20" s="305"/>
      <c r="O20" s="305"/>
      <c r="P20" s="305"/>
      <c r="Q20" s="305"/>
      <c r="R20" s="286"/>
      <c r="S20" s="289"/>
      <c r="T20" s="297"/>
      <c r="U20" s="298"/>
      <c r="V20" s="299"/>
      <c r="W20" s="300"/>
      <c r="X20" s="301"/>
      <c r="Y20" s="302"/>
      <c r="Z20" s="306"/>
      <c r="AA20" s="310"/>
      <c r="AB20" s="305"/>
      <c r="AC20" s="420"/>
      <c r="AD20" s="125"/>
    </row>
    <row r="21" spans="2:30" s="16" customFormat="1" ht="16.5" customHeight="1" thickTop="1">
      <c r="B21" s="102"/>
      <c r="C21" s="17"/>
      <c r="D21" s="17"/>
      <c r="E21" s="20"/>
      <c r="F21" s="17"/>
      <c r="G21" s="17"/>
      <c r="H21" s="318"/>
      <c r="I21" s="321"/>
      <c r="J21" s="19"/>
      <c r="K21" s="14"/>
      <c r="L21" s="17"/>
      <c r="M21" s="17"/>
      <c r="N21" s="18"/>
      <c r="O21" s="17"/>
      <c r="P21" s="17"/>
      <c r="Q21" s="17"/>
      <c r="R21" s="284"/>
      <c r="S21" s="287"/>
      <c r="T21" s="304"/>
      <c r="U21" s="290"/>
      <c r="V21" s="291"/>
      <c r="W21" s="303"/>
      <c r="X21" s="295"/>
      <c r="Y21" s="296"/>
      <c r="Z21" s="307"/>
      <c r="AA21" s="311"/>
      <c r="AB21" s="17"/>
      <c r="AC21" s="149"/>
      <c r="AD21" s="125"/>
    </row>
    <row r="22" spans="2:30" s="16" customFormat="1" ht="16.5" customHeight="1">
      <c r="B22" s="102"/>
      <c r="C22" s="449">
        <v>1</v>
      </c>
      <c r="D22" s="450" t="s">
        <v>3</v>
      </c>
      <c r="E22" s="451">
        <v>500</v>
      </c>
      <c r="F22" s="452">
        <v>12</v>
      </c>
      <c r="G22" s="451" t="s">
        <v>2</v>
      </c>
      <c r="H22" s="324">
        <f aca="true" t="shared" si="0" ref="H22:H41">IF(G22="A",200,IF(G22="B",60,20))</f>
        <v>20</v>
      </c>
      <c r="I22" s="431">
        <f aca="true" t="shared" si="1" ref="I22:I41">IF(E22=500,IF(F22&lt;100,100*$E$16/100,F22*$E$16/100),IF(F22&lt;100,100*$E$17/100,F22*$E$17/100))</f>
        <v>89.96900000000001</v>
      </c>
      <c r="J22" s="461">
        <v>38689.31597222222</v>
      </c>
      <c r="K22" s="462">
        <v>38689.740277777775</v>
      </c>
      <c r="L22" s="22">
        <f aca="true" t="shared" si="2" ref="L22:L41">IF(D22="","",(K22-J22)*24)</f>
        <v>10.183333333348855</v>
      </c>
      <c r="M22" s="23">
        <f aca="true" t="shared" si="3" ref="M22:M41">IF(D22="","",ROUND((K22-J22)*24*60,0))</f>
        <v>611</v>
      </c>
      <c r="N22" s="469" t="s">
        <v>112</v>
      </c>
      <c r="O22" s="470" t="str">
        <f aca="true" t="shared" si="4" ref="O22:O41">IF(D22="","","--")</f>
        <v>--</v>
      </c>
      <c r="P22" s="471" t="str">
        <f aca="true" t="shared" si="5" ref="P22:P41">IF(D22="","","NO")</f>
        <v>NO</v>
      </c>
      <c r="Q22" s="471" t="str">
        <f aca="true" t="shared" si="6" ref="Q22:Q41">IF(D22="","",IF(OR(N22="P",N22="RP"),"--","NO"))</f>
        <v>--</v>
      </c>
      <c r="R22" s="472">
        <f aca="true" t="shared" si="7" ref="R22:R41">IF(N22="P",I22*H22*ROUND(M22/60,2)*0.01,"--")</f>
        <v>183.176884</v>
      </c>
      <c r="S22" s="473" t="str">
        <f aca="true" t="shared" si="8" ref="S22:S41">IF(N22="RP",I22*H22*ROUND(M22/60,2)*0.01*O22/100,"--")</f>
        <v>--</v>
      </c>
      <c r="T22" s="474" t="str">
        <f aca="true" t="shared" si="9" ref="T22:T41">IF(AND(N22="F",Q22="NO"),I22*H22*IF(P22="SI",1.2,1),"--")</f>
        <v>--</v>
      </c>
      <c r="U22" s="475" t="str">
        <f aca="true" t="shared" si="10" ref="U22:U41">IF(AND(N22="F",M22&gt;=10),I22*H22*IF(P22="SI",1.2,1)*IF(M22&lt;=300,ROUND(M22/60,2),5),"--")</f>
        <v>--</v>
      </c>
      <c r="V22" s="476" t="str">
        <f aca="true" t="shared" si="11" ref="V22:V41">IF(AND(N22="F",M22&gt;300),(ROUND(M22/60,2)-5)*I22*H22*0.1*IF(P22="SI",1.2,1),"--")</f>
        <v>--</v>
      </c>
      <c r="W22" s="477" t="str">
        <f aca="true" t="shared" si="12" ref="W22:W41">IF(AND(N22="R",Q22="NO"),I22*H22*O22/100*IF(P22="SI",1.2,1),"--")</f>
        <v>--</v>
      </c>
      <c r="X22" s="478" t="str">
        <f aca="true" t="shared" si="13" ref="X22:X41">IF(AND(N22="R",M22&gt;=10),I22*H22*O22/100*IF(P22="SI",1.2,1)*IF(M22&lt;=300,ROUND(M22/60,2),5),"--")</f>
        <v>--</v>
      </c>
      <c r="Y22" s="479" t="str">
        <f aca="true" t="shared" si="14" ref="Y22:Y41">IF(AND(N22="R",M22&gt;300),(ROUND(M22/60,2)-5)*I22*H22*0.1*O22/100*IF(P22="SI",1.2,1),"--")</f>
        <v>--</v>
      </c>
      <c r="Z22" s="480" t="str">
        <f aca="true" t="shared" si="15" ref="Z22:Z41">IF(N22="RF",ROUND(M22/60,2)*I22*H22*0.1*IF(P22="SI",1.2,1),"--")</f>
        <v>--</v>
      </c>
      <c r="AA22" s="481" t="str">
        <f aca="true" t="shared" si="16" ref="AA22:AA41">IF(N22="RR",ROUND(M22/60,2)*I22*H22*0.1*O22/100*IF(P22="SI",1.2,1),"--")</f>
        <v>--</v>
      </c>
      <c r="AB22" s="482" t="str">
        <f aca="true" t="shared" si="17" ref="AB22:AB41">IF(D22="","","SI")</f>
        <v>SI</v>
      </c>
      <c r="AC22" s="24">
        <f aca="true" t="shared" si="18" ref="AC22:AC41">IF(D22="","",SUM(R22:AA22)*IF(AB22="SI",1,2))</f>
        <v>183.176884</v>
      </c>
      <c r="AD22" s="419"/>
    </row>
    <row r="23" spans="2:30" s="16" customFormat="1" ht="16.5" customHeight="1">
      <c r="B23" s="102"/>
      <c r="C23" s="449">
        <v>2</v>
      </c>
      <c r="D23" s="450" t="s">
        <v>6</v>
      </c>
      <c r="E23" s="451">
        <v>500</v>
      </c>
      <c r="F23" s="452">
        <v>30</v>
      </c>
      <c r="G23" s="451" t="s">
        <v>2</v>
      </c>
      <c r="H23" s="324">
        <f t="shared" si="0"/>
        <v>20</v>
      </c>
      <c r="I23" s="431">
        <f t="shared" si="1"/>
        <v>89.96900000000001</v>
      </c>
      <c r="J23" s="461">
        <v>38689.31597222222</v>
      </c>
      <c r="K23" s="462">
        <v>38689.740277777775</v>
      </c>
      <c r="L23" s="22">
        <f t="shared" si="2"/>
        <v>10.183333333348855</v>
      </c>
      <c r="M23" s="23">
        <f t="shared" si="3"/>
        <v>611</v>
      </c>
      <c r="N23" s="469" t="s">
        <v>112</v>
      </c>
      <c r="O23" s="470" t="str">
        <f t="shared" si="4"/>
        <v>--</v>
      </c>
      <c r="P23" s="471" t="str">
        <f t="shared" si="5"/>
        <v>NO</v>
      </c>
      <c r="Q23" s="471" t="str">
        <f t="shared" si="6"/>
        <v>--</v>
      </c>
      <c r="R23" s="472">
        <f t="shared" si="7"/>
        <v>183.176884</v>
      </c>
      <c r="S23" s="473" t="str">
        <f t="shared" si="8"/>
        <v>--</v>
      </c>
      <c r="T23" s="474" t="str">
        <f t="shared" si="9"/>
        <v>--</v>
      </c>
      <c r="U23" s="475" t="str">
        <f t="shared" si="10"/>
        <v>--</v>
      </c>
      <c r="V23" s="476" t="str">
        <f t="shared" si="11"/>
        <v>--</v>
      </c>
      <c r="W23" s="477" t="str">
        <f t="shared" si="12"/>
        <v>--</v>
      </c>
      <c r="X23" s="478" t="str">
        <f t="shared" si="13"/>
        <v>--</v>
      </c>
      <c r="Y23" s="479" t="str">
        <f t="shared" si="14"/>
        <v>--</v>
      </c>
      <c r="Z23" s="480" t="str">
        <f t="shared" si="15"/>
        <v>--</v>
      </c>
      <c r="AA23" s="481" t="str">
        <f t="shared" si="16"/>
        <v>--</v>
      </c>
      <c r="AB23" s="482" t="str">
        <f t="shared" si="17"/>
        <v>SI</v>
      </c>
      <c r="AC23" s="24">
        <f t="shared" si="18"/>
        <v>183.176884</v>
      </c>
      <c r="AD23" s="419"/>
    </row>
    <row r="24" spans="2:30" s="16" customFormat="1" ht="16.5" customHeight="1">
      <c r="B24" s="102"/>
      <c r="C24" s="449">
        <v>3</v>
      </c>
      <c r="D24" s="453" t="s">
        <v>3</v>
      </c>
      <c r="E24" s="454">
        <v>500</v>
      </c>
      <c r="F24" s="455">
        <v>12</v>
      </c>
      <c r="G24" s="454" t="s">
        <v>2</v>
      </c>
      <c r="H24" s="324">
        <f t="shared" si="0"/>
        <v>20</v>
      </c>
      <c r="I24" s="431">
        <f t="shared" si="1"/>
        <v>89.96900000000001</v>
      </c>
      <c r="J24" s="463">
        <v>38690.33541666667</v>
      </c>
      <c r="K24" s="464">
        <v>38690.729166666664</v>
      </c>
      <c r="L24" s="22">
        <f t="shared" si="2"/>
        <v>9.449999999895226</v>
      </c>
      <c r="M24" s="23">
        <f t="shared" si="3"/>
        <v>567</v>
      </c>
      <c r="N24" s="469" t="s">
        <v>112</v>
      </c>
      <c r="O24" s="470" t="str">
        <f t="shared" si="4"/>
        <v>--</v>
      </c>
      <c r="P24" s="471" t="str">
        <f t="shared" si="5"/>
        <v>NO</v>
      </c>
      <c r="Q24" s="471" t="str">
        <f t="shared" si="6"/>
        <v>--</v>
      </c>
      <c r="R24" s="472">
        <f t="shared" si="7"/>
        <v>170.04141</v>
      </c>
      <c r="S24" s="473" t="str">
        <f t="shared" si="8"/>
        <v>--</v>
      </c>
      <c r="T24" s="474" t="str">
        <f t="shared" si="9"/>
        <v>--</v>
      </c>
      <c r="U24" s="475" t="str">
        <f t="shared" si="10"/>
        <v>--</v>
      </c>
      <c r="V24" s="476" t="str">
        <f t="shared" si="11"/>
        <v>--</v>
      </c>
      <c r="W24" s="477" t="str">
        <f t="shared" si="12"/>
        <v>--</v>
      </c>
      <c r="X24" s="478" t="str">
        <f t="shared" si="13"/>
        <v>--</v>
      </c>
      <c r="Y24" s="479" t="str">
        <f t="shared" si="14"/>
        <v>--</v>
      </c>
      <c r="Z24" s="480" t="str">
        <f t="shared" si="15"/>
        <v>--</v>
      </c>
      <c r="AA24" s="481" t="str">
        <f t="shared" si="16"/>
        <v>--</v>
      </c>
      <c r="AB24" s="482" t="str">
        <f t="shared" si="17"/>
        <v>SI</v>
      </c>
      <c r="AC24" s="24">
        <f t="shared" si="18"/>
        <v>170.04141</v>
      </c>
      <c r="AD24" s="419"/>
    </row>
    <row r="25" spans="2:30" s="16" customFormat="1" ht="16.5" customHeight="1">
      <c r="B25" s="102"/>
      <c r="C25" s="449">
        <v>5</v>
      </c>
      <c r="D25" s="453" t="s">
        <v>6</v>
      </c>
      <c r="E25" s="454">
        <v>500</v>
      </c>
      <c r="F25" s="455">
        <v>30</v>
      </c>
      <c r="G25" s="454" t="s">
        <v>2</v>
      </c>
      <c r="H25" s="324">
        <f t="shared" si="0"/>
        <v>20</v>
      </c>
      <c r="I25" s="431">
        <f t="shared" si="1"/>
        <v>89.96900000000001</v>
      </c>
      <c r="J25" s="463">
        <v>38690.33541666667</v>
      </c>
      <c r="K25" s="464">
        <v>38690.729166666664</v>
      </c>
      <c r="L25" s="22">
        <f t="shared" si="2"/>
        <v>9.449999999895226</v>
      </c>
      <c r="M25" s="23">
        <f t="shared" si="3"/>
        <v>567</v>
      </c>
      <c r="N25" s="469" t="s">
        <v>112</v>
      </c>
      <c r="O25" s="470" t="str">
        <f t="shared" si="4"/>
        <v>--</v>
      </c>
      <c r="P25" s="471" t="str">
        <f t="shared" si="5"/>
        <v>NO</v>
      </c>
      <c r="Q25" s="471" t="str">
        <f t="shared" si="6"/>
        <v>--</v>
      </c>
      <c r="R25" s="472">
        <f t="shared" si="7"/>
        <v>170.04141</v>
      </c>
      <c r="S25" s="473" t="str">
        <f t="shared" si="8"/>
        <v>--</v>
      </c>
      <c r="T25" s="474" t="str">
        <f t="shared" si="9"/>
        <v>--</v>
      </c>
      <c r="U25" s="475" t="str">
        <f t="shared" si="10"/>
        <v>--</v>
      </c>
      <c r="V25" s="476" t="str">
        <f t="shared" si="11"/>
        <v>--</v>
      </c>
      <c r="W25" s="477" t="str">
        <f t="shared" si="12"/>
        <v>--</v>
      </c>
      <c r="X25" s="478" t="str">
        <f t="shared" si="13"/>
        <v>--</v>
      </c>
      <c r="Y25" s="479" t="str">
        <f t="shared" si="14"/>
        <v>--</v>
      </c>
      <c r="Z25" s="480" t="str">
        <f t="shared" si="15"/>
        <v>--</v>
      </c>
      <c r="AA25" s="481" t="str">
        <f t="shared" si="16"/>
        <v>--</v>
      </c>
      <c r="AB25" s="482" t="str">
        <f t="shared" si="17"/>
        <v>SI</v>
      </c>
      <c r="AC25" s="24">
        <f t="shared" si="18"/>
        <v>170.04141</v>
      </c>
      <c r="AD25" s="419"/>
    </row>
    <row r="26" spans="2:30" s="16" customFormat="1" ht="16.5" customHeight="1">
      <c r="B26" s="102"/>
      <c r="C26" s="449">
        <v>6</v>
      </c>
      <c r="D26" s="450" t="s">
        <v>103</v>
      </c>
      <c r="E26" s="451">
        <v>500</v>
      </c>
      <c r="F26" s="452">
        <v>149</v>
      </c>
      <c r="G26" s="451" t="s">
        <v>2</v>
      </c>
      <c r="H26" s="324">
        <f t="shared" si="0"/>
        <v>20</v>
      </c>
      <c r="I26" s="431">
        <f t="shared" si="1"/>
        <v>134.05381</v>
      </c>
      <c r="J26" s="461">
        <v>38690.33541666667</v>
      </c>
      <c r="K26" s="462">
        <v>38690.74375</v>
      </c>
      <c r="L26" s="22">
        <f t="shared" si="2"/>
        <v>9.799999999988358</v>
      </c>
      <c r="M26" s="23">
        <f t="shared" si="3"/>
        <v>588</v>
      </c>
      <c r="N26" s="469" t="s">
        <v>112</v>
      </c>
      <c r="O26" s="470" t="str">
        <f t="shared" si="4"/>
        <v>--</v>
      </c>
      <c r="P26" s="471" t="str">
        <f t="shared" si="5"/>
        <v>NO</v>
      </c>
      <c r="Q26" s="471" t="str">
        <f t="shared" si="6"/>
        <v>--</v>
      </c>
      <c r="R26" s="472">
        <f t="shared" si="7"/>
        <v>262.74546760000004</v>
      </c>
      <c r="S26" s="473" t="str">
        <f t="shared" si="8"/>
        <v>--</v>
      </c>
      <c r="T26" s="474" t="str">
        <f t="shared" si="9"/>
        <v>--</v>
      </c>
      <c r="U26" s="475" t="str">
        <f t="shared" si="10"/>
        <v>--</v>
      </c>
      <c r="V26" s="476" t="str">
        <f t="shared" si="11"/>
        <v>--</v>
      </c>
      <c r="W26" s="477" t="str">
        <f t="shared" si="12"/>
        <v>--</v>
      </c>
      <c r="X26" s="478" t="str">
        <f t="shared" si="13"/>
        <v>--</v>
      </c>
      <c r="Y26" s="479" t="str">
        <f t="shared" si="14"/>
        <v>--</v>
      </c>
      <c r="Z26" s="480" t="str">
        <f t="shared" si="15"/>
        <v>--</v>
      </c>
      <c r="AA26" s="481" t="str">
        <f t="shared" si="16"/>
        <v>--</v>
      </c>
      <c r="AB26" s="482" t="str">
        <f t="shared" si="17"/>
        <v>SI</v>
      </c>
      <c r="AC26" s="24">
        <f t="shared" si="18"/>
        <v>262.74546760000004</v>
      </c>
      <c r="AD26" s="419"/>
    </row>
    <row r="27" spans="2:30" s="16" customFormat="1" ht="16.5" customHeight="1">
      <c r="B27" s="102"/>
      <c r="C27" s="449">
        <v>7</v>
      </c>
      <c r="D27" s="450" t="s">
        <v>107</v>
      </c>
      <c r="E27" s="451">
        <v>500</v>
      </c>
      <c r="F27" s="452">
        <v>291</v>
      </c>
      <c r="G27" s="451" t="s">
        <v>5</v>
      </c>
      <c r="H27" s="324">
        <f t="shared" si="0"/>
        <v>200</v>
      </c>
      <c r="I27" s="431">
        <f t="shared" si="1"/>
        <v>261.80979</v>
      </c>
      <c r="J27" s="461">
        <v>38694.54722222222</v>
      </c>
      <c r="K27" s="462">
        <v>38694.58819444444</v>
      </c>
      <c r="L27" s="22">
        <f t="shared" si="2"/>
        <v>0.9833333332207985</v>
      </c>
      <c r="M27" s="23">
        <f t="shared" si="3"/>
        <v>59</v>
      </c>
      <c r="N27" s="469" t="s">
        <v>110</v>
      </c>
      <c r="O27" s="470" t="str">
        <f t="shared" si="4"/>
        <v>--</v>
      </c>
      <c r="P27" s="471" t="str">
        <f t="shared" si="5"/>
        <v>NO</v>
      </c>
      <c r="Q27" s="471" t="str">
        <f t="shared" si="6"/>
        <v>NO</v>
      </c>
      <c r="R27" s="472" t="str">
        <f t="shared" si="7"/>
        <v>--</v>
      </c>
      <c r="S27" s="473" t="str">
        <f t="shared" si="8"/>
        <v>--</v>
      </c>
      <c r="T27" s="474">
        <f t="shared" si="9"/>
        <v>52361.958000000006</v>
      </c>
      <c r="U27" s="475">
        <f t="shared" si="10"/>
        <v>51314.71884</v>
      </c>
      <c r="V27" s="476" t="str">
        <f t="shared" si="11"/>
        <v>--</v>
      </c>
      <c r="W27" s="477" t="str">
        <f t="shared" si="12"/>
        <v>--</v>
      </c>
      <c r="X27" s="478" t="str">
        <f t="shared" si="13"/>
        <v>--</v>
      </c>
      <c r="Y27" s="479" t="str">
        <f t="shared" si="14"/>
        <v>--</v>
      </c>
      <c r="Z27" s="480" t="str">
        <f t="shared" si="15"/>
        <v>--</v>
      </c>
      <c r="AA27" s="481" t="str">
        <f t="shared" si="16"/>
        <v>--</v>
      </c>
      <c r="AB27" s="482" t="str">
        <f t="shared" si="17"/>
        <v>SI</v>
      </c>
      <c r="AC27" s="24">
        <f t="shared" si="18"/>
        <v>103676.67684</v>
      </c>
      <c r="AD27" s="419"/>
    </row>
    <row r="28" spans="2:30" s="16" customFormat="1" ht="16.5" customHeight="1">
      <c r="B28" s="102"/>
      <c r="C28" s="449">
        <v>8</v>
      </c>
      <c r="D28" s="449" t="s">
        <v>6</v>
      </c>
      <c r="E28" s="456">
        <v>500</v>
      </c>
      <c r="F28" s="457">
        <v>30</v>
      </c>
      <c r="G28" s="456" t="s">
        <v>2</v>
      </c>
      <c r="H28" s="324">
        <f t="shared" si="0"/>
        <v>20</v>
      </c>
      <c r="I28" s="431">
        <f t="shared" si="1"/>
        <v>89.96900000000001</v>
      </c>
      <c r="J28" s="465">
        <v>38696.339583333334</v>
      </c>
      <c r="K28" s="466">
        <v>38696.74513888889</v>
      </c>
      <c r="L28" s="22">
        <f t="shared" si="2"/>
        <v>9.733333333279006</v>
      </c>
      <c r="M28" s="23">
        <f t="shared" si="3"/>
        <v>584</v>
      </c>
      <c r="N28" s="469" t="s">
        <v>112</v>
      </c>
      <c r="O28" s="470" t="str">
        <f t="shared" si="4"/>
        <v>--</v>
      </c>
      <c r="P28" s="471" t="str">
        <f t="shared" si="5"/>
        <v>NO</v>
      </c>
      <c r="Q28" s="471" t="str">
        <f t="shared" si="6"/>
        <v>--</v>
      </c>
      <c r="R28" s="472">
        <f t="shared" si="7"/>
        <v>175.079674</v>
      </c>
      <c r="S28" s="473" t="str">
        <f t="shared" si="8"/>
        <v>--</v>
      </c>
      <c r="T28" s="474" t="str">
        <f t="shared" si="9"/>
        <v>--</v>
      </c>
      <c r="U28" s="475" t="str">
        <f t="shared" si="10"/>
        <v>--</v>
      </c>
      <c r="V28" s="476" t="str">
        <f t="shared" si="11"/>
        <v>--</v>
      </c>
      <c r="W28" s="477" t="str">
        <f t="shared" si="12"/>
        <v>--</v>
      </c>
      <c r="X28" s="478" t="str">
        <f t="shared" si="13"/>
        <v>--</v>
      </c>
      <c r="Y28" s="479" t="str">
        <f t="shared" si="14"/>
        <v>--</v>
      </c>
      <c r="Z28" s="480" t="str">
        <f t="shared" si="15"/>
        <v>--</v>
      </c>
      <c r="AA28" s="481" t="str">
        <f t="shared" si="16"/>
        <v>--</v>
      </c>
      <c r="AB28" s="482" t="str">
        <f t="shared" si="17"/>
        <v>SI</v>
      </c>
      <c r="AC28" s="24">
        <f t="shared" si="18"/>
        <v>175.079674</v>
      </c>
      <c r="AD28" s="419"/>
    </row>
    <row r="29" spans="2:30" s="16" customFormat="1" ht="16.5" customHeight="1">
      <c r="B29" s="102"/>
      <c r="C29" s="449">
        <v>9</v>
      </c>
      <c r="D29" s="449" t="s">
        <v>4</v>
      </c>
      <c r="E29" s="456">
        <v>500</v>
      </c>
      <c r="F29" s="457">
        <v>27</v>
      </c>
      <c r="G29" s="456" t="s">
        <v>2</v>
      </c>
      <c r="H29" s="324">
        <f t="shared" si="0"/>
        <v>20</v>
      </c>
      <c r="I29" s="431">
        <f t="shared" si="1"/>
        <v>89.96900000000001</v>
      </c>
      <c r="J29" s="465">
        <v>38698.541666666664</v>
      </c>
      <c r="K29" s="466">
        <v>38698.55347222222</v>
      </c>
      <c r="L29" s="22">
        <f t="shared" si="2"/>
        <v>0.28333333338378</v>
      </c>
      <c r="M29" s="23">
        <f t="shared" si="3"/>
        <v>17</v>
      </c>
      <c r="N29" s="469" t="s">
        <v>110</v>
      </c>
      <c r="O29" s="470" t="str">
        <f t="shared" si="4"/>
        <v>--</v>
      </c>
      <c r="P29" s="471" t="str">
        <f t="shared" si="5"/>
        <v>NO</v>
      </c>
      <c r="Q29" s="471" t="str">
        <f t="shared" si="6"/>
        <v>NO</v>
      </c>
      <c r="R29" s="472" t="str">
        <f t="shared" si="7"/>
        <v>--</v>
      </c>
      <c r="S29" s="473" t="str">
        <f t="shared" si="8"/>
        <v>--</v>
      </c>
      <c r="T29" s="474">
        <f t="shared" si="9"/>
        <v>1799.38</v>
      </c>
      <c r="U29" s="475">
        <f t="shared" si="10"/>
        <v>503.8264000000001</v>
      </c>
      <c r="V29" s="476" t="str">
        <f t="shared" si="11"/>
        <v>--</v>
      </c>
      <c r="W29" s="477" t="str">
        <f t="shared" si="12"/>
        <v>--</v>
      </c>
      <c r="X29" s="478" t="str">
        <f t="shared" si="13"/>
        <v>--</v>
      </c>
      <c r="Y29" s="479" t="str">
        <f t="shared" si="14"/>
        <v>--</v>
      </c>
      <c r="Z29" s="480" t="str">
        <f t="shared" si="15"/>
        <v>--</v>
      </c>
      <c r="AA29" s="481" t="str">
        <f t="shared" si="16"/>
        <v>--</v>
      </c>
      <c r="AB29" s="482" t="str">
        <f t="shared" si="17"/>
        <v>SI</v>
      </c>
      <c r="AC29" s="24">
        <f t="shared" si="18"/>
        <v>2303.2064</v>
      </c>
      <c r="AD29" s="419"/>
    </row>
    <row r="30" spans="2:30" s="16" customFormat="1" ht="16.5" customHeight="1">
      <c r="B30" s="102"/>
      <c r="C30" s="449">
        <v>10</v>
      </c>
      <c r="D30" s="449" t="s">
        <v>4</v>
      </c>
      <c r="E30" s="456">
        <v>500</v>
      </c>
      <c r="F30" s="457">
        <v>27</v>
      </c>
      <c r="G30" s="456" t="s">
        <v>2</v>
      </c>
      <c r="H30" s="324">
        <f t="shared" si="0"/>
        <v>20</v>
      </c>
      <c r="I30" s="431">
        <f t="shared" si="1"/>
        <v>89.96900000000001</v>
      </c>
      <c r="J30" s="465">
        <v>38698.56458333333</v>
      </c>
      <c r="K30" s="466">
        <v>38698.58611111111</v>
      </c>
      <c r="L30" s="22">
        <f t="shared" si="2"/>
        <v>0.5166666666045785</v>
      </c>
      <c r="M30" s="23">
        <f t="shared" si="3"/>
        <v>31</v>
      </c>
      <c r="N30" s="469" t="s">
        <v>110</v>
      </c>
      <c r="O30" s="470" t="str">
        <f t="shared" si="4"/>
        <v>--</v>
      </c>
      <c r="P30" s="471" t="str">
        <f t="shared" si="5"/>
        <v>NO</v>
      </c>
      <c r="Q30" s="471" t="str">
        <f t="shared" si="6"/>
        <v>NO</v>
      </c>
      <c r="R30" s="472" t="str">
        <f t="shared" si="7"/>
        <v>--</v>
      </c>
      <c r="S30" s="473" t="str">
        <f t="shared" si="8"/>
        <v>--</v>
      </c>
      <c r="T30" s="474">
        <f t="shared" si="9"/>
        <v>1799.38</v>
      </c>
      <c r="U30" s="475">
        <f t="shared" si="10"/>
        <v>935.6776000000001</v>
      </c>
      <c r="V30" s="476" t="str">
        <f t="shared" si="11"/>
        <v>--</v>
      </c>
      <c r="W30" s="477" t="str">
        <f t="shared" si="12"/>
        <v>--</v>
      </c>
      <c r="X30" s="478" t="str">
        <f t="shared" si="13"/>
        <v>--</v>
      </c>
      <c r="Y30" s="479" t="str">
        <f t="shared" si="14"/>
        <v>--</v>
      </c>
      <c r="Z30" s="480" t="str">
        <f t="shared" si="15"/>
        <v>--</v>
      </c>
      <c r="AA30" s="481" t="str">
        <f t="shared" si="16"/>
        <v>--</v>
      </c>
      <c r="AB30" s="482" t="str">
        <f t="shared" si="17"/>
        <v>SI</v>
      </c>
      <c r="AC30" s="24">
        <f t="shared" si="18"/>
        <v>2735.0576</v>
      </c>
      <c r="AD30" s="419"/>
    </row>
    <row r="31" spans="2:30" s="16" customFormat="1" ht="16.5" customHeight="1">
      <c r="B31" s="102"/>
      <c r="C31" s="449">
        <v>11</v>
      </c>
      <c r="D31" s="449" t="s">
        <v>126</v>
      </c>
      <c r="E31" s="456">
        <v>220</v>
      </c>
      <c r="F31" s="457">
        <v>21.1</v>
      </c>
      <c r="G31" s="456" t="s">
        <v>2</v>
      </c>
      <c r="H31" s="324">
        <f t="shared" si="0"/>
        <v>20</v>
      </c>
      <c r="I31" s="431">
        <f t="shared" si="1"/>
        <v>74.97399999999999</v>
      </c>
      <c r="J31" s="465">
        <v>38707.333333333336</v>
      </c>
      <c r="K31" s="466">
        <v>38707.6625</v>
      </c>
      <c r="L31" s="22">
        <f t="shared" si="2"/>
        <v>7.899999999906868</v>
      </c>
      <c r="M31" s="23">
        <f t="shared" si="3"/>
        <v>474</v>
      </c>
      <c r="N31" s="469" t="s">
        <v>112</v>
      </c>
      <c r="O31" s="470" t="str">
        <f t="shared" si="4"/>
        <v>--</v>
      </c>
      <c r="P31" s="471" t="str">
        <f t="shared" si="5"/>
        <v>NO</v>
      </c>
      <c r="Q31" s="471" t="str">
        <f t="shared" si="6"/>
        <v>--</v>
      </c>
      <c r="R31" s="472">
        <f t="shared" si="7"/>
        <v>118.45891999999998</v>
      </c>
      <c r="S31" s="473" t="str">
        <f t="shared" si="8"/>
        <v>--</v>
      </c>
      <c r="T31" s="474" t="str">
        <f t="shared" si="9"/>
        <v>--</v>
      </c>
      <c r="U31" s="475" t="str">
        <f t="shared" si="10"/>
        <v>--</v>
      </c>
      <c r="V31" s="476" t="str">
        <f t="shared" si="11"/>
        <v>--</v>
      </c>
      <c r="W31" s="477" t="str">
        <f t="shared" si="12"/>
        <v>--</v>
      </c>
      <c r="X31" s="478" t="str">
        <f t="shared" si="13"/>
        <v>--</v>
      </c>
      <c r="Y31" s="479" t="str">
        <f t="shared" si="14"/>
        <v>--</v>
      </c>
      <c r="Z31" s="480" t="str">
        <f t="shared" si="15"/>
        <v>--</v>
      </c>
      <c r="AA31" s="481" t="str">
        <f t="shared" si="16"/>
        <v>--</v>
      </c>
      <c r="AB31" s="482" t="str">
        <f t="shared" si="17"/>
        <v>SI</v>
      </c>
      <c r="AC31" s="24">
        <f t="shared" si="18"/>
        <v>118.45891999999998</v>
      </c>
      <c r="AD31" s="419"/>
    </row>
    <row r="32" spans="2:30" s="16" customFormat="1" ht="16.5" customHeight="1">
      <c r="B32" s="102"/>
      <c r="C32" s="449">
        <v>12</v>
      </c>
      <c r="D32" s="449" t="s">
        <v>126</v>
      </c>
      <c r="E32" s="456">
        <v>220</v>
      </c>
      <c r="F32" s="457">
        <v>21.1</v>
      </c>
      <c r="G32" s="456" t="s">
        <v>2</v>
      </c>
      <c r="H32" s="324">
        <f t="shared" si="0"/>
        <v>20</v>
      </c>
      <c r="I32" s="431">
        <f t="shared" si="1"/>
        <v>74.97399999999999</v>
      </c>
      <c r="J32" s="465">
        <v>38708.31180555555</v>
      </c>
      <c r="K32" s="466">
        <v>38708.79375</v>
      </c>
      <c r="L32" s="22">
        <f t="shared" si="2"/>
        <v>11.566666666651145</v>
      </c>
      <c r="M32" s="23">
        <f t="shared" si="3"/>
        <v>694</v>
      </c>
      <c r="N32" s="469" t="s">
        <v>112</v>
      </c>
      <c r="O32" s="470" t="str">
        <f t="shared" si="4"/>
        <v>--</v>
      </c>
      <c r="P32" s="471" t="str">
        <f t="shared" si="5"/>
        <v>NO</v>
      </c>
      <c r="Q32" s="471" t="str">
        <f t="shared" si="6"/>
        <v>--</v>
      </c>
      <c r="R32" s="472">
        <f t="shared" si="7"/>
        <v>173.489836</v>
      </c>
      <c r="S32" s="473" t="str">
        <f t="shared" si="8"/>
        <v>--</v>
      </c>
      <c r="T32" s="474" t="str">
        <f t="shared" si="9"/>
        <v>--</v>
      </c>
      <c r="U32" s="475" t="str">
        <f t="shared" si="10"/>
        <v>--</v>
      </c>
      <c r="V32" s="476" t="str">
        <f t="shared" si="11"/>
        <v>--</v>
      </c>
      <c r="W32" s="477" t="str">
        <f t="shared" si="12"/>
        <v>--</v>
      </c>
      <c r="X32" s="478" t="str">
        <f t="shared" si="13"/>
        <v>--</v>
      </c>
      <c r="Y32" s="479" t="str">
        <f t="shared" si="14"/>
        <v>--</v>
      </c>
      <c r="Z32" s="480" t="str">
        <f t="shared" si="15"/>
        <v>--</v>
      </c>
      <c r="AA32" s="481" t="str">
        <f t="shared" si="16"/>
        <v>--</v>
      </c>
      <c r="AB32" s="482" t="str">
        <f t="shared" si="17"/>
        <v>SI</v>
      </c>
      <c r="AC32" s="24">
        <f t="shared" si="18"/>
        <v>173.489836</v>
      </c>
      <c r="AD32" s="419"/>
    </row>
    <row r="33" spans="2:30" s="16" customFormat="1" ht="16.5" customHeight="1">
      <c r="B33" s="102"/>
      <c r="C33" s="449"/>
      <c r="D33" s="449"/>
      <c r="E33" s="456"/>
      <c r="F33" s="457"/>
      <c r="G33" s="456"/>
      <c r="H33" s="324">
        <f t="shared" si="0"/>
        <v>20</v>
      </c>
      <c r="I33" s="431">
        <f t="shared" si="1"/>
        <v>74.97399999999999</v>
      </c>
      <c r="J33" s="465"/>
      <c r="K33" s="467"/>
      <c r="L33" s="22">
        <f t="shared" si="2"/>
      </c>
      <c r="M33" s="23">
        <f t="shared" si="3"/>
      </c>
      <c r="N33" s="469"/>
      <c r="O33" s="470">
        <f t="shared" si="4"/>
      </c>
      <c r="P33" s="471">
        <f t="shared" si="5"/>
      </c>
      <c r="Q33" s="471">
        <f t="shared" si="6"/>
      </c>
      <c r="R33" s="472" t="str">
        <f t="shared" si="7"/>
        <v>--</v>
      </c>
      <c r="S33" s="473" t="str">
        <f t="shared" si="8"/>
        <v>--</v>
      </c>
      <c r="T33" s="474" t="str">
        <f t="shared" si="9"/>
        <v>--</v>
      </c>
      <c r="U33" s="475" t="str">
        <f t="shared" si="10"/>
        <v>--</v>
      </c>
      <c r="V33" s="476" t="str">
        <f t="shared" si="11"/>
        <v>--</v>
      </c>
      <c r="W33" s="477" t="str">
        <f t="shared" si="12"/>
        <v>--</v>
      </c>
      <c r="X33" s="478" t="str">
        <f t="shared" si="13"/>
        <v>--</v>
      </c>
      <c r="Y33" s="479" t="str">
        <f t="shared" si="14"/>
        <v>--</v>
      </c>
      <c r="Z33" s="480" t="str">
        <f t="shared" si="15"/>
        <v>--</v>
      </c>
      <c r="AA33" s="481" t="str">
        <f t="shared" si="16"/>
        <v>--</v>
      </c>
      <c r="AB33" s="482">
        <f t="shared" si="17"/>
      </c>
      <c r="AC33" s="24">
        <f t="shared" si="18"/>
      </c>
      <c r="AD33" s="419"/>
    </row>
    <row r="34" spans="2:30" s="16" customFormat="1" ht="16.5" customHeight="1">
      <c r="B34" s="102"/>
      <c r="C34" s="449">
        <v>13</v>
      </c>
      <c r="D34" s="511" t="s">
        <v>106</v>
      </c>
      <c r="E34" s="511">
        <v>500</v>
      </c>
      <c r="F34" s="511">
        <v>348.4</v>
      </c>
      <c r="G34" s="511" t="s">
        <v>5</v>
      </c>
      <c r="H34" s="324">
        <f t="shared" si="0"/>
        <v>200</v>
      </c>
      <c r="I34" s="431">
        <f t="shared" si="1"/>
        <v>313.451996</v>
      </c>
      <c r="J34" s="461">
        <v>38708.85138888889</v>
      </c>
      <c r="K34" s="462">
        <v>38708.85763888889</v>
      </c>
      <c r="L34" s="22">
        <f t="shared" si="2"/>
        <v>0.1499999999650754</v>
      </c>
      <c r="M34" s="23">
        <f t="shared" si="3"/>
        <v>9</v>
      </c>
      <c r="N34" s="469" t="s">
        <v>110</v>
      </c>
      <c r="O34" s="470" t="str">
        <f t="shared" si="4"/>
        <v>--</v>
      </c>
      <c r="P34" s="471" t="str">
        <f t="shared" si="5"/>
        <v>NO</v>
      </c>
      <c r="Q34" s="471" t="str">
        <f t="shared" si="6"/>
        <v>NO</v>
      </c>
      <c r="R34" s="472" t="str">
        <f t="shared" si="7"/>
        <v>--</v>
      </c>
      <c r="S34" s="473" t="str">
        <f t="shared" si="8"/>
        <v>--</v>
      </c>
      <c r="T34" s="474">
        <f t="shared" si="9"/>
        <v>62690.3992</v>
      </c>
      <c r="U34" s="475" t="str">
        <f t="shared" si="10"/>
        <v>--</v>
      </c>
      <c r="V34" s="476" t="str">
        <f t="shared" si="11"/>
        <v>--</v>
      </c>
      <c r="W34" s="477" t="str">
        <f t="shared" si="12"/>
        <v>--</v>
      </c>
      <c r="X34" s="478" t="str">
        <f t="shared" si="13"/>
        <v>--</v>
      </c>
      <c r="Y34" s="479" t="str">
        <f t="shared" si="14"/>
        <v>--</v>
      </c>
      <c r="Z34" s="480" t="str">
        <f t="shared" si="15"/>
        <v>--</v>
      </c>
      <c r="AA34" s="481" t="str">
        <f t="shared" si="16"/>
        <v>--</v>
      </c>
      <c r="AB34" s="482" t="str">
        <f t="shared" si="17"/>
        <v>SI</v>
      </c>
      <c r="AC34" s="24">
        <f t="shared" si="18"/>
        <v>62690.3992</v>
      </c>
      <c r="AD34" s="419"/>
    </row>
    <row r="35" spans="2:30" s="16" customFormat="1" ht="16.5" customHeight="1">
      <c r="B35" s="102"/>
      <c r="C35" s="449"/>
      <c r="D35" s="449"/>
      <c r="E35" s="456"/>
      <c r="F35" s="457"/>
      <c r="G35" s="456"/>
      <c r="H35" s="324">
        <f t="shared" si="0"/>
        <v>20</v>
      </c>
      <c r="I35" s="431">
        <f t="shared" si="1"/>
        <v>74.97399999999999</v>
      </c>
      <c r="J35" s="465"/>
      <c r="K35" s="467"/>
      <c r="L35" s="22">
        <f t="shared" si="2"/>
      </c>
      <c r="M35" s="23">
        <f t="shared" si="3"/>
      </c>
      <c r="N35" s="469"/>
      <c r="O35" s="470">
        <f t="shared" si="4"/>
      </c>
      <c r="P35" s="471">
        <f t="shared" si="5"/>
      </c>
      <c r="Q35" s="471">
        <f t="shared" si="6"/>
      </c>
      <c r="R35" s="472" t="str">
        <f t="shared" si="7"/>
        <v>--</v>
      </c>
      <c r="S35" s="473" t="str">
        <f t="shared" si="8"/>
        <v>--</v>
      </c>
      <c r="T35" s="474" t="str">
        <f t="shared" si="9"/>
        <v>--</v>
      </c>
      <c r="U35" s="475" t="str">
        <f t="shared" si="10"/>
        <v>--</v>
      </c>
      <c r="V35" s="476" t="str">
        <f t="shared" si="11"/>
        <v>--</v>
      </c>
      <c r="W35" s="477" t="str">
        <f t="shared" si="12"/>
        <v>--</v>
      </c>
      <c r="X35" s="478" t="str">
        <f t="shared" si="13"/>
        <v>--</v>
      </c>
      <c r="Y35" s="479" t="str">
        <f t="shared" si="14"/>
        <v>--</v>
      </c>
      <c r="Z35" s="480" t="str">
        <f t="shared" si="15"/>
        <v>--</v>
      </c>
      <c r="AA35" s="481" t="str">
        <f t="shared" si="16"/>
        <v>--</v>
      </c>
      <c r="AB35" s="482">
        <f t="shared" si="17"/>
      </c>
      <c r="AC35" s="24">
        <f t="shared" si="18"/>
      </c>
      <c r="AD35" s="419"/>
    </row>
    <row r="36" spans="2:30" s="16" customFormat="1" ht="16.5" customHeight="1">
      <c r="B36" s="102"/>
      <c r="C36" s="449"/>
      <c r="D36" s="449"/>
      <c r="E36" s="456"/>
      <c r="F36" s="457"/>
      <c r="G36" s="456"/>
      <c r="H36" s="324">
        <f t="shared" si="0"/>
        <v>20</v>
      </c>
      <c r="I36" s="431">
        <f t="shared" si="1"/>
        <v>74.97399999999999</v>
      </c>
      <c r="J36" s="465"/>
      <c r="K36" s="467"/>
      <c r="L36" s="22">
        <f t="shared" si="2"/>
      </c>
      <c r="M36" s="23">
        <f t="shared" si="3"/>
      </c>
      <c r="N36" s="469"/>
      <c r="O36" s="470">
        <f t="shared" si="4"/>
      </c>
      <c r="P36" s="471">
        <f t="shared" si="5"/>
      </c>
      <c r="Q36" s="471">
        <f t="shared" si="6"/>
      </c>
      <c r="R36" s="472" t="str">
        <f t="shared" si="7"/>
        <v>--</v>
      </c>
      <c r="S36" s="473" t="str">
        <f t="shared" si="8"/>
        <v>--</v>
      </c>
      <c r="T36" s="474" t="str">
        <f t="shared" si="9"/>
        <v>--</v>
      </c>
      <c r="U36" s="475" t="str">
        <f t="shared" si="10"/>
        <v>--</v>
      </c>
      <c r="V36" s="476" t="str">
        <f t="shared" si="11"/>
        <v>--</v>
      </c>
      <c r="W36" s="477" t="str">
        <f t="shared" si="12"/>
        <v>--</v>
      </c>
      <c r="X36" s="478" t="str">
        <f t="shared" si="13"/>
        <v>--</v>
      </c>
      <c r="Y36" s="479" t="str">
        <f t="shared" si="14"/>
        <v>--</v>
      </c>
      <c r="Z36" s="480" t="str">
        <f t="shared" si="15"/>
        <v>--</v>
      </c>
      <c r="AA36" s="481" t="str">
        <f t="shared" si="16"/>
        <v>--</v>
      </c>
      <c r="AB36" s="482">
        <f t="shared" si="17"/>
      </c>
      <c r="AC36" s="24">
        <f t="shared" si="18"/>
      </c>
      <c r="AD36" s="419"/>
    </row>
    <row r="37" spans="2:30" s="16" customFormat="1" ht="16.5" customHeight="1">
      <c r="B37" s="102"/>
      <c r="C37" s="449"/>
      <c r="D37" s="449"/>
      <c r="E37" s="456"/>
      <c r="F37" s="457"/>
      <c r="G37" s="456"/>
      <c r="H37" s="324">
        <f t="shared" si="0"/>
        <v>20</v>
      </c>
      <c r="I37" s="431">
        <f t="shared" si="1"/>
        <v>74.97399999999999</v>
      </c>
      <c r="J37" s="465"/>
      <c r="K37" s="467"/>
      <c r="L37" s="22">
        <f t="shared" si="2"/>
      </c>
      <c r="M37" s="23">
        <f t="shared" si="3"/>
      </c>
      <c r="N37" s="469"/>
      <c r="O37" s="470">
        <f t="shared" si="4"/>
      </c>
      <c r="P37" s="471">
        <f t="shared" si="5"/>
      </c>
      <c r="Q37" s="471">
        <f t="shared" si="6"/>
      </c>
      <c r="R37" s="472" t="str">
        <f t="shared" si="7"/>
        <v>--</v>
      </c>
      <c r="S37" s="473" t="str">
        <f t="shared" si="8"/>
        <v>--</v>
      </c>
      <c r="T37" s="474" t="str">
        <f t="shared" si="9"/>
        <v>--</v>
      </c>
      <c r="U37" s="475" t="str">
        <f t="shared" si="10"/>
        <v>--</v>
      </c>
      <c r="V37" s="476" t="str">
        <f t="shared" si="11"/>
        <v>--</v>
      </c>
      <c r="W37" s="477" t="str">
        <f t="shared" si="12"/>
        <v>--</v>
      </c>
      <c r="X37" s="478" t="str">
        <f t="shared" si="13"/>
        <v>--</v>
      </c>
      <c r="Y37" s="479" t="str">
        <f t="shared" si="14"/>
        <v>--</v>
      </c>
      <c r="Z37" s="480" t="str">
        <f t="shared" si="15"/>
        <v>--</v>
      </c>
      <c r="AA37" s="481" t="str">
        <f t="shared" si="16"/>
        <v>--</v>
      </c>
      <c r="AB37" s="482">
        <f t="shared" si="17"/>
      </c>
      <c r="AC37" s="24">
        <f t="shared" si="18"/>
      </c>
      <c r="AD37" s="419"/>
    </row>
    <row r="38" spans="2:30" s="16" customFormat="1" ht="16.5" customHeight="1">
      <c r="B38" s="102"/>
      <c r="C38" s="449"/>
      <c r="D38" s="449"/>
      <c r="E38" s="456"/>
      <c r="F38" s="457"/>
      <c r="G38" s="456"/>
      <c r="H38" s="324">
        <f t="shared" si="0"/>
        <v>20</v>
      </c>
      <c r="I38" s="431">
        <f t="shared" si="1"/>
        <v>74.97399999999999</v>
      </c>
      <c r="J38" s="465"/>
      <c r="K38" s="467"/>
      <c r="L38" s="22">
        <f t="shared" si="2"/>
      </c>
      <c r="M38" s="23">
        <f t="shared" si="3"/>
      </c>
      <c r="N38" s="469"/>
      <c r="O38" s="470">
        <f t="shared" si="4"/>
      </c>
      <c r="P38" s="471">
        <f t="shared" si="5"/>
      </c>
      <c r="Q38" s="471">
        <f t="shared" si="6"/>
      </c>
      <c r="R38" s="472" t="str">
        <f t="shared" si="7"/>
        <v>--</v>
      </c>
      <c r="S38" s="473" t="str">
        <f t="shared" si="8"/>
        <v>--</v>
      </c>
      <c r="T38" s="474" t="str">
        <f t="shared" si="9"/>
        <v>--</v>
      </c>
      <c r="U38" s="475" t="str">
        <f t="shared" si="10"/>
        <v>--</v>
      </c>
      <c r="V38" s="476" t="str">
        <f t="shared" si="11"/>
        <v>--</v>
      </c>
      <c r="W38" s="477" t="str">
        <f t="shared" si="12"/>
        <v>--</v>
      </c>
      <c r="X38" s="478" t="str">
        <f t="shared" si="13"/>
        <v>--</v>
      </c>
      <c r="Y38" s="479" t="str">
        <f t="shared" si="14"/>
        <v>--</v>
      </c>
      <c r="Z38" s="480" t="str">
        <f t="shared" si="15"/>
        <v>--</v>
      </c>
      <c r="AA38" s="481" t="str">
        <f t="shared" si="16"/>
        <v>--</v>
      </c>
      <c r="AB38" s="482">
        <f t="shared" si="17"/>
      </c>
      <c r="AC38" s="24">
        <f t="shared" si="18"/>
      </c>
      <c r="AD38" s="419"/>
    </row>
    <row r="39" spans="2:30" s="16" customFormat="1" ht="16.5" customHeight="1">
      <c r="B39" s="102"/>
      <c r="C39" s="449"/>
      <c r="D39" s="449"/>
      <c r="E39" s="456"/>
      <c r="F39" s="457"/>
      <c r="G39" s="456"/>
      <c r="H39" s="324">
        <f t="shared" si="0"/>
        <v>20</v>
      </c>
      <c r="I39" s="431">
        <f t="shared" si="1"/>
        <v>74.97399999999999</v>
      </c>
      <c r="J39" s="465"/>
      <c r="K39" s="467"/>
      <c r="L39" s="22">
        <f t="shared" si="2"/>
      </c>
      <c r="M39" s="23">
        <f t="shared" si="3"/>
      </c>
      <c r="N39" s="469"/>
      <c r="O39" s="470">
        <f t="shared" si="4"/>
      </c>
      <c r="P39" s="471">
        <f t="shared" si="5"/>
      </c>
      <c r="Q39" s="471">
        <f t="shared" si="6"/>
      </c>
      <c r="R39" s="472" t="str">
        <f t="shared" si="7"/>
        <v>--</v>
      </c>
      <c r="S39" s="473" t="str">
        <f t="shared" si="8"/>
        <v>--</v>
      </c>
      <c r="T39" s="474" t="str">
        <f t="shared" si="9"/>
        <v>--</v>
      </c>
      <c r="U39" s="475" t="str">
        <f t="shared" si="10"/>
        <v>--</v>
      </c>
      <c r="V39" s="476" t="str">
        <f t="shared" si="11"/>
        <v>--</v>
      </c>
      <c r="W39" s="477" t="str">
        <f t="shared" si="12"/>
        <v>--</v>
      </c>
      <c r="X39" s="478" t="str">
        <f t="shared" si="13"/>
        <v>--</v>
      </c>
      <c r="Y39" s="479" t="str">
        <f t="shared" si="14"/>
        <v>--</v>
      </c>
      <c r="Z39" s="480" t="str">
        <f t="shared" si="15"/>
        <v>--</v>
      </c>
      <c r="AA39" s="481" t="str">
        <f t="shared" si="16"/>
        <v>--</v>
      </c>
      <c r="AB39" s="482">
        <f t="shared" si="17"/>
      </c>
      <c r="AC39" s="24">
        <f t="shared" si="18"/>
      </c>
      <c r="AD39" s="419"/>
    </row>
    <row r="40" spans="2:30" s="16" customFormat="1" ht="16.5" customHeight="1">
      <c r="B40" s="102"/>
      <c r="C40" s="449"/>
      <c r="D40" s="449"/>
      <c r="E40" s="456"/>
      <c r="F40" s="457"/>
      <c r="G40" s="456"/>
      <c r="H40" s="324">
        <f t="shared" si="0"/>
        <v>20</v>
      </c>
      <c r="I40" s="431">
        <f t="shared" si="1"/>
        <v>74.97399999999999</v>
      </c>
      <c r="J40" s="465"/>
      <c r="K40" s="467"/>
      <c r="L40" s="22">
        <f t="shared" si="2"/>
      </c>
      <c r="M40" s="23">
        <f t="shared" si="3"/>
      </c>
      <c r="N40" s="469"/>
      <c r="O40" s="470">
        <f t="shared" si="4"/>
      </c>
      <c r="P40" s="471">
        <f t="shared" si="5"/>
      </c>
      <c r="Q40" s="471">
        <f t="shared" si="6"/>
      </c>
      <c r="R40" s="472" t="str">
        <f t="shared" si="7"/>
        <v>--</v>
      </c>
      <c r="S40" s="473" t="str">
        <f t="shared" si="8"/>
        <v>--</v>
      </c>
      <c r="T40" s="474" t="str">
        <f t="shared" si="9"/>
        <v>--</v>
      </c>
      <c r="U40" s="475" t="str">
        <f t="shared" si="10"/>
        <v>--</v>
      </c>
      <c r="V40" s="476" t="str">
        <f t="shared" si="11"/>
        <v>--</v>
      </c>
      <c r="W40" s="477" t="str">
        <f t="shared" si="12"/>
        <v>--</v>
      </c>
      <c r="X40" s="478" t="str">
        <f t="shared" si="13"/>
        <v>--</v>
      </c>
      <c r="Y40" s="479" t="str">
        <f t="shared" si="14"/>
        <v>--</v>
      </c>
      <c r="Z40" s="480" t="str">
        <f t="shared" si="15"/>
        <v>--</v>
      </c>
      <c r="AA40" s="481" t="str">
        <f t="shared" si="16"/>
        <v>--</v>
      </c>
      <c r="AB40" s="482">
        <f t="shared" si="17"/>
      </c>
      <c r="AC40" s="24">
        <f t="shared" si="18"/>
      </c>
      <c r="AD40" s="419"/>
    </row>
    <row r="41" spans="2:30" s="16" customFormat="1" ht="16.5" customHeight="1">
      <c r="B41" s="102"/>
      <c r="C41" s="449"/>
      <c r="D41" s="449"/>
      <c r="E41" s="456"/>
      <c r="F41" s="457"/>
      <c r="G41" s="456"/>
      <c r="H41" s="324">
        <f t="shared" si="0"/>
        <v>20</v>
      </c>
      <c r="I41" s="431">
        <f t="shared" si="1"/>
        <v>74.97399999999999</v>
      </c>
      <c r="J41" s="465"/>
      <c r="K41" s="467"/>
      <c r="L41" s="22">
        <f t="shared" si="2"/>
      </c>
      <c r="M41" s="23">
        <f t="shared" si="3"/>
      </c>
      <c r="N41" s="469"/>
      <c r="O41" s="470">
        <f t="shared" si="4"/>
      </c>
      <c r="P41" s="471">
        <f t="shared" si="5"/>
      </c>
      <c r="Q41" s="471">
        <f t="shared" si="6"/>
      </c>
      <c r="R41" s="472" t="str">
        <f t="shared" si="7"/>
        <v>--</v>
      </c>
      <c r="S41" s="473" t="str">
        <f t="shared" si="8"/>
        <v>--</v>
      </c>
      <c r="T41" s="474" t="str">
        <f t="shared" si="9"/>
        <v>--</v>
      </c>
      <c r="U41" s="475" t="str">
        <f t="shared" si="10"/>
        <v>--</v>
      </c>
      <c r="V41" s="476" t="str">
        <f t="shared" si="11"/>
        <v>--</v>
      </c>
      <c r="W41" s="477" t="str">
        <f t="shared" si="12"/>
        <v>--</v>
      </c>
      <c r="X41" s="478" t="str">
        <f t="shared" si="13"/>
        <v>--</v>
      </c>
      <c r="Y41" s="479" t="str">
        <f t="shared" si="14"/>
        <v>--</v>
      </c>
      <c r="Z41" s="480" t="str">
        <f t="shared" si="15"/>
        <v>--</v>
      </c>
      <c r="AA41" s="481" t="str">
        <f t="shared" si="16"/>
        <v>--</v>
      </c>
      <c r="AB41" s="482">
        <f t="shared" si="17"/>
      </c>
      <c r="AC41" s="24">
        <f t="shared" si="18"/>
      </c>
      <c r="AD41" s="419"/>
    </row>
    <row r="42" spans="2:30" s="16" customFormat="1" ht="16.5" customHeight="1" thickBot="1">
      <c r="B42" s="102"/>
      <c r="C42" s="458"/>
      <c r="D42" s="458"/>
      <c r="E42" s="459"/>
      <c r="F42" s="458"/>
      <c r="G42" s="460"/>
      <c r="H42" s="319"/>
      <c r="I42" s="432"/>
      <c r="J42" s="468"/>
      <c r="K42" s="468"/>
      <c r="L42" s="27"/>
      <c r="M42" s="27"/>
      <c r="N42" s="468"/>
      <c r="O42" s="483"/>
      <c r="P42" s="468"/>
      <c r="Q42" s="468"/>
      <c r="R42" s="484"/>
      <c r="S42" s="485"/>
      <c r="T42" s="486"/>
      <c r="U42" s="487"/>
      <c r="V42" s="488"/>
      <c r="W42" s="489"/>
      <c r="X42" s="490"/>
      <c r="Y42" s="491"/>
      <c r="Z42" s="492"/>
      <c r="AA42" s="493"/>
      <c r="AB42" s="494"/>
      <c r="AC42" s="28"/>
      <c r="AD42" s="419"/>
    </row>
    <row r="43" spans="2:30" s="16" customFormat="1" ht="16.5" customHeight="1" thickBot="1" thickTop="1">
      <c r="B43" s="102"/>
      <c r="C43" s="243" t="s">
        <v>79</v>
      </c>
      <c r="D43" s="244" t="s">
        <v>136</v>
      </c>
      <c r="E43" s="29"/>
      <c r="F43" s="1"/>
      <c r="G43" s="30"/>
      <c r="H43" s="1"/>
      <c r="I43" s="31"/>
      <c r="J43" s="31"/>
      <c r="K43" s="31"/>
      <c r="L43" s="31"/>
      <c r="M43" s="31"/>
      <c r="N43" s="31"/>
      <c r="O43" s="32"/>
      <c r="P43" s="31"/>
      <c r="Q43" s="31"/>
      <c r="R43" s="312">
        <f aca="true" t="shared" si="19" ref="R43:AA43">SUM(R20:R42)</f>
        <v>1436.2104856</v>
      </c>
      <c r="S43" s="313">
        <f t="shared" si="19"/>
        <v>0</v>
      </c>
      <c r="T43" s="314">
        <f t="shared" si="19"/>
        <v>118651.11720000001</v>
      </c>
      <c r="U43" s="314">
        <f t="shared" si="19"/>
        <v>52754.22284</v>
      </c>
      <c r="V43" s="314">
        <f t="shared" si="19"/>
        <v>0</v>
      </c>
      <c r="W43" s="315">
        <f t="shared" si="19"/>
        <v>0</v>
      </c>
      <c r="X43" s="315">
        <f t="shared" si="19"/>
        <v>0</v>
      </c>
      <c r="Y43" s="315">
        <f t="shared" si="19"/>
        <v>0</v>
      </c>
      <c r="Z43" s="316">
        <f t="shared" si="19"/>
        <v>0</v>
      </c>
      <c r="AA43" s="317">
        <f t="shared" si="19"/>
        <v>0</v>
      </c>
      <c r="AB43" s="33"/>
      <c r="AC43" s="441">
        <f>ROUND(SUM(AC20:AC42),2)</f>
        <v>172841.55</v>
      </c>
      <c r="AD43" s="419"/>
    </row>
    <row r="44" spans="2:30" s="247" customFormat="1" ht="9.75" thickTop="1">
      <c r="B44" s="248"/>
      <c r="C44" s="245"/>
      <c r="D44" s="246" t="s">
        <v>137</v>
      </c>
      <c r="E44" s="249"/>
      <c r="F44" s="250"/>
      <c r="G44" s="251"/>
      <c r="H44" s="250"/>
      <c r="I44" s="252"/>
      <c r="J44" s="252"/>
      <c r="K44" s="252"/>
      <c r="L44" s="252"/>
      <c r="M44" s="252"/>
      <c r="N44" s="252"/>
      <c r="O44" s="253"/>
      <c r="P44" s="252"/>
      <c r="Q44" s="252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5"/>
      <c r="AD44" s="256"/>
    </row>
    <row r="45" spans="2:30" s="16" customFormat="1" ht="16.5" customHeight="1" thickBot="1">
      <c r="B45" s="130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2"/>
    </row>
    <row r="46" spans="2:30" ht="16.5" customHeight="1" thickTop="1">
      <c r="B46" s="12"/>
      <c r="AD46" s="12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AC157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1:28" s="70" customFormat="1" ht="26.2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438"/>
    </row>
    <row r="2" spans="1:28" s="70" customFormat="1" ht="26.25">
      <c r="A2" s="120"/>
      <c r="B2" s="162" t="s">
        <v>144</v>
      </c>
      <c r="C2" s="162"/>
      <c r="D2" s="162"/>
      <c r="E2" s="71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</row>
    <row r="3" spans="1:28" s="16" customFormat="1" ht="12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</row>
    <row r="4" spans="1:28" s="77" customFormat="1" ht="11.25">
      <c r="A4" s="186" t="s">
        <v>81</v>
      </c>
      <c r="B4" s="187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</row>
    <row r="5" spans="1:28" s="77" customFormat="1" ht="11.25">
      <c r="A5" s="186" t="s">
        <v>41</v>
      </c>
      <c r="B5" s="187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</row>
    <row r="6" spans="1:28" s="16" customFormat="1" ht="13.5" thickBo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:28" s="16" customFormat="1" ht="13.5" thickTop="1">
      <c r="A7" s="45"/>
      <c r="B7" s="152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24"/>
    </row>
    <row r="8" spans="1:28" s="10" customFormat="1" ht="20.25">
      <c r="A8" s="164"/>
      <c r="B8" s="165"/>
      <c r="C8" s="164"/>
      <c r="D8" s="167" t="s">
        <v>52</v>
      </c>
      <c r="E8" s="164"/>
      <c r="F8" s="164"/>
      <c r="G8" s="166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34"/>
      <c r="S8" s="34"/>
      <c r="T8" s="34"/>
      <c r="U8" s="34"/>
      <c r="V8" s="34"/>
      <c r="W8" s="34"/>
      <c r="X8" s="34"/>
      <c r="Y8" s="34"/>
      <c r="Z8" s="34"/>
      <c r="AA8" s="34"/>
      <c r="AB8" s="136"/>
    </row>
    <row r="9" spans="1:28" s="16" customFormat="1" ht="12.75">
      <c r="A9" s="45"/>
      <c r="B9" s="154"/>
      <c r="C9" s="45"/>
      <c r="D9" s="46"/>
      <c r="E9" s="160"/>
      <c r="F9" s="45"/>
      <c r="G9" s="46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  <c r="S9" s="46"/>
      <c r="T9" s="46"/>
      <c r="U9" s="46"/>
      <c r="V9" s="46"/>
      <c r="W9" s="46"/>
      <c r="X9" s="46"/>
      <c r="Y9" s="46"/>
      <c r="Z9" s="46"/>
      <c r="AA9" s="46"/>
      <c r="AB9" s="125"/>
    </row>
    <row r="10" spans="1:28" s="10" customFormat="1" ht="20.25">
      <c r="A10" s="164"/>
      <c r="B10" s="165"/>
      <c r="C10" s="164"/>
      <c r="D10" s="167" t="s">
        <v>82</v>
      </c>
      <c r="E10" s="164"/>
      <c r="F10" s="48"/>
      <c r="G10" s="3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136"/>
    </row>
    <row r="11" spans="1:28" s="16" customFormat="1" ht="12.75">
      <c r="A11" s="45"/>
      <c r="B11" s="154"/>
      <c r="C11" s="45"/>
      <c r="D11" s="46"/>
      <c r="E11" s="46"/>
      <c r="F11" s="46"/>
      <c r="G11" s="46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125"/>
    </row>
    <row r="12" spans="1:28" s="16" customFormat="1" ht="20.25">
      <c r="A12" s="164"/>
      <c r="B12" s="165"/>
      <c r="C12" s="164"/>
      <c r="D12" s="168" t="s">
        <v>83</v>
      </c>
      <c r="E12" s="164"/>
      <c r="F12" s="164"/>
      <c r="G12" s="164"/>
      <c r="H12" s="161"/>
      <c r="I12" s="161"/>
      <c r="J12" s="161"/>
      <c r="K12" s="161"/>
      <c r="L12" s="161"/>
      <c r="M12" s="45"/>
      <c r="N12" s="45"/>
      <c r="O12" s="45"/>
      <c r="P12" s="45"/>
      <c r="Q12" s="45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125"/>
    </row>
    <row r="13" spans="1:28" s="16" customFormat="1" ht="12.75">
      <c r="A13" s="45"/>
      <c r="B13" s="154"/>
      <c r="C13" s="45"/>
      <c r="D13" s="46"/>
      <c r="E13" s="46"/>
      <c r="F13" s="46"/>
      <c r="G13" s="155"/>
      <c r="H13" s="46"/>
      <c r="I13" s="46"/>
      <c r="J13" s="46"/>
      <c r="K13" s="46"/>
      <c r="L13" s="46"/>
      <c r="M13" s="45"/>
      <c r="N13" s="45"/>
      <c r="O13" s="45"/>
      <c r="P13" s="45"/>
      <c r="Q13" s="45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125"/>
    </row>
    <row r="14" spans="1:28" s="15" customFormat="1" ht="19.5">
      <c r="A14" s="169"/>
      <c r="B14" s="170" t="s">
        <v>128</v>
      </c>
      <c r="C14" s="171"/>
      <c r="D14" s="172"/>
      <c r="E14" s="172"/>
      <c r="F14" s="172"/>
      <c r="G14" s="172"/>
      <c r="H14" s="172"/>
      <c r="I14" s="172"/>
      <c r="J14" s="172"/>
      <c r="K14" s="172"/>
      <c r="L14" s="172"/>
      <c r="M14" s="171"/>
      <c r="N14" s="171"/>
      <c r="O14" s="171"/>
      <c r="P14" s="171"/>
      <c r="Q14" s="171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3"/>
    </row>
    <row r="15" spans="1:28" s="16" customFormat="1" ht="13.5" thickBot="1">
      <c r="A15" s="45"/>
      <c r="B15" s="154"/>
      <c r="C15" s="45"/>
      <c r="D15" s="46"/>
      <c r="E15" s="46"/>
      <c r="F15" s="46"/>
      <c r="G15" s="155"/>
      <c r="H15" s="46"/>
      <c r="I15" s="46"/>
      <c r="J15" s="46"/>
      <c r="K15" s="46"/>
      <c r="L15" s="46"/>
      <c r="M15" s="45"/>
      <c r="N15" s="45"/>
      <c r="O15" s="45"/>
      <c r="P15" s="45"/>
      <c r="Q15" s="45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125"/>
    </row>
    <row r="16" spans="1:28" s="16" customFormat="1" ht="16.5" customHeight="1" thickBot="1" thickTop="1">
      <c r="A16" s="45"/>
      <c r="B16" s="154"/>
      <c r="C16" s="45"/>
      <c r="D16" s="275" t="s">
        <v>84</v>
      </c>
      <c r="E16" s="276"/>
      <c r="F16" s="617">
        <f>0.225+0.02</f>
        <v>0.245</v>
      </c>
      <c r="H16" s="45"/>
      <c r="I16" s="45"/>
      <c r="J16" s="45"/>
      <c r="K16" s="45"/>
      <c r="L16" s="45"/>
      <c r="M16" s="45"/>
      <c r="N16" s="45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125"/>
    </row>
    <row r="17" spans="1:28" s="16" customFormat="1" ht="16.5" customHeight="1" thickBot="1" thickTop="1">
      <c r="A17" s="45"/>
      <c r="B17" s="154"/>
      <c r="C17" s="45"/>
      <c r="D17" s="174" t="s">
        <v>85</v>
      </c>
      <c r="E17" s="175"/>
      <c r="F17" s="176">
        <v>200</v>
      </c>
      <c r="G17"/>
      <c r="H17" s="46"/>
      <c r="I17" s="439"/>
      <c r="J17" s="440"/>
      <c r="K17" s="14"/>
      <c r="L17" s="46"/>
      <c r="M17" s="46"/>
      <c r="N17" s="46"/>
      <c r="O17" s="46"/>
      <c r="P17" s="46"/>
      <c r="Q17" s="46"/>
      <c r="R17" s="46"/>
      <c r="S17" s="46"/>
      <c r="T17" s="46"/>
      <c r="U17" s="47"/>
      <c r="V17" s="47"/>
      <c r="W17" s="47"/>
      <c r="X17" s="47"/>
      <c r="Y17" s="47"/>
      <c r="Z17" s="47"/>
      <c r="AA17" s="45"/>
      <c r="AB17" s="125"/>
    </row>
    <row r="18" spans="1:28" s="16" customFormat="1" ht="16.5" customHeight="1" thickBot="1" thickTop="1">
      <c r="A18" s="45"/>
      <c r="B18" s="154"/>
      <c r="C18" s="45"/>
      <c r="D18" s="46"/>
      <c r="E18" s="46"/>
      <c r="F18" s="46"/>
      <c r="G18" s="15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125"/>
    </row>
    <row r="19" spans="1:28" s="16" customFormat="1" ht="33.75" customHeight="1" thickBot="1" thickTop="1">
      <c r="A19" s="45"/>
      <c r="B19" s="154"/>
      <c r="C19" s="177" t="s">
        <v>57</v>
      </c>
      <c r="D19" s="180" t="s">
        <v>86</v>
      </c>
      <c r="E19" s="178" t="s">
        <v>33</v>
      </c>
      <c r="F19" s="181" t="s">
        <v>87</v>
      </c>
      <c r="G19" s="182" t="s">
        <v>58</v>
      </c>
      <c r="H19" s="272" t="s">
        <v>62</v>
      </c>
      <c r="I19" s="178" t="s">
        <v>63</v>
      </c>
      <c r="J19" s="178" t="s">
        <v>64</v>
      </c>
      <c r="K19" s="180" t="s">
        <v>88</v>
      </c>
      <c r="L19" s="180" t="s">
        <v>66</v>
      </c>
      <c r="M19" s="146" t="s">
        <v>67</v>
      </c>
      <c r="N19" s="146" t="s">
        <v>68</v>
      </c>
      <c r="O19" s="179" t="s">
        <v>70</v>
      </c>
      <c r="P19" s="178" t="s">
        <v>89</v>
      </c>
      <c r="Q19" s="332" t="s">
        <v>61</v>
      </c>
      <c r="R19" s="337" t="s">
        <v>71</v>
      </c>
      <c r="S19" s="343" t="s">
        <v>72</v>
      </c>
      <c r="T19" s="269" t="s">
        <v>90</v>
      </c>
      <c r="U19" s="271"/>
      <c r="V19" s="359" t="s">
        <v>91</v>
      </c>
      <c r="W19" s="360"/>
      <c r="X19" s="372" t="s">
        <v>75</v>
      </c>
      <c r="Y19" s="377" t="s">
        <v>76</v>
      </c>
      <c r="Z19" s="148" t="s">
        <v>77</v>
      </c>
      <c r="AA19" s="182" t="s">
        <v>78</v>
      </c>
      <c r="AB19" s="125"/>
    </row>
    <row r="20" spans="1:28" s="16" customFormat="1" ht="16.5" customHeight="1" hidden="1" thickTop="1">
      <c r="A20" s="45"/>
      <c r="B20" s="154"/>
      <c r="C20" s="329"/>
      <c r="D20" s="329"/>
      <c r="E20" s="329"/>
      <c r="F20" s="329"/>
      <c r="G20" s="330"/>
      <c r="H20" s="328"/>
      <c r="I20" s="329"/>
      <c r="J20" s="329"/>
      <c r="K20" s="329"/>
      <c r="L20" s="329"/>
      <c r="M20" s="329"/>
      <c r="N20" s="305"/>
      <c r="O20" s="331"/>
      <c r="P20" s="329"/>
      <c r="Q20" s="333"/>
      <c r="R20" s="338"/>
      <c r="S20" s="344"/>
      <c r="T20" s="349"/>
      <c r="U20" s="350"/>
      <c r="V20" s="361"/>
      <c r="W20" s="362"/>
      <c r="X20" s="373"/>
      <c r="Y20" s="378"/>
      <c r="Z20" s="331"/>
      <c r="AA20" s="435"/>
      <c r="AB20" s="125"/>
    </row>
    <row r="21" spans="1:28" s="16" customFormat="1" ht="16.5" customHeight="1" thickTop="1">
      <c r="A21" s="45"/>
      <c r="B21" s="154"/>
      <c r="C21" s="36"/>
      <c r="D21" s="36"/>
      <c r="E21" s="36"/>
      <c r="F21" s="36"/>
      <c r="G21" s="37"/>
      <c r="H21" s="278"/>
      <c r="I21" s="36"/>
      <c r="J21" s="36"/>
      <c r="K21" s="36"/>
      <c r="L21" s="36"/>
      <c r="M21" s="36"/>
      <c r="N21" s="18"/>
      <c r="O21" s="38"/>
      <c r="P21" s="36"/>
      <c r="Q21" s="334"/>
      <c r="R21" s="339"/>
      <c r="S21" s="345"/>
      <c r="T21" s="351"/>
      <c r="U21" s="352"/>
      <c r="V21" s="363"/>
      <c r="W21" s="364"/>
      <c r="X21" s="374"/>
      <c r="Y21" s="379"/>
      <c r="Z21" s="38"/>
      <c r="AA21" s="183"/>
      <c r="AB21" s="125"/>
    </row>
    <row r="22" spans="1:28" s="16" customFormat="1" ht="16.5" customHeight="1">
      <c r="A22" s="45"/>
      <c r="B22" s="154"/>
      <c r="C22" s="450">
        <v>14</v>
      </c>
      <c r="D22" s="496" t="s">
        <v>22</v>
      </c>
      <c r="E22" s="497" t="s">
        <v>9</v>
      </c>
      <c r="F22" s="498">
        <v>300</v>
      </c>
      <c r="G22" s="499" t="s">
        <v>7</v>
      </c>
      <c r="H22" s="433">
        <f>F22*$F$16</f>
        <v>73.5</v>
      </c>
      <c r="I22" s="505">
        <v>38688.55694444444</v>
      </c>
      <c r="J22" s="505">
        <v>38688.731944444444</v>
      </c>
      <c r="K22" s="39">
        <f>IF(D22="","",(J22-I22)*24)</f>
        <v>4.200000000069849</v>
      </c>
      <c r="L22" s="40">
        <f>IF(D22="","",ROUND((J22-I22)*24*60,0))</f>
        <v>252</v>
      </c>
      <c r="M22" s="507" t="s">
        <v>112</v>
      </c>
      <c r="N22" s="495" t="str">
        <f>IF(D22="","","--")</f>
        <v>--</v>
      </c>
      <c r="O22" s="508" t="str">
        <f>IF(D22="","",IF(OR(M22="P",M22="RP"),"--","NO"))</f>
        <v>--</v>
      </c>
      <c r="P22" s="471" t="str">
        <f>IF(D22="","","NO")</f>
        <v>NO</v>
      </c>
      <c r="Q22" s="335">
        <f>$F$17*IF(OR(M22="P",M22="RP"),0.1,1)*IF(P22="SI",1,0.1)</f>
        <v>2</v>
      </c>
      <c r="R22" s="340">
        <f>IF(M22="P",H22*Q22*ROUND(L22/60,2),"--")</f>
        <v>617.4</v>
      </c>
      <c r="S22" s="346" t="str">
        <f>IF(M22="RP",H22*Q22*N22/100*ROUND(L22/60,2),"--")</f>
        <v>--</v>
      </c>
      <c r="T22" s="353" t="str">
        <f>IF(AND(M22="F",O22="NO"),H22*Q22,"--")</f>
        <v>--</v>
      </c>
      <c r="U22" s="354" t="str">
        <f>IF(M22="F",H22*Q22*ROUND(L22/60,2),"--")</f>
        <v>--</v>
      </c>
      <c r="V22" s="365" t="str">
        <f>IF(AND(M22="R",O22="NO"),H22*Q22*N22/100,"--")</f>
        <v>--</v>
      </c>
      <c r="W22" s="366" t="str">
        <f>IF(M22="R",H22*Q22*N22/100*ROUND(L22/60,2),"--")</f>
        <v>--</v>
      </c>
      <c r="X22" s="375" t="str">
        <f>IF(M22="RF",H22*Q22*ROUND(L22/60,2),"--")</f>
        <v>--</v>
      </c>
      <c r="Y22" s="380" t="str">
        <f>IF(M22="RR",H22*Q22*N22/100*ROUND(L22/60,2),"--")</f>
        <v>--</v>
      </c>
      <c r="Z22" s="41" t="str">
        <f>IF(D22="","","SI")</f>
        <v>SI</v>
      </c>
      <c r="AA22" s="184">
        <f>IF(D22="","",SUM(R22:Y22)*IF(Z22="SI",1,2))</f>
        <v>617.4</v>
      </c>
      <c r="AB22" s="125"/>
    </row>
    <row r="23" spans="1:28" s="16" customFormat="1" ht="16.5" customHeight="1">
      <c r="A23" s="45"/>
      <c r="B23" s="154"/>
      <c r="C23" s="450">
        <v>17</v>
      </c>
      <c r="D23" s="496" t="s">
        <v>12</v>
      </c>
      <c r="E23" s="497" t="s">
        <v>13</v>
      </c>
      <c r="F23" s="498">
        <v>100</v>
      </c>
      <c r="G23" s="499" t="s">
        <v>7</v>
      </c>
      <c r="H23" s="433">
        <f aca="true" t="shared" si="0" ref="H23:H29">F23*$F$16</f>
        <v>24.5</v>
      </c>
      <c r="I23" s="505">
        <v>38692.415972222225</v>
      </c>
      <c r="J23" s="505">
        <v>38692.56180555555</v>
      </c>
      <c r="K23" s="39">
        <f aca="true" t="shared" si="1" ref="K23:K29">IF(D23="","",(J23-I23)*24)</f>
        <v>3.4999999998835847</v>
      </c>
      <c r="L23" s="40">
        <f aca="true" t="shared" si="2" ref="L23:L29">IF(D23="","",ROUND((J23-I23)*24*60,0))</f>
        <v>210</v>
      </c>
      <c r="M23" s="507" t="s">
        <v>112</v>
      </c>
      <c r="N23" s="495" t="str">
        <f aca="true" t="shared" si="3" ref="N23:N29">IF(D23="","","--")</f>
        <v>--</v>
      </c>
      <c r="O23" s="508" t="str">
        <f aca="true" t="shared" si="4" ref="O23:O29">IF(D23="","",IF(OR(M23="P",M23="RP"),"--","NO"))</f>
        <v>--</v>
      </c>
      <c r="P23" s="471" t="str">
        <f aca="true" t="shared" si="5" ref="P23:P29">IF(D23="","","NO")</f>
        <v>NO</v>
      </c>
      <c r="Q23" s="335">
        <f aca="true" t="shared" si="6" ref="Q23:Q29">$F$17*IF(OR(M23="P",M23="RP"),0.1,1)*IF(P23="SI",1,0.1)</f>
        <v>2</v>
      </c>
      <c r="R23" s="340">
        <f aca="true" t="shared" si="7" ref="R23:R29">IF(M23="P",H23*Q23*ROUND(L23/60,2),"--")</f>
        <v>171.5</v>
      </c>
      <c r="S23" s="346" t="str">
        <f aca="true" t="shared" si="8" ref="S23:S29">IF(M23="RP",H23*Q23*N23/100*ROUND(L23/60,2),"--")</f>
        <v>--</v>
      </c>
      <c r="T23" s="353" t="str">
        <f aca="true" t="shared" si="9" ref="T23:T29">IF(AND(M23="F",O23="NO"),H23*Q23,"--")</f>
        <v>--</v>
      </c>
      <c r="U23" s="354" t="str">
        <f aca="true" t="shared" si="10" ref="U23:U29">IF(M23="F",H23*Q23*ROUND(L23/60,2),"--")</f>
        <v>--</v>
      </c>
      <c r="V23" s="365" t="str">
        <f aca="true" t="shared" si="11" ref="V23:V29">IF(AND(M23="R",O23="NO"),H23*Q23*N23/100,"--")</f>
        <v>--</v>
      </c>
      <c r="W23" s="366" t="str">
        <f aca="true" t="shared" si="12" ref="W23:W29">IF(M23="R",H23*Q23*N23/100*ROUND(L23/60,2),"--")</f>
        <v>--</v>
      </c>
      <c r="X23" s="375" t="str">
        <f aca="true" t="shared" si="13" ref="X23:X29">IF(M23="RF",H23*Q23*ROUND(L23/60,2),"--")</f>
        <v>--</v>
      </c>
      <c r="Y23" s="380" t="str">
        <f aca="true" t="shared" si="14" ref="Y23:Y29">IF(M23="RR",H23*Q23*N23/100*ROUND(L23/60,2),"--")</f>
        <v>--</v>
      </c>
      <c r="Z23" s="41" t="str">
        <f aca="true" t="shared" si="15" ref="Z23:Z29">IF(D23="","","SI")</f>
        <v>SI</v>
      </c>
      <c r="AA23" s="184">
        <v>0</v>
      </c>
      <c r="AB23" s="125"/>
    </row>
    <row r="24" spans="1:28" s="16" customFormat="1" ht="16.5" customHeight="1">
      <c r="A24" s="45"/>
      <c r="B24" s="154"/>
      <c r="C24" s="450">
        <v>18</v>
      </c>
      <c r="D24" s="496" t="s">
        <v>12</v>
      </c>
      <c r="E24" s="497" t="s">
        <v>14</v>
      </c>
      <c r="F24" s="498">
        <v>150</v>
      </c>
      <c r="G24" s="499" t="s">
        <v>7</v>
      </c>
      <c r="H24" s="433">
        <f t="shared" si="0"/>
        <v>36.75</v>
      </c>
      <c r="I24" s="505">
        <v>38693.427083333336</v>
      </c>
      <c r="J24" s="505">
        <v>38693.55069444444</v>
      </c>
      <c r="K24" s="39">
        <f t="shared" si="1"/>
        <v>2.9666666665580124</v>
      </c>
      <c r="L24" s="40">
        <f t="shared" si="2"/>
        <v>178</v>
      </c>
      <c r="M24" s="507" t="s">
        <v>112</v>
      </c>
      <c r="N24" s="495" t="str">
        <f t="shared" si="3"/>
        <v>--</v>
      </c>
      <c r="O24" s="508" t="str">
        <f t="shared" si="4"/>
        <v>--</v>
      </c>
      <c r="P24" s="471" t="str">
        <f t="shared" si="5"/>
        <v>NO</v>
      </c>
      <c r="Q24" s="335">
        <f t="shared" si="6"/>
        <v>2</v>
      </c>
      <c r="R24" s="340">
        <f t="shared" si="7"/>
        <v>218.29500000000002</v>
      </c>
      <c r="S24" s="346" t="str">
        <f t="shared" si="8"/>
        <v>--</v>
      </c>
      <c r="T24" s="353" t="str">
        <f t="shared" si="9"/>
        <v>--</v>
      </c>
      <c r="U24" s="354" t="str">
        <f t="shared" si="10"/>
        <v>--</v>
      </c>
      <c r="V24" s="365" t="str">
        <f t="shared" si="11"/>
        <v>--</v>
      </c>
      <c r="W24" s="366" t="str">
        <f t="shared" si="12"/>
        <v>--</v>
      </c>
      <c r="X24" s="375" t="str">
        <f t="shared" si="13"/>
        <v>--</v>
      </c>
      <c r="Y24" s="380" t="str">
        <f t="shared" si="14"/>
        <v>--</v>
      </c>
      <c r="Z24" s="41" t="str">
        <f t="shared" si="15"/>
        <v>SI</v>
      </c>
      <c r="AA24" s="184">
        <v>0</v>
      </c>
      <c r="AB24" s="125"/>
    </row>
    <row r="25" spans="1:28" s="16" customFormat="1" ht="16.5" customHeight="1">
      <c r="A25" s="45"/>
      <c r="B25" s="154"/>
      <c r="C25" s="450">
        <v>21</v>
      </c>
      <c r="D25" s="496" t="s">
        <v>18</v>
      </c>
      <c r="E25" s="497" t="s">
        <v>16</v>
      </c>
      <c r="F25" s="498">
        <v>200</v>
      </c>
      <c r="G25" s="499" t="s">
        <v>17</v>
      </c>
      <c r="H25" s="433">
        <f t="shared" si="0"/>
        <v>49</v>
      </c>
      <c r="I25" s="505">
        <v>38696.30902777778</v>
      </c>
      <c r="J25" s="505">
        <v>38696.75347222222</v>
      </c>
      <c r="K25" s="39">
        <f t="shared" si="1"/>
        <v>10.666666666511446</v>
      </c>
      <c r="L25" s="40">
        <f t="shared" si="2"/>
        <v>640</v>
      </c>
      <c r="M25" s="507" t="s">
        <v>112</v>
      </c>
      <c r="N25" s="495" t="str">
        <f t="shared" si="3"/>
        <v>--</v>
      </c>
      <c r="O25" s="508" t="str">
        <f t="shared" si="4"/>
        <v>--</v>
      </c>
      <c r="P25" s="471" t="str">
        <f t="shared" si="5"/>
        <v>NO</v>
      </c>
      <c r="Q25" s="335">
        <f t="shared" si="6"/>
        <v>2</v>
      </c>
      <c r="R25" s="340">
        <f t="shared" si="7"/>
        <v>1045.66</v>
      </c>
      <c r="S25" s="346" t="str">
        <f t="shared" si="8"/>
        <v>--</v>
      </c>
      <c r="T25" s="353" t="str">
        <f t="shared" si="9"/>
        <v>--</v>
      </c>
      <c r="U25" s="354" t="str">
        <f t="shared" si="10"/>
        <v>--</v>
      </c>
      <c r="V25" s="365" t="str">
        <f t="shared" si="11"/>
        <v>--</v>
      </c>
      <c r="W25" s="366" t="str">
        <f t="shared" si="12"/>
        <v>--</v>
      </c>
      <c r="X25" s="375" t="str">
        <f t="shared" si="13"/>
        <v>--</v>
      </c>
      <c r="Y25" s="380" t="str">
        <f t="shared" si="14"/>
        <v>--</v>
      </c>
      <c r="Z25" s="41" t="str">
        <f t="shared" si="15"/>
        <v>SI</v>
      </c>
      <c r="AA25" s="184">
        <v>0</v>
      </c>
      <c r="AB25" s="125"/>
    </row>
    <row r="26" spans="1:28" s="16" customFormat="1" ht="16.5" customHeight="1">
      <c r="A26" s="45"/>
      <c r="B26" s="154"/>
      <c r="C26" s="450">
        <v>22</v>
      </c>
      <c r="D26" s="496" t="s">
        <v>18</v>
      </c>
      <c r="E26" s="497" t="s">
        <v>16</v>
      </c>
      <c r="F26" s="498">
        <v>200</v>
      </c>
      <c r="G26" s="499" t="s">
        <v>17</v>
      </c>
      <c r="H26" s="433">
        <f t="shared" si="0"/>
        <v>49</v>
      </c>
      <c r="I26" s="505">
        <v>38697.27222222222</v>
      </c>
      <c r="J26" s="505">
        <v>38697.736805555556</v>
      </c>
      <c r="K26" s="39">
        <f t="shared" si="1"/>
        <v>11.150000000023283</v>
      </c>
      <c r="L26" s="40">
        <f t="shared" si="2"/>
        <v>669</v>
      </c>
      <c r="M26" s="507" t="s">
        <v>112</v>
      </c>
      <c r="N26" s="495" t="str">
        <f t="shared" si="3"/>
        <v>--</v>
      </c>
      <c r="O26" s="508" t="str">
        <f t="shared" si="4"/>
        <v>--</v>
      </c>
      <c r="P26" s="471" t="str">
        <f t="shared" si="5"/>
        <v>NO</v>
      </c>
      <c r="Q26" s="335">
        <f t="shared" si="6"/>
        <v>2</v>
      </c>
      <c r="R26" s="340">
        <f t="shared" si="7"/>
        <v>1092.7</v>
      </c>
      <c r="S26" s="346" t="str">
        <f t="shared" si="8"/>
        <v>--</v>
      </c>
      <c r="T26" s="353" t="str">
        <f t="shared" si="9"/>
        <v>--</v>
      </c>
      <c r="U26" s="354" t="str">
        <f t="shared" si="10"/>
        <v>--</v>
      </c>
      <c r="V26" s="365" t="str">
        <f t="shared" si="11"/>
        <v>--</v>
      </c>
      <c r="W26" s="366" t="str">
        <f t="shared" si="12"/>
        <v>--</v>
      </c>
      <c r="X26" s="375" t="str">
        <f t="shared" si="13"/>
        <v>--</v>
      </c>
      <c r="Y26" s="380" t="str">
        <f t="shared" si="14"/>
        <v>--</v>
      </c>
      <c r="Z26" s="41" t="str">
        <f t="shared" si="15"/>
        <v>SI</v>
      </c>
      <c r="AA26" s="184">
        <v>0</v>
      </c>
      <c r="AB26" s="125"/>
    </row>
    <row r="27" spans="1:28" s="16" customFormat="1" ht="16.5" customHeight="1">
      <c r="A27" s="45"/>
      <c r="B27" s="154"/>
      <c r="C27" s="450">
        <v>24</v>
      </c>
      <c r="D27" s="496" t="s">
        <v>20</v>
      </c>
      <c r="E27" s="500" t="s">
        <v>16</v>
      </c>
      <c r="F27" s="498">
        <v>150</v>
      </c>
      <c r="G27" s="499" t="s">
        <v>7</v>
      </c>
      <c r="H27" s="433">
        <f t="shared" si="0"/>
        <v>36.75</v>
      </c>
      <c r="I27" s="505">
        <v>38698.541666666664</v>
      </c>
      <c r="J27" s="505">
        <v>38698.56319444445</v>
      </c>
      <c r="K27" s="39">
        <f t="shared" si="1"/>
        <v>0.5166666667792015</v>
      </c>
      <c r="L27" s="40">
        <f t="shared" si="2"/>
        <v>31</v>
      </c>
      <c r="M27" s="507" t="s">
        <v>110</v>
      </c>
      <c r="N27" s="495" t="str">
        <f t="shared" si="3"/>
        <v>--</v>
      </c>
      <c r="O27" s="508" t="str">
        <f t="shared" si="4"/>
        <v>NO</v>
      </c>
      <c r="P27" s="471" t="str">
        <f t="shared" si="5"/>
        <v>NO</v>
      </c>
      <c r="Q27" s="335">
        <f t="shared" si="6"/>
        <v>20</v>
      </c>
      <c r="R27" s="340" t="str">
        <f t="shared" si="7"/>
        <v>--</v>
      </c>
      <c r="S27" s="346" t="str">
        <f t="shared" si="8"/>
        <v>--</v>
      </c>
      <c r="T27" s="353">
        <f t="shared" si="9"/>
        <v>735</v>
      </c>
      <c r="U27" s="354">
        <f t="shared" si="10"/>
        <v>382.2</v>
      </c>
      <c r="V27" s="365" t="str">
        <f t="shared" si="11"/>
        <v>--</v>
      </c>
      <c r="W27" s="366" t="str">
        <f t="shared" si="12"/>
        <v>--</v>
      </c>
      <c r="X27" s="375" t="str">
        <f t="shared" si="13"/>
        <v>--</v>
      </c>
      <c r="Y27" s="380" t="str">
        <f t="shared" si="14"/>
        <v>--</v>
      </c>
      <c r="Z27" s="41" t="str">
        <f t="shared" si="15"/>
        <v>SI</v>
      </c>
      <c r="AA27" s="184">
        <f>IF(D27="","",SUM(R27:Y27)*IF(Z27="SI",1,2))</f>
        <v>1117.2</v>
      </c>
      <c r="AB27" s="125"/>
    </row>
    <row r="28" spans="1:29" s="16" customFormat="1" ht="16.5" customHeight="1">
      <c r="A28" s="45"/>
      <c r="B28" s="154"/>
      <c r="C28" s="450">
        <v>25</v>
      </c>
      <c r="D28" s="496" t="s">
        <v>20</v>
      </c>
      <c r="E28" s="500" t="s">
        <v>16</v>
      </c>
      <c r="F28" s="498">
        <v>150</v>
      </c>
      <c r="G28" s="499" t="s">
        <v>7</v>
      </c>
      <c r="H28" s="433">
        <f t="shared" si="0"/>
        <v>36.75</v>
      </c>
      <c r="I28" s="505">
        <v>38698.56458333333</v>
      </c>
      <c r="J28" s="505">
        <v>38698.5875</v>
      </c>
      <c r="K28" s="39">
        <f t="shared" si="1"/>
        <v>0.5500000000465661</v>
      </c>
      <c r="L28" s="40">
        <f t="shared" si="2"/>
        <v>33</v>
      </c>
      <c r="M28" s="507" t="s">
        <v>110</v>
      </c>
      <c r="N28" s="495" t="str">
        <f t="shared" si="3"/>
        <v>--</v>
      </c>
      <c r="O28" s="508" t="str">
        <f t="shared" si="4"/>
        <v>NO</v>
      </c>
      <c r="P28" s="471" t="str">
        <f t="shared" si="5"/>
        <v>NO</v>
      </c>
      <c r="Q28" s="335">
        <f t="shared" si="6"/>
        <v>20</v>
      </c>
      <c r="R28" s="340" t="str">
        <f t="shared" si="7"/>
        <v>--</v>
      </c>
      <c r="S28" s="346" t="str">
        <f t="shared" si="8"/>
        <v>--</v>
      </c>
      <c r="T28" s="353">
        <f t="shared" si="9"/>
        <v>735</v>
      </c>
      <c r="U28" s="354">
        <f t="shared" si="10"/>
        <v>404.25000000000006</v>
      </c>
      <c r="V28" s="365" t="str">
        <f t="shared" si="11"/>
        <v>--</v>
      </c>
      <c r="W28" s="366" t="str">
        <f t="shared" si="12"/>
        <v>--</v>
      </c>
      <c r="X28" s="375" t="str">
        <f t="shared" si="13"/>
        <v>--</v>
      </c>
      <c r="Y28" s="380" t="str">
        <f t="shared" si="14"/>
        <v>--</v>
      </c>
      <c r="Z28" s="41" t="str">
        <f t="shared" si="15"/>
        <v>SI</v>
      </c>
      <c r="AA28" s="184">
        <f>IF(D28="","",SUM(R28:Y28)*IF(Z28="SI",1,2))</f>
        <v>1139.25</v>
      </c>
      <c r="AB28" s="125"/>
      <c r="AC28" s="46"/>
    </row>
    <row r="29" spans="1:28" s="16" customFormat="1" ht="16.5" customHeight="1">
      <c r="A29" s="45"/>
      <c r="B29" s="154"/>
      <c r="C29" s="450">
        <v>26</v>
      </c>
      <c r="D29" s="496" t="s">
        <v>22</v>
      </c>
      <c r="E29" s="500" t="s">
        <v>9</v>
      </c>
      <c r="F29" s="498">
        <v>300</v>
      </c>
      <c r="G29" s="499" t="s">
        <v>7</v>
      </c>
      <c r="H29" s="433">
        <f t="shared" si="0"/>
        <v>73.5</v>
      </c>
      <c r="I29" s="505">
        <v>38703.31319444445</v>
      </c>
      <c r="J29" s="505">
        <v>38703.57013888889</v>
      </c>
      <c r="K29" s="39">
        <f t="shared" si="1"/>
        <v>6.166666666686069</v>
      </c>
      <c r="L29" s="40">
        <f t="shared" si="2"/>
        <v>370</v>
      </c>
      <c r="M29" s="507" t="s">
        <v>112</v>
      </c>
      <c r="N29" s="495" t="str">
        <f t="shared" si="3"/>
        <v>--</v>
      </c>
      <c r="O29" s="508" t="str">
        <f t="shared" si="4"/>
        <v>--</v>
      </c>
      <c r="P29" s="471" t="str">
        <f t="shared" si="5"/>
        <v>NO</v>
      </c>
      <c r="Q29" s="335">
        <f t="shared" si="6"/>
        <v>2</v>
      </c>
      <c r="R29" s="340">
        <f t="shared" si="7"/>
        <v>906.99</v>
      </c>
      <c r="S29" s="346" t="str">
        <f t="shared" si="8"/>
        <v>--</v>
      </c>
      <c r="T29" s="353" t="str">
        <f t="shared" si="9"/>
        <v>--</v>
      </c>
      <c r="U29" s="354" t="str">
        <f t="shared" si="10"/>
        <v>--</v>
      </c>
      <c r="V29" s="365" t="str">
        <f t="shared" si="11"/>
        <v>--</v>
      </c>
      <c r="W29" s="366" t="str">
        <f t="shared" si="12"/>
        <v>--</v>
      </c>
      <c r="X29" s="375" t="str">
        <f t="shared" si="13"/>
        <v>--</v>
      </c>
      <c r="Y29" s="380" t="str">
        <f t="shared" si="14"/>
        <v>--</v>
      </c>
      <c r="Z29" s="41" t="str">
        <f t="shared" si="15"/>
        <v>SI</v>
      </c>
      <c r="AA29" s="184">
        <f>IF(D29="","",SUM(R29:Y29)*IF(Z29="SI",1,2))</f>
        <v>906.99</v>
      </c>
      <c r="AB29" s="125"/>
    </row>
    <row r="30" spans="1:28" s="16" customFormat="1" ht="16.5" customHeight="1">
      <c r="A30" s="45"/>
      <c r="B30" s="154"/>
      <c r="C30" s="450"/>
      <c r="D30" s="496"/>
      <c r="E30" s="497"/>
      <c r="F30" s="498"/>
      <c r="G30" s="499"/>
      <c r="H30" s="433"/>
      <c r="I30" s="505"/>
      <c r="J30" s="505"/>
      <c r="K30" s="39"/>
      <c r="L30" s="40"/>
      <c r="M30" s="507"/>
      <c r="N30" s="495"/>
      <c r="O30" s="508"/>
      <c r="P30" s="471"/>
      <c r="Q30" s="335"/>
      <c r="R30" s="340"/>
      <c r="S30" s="346"/>
      <c r="T30" s="353"/>
      <c r="U30" s="354"/>
      <c r="V30" s="365"/>
      <c r="W30" s="366"/>
      <c r="X30" s="375"/>
      <c r="Y30" s="380"/>
      <c r="Z30" s="41"/>
      <c r="AA30" s="184"/>
      <c r="AB30" s="125"/>
    </row>
    <row r="31" spans="1:28" s="16" customFormat="1" ht="16.5" customHeight="1">
      <c r="A31" s="45"/>
      <c r="B31" s="154"/>
      <c r="C31" s="450"/>
      <c r="D31" s="496"/>
      <c r="E31" s="497"/>
      <c r="F31" s="498"/>
      <c r="G31" s="499"/>
      <c r="H31" s="433"/>
      <c r="I31" s="505"/>
      <c r="J31" s="505"/>
      <c r="K31" s="39"/>
      <c r="L31" s="40"/>
      <c r="M31" s="507"/>
      <c r="N31" s="495"/>
      <c r="O31" s="508"/>
      <c r="P31" s="471"/>
      <c r="Q31" s="335"/>
      <c r="R31" s="340"/>
      <c r="S31" s="346"/>
      <c r="T31" s="353"/>
      <c r="U31" s="354"/>
      <c r="V31" s="365"/>
      <c r="W31" s="366"/>
      <c r="X31" s="375"/>
      <c r="Y31" s="380"/>
      <c r="Z31" s="41"/>
      <c r="AA31" s="184"/>
      <c r="AB31" s="125"/>
    </row>
    <row r="32" spans="1:28" s="16" customFormat="1" ht="16.5" customHeight="1">
      <c r="A32" s="45"/>
      <c r="B32" s="154"/>
      <c r="C32" s="450"/>
      <c r="D32" s="496"/>
      <c r="E32" s="500"/>
      <c r="F32" s="498"/>
      <c r="G32" s="499"/>
      <c r="H32" s="433"/>
      <c r="I32" s="505"/>
      <c r="J32" s="505"/>
      <c r="K32" s="39"/>
      <c r="L32" s="40"/>
      <c r="M32" s="507"/>
      <c r="N32" s="495"/>
      <c r="O32" s="508"/>
      <c r="P32" s="471"/>
      <c r="Q32" s="335"/>
      <c r="R32" s="340"/>
      <c r="S32" s="346"/>
      <c r="T32" s="353"/>
      <c r="U32" s="354"/>
      <c r="V32" s="365"/>
      <c r="W32" s="366"/>
      <c r="X32" s="375"/>
      <c r="Y32" s="380"/>
      <c r="Z32" s="41"/>
      <c r="AA32" s="184"/>
      <c r="AB32" s="125"/>
    </row>
    <row r="33" spans="1:28" s="16" customFormat="1" ht="16.5" customHeight="1">
      <c r="A33" s="45"/>
      <c r="B33" s="154"/>
      <c r="C33" s="450"/>
      <c r="D33" s="496"/>
      <c r="E33" s="500"/>
      <c r="F33" s="498"/>
      <c r="G33" s="499"/>
      <c r="H33" s="433"/>
      <c r="I33" s="505"/>
      <c r="J33" s="505"/>
      <c r="K33" s="39"/>
      <c r="L33" s="40"/>
      <c r="M33" s="507"/>
      <c r="N33" s="495"/>
      <c r="O33" s="508"/>
      <c r="P33" s="471"/>
      <c r="Q33" s="335"/>
      <c r="R33" s="340"/>
      <c r="S33" s="346"/>
      <c r="T33" s="353"/>
      <c r="U33" s="354"/>
      <c r="V33" s="365"/>
      <c r="W33" s="366"/>
      <c r="X33" s="375"/>
      <c r="Y33" s="380"/>
      <c r="Z33" s="41"/>
      <c r="AA33" s="184"/>
      <c r="AB33" s="125"/>
    </row>
    <row r="34" spans="1:28" s="16" customFormat="1" ht="16.5" customHeight="1">
      <c r="A34" s="45"/>
      <c r="B34" s="154"/>
      <c r="C34" s="450"/>
      <c r="D34" s="496"/>
      <c r="E34" s="500"/>
      <c r="F34" s="498"/>
      <c r="G34" s="499"/>
      <c r="H34" s="433"/>
      <c r="I34" s="505"/>
      <c r="J34" s="505"/>
      <c r="K34" s="39"/>
      <c r="L34" s="40"/>
      <c r="M34" s="507"/>
      <c r="N34" s="495"/>
      <c r="O34" s="508"/>
      <c r="P34" s="471"/>
      <c r="Q34" s="335"/>
      <c r="R34" s="340"/>
      <c r="S34" s="346"/>
      <c r="T34" s="353"/>
      <c r="U34" s="354"/>
      <c r="V34" s="365"/>
      <c r="W34" s="366"/>
      <c r="X34" s="375"/>
      <c r="Y34" s="380"/>
      <c r="Z34" s="41"/>
      <c r="AA34" s="184"/>
      <c r="AB34" s="125"/>
    </row>
    <row r="35" spans="1:28" s="16" customFormat="1" ht="16.5" customHeight="1">
      <c r="A35" s="45"/>
      <c r="B35" s="154"/>
      <c r="C35" s="450"/>
      <c r="D35" s="496"/>
      <c r="E35" s="500"/>
      <c r="F35" s="498"/>
      <c r="G35" s="499"/>
      <c r="H35" s="433">
        <f aca="true" t="shared" si="16" ref="H35:H41">F35*$F$16</f>
        <v>0</v>
      </c>
      <c r="I35" s="505"/>
      <c r="J35" s="505"/>
      <c r="K35" s="39">
        <f aca="true" t="shared" si="17" ref="K35:K41">IF(D35="","",(J35-I35)*24)</f>
      </c>
      <c r="L35" s="40">
        <f aca="true" t="shared" si="18" ref="L35:L41">IF(D35="","",ROUND((J35-I35)*24*60,0))</f>
      </c>
      <c r="M35" s="507"/>
      <c r="N35" s="495">
        <f aca="true" t="shared" si="19" ref="N35:N41">IF(D35="","","--")</f>
      </c>
      <c r="O35" s="508">
        <f aca="true" t="shared" si="20" ref="O35:O41">IF(D35="","",IF(OR(M35="P",M35="RP"),"--","NO"))</f>
      </c>
      <c r="P35" s="471">
        <f aca="true" t="shared" si="21" ref="P35:P41">IF(D35="","","NO")</f>
      </c>
      <c r="Q35" s="335">
        <f aca="true" t="shared" si="22" ref="Q35:Q41">$F$17*IF(OR(M35="P",M35="RP"),0.1,1)*IF(P35="SI",1,0.1)</f>
        <v>20</v>
      </c>
      <c r="R35" s="340" t="str">
        <f aca="true" t="shared" si="23" ref="R35:R41">IF(M35="P",H35*Q35*ROUND(L35/60,2),"--")</f>
        <v>--</v>
      </c>
      <c r="S35" s="346" t="str">
        <f aca="true" t="shared" si="24" ref="S35:S41">IF(M35="RP",H35*Q35*N35/100*ROUND(L35/60,2),"--")</f>
        <v>--</v>
      </c>
      <c r="T35" s="353" t="str">
        <f aca="true" t="shared" si="25" ref="T35:T41">IF(AND(M35="F",O35="NO"),H35*Q35,"--")</f>
        <v>--</v>
      </c>
      <c r="U35" s="354" t="str">
        <f aca="true" t="shared" si="26" ref="U35:U41">IF(M35="F",H35*Q35*ROUND(L35/60,2),"--")</f>
        <v>--</v>
      </c>
      <c r="V35" s="365" t="str">
        <f aca="true" t="shared" si="27" ref="V35:V41">IF(AND(M35="R",O35="NO"),H35*Q35*N35/100,"--")</f>
        <v>--</v>
      </c>
      <c r="W35" s="366" t="str">
        <f aca="true" t="shared" si="28" ref="W35:W41">IF(M35="R",H35*Q35*N35/100*ROUND(L35/60,2),"--")</f>
        <v>--</v>
      </c>
      <c r="X35" s="375" t="str">
        <f aca="true" t="shared" si="29" ref="X35:X41">IF(M35="RF",H35*Q35*ROUND(L35/60,2),"--")</f>
        <v>--</v>
      </c>
      <c r="Y35" s="380" t="str">
        <f aca="true" t="shared" si="30" ref="Y35:Y41">IF(M35="RR",H35*Q35*N35/100*ROUND(L35/60,2),"--")</f>
        <v>--</v>
      </c>
      <c r="Z35" s="41">
        <f aca="true" t="shared" si="31" ref="Z35:Z41">IF(D35="","","SI")</f>
      </c>
      <c r="AA35" s="184">
        <f aca="true" t="shared" si="32" ref="AA35:AA41">IF(D35="","",SUM(R35:Y35)*IF(Z35="SI",1,2))</f>
      </c>
      <c r="AB35" s="125"/>
    </row>
    <row r="36" spans="1:28" s="16" customFormat="1" ht="16.5" customHeight="1">
      <c r="A36" s="45"/>
      <c r="B36" s="154"/>
      <c r="C36" s="450"/>
      <c r="D36" s="496"/>
      <c r="E36" s="500"/>
      <c r="F36" s="498"/>
      <c r="G36" s="499"/>
      <c r="H36" s="433">
        <f t="shared" si="16"/>
        <v>0</v>
      </c>
      <c r="I36" s="505"/>
      <c r="J36" s="505"/>
      <c r="K36" s="39">
        <f t="shared" si="17"/>
      </c>
      <c r="L36" s="40">
        <f t="shared" si="18"/>
      </c>
      <c r="M36" s="507"/>
      <c r="N36" s="495">
        <f t="shared" si="19"/>
      </c>
      <c r="O36" s="508">
        <f t="shared" si="20"/>
      </c>
      <c r="P36" s="471">
        <f t="shared" si="21"/>
      </c>
      <c r="Q36" s="335">
        <f t="shared" si="22"/>
        <v>20</v>
      </c>
      <c r="R36" s="340" t="str">
        <f t="shared" si="23"/>
        <v>--</v>
      </c>
      <c r="S36" s="346" t="str">
        <f t="shared" si="24"/>
        <v>--</v>
      </c>
      <c r="T36" s="353" t="str">
        <f t="shared" si="25"/>
        <v>--</v>
      </c>
      <c r="U36" s="354" t="str">
        <f t="shared" si="26"/>
        <v>--</v>
      </c>
      <c r="V36" s="365" t="str">
        <f t="shared" si="27"/>
        <v>--</v>
      </c>
      <c r="W36" s="366" t="str">
        <f t="shared" si="28"/>
        <v>--</v>
      </c>
      <c r="X36" s="375" t="str">
        <f t="shared" si="29"/>
        <v>--</v>
      </c>
      <c r="Y36" s="380" t="str">
        <f t="shared" si="30"/>
        <v>--</v>
      </c>
      <c r="Z36" s="41">
        <f t="shared" si="31"/>
      </c>
      <c r="AA36" s="184">
        <f t="shared" si="32"/>
      </c>
      <c r="AB36" s="125"/>
    </row>
    <row r="37" spans="1:28" s="16" customFormat="1" ht="16.5" customHeight="1">
      <c r="A37" s="45"/>
      <c r="B37" s="154"/>
      <c r="C37" s="450"/>
      <c r="D37" s="496"/>
      <c r="E37" s="500"/>
      <c r="F37" s="498"/>
      <c r="G37" s="499"/>
      <c r="H37" s="433">
        <f t="shared" si="16"/>
        <v>0</v>
      </c>
      <c r="I37" s="505"/>
      <c r="J37" s="505"/>
      <c r="K37" s="39">
        <f t="shared" si="17"/>
      </c>
      <c r="L37" s="40">
        <f t="shared" si="18"/>
      </c>
      <c r="M37" s="507"/>
      <c r="N37" s="495">
        <f t="shared" si="19"/>
      </c>
      <c r="O37" s="508">
        <f t="shared" si="20"/>
      </c>
      <c r="P37" s="471">
        <f t="shared" si="21"/>
      </c>
      <c r="Q37" s="335">
        <f t="shared" si="22"/>
        <v>20</v>
      </c>
      <c r="R37" s="340" t="str">
        <f t="shared" si="23"/>
        <v>--</v>
      </c>
      <c r="S37" s="346" t="str">
        <f t="shared" si="24"/>
        <v>--</v>
      </c>
      <c r="T37" s="353" t="str">
        <f t="shared" si="25"/>
        <v>--</v>
      </c>
      <c r="U37" s="354" t="str">
        <f t="shared" si="26"/>
        <v>--</v>
      </c>
      <c r="V37" s="365" t="str">
        <f t="shared" si="27"/>
        <v>--</v>
      </c>
      <c r="W37" s="366" t="str">
        <f t="shared" si="28"/>
        <v>--</v>
      </c>
      <c r="X37" s="375" t="str">
        <f t="shared" si="29"/>
        <v>--</v>
      </c>
      <c r="Y37" s="380" t="str">
        <f t="shared" si="30"/>
        <v>--</v>
      </c>
      <c r="Z37" s="41">
        <f t="shared" si="31"/>
      </c>
      <c r="AA37" s="184">
        <f t="shared" si="32"/>
      </c>
      <c r="AB37" s="125"/>
    </row>
    <row r="38" spans="1:28" s="16" customFormat="1" ht="16.5" customHeight="1">
      <c r="A38" s="45"/>
      <c r="B38" s="154"/>
      <c r="C38" s="450"/>
      <c r="D38" s="496"/>
      <c r="E38" s="500"/>
      <c r="F38" s="498"/>
      <c r="G38" s="499"/>
      <c r="H38" s="433">
        <f t="shared" si="16"/>
        <v>0</v>
      </c>
      <c r="I38" s="505"/>
      <c r="J38" s="505"/>
      <c r="K38" s="39">
        <f t="shared" si="17"/>
      </c>
      <c r="L38" s="40">
        <f t="shared" si="18"/>
      </c>
      <c r="M38" s="507"/>
      <c r="N38" s="495">
        <f t="shared" si="19"/>
      </c>
      <c r="O38" s="508">
        <f t="shared" si="20"/>
      </c>
      <c r="P38" s="471">
        <f t="shared" si="21"/>
      </c>
      <c r="Q38" s="335">
        <f t="shared" si="22"/>
        <v>20</v>
      </c>
      <c r="R38" s="340" t="str">
        <f t="shared" si="23"/>
        <v>--</v>
      </c>
      <c r="S38" s="346" t="str">
        <f t="shared" si="24"/>
        <v>--</v>
      </c>
      <c r="T38" s="353" t="str">
        <f t="shared" si="25"/>
        <v>--</v>
      </c>
      <c r="U38" s="354" t="str">
        <f t="shared" si="26"/>
        <v>--</v>
      </c>
      <c r="V38" s="365" t="str">
        <f t="shared" si="27"/>
        <v>--</v>
      </c>
      <c r="W38" s="366" t="str">
        <f t="shared" si="28"/>
        <v>--</v>
      </c>
      <c r="X38" s="375" t="str">
        <f t="shared" si="29"/>
        <v>--</v>
      </c>
      <c r="Y38" s="380" t="str">
        <f t="shared" si="30"/>
        <v>--</v>
      </c>
      <c r="Z38" s="41">
        <f t="shared" si="31"/>
      </c>
      <c r="AA38" s="184">
        <f t="shared" si="32"/>
      </c>
      <c r="AB38" s="125"/>
    </row>
    <row r="39" spans="1:28" s="16" customFormat="1" ht="16.5" customHeight="1">
      <c r="A39" s="45"/>
      <c r="B39" s="154"/>
      <c r="C39" s="450"/>
      <c r="D39" s="496"/>
      <c r="E39" s="500"/>
      <c r="F39" s="498"/>
      <c r="G39" s="499"/>
      <c r="H39" s="433">
        <f t="shared" si="16"/>
        <v>0</v>
      </c>
      <c r="I39" s="505"/>
      <c r="J39" s="505"/>
      <c r="K39" s="39">
        <f t="shared" si="17"/>
      </c>
      <c r="L39" s="40">
        <f t="shared" si="18"/>
      </c>
      <c r="M39" s="507"/>
      <c r="N39" s="495">
        <f t="shared" si="19"/>
      </c>
      <c r="O39" s="508">
        <f t="shared" si="20"/>
      </c>
      <c r="P39" s="471">
        <f t="shared" si="21"/>
      </c>
      <c r="Q39" s="335">
        <f t="shared" si="22"/>
        <v>20</v>
      </c>
      <c r="R39" s="340" t="str">
        <f t="shared" si="23"/>
        <v>--</v>
      </c>
      <c r="S39" s="346" t="str">
        <f t="shared" si="24"/>
        <v>--</v>
      </c>
      <c r="T39" s="353" t="str">
        <f t="shared" si="25"/>
        <v>--</v>
      </c>
      <c r="U39" s="354" t="str">
        <f t="shared" si="26"/>
        <v>--</v>
      </c>
      <c r="V39" s="365" t="str">
        <f t="shared" si="27"/>
        <v>--</v>
      </c>
      <c r="W39" s="366" t="str">
        <f t="shared" si="28"/>
        <v>--</v>
      </c>
      <c r="X39" s="375" t="str">
        <f t="shared" si="29"/>
        <v>--</v>
      </c>
      <c r="Y39" s="380" t="str">
        <f t="shared" si="30"/>
        <v>--</v>
      </c>
      <c r="Z39" s="41">
        <f t="shared" si="31"/>
      </c>
      <c r="AA39" s="184">
        <f t="shared" si="32"/>
      </c>
      <c r="AB39" s="125"/>
    </row>
    <row r="40" spans="1:28" s="16" customFormat="1" ht="16.5" customHeight="1">
      <c r="A40" s="45"/>
      <c r="B40" s="154"/>
      <c r="C40" s="450"/>
      <c r="D40" s="496"/>
      <c r="E40" s="500"/>
      <c r="F40" s="498"/>
      <c r="G40" s="499"/>
      <c r="H40" s="433">
        <f t="shared" si="16"/>
        <v>0</v>
      </c>
      <c r="I40" s="505"/>
      <c r="J40" s="505"/>
      <c r="K40" s="39">
        <f t="shared" si="17"/>
      </c>
      <c r="L40" s="40">
        <f t="shared" si="18"/>
      </c>
      <c r="M40" s="507"/>
      <c r="N40" s="495">
        <f t="shared" si="19"/>
      </c>
      <c r="O40" s="508">
        <f t="shared" si="20"/>
      </c>
      <c r="P40" s="471">
        <f t="shared" si="21"/>
      </c>
      <c r="Q40" s="335">
        <f t="shared" si="22"/>
        <v>20</v>
      </c>
      <c r="R40" s="340" t="str">
        <f t="shared" si="23"/>
        <v>--</v>
      </c>
      <c r="S40" s="346" t="str">
        <f t="shared" si="24"/>
        <v>--</v>
      </c>
      <c r="T40" s="353" t="str">
        <f t="shared" si="25"/>
        <v>--</v>
      </c>
      <c r="U40" s="354" t="str">
        <f t="shared" si="26"/>
        <v>--</v>
      </c>
      <c r="V40" s="365" t="str">
        <f t="shared" si="27"/>
        <v>--</v>
      </c>
      <c r="W40" s="366" t="str">
        <f t="shared" si="28"/>
        <v>--</v>
      </c>
      <c r="X40" s="375" t="str">
        <f t="shared" si="29"/>
        <v>--</v>
      </c>
      <c r="Y40" s="380" t="str">
        <f t="shared" si="30"/>
        <v>--</v>
      </c>
      <c r="Z40" s="41">
        <f t="shared" si="31"/>
      </c>
      <c r="AA40" s="184">
        <f t="shared" si="32"/>
      </c>
      <c r="AB40" s="125"/>
    </row>
    <row r="41" spans="1:28" s="16" customFormat="1" ht="16.5" customHeight="1">
      <c r="A41" s="45"/>
      <c r="B41" s="154"/>
      <c r="C41" s="450"/>
      <c r="D41" s="496"/>
      <c r="E41" s="500"/>
      <c r="F41" s="498"/>
      <c r="G41" s="499"/>
      <c r="H41" s="433">
        <f t="shared" si="16"/>
        <v>0</v>
      </c>
      <c r="I41" s="505"/>
      <c r="J41" s="505"/>
      <c r="K41" s="39">
        <f t="shared" si="17"/>
      </c>
      <c r="L41" s="40">
        <f t="shared" si="18"/>
      </c>
      <c r="M41" s="507"/>
      <c r="N41" s="495">
        <f t="shared" si="19"/>
      </c>
      <c r="O41" s="508">
        <f t="shared" si="20"/>
      </c>
      <c r="P41" s="471">
        <f t="shared" si="21"/>
      </c>
      <c r="Q41" s="335">
        <f t="shared" si="22"/>
        <v>20</v>
      </c>
      <c r="R41" s="340" t="str">
        <f t="shared" si="23"/>
        <v>--</v>
      </c>
      <c r="S41" s="346" t="str">
        <f t="shared" si="24"/>
        <v>--</v>
      </c>
      <c r="T41" s="353" t="str">
        <f t="shared" si="25"/>
        <v>--</v>
      </c>
      <c r="U41" s="354" t="str">
        <f t="shared" si="26"/>
        <v>--</v>
      </c>
      <c r="V41" s="365" t="str">
        <f t="shared" si="27"/>
        <v>--</v>
      </c>
      <c r="W41" s="366" t="str">
        <f t="shared" si="28"/>
        <v>--</v>
      </c>
      <c r="X41" s="375" t="str">
        <f t="shared" si="29"/>
        <v>--</v>
      </c>
      <c r="Y41" s="380" t="str">
        <f t="shared" si="30"/>
        <v>--</v>
      </c>
      <c r="Z41" s="41">
        <f t="shared" si="31"/>
      </c>
      <c r="AA41" s="184">
        <f t="shared" si="32"/>
      </c>
      <c r="AB41" s="125"/>
    </row>
    <row r="42" spans="1:28" s="16" customFormat="1" ht="16.5" customHeight="1" thickBot="1">
      <c r="A42" s="45"/>
      <c r="B42" s="154"/>
      <c r="C42" s="501"/>
      <c r="D42" s="502"/>
      <c r="E42" s="503"/>
      <c r="F42" s="502"/>
      <c r="G42" s="504"/>
      <c r="H42" s="274"/>
      <c r="I42" s="501"/>
      <c r="J42" s="506"/>
      <c r="K42" s="42"/>
      <c r="L42" s="43"/>
      <c r="M42" s="509"/>
      <c r="N42" s="483"/>
      <c r="O42" s="510"/>
      <c r="P42" s="509"/>
      <c r="Q42" s="336"/>
      <c r="R42" s="341"/>
      <c r="S42" s="347"/>
      <c r="T42" s="355"/>
      <c r="U42" s="356"/>
      <c r="V42" s="367"/>
      <c r="W42" s="368"/>
      <c r="X42" s="376"/>
      <c r="Y42" s="381"/>
      <c r="Z42" s="44"/>
      <c r="AA42" s="185"/>
      <c r="AB42" s="125"/>
    </row>
    <row r="43" spans="1:28" s="16" customFormat="1" ht="16.5" customHeight="1" thickBot="1" thickTop="1">
      <c r="A43" s="45"/>
      <c r="B43" s="154"/>
      <c r="C43" s="243" t="s">
        <v>79</v>
      </c>
      <c r="D43" s="244" t="s">
        <v>138</v>
      </c>
      <c r="E43" s="46"/>
      <c r="F43" s="46"/>
      <c r="G43" s="46"/>
      <c r="H43" s="46"/>
      <c r="I43" s="46"/>
      <c r="J43" s="47"/>
      <c r="K43" s="46"/>
      <c r="L43" s="46"/>
      <c r="M43" s="46"/>
      <c r="N43" s="46"/>
      <c r="O43" s="46"/>
      <c r="P43" s="46"/>
      <c r="Q43" s="46"/>
      <c r="R43" s="342">
        <f aca="true" t="shared" si="33" ref="R43:Y43">SUM(R20:R42)</f>
        <v>4052.545</v>
      </c>
      <c r="S43" s="348">
        <f t="shared" si="33"/>
        <v>0</v>
      </c>
      <c r="T43" s="357">
        <f t="shared" si="33"/>
        <v>1470</v>
      </c>
      <c r="U43" s="358">
        <f t="shared" si="33"/>
        <v>786.45</v>
      </c>
      <c r="V43" s="369">
        <f t="shared" si="33"/>
        <v>0</v>
      </c>
      <c r="W43" s="370">
        <f t="shared" si="33"/>
        <v>0</v>
      </c>
      <c r="X43" s="417">
        <f t="shared" si="33"/>
        <v>0</v>
      </c>
      <c r="Y43" s="418">
        <f t="shared" si="33"/>
        <v>0</v>
      </c>
      <c r="Z43" s="45"/>
      <c r="AA43" s="543">
        <f>ROUND(SUM(AA20:AA42),2)</f>
        <v>3780.84</v>
      </c>
      <c r="AB43" s="125"/>
    </row>
    <row r="44" spans="1:28" s="247" customFormat="1" ht="9.75" thickTop="1">
      <c r="A44" s="257"/>
      <c r="B44" s="258"/>
      <c r="C44" s="245"/>
      <c r="D44" s="246" t="s">
        <v>139</v>
      </c>
      <c r="E44" s="259"/>
      <c r="F44" s="259"/>
      <c r="G44" s="259"/>
      <c r="H44" s="259"/>
      <c r="I44" s="259"/>
      <c r="J44" s="260"/>
      <c r="K44" s="259"/>
      <c r="L44" s="259"/>
      <c r="M44" s="259"/>
      <c r="N44" s="259"/>
      <c r="O44" s="259"/>
      <c r="P44" s="259"/>
      <c r="Q44" s="259"/>
      <c r="R44" s="262"/>
      <c r="S44" s="262"/>
      <c r="T44" s="262"/>
      <c r="U44" s="262"/>
      <c r="V44" s="262"/>
      <c r="W44" s="262"/>
      <c r="X44" s="262"/>
      <c r="Y44" s="262"/>
      <c r="Z44" s="257"/>
      <c r="AA44" s="261"/>
      <c r="AB44" s="263"/>
    </row>
    <row r="45" spans="1:28" s="16" customFormat="1" ht="16.5" customHeight="1" thickBot="1">
      <c r="A45" s="45"/>
      <c r="B45" s="157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9"/>
    </row>
    <row r="46" spans="1:29" ht="16.5" customHeight="1" thickTop="1">
      <c r="A46" s="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16.5" customHeight="1">
      <c r="A47" s="3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ht="16.5" customHeight="1">
      <c r="A48" s="3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16.5" customHeight="1">
      <c r="A49" s="3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4:29" ht="16.5" customHeight="1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4:29" ht="16.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4:29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4:29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4:29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4:29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4:29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4:29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4:29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4:29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4:29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4:29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4:29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4:29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4:29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4:29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4:29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4:29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4:29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4:29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4:29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4:29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4:29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4:29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4:29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4:29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4:29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4:29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4:29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4:29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4:29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4:29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4:29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4:29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4:29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4:29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4:29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4:29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4:29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4:29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4:29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4:29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4:29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4:29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4:29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4:29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4:29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4:29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4:29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4:29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4:29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4:29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4:29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4:29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4:29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4:29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4:29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4:29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4:29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4:29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4:29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4:29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4:29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4:29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4:29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4:29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4:29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4:29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4:29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4:29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4:29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4:29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4:29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4:29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4:29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4:29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4:29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4:29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4:29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4:29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4:29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4:29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4:29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4:29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4:29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4:29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4:29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4:29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4:29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4:29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4:29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4:29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4:29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4:29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4:29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4:29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4:29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4:29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4:29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4:29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4:29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4:29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4:29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4:29" ht="16.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ht="16.5" customHeight="1">
      <c r="AC154" s="5"/>
    </row>
    <row r="155" ht="16.5" customHeight="1">
      <c r="AC155" s="5"/>
    </row>
    <row r="156" ht="16.5" customHeight="1">
      <c r="AC156" s="5"/>
    </row>
    <row r="157" ht="16.5" customHeight="1">
      <c r="AC157" s="5"/>
    </row>
    <row r="158" ht="16.5" customHeight="1"/>
    <row r="159" ht="16.5" customHeight="1"/>
    <row r="160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W160"/>
  <sheetViews>
    <sheetView tabSelected="1" zoomScale="75" zoomScaleNormal="75" workbookViewId="0" topLeftCell="A8">
      <selection activeCell="B2" sqref="B2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7.14062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pans="1:21" s="70" customFormat="1" ht="26.25">
      <c r="A1" s="120"/>
      <c r="U1" s="437"/>
    </row>
    <row r="2" spans="1:21" s="70" customFormat="1" ht="26.25">
      <c r="A2" s="120"/>
      <c r="B2" s="71" t="s">
        <v>144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="16" customFormat="1" ht="12.75">
      <c r="A3" s="45"/>
    </row>
    <row r="4" spans="1:2" s="77" customFormat="1" ht="11.25">
      <c r="A4" s="75" t="s">
        <v>40</v>
      </c>
      <c r="B4" s="150"/>
    </row>
    <row r="5" spans="1:2" s="77" customFormat="1" ht="11.25">
      <c r="A5" s="75" t="s">
        <v>41</v>
      </c>
      <c r="B5" s="150"/>
    </row>
    <row r="6" s="16" customFormat="1" ht="13.5" thickBot="1"/>
    <row r="7" spans="2:21" s="16" customFormat="1" ht="13.5" thickTop="1">
      <c r="B7" s="121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88"/>
    </row>
    <row r="8" spans="2:21" s="10" customFormat="1" ht="20.25">
      <c r="B8" s="134"/>
      <c r="C8" s="11"/>
      <c r="D8" s="48" t="s">
        <v>52</v>
      </c>
      <c r="L8" s="164"/>
      <c r="M8" s="164"/>
      <c r="N8" s="34"/>
      <c r="O8" s="11"/>
      <c r="P8" s="11"/>
      <c r="Q8" s="11"/>
      <c r="R8" s="11"/>
      <c r="S8" s="11"/>
      <c r="T8" s="11"/>
      <c r="U8" s="197"/>
    </row>
    <row r="9" spans="2:21" s="16" customFormat="1" ht="12.75">
      <c r="B9" s="102"/>
      <c r="C9" s="14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14"/>
      <c r="P9" s="14"/>
      <c r="Q9" s="14"/>
      <c r="R9" s="14"/>
      <c r="S9" s="14"/>
      <c r="T9" s="14"/>
      <c r="U9" s="106"/>
    </row>
    <row r="10" spans="2:21" s="10" customFormat="1" ht="20.25">
      <c r="B10" s="134"/>
      <c r="C10" s="11"/>
      <c r="D10" s="168" t="s">
        <v>92</v>
      </c>
      <c r="E10" s="35"/>
      <c r="F10" s="164"/>
      <c r="G10" s="198"/>
      <c r="I10" s="198"/>
      <c r="J10" s="198"/>
      <c r="K10" s="198"/>
      <c r="L10" s="198"/>
      <c r="M10" s="198"/>
      <c r="N10" s="198"/>
      <c r="O10" s="11"/>
      <c r="P10" s="11"/>
      <c r="Q10" s="11"/>
      <c r="R10" s="11"/>
      <c r="S10" s="11"/>
      <c r="T10" s="11"/>
      <c r="U10" s="197"/>
    </row>
    <row r="11" spans="2:21" s="16" customFormat="1" ht="13.5">
      <c r="B11" s="102"/>
      <c r="C11" s="14"/>
      <c r="D11" s="196"/>
      <c r="E11" s="196"/>
      <c r="F11" s="45"/>
      <c r="G11" s="189"/>
      <c r="H11" s="104"/>
      <c r="I11" s="189"/>
      <c r="J11" s="189"/>
      <c r="K11" s="189"/>
      <c r="L11" s="189"/>
      <c r="M11" s="189"/>
      <c r="N11" s="189"/>
      <c r="O11" s="14"/>
      <c r="P11" s="14"/>
      <c r="Q11" s="14"/>
      <c r="R11" s="14"/>
      <c r="S11" s="14"/>
      <c r="T11" s="14"/>
      <c r="U11" s="106"/>
    </row>
    <row r="12" spans="2:21" s="10" customFormat="1" ht="20.25">
      <c r="B12" s="134"/>
      <c r="C12" s="11"/>
      <c r="D12" s="168" t="s">
        <v>93</v>
      </c>
      <c r="E12" s="35"/>
      <c r="F12" s="164"/>
      <c r="G12" s="198"/>
      <c r="I12" s="198"/>
      <c r="J12" s="198"/>
      <c r="K12" s="198"/>
      <c r="L12" s="198"/>
      <c r="M12" s="198"/>
      <c r="N12" s="198"/>
      <c r="O12" s="11"/>
      <c r="P12" s="11"/>
      <c r="Q12" s="11"/>
      <c r="R12" s="11"/>
      <c r="S12" s="11"/>
      <c r="T12" s="11"/>
      <c r="U12" s="197"/>
    </row>
    <row r="13" spans="2:21" s="16" customFormat="1" ht="13.5">
      <c r="B13" s="102"/>
      <c r="C13" s="14"/>
      <c r="D13" s="196"/>
      <c r="E13" s="196"/>
      <c r="F13" s="45"/>
      <c r="G13" s="189"/>
      <c r="H13" s="104"/>
      <c r="I13" s="189"/>
      <c r="J13" s="189"/>
      <c r="K13" s="189"/>
      <c r="L13" s="189"/>
      <c r="M13" s="189"/>
      <c r="N13" s="189"/>
      <c r="O13" s="14"/>
      <c r="P13" s="14"/>
      <c r="Q13" s="14"/>
      <c r="R13" s="14"/>
      <c r="S13" s="14"/>
      <c r="T13" s="14"/>
      <c r="U13" s="106"/>
    </row>
    <row r="14" spans="2:21" s="16" customFormat="1" ht="19.5">
      <c r="B14" s="90" t="s">
        <v>128</v>
      </c>
      <c r="C14" s="93"/>
      <c r="D14" s="93"/>
      <c r="E14" s="93"/>
      <c r="F14" s="93"/>
      <c r="G14" s="199"/>
      <c r="H14" s="199"/>
      <c r="I14" s="199"/>
      <c r="J14" s="199"/>
      <c r="K14" s="199"/>
      <c r="L14" s="199"/>
      <c r="M14" s="199"/>
      <c r="N14" s="199"/>
      <c r="O14" s="93"/>
      <c r="P14" s="93"/>
      <c r="Q14" s="93"/>
      <c r="R14" s="93"/>
      <c r="S14" s="93"/>
      <c r="T14" s="93"/>
      <c r="U14" s="200"/>
    </row>
    <row r="15" spans="2:21" s="16" customFormat="1" ht="14.25" thickBot="1">
      <c r="B15" s="201"/>
      <c r="C15" s="202"/>
      <c r="D15" s="202"/>
      <c r="E15" s="202"/>
      <c r="F15" s="202"/>
      <c r="G15" s="203"/>
      <c r="H15" s="203"/>
      <c r="I15" s="203"/>
      <c r="J15" s="203"/>
      <c r="K15" s="203"/>
      <c r="L15" s="203"/>
      <c r="M15" s="203"/>
      <c r="N15" s="203"/>
      <c r="O15" s="202"/>
      <c r="P15" s="202"/>
      <c r="Q15" s="202"/>
      <c r="R15" s="202"/>
      <c r="S15" s="202"/>
      <c r="T15" s="202"/>
      <c r="U15" s="204"/>
    </row>
    <row r="16" spans="2:21" s="16" customFormat="1" ht="15" thickBot="1" thickTop="1">
      <c r="B16" s="102"/>
      <c r="C16" s="14"/>
      <c r="D16" s="205"/>
      <c r="E16" s="205"/>
      <c r="F16" s="206" t="s">
        <v>94</v>
      </c>
      <c r="G16" s="14"/>
      <c r="H16" s="10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06"/>
    </row>
    <row r="17" spans="2:21" s="16" customFormat="1" ht="16.5" customHeight="1" thickBot="1" thickTop="1">
      <c r="B17" s="102"/>
      <c r="C17" s="14"/>
      <c r="D17" s="442" t="s">
        <v>95</v>
      </c>
      <c r="E17" s="443">
        <f>44.968+4.097</f>
        <v>49.065000000000005</v>
      </c>
      <c r="F17" s="444">
        <v>200</v>
      </c>
      <c r="T17" s="127"/>
      <c r="U17" s="106"/>
    </row>
    <row r="18" spans="2:21" s="16" customFormat="1" ht="16.5" customHeight="1" thickBot="1" thickTop="1">
      <c r="B18" s="102"/>
      <c r="C18" s="14"/>
      <c r="D18" s="445" t="s">
        <v>96</v>
      </c>
      <c r="E18" s="446">
        <f>40.469+3.687</f>
        <v>44.156</v>
      </c>
      <c r="F18" s="444">
        <v>100</v>
      </c>
      <c r="M18" s="14"/>
      <c r="N18" s="14"/>
      <c r="O18" s="14"/>
      <c r="P18" s="14"/>
      <c r="Q18" s="14"/>
      <c r="R18" s="14"/>
      <c r="S18" s="14"/>
      <c r="T18" s="14"/>
      <c r="U18" s="106"/>
    </row>
    <row r="19" spans="2:21" s="16" customFormat="1" ht="16.5" customHeight="1" thickBot="1" thickTop="1">
      <c r="B19" s="102"/>
      <c r="C19" s="14"/>
      <c r="D19" s="447" t="s">
        <v>97</v>
      </c>
      <c r="E19" s="446">
        <f>35.976+3.278</f>
        <v>39.254</v>
      </c>
      <c r="F19" s="444">
        <v>40</v>
      </c>
      <c r="I19" s="439"/>
      <c r="J19" s="440"/>
      <c r="K19" s="14"/>
      <c r="M19" s="14"/>
      <c r="O19" s="14"/>
      <c r="P19" s="14"/>
      <c r="Q19" s="14"/>
      <c r="R19" s="14"/>
      <c r="S19" s="14"/>
      <c r="T19" s="14"/>
      <c r="U19" s="106"/>
    </row>
    <row r="20" spans="2:21" s="16" customFormat="1" ht="16.5" customHeight="1" thickBot="1" thickTop="1">
      <c r="B20" s="102"/>
      <c r="C20" s="21"/>
      <c r="D20" s="59"/>
      <c r="E20" s="59"/>
      <c r="F20" s="190"/>
      <c r="G20" s="191"/>
      <c r="H20" s="191"/>
      <c r="I20" s="191"/>
      <c r="J20" s="191"/>
      <c r="K20" s="191"/>
      <c r="L20" s="191"/>
      <c r="M20" s="191"/>
      <c r="N20" s="53"/>
      <c r="O20" s="192"/>
      <c r="P20" s="193"/>
      <c r="Q20" s="193"/>
      <c r="R20" s="193"/>
      <c r="S20" s="194"/>
      <c r="T20" s="195"/>
      <c r="U20" s="106"/>
    </row>
    <row r="21" spans="2:21" s="16" customFormat="1" ht="33.75" customHeight="1" thickBot="1" thickTop="1">
      <c r="B21" s="102"/>
      <c r="C21" s="141" t="s">
        <v>57</v>
      </c>
      <c r="D21" s="147" t="s">
        <v>86</v>
      </c>
      <c r="E21" s="145" t="s">
        <v>33</v>
      </c>
      <c r="F21" s="208" t="s">
        <v>58</v>
      </c>
      <c r="G21" s="272" t="s">
        <v>62</v>
      </c>
      <c r="H21" s="143" t="s">
        <v>63</v>
      </c>
      <c r="I21" s="145" t="s">
        <v>64</v>
      </c>
      <c r="J21" s="209" t="s">
        <v>65</v>
      </c>
      <c r="K21" s="209" t="s">
        <v>66</v>
      </c>
      <c r="L21" s="146" t="s">
        <v>67</v>
      </c>
      <c r="M21" s="144" t="s">
        <v>70</v>
      </c>
      <c r="N21" s="383" t="s">
        <v>61</v>
      </c>
      <c r="O21" s="371" t="s">
        <v>80</v>
      </c>
      <c r="P21" s="388" t="s">
        <v>98</v>
      </c>
      <c r="Q21" s="389"/>
      <c r="R21" s="398" t="s">
        <v>75</v>
      </c>
      <c r="S21" s="148" t="s">
        <v>77</v>
      </c>
      <c r="T21" s="182" t="s">
        <v>78</v>
      </c>
      <c r="U21" s="106"/>
    </row>
    <row r="22" spans="2:21" s="16" customFormat="1" ht="16.5" customHeight="1" hidden="1" thickTop="1">
      <c r="B22" s="102"/>
      <c r="C22" s="20"/>
      <c r="D22" s="50"/>
      <c r="E22" s="50"/>
      <c r="F22" s="50"/>
      <c r="G22" s="279"/>
      <c r="H22" s="50"/>
      <c r="I22" s="50"/>
      <c r="J22" s="50"/>
      <c r="K22" s="50"/>
      <c r="L22" s="50"/>
      <c r="M22" s="50"/>
      <c r="N22" s="384"/>
      <c r="O22" s="386"/>
      <c r="P22" s="390"/>
      <c r="Q22" s="391"/>
      <c r="R22" s="399"/>
      <c r="S22" s="50"/>
      <c r="T22" s="436"/>
      <c r="U22" s="106"/>
    </row>
    <row r="23" spans="2:21" s="16" customFormat="1" ht="16.5" customHeight="1" thickTop="1">
      <c r="B23" s="102"/>
      <c r="C23" s="20"/>
      <c r="D23" s="51"/>
      <c r="E23" s="51"/>
      <c r="F23" s="51"/>
      <c r="G23" s="280"/>
      <c r="H23" s="51"/>
      <c r="I23" s="51"/>
      <c r="J23" s="51"/>
      <c r="K23" s="51"/>
      <c r="L23" s="51"/>
      <c r="M23" s="51"/>
      <c r="N23" s="382"/>
      <c r="O23" s="385"/>
      <c r="P23" s="392"/>
      <c r="Q23" s="393"/>
      <c r="R23" s="396"/>
      <c r="S23" s="51"/>
      <c r="T23" s="210"/>
      <c r="U23" s="106"/>
    </row>
    <row r="24" spans="2:21" s="16" customFormat="1" ht="16.5" customHeight="1">
      <c r="B24" s="102"/>
      <c r="C24" s="449">
        <v>27</v>
      </c>
      <c r="D24" s="513" t="s">
        <v>15</v>
      </c>
      <c r="E24" s="513" t="s">
        <v>27</v>
      </c>
      <c r="F24" s="514">
        <v>220</v>
      </c>
      <c r="G24" s="273">
        <f aca="true" t="shared" si="0" ref="G24:G43">IF(F24=500,$E$17,IF(F24=220,$E$18,$E$19))</f>
        <v>44.156</v>
      </c>
      <c r="H24" s="516">
        <v>38687.345138888886</v>
      </c>
      <c r="I24" s="517">
        <v>38687.731944444444</v>
      </c>
      <c r="J24" s="52">
        <f>IF(D24="","",(I24-H24)*24)</f>
        <v>9.28333333338378</v>
      </c>
      <c r="K24" s="25">
        <f>IF(D24="","",ROUND((I24-H24)*24*60,0))</f>
        <v>557</v>
      </c>
      <c r="L24" s="469" t="s">
        <v>112</v>
      </c>
      <c r="M24" s="471" t="str">
        <f>IF(D24="","",IF(L24="P","--","NO"))</f>
        <v>--</v>
      </c>
      <c r="N24" s="519">
        <f>IF(F24=500,$F$17,IF(F24=220,$F$18,$F$19))</f>
        <v>100</v>
      </c>
      <c r="O24" s="520">
        <f>IF(L24="P",G24*N24*ROUND(K24/60,2)*0.1,"--")</f>
        <v>4097.676799999999</v>
      </c>
      <c r="P24" s="521" t="str">
        <f>IF(AND(L24="F",M24="NO"),G24*N24,"--")</f>
        <v>--</v>
      </c>
      <c r="Q24" s="522" t="str">
        <f>IF(L24="F",G24*N24*ROUND(K24/60,2),"--")</f>
        <v>--</v>
      </c>
      <c r="R24" s="523" t="str">
        <f>IF(L24="RF",G24*N24*ROUND(K24/60,2),"--")</f>
        <v>--</v>
      </c>
      <c r="S24" s="471" t="str">
        <f>IF(D24="","","SI")</f>
        <v>SI</v>
      </c>
      <c r="T24" s="54">
        <f>IF(D24="","",SUM(O24:R24)*IF(S24="SI",1,2))</f>
        <v>4097.676799999999</v>
      </c>
      <c r="U24" s="106"/>
    </row>
    <row r="25" spans="2:21" s="16" customFormat="1" ht="16.5" customHeight="1">
      <c r="B25" s="102"/>
      <c r="C25" s="449">
        <v>28</v>
      </c>
      <c r="D25" s="513" t="s">
        <v>22</v>
      </c>
      <c r="E25" s="513" t="s">
        <v>30</v>
      </c>
      <c r="F25" s="514">
        <v>132</v>
      </c>
      <c r="G25" s="273">
        <f t="shared" si="0"/>
        <v>39.254</v>
      </c>
      <c r="H25" s="516">
        <v>38688.50555555556</v>
      </c>
      <c r="I25" s="517">
        <v>38688.5375</v>
      </c>
      <c r="J25" s="52">
        <f>IF(D25="","",(I25-H25)*24)</f>
        <v>0.7666666665463708</v>
      </c>
      <c r="K25" s="25">
        <f>IF(D25="","",ROUND((I25-H25)*24*60,0))</f>
        <v>46</v>
      </c>
      <c r="L25" s="469" t="s">
        <v>112</v>
      </c>
      <c r="M25" s="471" t="str">
        <f>IF(D25="","",IF(L25="P","--","NO"))</f>
        <v>--</v>
      </c>
      <c r="N25" s="519">
        <f>IF(F25=500,$F$17,IF(F25=220,$F$18,$F$19))</f>
        <v>40</v>
      </c>
      <c r="O25" s="520">
        <f>IF(L25="P",G25*N25*ROUND(K25/60,2)*0.1,"--")</f>
        <v>120.90231999999999</v>
      </c>
      <c r="P25" s="521" t="str">
        <f>IF(AND(L25="F",M25="NO"),G25*N25,"--")</f>
        <v>--</v>
      </c>
      <c r="Q25" s="522" t="str">
        <f>IF(L25="F",G25*N25*ROUND(K25/60,2),"--")</f>
        <v>--</v>
      </c>
      <c r="R25" s="523" t="str">
        <f>IF(L25="RF",G25*N25*ROUND(K25/60,2),"--")</f>
        <v>--</v>
      </c>
      <c r="S25" s="471" t="str">
        <f>IF(D25="","","SI")</f>
        <v>SI</v>
      </c>
      <c r="T25" s="54">
        <v>0</v>
      </c>
      <c r="U25" s="106"/>
    </row>
    <row r="26" spans="2:21" s="16" customFormat="1" ht="16.5" customHeight="1">
      <c r="B26" s="102"/>
      <c r="C26" s="449">
        <v>29</v>
      </c>
      <c r="D26" s="513" t="s">
        <v>23</v>
      </c>
      <c r="E26" s="513" t="s">
        <v>32</v>
      </c>
      <c r="F26" s="514">
        <v>132</v>
      </c>
      <c r="G26" s="273">
        <f t="shared" si="0"/>
        <v>39.254</v>
      </c>
      <c r="H26" s="516">
        <v>38690.30902777778</v>
      </c>
      <c r="I26" s="517">
        <v>38690.66736111111</v>
      </c>
      <c r="J26" s="52">
        <f>IF(D26="","",(I26-H26)*24)</f>
        <v>8.59999999991851</v>
      </c>
      <c r="K26" s="25">
        <f>IF(D26="","",ROUND((I26-H26)*24*60,0))</f>
        <v>516</v>
      </c>
      <c r="L26" s="469" t="s">
        <v>112</v>
      </c>
      <c r="M26" s="471" t="str">
        <f>IF(D26="","",IF(L26="P","--","NO"))</f>
        <v>--</v>
      </c>
      <c r="N26" s="519">
        <f>IF(F26=500,$F$17,IF(F26=220,$F$18,$F$19))</f>
        <v>40</v>
      </c>
      <c r="O26" s="520">
        <f>IF(L26="P",G26*N26*ROUND(K26/60,2)*0.1,"--")</f>
        <v>1350.3375999999998</v>
      </c>
      <c r="P26" s="521" t="str">
        <f>IF(AND(L26="F",M26="NO"),G26*N26,"--")</f>
        <v>--</v>
      </c>
      <c r="Q26" s="522" t="str">
        <f>IF(L26="F",G26*N26*ROUND(K26/60,2),"--")</f>
        <v>--</v>
      </c>
      <c r="R26" s="523" t="str">
        <f>IF(L26="RF",G26*N26*ROUND(K26/60,2),"--")</f>
        <v>--</v>
      </c>
      <c r="S26" s="471" t="str">
        <f>IF(D26="","","SI")</f>
        <v>SI</v>
      </c>
      <c r="T26" s="54">
        <f>IF(D26="","",SUM(O26:R26)*IF(S26="SI",1,2))</f>
        <v>1350.3375999999998</v>
      </c>
      <c r="U26" s="106"/>
    </row>
    <row r="27" spans="2:21" s="16" customFormat="1" ht="16.5" customHeight="1">
      <c r="B27" s="102"/>
      <c r="C27" s="449">
        <v>32</v>
      </c>
      <c r="D27" s="513" t="s">
        <v>108</v>
      </c>
      <c r="E27" s="513" t="s">
        <v>109</v>
      </c>
      <c r="F27" s="514">
        <v>500</v>
      </c>
      <c r="G27" s="273">
        <f t="shared" si="0"/>
        <v>49.065000000000005</v>
      </c>
      <c r="H27" s="516">
        <v>38691.41388888889</v>
      </c>
      <c r="I27" s="517">
        <v>38691.67847222222</v>
      </c>
      <c r="J27" s="52">
        <f aca="true" t="shared" si="1" ref="J27:J37">IF(D27="","",(I27-H27)*24)</f>
        <v>6.349999999918509</v>
      </c>
      <c r="K27" s="25">
        <f aca="true" t="shared" si="2" ref="K27:K37">IF(D27="","",ROUND((I27-H27)*24*60,0))</f>
        <v>381</v>
      </c>
      <c r="L27" s="469" t="s">
        <v>112</v>
      </c>
      <c r="M27" s="471" t="str">
        <f aca="true" t="shared" si="3" ref="M27:M35">IF(D27="","",IF(L27="P","--","NO"))</f>
        <v>--</v>
      </c>
      <c r="N27" s="519">
        <f aca="true" t="shared" si="4" ref="N27:N35">IF(F27=500,$F$17,IF(F27=220,$F$18,$F$19))</f>
        <v>200</v>
      </c>
      <c r="O27" s="520">
        <f aca="true" t="shared" si="5" ref="O27:O35">IF(L27="P",G27*N27*ROUND(K27/60,2)*0.1,"--")</f>
        <v>6231.255000000001</v>
      </c>
      <c r="P27" s="521" t="str">
        <f aca="true" t="shared" si="6" ref="P27:P35">IF(AND(L27="F",M27="NO"),G27*N27,"--")</f>
        <v>--</v>
      </c>
      <c r="Q27" s="522" t="str">
        <f aca="true" t="shared" si="7" ref="Q27:Q35">IF(L27="F",G27*N27*ROUND(K27/60,2),"--")</f>
        <v>--</v>
      </c>
      <c r="R27" s="523" t="str">
        <f aca="true" t="shared" si="8" ref="R27:R35">IF(L27="RF",G27*N27*ROUND(K27/60,2),"--")</f>
        <v>--</v>
      </c>
      <c r="S27" s="471" t="str">
        <f aca="true" t="shared" si="9" ref="S27:S35">IF(D27="","","SI")</f>
        <v>SI</v>
      </c>
      <c r="T27" s="54">
        <v>0</v>
      </c>
      <c r="U27" s="106"/>
    </row>
    <row r="28" spans="2:21" s="16" customFormat="1" ht="16.5" customHeight="1">
      <c r="B28" s="102"/>
      <c r="C28" s="449">
        <v>33</v>
      </c>
      <c r="D28" s="513" t="s">
        <v>108</v>
      </c>
      <c r="E28" s="513" t="s">
        <v>109</v>
      </c>
      <c r="F28" s="514">
        <v>500</v>
      </c>
      <c r="G28" s="273">
        <f t="shared" si="0"/>
        <v>49.065000000000005</v>
      </c>
      <c r="H28" s="516">
        <v>38692.35</v>
      </c>
      <c r="I28" s="517">
        <v>38692.76666666667</v>
      </c>
      <c r="J28" s="52">
        <f t="shared" si="1"/>
        <v>10.000000000116415</v>
      </c>
      <c r="K28" s="25">
        <f t="shared" si="2"/>
        <v>600</v>
      </c>
      <c r="L28" s="469" t="s">
        <v>112</v>
      </c>
      <c r="M28" s="471" t="str">
        <f t="shared" si="3"/>
        <v>--</v>
      </c>
      <c r="N28" s="519">
        <f t="shared" si="4"/>
        <v>200</v>
      </c>
      <c r="O28" s="520">
        <f t="shared" si="5"/>
        <v>9813.000000000002</v>
      </c>
      <c r="P28" s="521" t="str">
        <f t="shared" si="6"/>
        <v>--</v>
      </c>
      <c r="Q28" s="522" t="str">
        <f t="shared" si="7"/>
        <v>--</v>
      </c>
      <c r="R28" s="523" t="str">
        <f t="shared" si="8"/>
        <v>--</v>
      </c>
      <c r="S28" s="471" t="str">
        <f t="shared" si="9"/>
        <v>SI</v>
      </c>
      <c r="T28" s="54">
        <v>0</v>
      </c>
      <c r="U28" s="106"/>
    </row>
    <row r="29" spans="2:22" s="16" customFormat="1" ht="16.5" customHeight="1">
      <c r="B29" s="102"/>
      <c r="C29" s="449">
        <v>34</v>
      </c>
      <c r="D29" s="513" t="s">
        <v>31</v>
      </c>
      <c r="E29" s="513" t="s">
        <v>29</v>
      </c>
      <c r="F29" s="514">
        <v>500</v>
      </c>
      <c r="G29" s="273">
        <f t="shared" si="0"/>
        <v>49.065000000000005</v>
      </c>
      <c r="H29" s="516">
        <v>38693.33819444444</v>
      </c>
      <c r="I29" s="517">
        <v>38693.61875</v>
      </c>
      <c r="J29" s="52">
        <f t="shared" si="1"/>
        <v>6.733333333453629</v>
      </c>
      <c r="K29" s="25">
        <f t="shared" si="2"/>
        <v>404</v>
      </c>
      <c r="L29" s="469" t="s">
        <v>112</v>
      </c>
      <c r="M29" s="471" t="str">
        <f t="shared" si="3"/>
        <v>--</v>
      </c>
      <c r="N29" s="519">
        <f t="shared" si="4"/>
        <v>200</v>
      </c>
      <c r="O29" s="520">
        <f t="shared" si="5"/>
        <v>6604.149000000002</v>
      </c>
      <c r="P29" s="521" t="str">
        <f t="shared" si="6"/>
        <v>--</v>
      </c>
      <c r="Q29" s="522" t="str">
        <f t="shared" si="7"/>
        <v>--</v>
      </c>
      <c r="R29" s="523" t="str">
        <f t="shared" si="8"/>
        <v>--</v>
      </c>
      <c r="S29" s="471" t="str">
        <f t="shared" si="9"/>
        <v>SI</v>
      </c>
      <c r="T29" s="54">
        <v>0</v>
      </c>
      <c r="U29" s="106"/>
      <c r="V29" s="544"/>
    </row>
    <row r="30" spans="2:22" s="16" customFormat="1" ht="16.5" customHeight="1">
      <c r="B30" s="102"/>
      <c r="C30" s="449">
        <v>35</v>
      </c>
      <c r="D30" s="513" t="s">
        <v>23</v>
      </c>
      <c r="E30" s="513" t="s">
        <v>32</v>
      </c>
      <c r="F30" s="514">
        <v>132</v>
      </c>
      <c r="G30" s="273">
        <f t="shared" si="0"/>
        <v>39.254</v>
      </c>
      <c r="H30" s="516">
        <v>38697.26388888889</v>
      </c>
      <c r="I30" s="517">
        <v>38697.74375</v>
      </c>
      <c r="J30" s="52">
        <f t="shared" si="1"/>
        <v>11.516666666662786</v>
      </c>
      <c r="K30" s="25">
        <f t="shared" si="2"/>
        <v>691</v>
      </c>
      <c r="L30" s="469" t="s">
        <v>112</v>
      </c>
      <c r="M30" s="471" t="str">
        <f t="shared" si="3"/>
        <v>--</v>
      </c>
      <c r="N30" s="519">
        <f t="shared" si="4"/>
        <v>40</v>
      </c>
      <c r="O30" s="520">
        <f t="shared" si="5"/>
        <v>1808.8243199999997</v>
      </c>
      <c r="P30" s="521" t="str">
        <f t="shared" si="6"/>
        <v>--</v>
      </c>
      <c r="Q30" s="522" t="str">
        <f t="shared" si="7"/>
        <v>--</v>
      </c>
      <c r="R30" s="523" t="str">
        <f t="shared" si="8"/>
        <v>--</v>
      </c>
      <c r="S30" s="471" t="str">
        <f t="shared" si="9"/>
        <v>SI</v>
      </c>
      <c r="T30" s="54">
        <f>IF(D30="","",SUM(O30:R30)*IF(S30="SI",1,2))</f>
        <v>1808.8243199999997</v>
      </c>
      <c r="U30" s="106"/>
      <c r="V30" s="544"/>
    </row>
    <row r="31" spans="2:21" s="16" customFormat="1" ht="16.5" customHeight="1">
      <c r="B31" s="102"/>
      <c r="C31" s="449">
        <v>36</v>
      </c>
      <c r="D31" s="513" t="s">
        <v>23</v>
      </c>
      <c r="E31" s="513" t="s">
        <v>105</v>
      </c>
      <c r="F31" s="514">
        <v>132</v>
      </c>
      <c r="G31" s="273">
        <f t="shared" si="0"/>
        <v>39.254</v>
      </c>
      <c r="H31" s="516">
        <v>38697.32152777778</v>
      </c>
      <c r="I31" s="517">
        <v>38697.595138888886</v>
      </c>
      <c r="J31" s="52">
        <f t="shared" si="1"/>
        <v>6.566666666592937</v>
      </c>
      <c r="K31" s="25">
        <f t="shared" si="2"/>
        <v>394</v>
      </c>
      <c r="L31" s="469" t="s">
        <v>112</v>
      </c>
      <c r="M31" s="471" t="str">
        <f t="shared" si="3"/>
        <v>--</v>
      </c>
      <c r="N31" s="519">
        <f t="shared" si="4"/>
        <v>40</v>
      </c>
      <c r="O31" s="520">
        <f t="shared" si="5"/>
        <v>1031.59512</v>
      </c>
      <c r="P31" s="521" t="str">
        <f t="shared" si="6"/>
        <v>--</v>
      </c>
      <c r="Q31" s="522" t="str">
        <f t="shared" si="7"/>
        <v>--</v>
      </c>
      <c r="R31" s="523" t="str">
        <f t="shared" si="8"/>
        <v>--</v>
      </c>
      <c r="S31" s="471" t="str">
        <f t="shared" si="9"/>
        <v>SI</v>
      </c>
      <c r="T31" s="54">
        <v>0</v>
      </c>
      <c r="U31" s="106"/>
    </row>
    <row r="32" spans="2:21" s="16" customFormat="1" ht="16.5" customHeight="1">
      <c r="B32" s="102"/>
      <c r="C32" s="449">
        <v>37</v>
      </c>
      <c r="D32" s="513" t="s">
        <v>8</v>
      </c>
      <c r="E32" s="513" t="s">
        <v>24</v>
      </c>
      <c r="F32" s="514">
        <v>132</v>
      </c>
      <c r="G32" s="273">
        <f t="shared" si="0"/>
        <v>39.254</v>
      </c>
      <c r="H32" s="516">
        <v>38697.33472222222</v>
      </c>
      <c r="I32" s="517">
        <v>38697.71111111111</v>
      </c>
      <c r="J32" s="52">
        <f t="shared" si="1"/>
        <v>9.033333333267365</v>
      </c>
      <c r="K32" s="25">
        <f t="shared" si="2"/>
        <v>542</v>
      </c>
      <c r="L32" s="469" t="s">
        <v>112</v>
      </c>
      <c r="M32" s="471" t="str">
        <f t="shared" si="3"/>
        <v>--</v>
      </c>
      <c r="N32" s="519">
        <f t="shared" si="4"/>
        <v>40</v>
      </c>
      <c r="O32" s="520">
        <f t="shared" si="5"/>
        <v>1417.85448</v>
      </c>
      <c r="P32" s="521" t="str">
        <f t="shared" si="6"/>
        <v>--</v>
      </c>
      <c r="Q32" s="522" t="str">
        <f t="shared" si="7"/>
        <v>--</v>
      </c>
      <c r="R32" s="523" t="str">
        <f t="shared" si="8"/>
        <v>--</v>
      </c>
      <c r="S32" s="471" t="str">
        <f t="shared" si="9"/>
        <v>SI</v>
      </c>
      <c r="T32" s="54">
        <v>0</v>
      </c>
      <c r="U32" s="106"/>
    </row>
    <row r="33" spans="2:21" s="16" customFormat="1" ht="16.5" customHeight="1">
      <c r="B33" s="102"/>
      <c r="C33" s="449">
        <v>38</v>
      </c>
      <c r="D33" s="513" t="s">
        <v>8</v>
      </c>
      <c r="E33" s="513" t="s">
        <v>25</v>
      </c>
      <c r="F33" s="514">
        <v>132</v>
      </c>
      <c r="G33" s="273">
        <f t="shared" si="0"/>
        <v>39.254</v>
      </c>
      <c r="H33" s="516">
        <v>38697.33472222222</v>
      </c>
      <c r="I33" s="517">
        <v>38697.711805555555</v>
      </c>
      <c r="J33" s="52">
        <f t="shared" si="1"/>
        <v>9.049999999988358</v>
      </c>
      <c r="K33" s="25">
        <f t="shared" si="2"/>
        <v>543</v>
      </c>
      <c r="L33" s="469" t="s">
        <v>112</v>
      </c>
      <c r="M33" s="471" t="str">
        <f t="shared" si="3"/>
        <v>--</v>
      </c>
      <c r="N33" s="519">
        <f t="shared" si="4"/>
        <v>40</v>
      </c>
      <c r="O33" s="520">
        <f t="shared" si="5"/>
        <v>1420.9948000000002</v>
      </c>
      <c r="P33" s="521" t="str">
        <f t="shared" si="6"/>
        <v>--</v>
      </c>
      <c r="Q33" s="522" t="str">
        <f t="shared" si="7"/>
        <v>--</v>
      </c>
      <c r="R33" s="523" t="str">
        <f t="shared" si="8"/>
        <v>--</v>
      </c>
      <c r="S33" s="471" t="str">
        <f t="shared" si="9"/>
        <v>SI</v>
      </c>
      <c r="T33" s="54">
        <v>0</v>
      </c>
      <c r="U33" s="106"/>
    </row>
    <row r="34" spans="2:21" s="16" customFormat="1" ht="16.5" customHeight="1">
      <c r="B34" s="102"/>
      <c r="C34" s="449">
        <v>39</v>
      </c>
      <c r="D34" s="513" t="s">
        <v>11</v>
      </c>
      <c r="E34" s="513" t="s">
        <v>111</v>
      </c>
      <c r="F34" s="514">
        <v>500</v>
      </c>
      <c r="G34" s="273">
        <f t="shared" si="0"/>
        <v>49.065000000000005</v>
      </c>
      <c r="H34" s="516">
        <v>38697.41527777778</v>
      </c>
      <c r="I34" s="517">
        <v>38697.42986111111</v>
      </c>
      <c r="J34" s="52">
        <f t="shared" si="1"/>
        <v>0.3499999999185093</v>
      </c>
      <c r="K34" s="25">
        <f t="shared" si="2"/>
        <v>21</v>
      </c>
      <c r="L34" s="469" t="s">
        <v>112</v>
      </c>
      <c r="M34" s="471" t="str">
        <f t="shared" si="3"/>
        <v>--</v>
      </c>
      <c r="N34" s="519">
        <f t="shared" si="4"/>
        <v>200</v>
      </c>
      <c r="O34" s="520">
        <f t="shared" si="5"/>
        <v>343.4550000000001</v>
      </c>
      <c r="P34" s="521" t="str">
        <f t="shared" si="6"/>
        <v>--</v>
      </c>
      <c r="Q34" s="522" t="str">
        <f t="shared" si="7"/>
        <v>--</v>
      </c>
      <c r="R34" s="523" t="str">
        <f t="shared" si="8"/>
        <v>--</v>
      </c>
      <c r="S34" s="471" t="str">
        <f t="shared" si="9"/>
        <v>SI</v>
      </c>
      <c r="T34" s="54">
        <v>0</v>
      </c>
      <c r="U34" s="106"/>
    </row>
    <row r="35" spans="2:21" s="16" customFormat="1" ht="16.5" customHeight="1">
      <c r="B35" s="102"/>
      <c r="C35" s="449">
        <v>40</v>
      </c>
      <c r="D35" s="513" t="s">
        <v>23</v>
      </c>
      <c r="E35" s="513" t="s">
        <v>32</v>
      </c>
      <c r="F35" s="514">
        <v>132</v>
      </c>
      <c r="G35" s="273">
        <f t="shared" si="0"/>
        <v>39.254</v>
      </c>
      <c r="H35" s="516">
        <v>38701.41736111111</v>
      </c>
      <c r="I35" s="517">
        <v>38701.623611111114</v>
      </c>
      <c r="J35" s="52">
        <f t="shared" si="1"/>
        <v>4.950000000069849</v>
      </c>
      <c r="K35" s="25">
        <f t="shared" si="2"/>
        <v>297</v>
      </c>
      <c r="L35" s="469" t="s">
        <v>112</v>
      </c>
      <c r="M35" s="471" t="str">
        <f t="shared" si="3"/>
        <v>--</v>
      </c>
      <c r="N35" s="519">
        <f t="shared" si="4"/>
        <v>40</v>
      </c>
      <c r="O35" s="520">
        <f t="shared" si="5"/>
        <v>777.2292</v>
      </c>
      <c r="P35" s="521" t="str">
        <f t="shared" si="6"/>
        <v>--</v>
      </c>
      <c r="Q35" s="522" t="str">
        <f t="shared" si="7"/>
        <v>--</v>
      </c>
      <c r="R35" s="523" t="str">
        <f t="shared" si="8"/>
        <v>--</v>
      </c>
      <c r="S35" s="471" t="str">
        <f t="shared" si="9"/>
        <v>SI</v>
      </c>
      <c r="T35" s="54">
        <f>IF(D35="","",SUM(O35:R35)*IF(S35="SI",1,2))</f>
        <v>777.2292</v>
      </c>
      <c r="U35" s="106"/>
    </row>
    <row r="36" spans="2:21" s="16" customFormat="1" ht="16.5" customHeight="1">
      <c r="B36" s="102"/>
      <c r="C36" s="449">
        <v>41</v>
      </c>
      <c r="D36" s="513" t="s">
        <v>19</v>
      </c>
      <c r="E36" s="546" t="s">
        <v>28</v>
      </c>
      <c r="F36" s="514">
        <v>132</v>
      </c>
      <c r="G36" s="467"/>
      <c r="H36" s="548">
        <v>38703.28402777778</v>
      </c>
      <c r="I36" s="547">
        <v>38703.35833333333</v>
      </c>
      <c r="J36" s="52">
        <f t="shared" si="1"/>
        <v>1.783333333209157</v>
      </c>
      <c r="K36" s="25">
        <f t="shared" si="2"/>
        <v>107</v>
      </c>
      <c r="L36" s="469" t="s">
        <v>112</v>
      </c>
      <c r="M36" s="471" t="str">
        <f>IF(C36="","",IF(L36="P","--","NO"))</f>
        <v>--</v>
      </c>
      <c r="N36" s="519">
        <f>IF(E36=500,$F$17,IF(E36=220,$F$18,$F$19))</f>
        <v>40</v>
      </c>
      <c r="O36" s="520">
        <f>IF(L36="P",F36*N36*ROUND(K36/60,2)*0.1,"--")</f>
        <v>939.84</v>
      </c>
      <c r="P36" s="521" t="str">
        <f>IF(AND(L36="F",M36="NO"),F36*N36,"--")</f>
        <v>--</v>
      </c>
      <c r="Q36" s="522" t="str">
        <f>IF(L36="F",F36*N36*ROUND(K36/60,2),"--")</f>
        <v>--</v>
      </c>
      <c r="R36" s="523" t="str">
        <f>IF(L36="RF",F36*N36*ROUND(K36/60,2),"--")</f>
        <v>--</v>
      </c>
      <c r="S36" s="471" t="str">
        <f>IF(C36="","","SI")</f>
        <v>SI</v>
      </c>
      <c r="T36" s="54">
        <v>0</v>
      </c>
      <c r="U36" s="106"/>
    </row>
    <row r="37" spans="2:22" s="16" customFormat="1" ht="16.5" customHeight="1">
      <c r="B37" s="102"/>
      <c r="C37" s="449">
        <v>42</v>
      </c>
      <c r="D37" s="513" t="s">
        <v>10</v>
      </c>
      <c r="E37" s="546" t="s">
        <v>26</v>
      </c>
      <c r="F37" s="514">
        <v>132</v>
      </c>
      <c r="G37" s="467"/>
      <c r="H37" s="548">
        <v>38708.41111111111</v>
      </c>
      <c r="I37" s="547">
        <v>38708.55069444444</v>
      </c>
      <c r="J37" s="52">
        <f t="shared" si="1"/>
        <v>3.3499999999185093</v>
      </c>
      <c r="K37" s="25">
        <f t="shared" si="2"/>
        <v>201</v>
      </c>
      <c r="L37" s="469" t="s">
        <v>112</v>
      </c>
      <c r="M37" s="471" t="str">
        <f>IF(C37="","",IF(L37="P","--","NO"))</f>
        <v>--</v>
      </c>
      <c r="N37" s="519">
        <f>IF(E37=500,$F$17,IF(E37=220,$F$18,$F$19))</f>
        <v>40</v>
      </c>
      <c r="O37" s="520">
        <f>IF(L37="P",F37*N37*ROUND(K37/60,2)*0.1,"--")</f>
        <v>1768.8000000000002</v>
      </c>
      <c r="P37" s="521" t="str">
        <f>IF(AND(L37="F",M37="NO"),F37*N37,"--")</f>
        <v>--</v>
      </c>
      <c r="Q37" s="522" t="str">
        <f>IF(L37="F",F37*N37*ROUND(K37/60,2),"--")</f>
        <v>--</v>
      </c>
      <c r="R37" s="523" t="str">
        <f>IF(L37="RF",F37*N37*ROUND(K37/60,2),"--")</f>
        <v>--</v>
      </c>
      <c r="S37" s="471" t="str">
        <f>IF(C37="","","SI")</f>
        <v>SI</v>
      </c>
      <c r="T37" s="54">
        <v>0</v>
      </c>
      <c r="U37" s="106"/>
      <c r="V37" s="544"/>
    </row>
    <row r="38" spans="2:21" s="16" customFormat="1" ht="16.5" customHeight="1">
      <c r="B38" s="102"/>
      <c r="C38" s="449"/>
      <c r="D38" s="513"/>
      <c r="E38" s="546"/>
      <c r="F38" s="514"/>
      <c r="G38" s="467"/>
      <c r="H38" s="548"/>
      <c r="I38" s="547"/>
      <c r="J38" s="52"/>
      <c r="K38" s="25"/>
      <c r="L38" s="469"/>
      <c r="M38" s="471"/>
      <c r="N38" s="519"/>
      <c r="O38" s="520"/>
      <c r="P38" s="521"/>
      <c r="Q38" s="522"/>
      <c r="R38" s="523"/>
      <c r="S38" s="471"/>
      <c r="T38" s="54"/>
      <c r="U38" s="106"/>
    </row>
    <row r="39" spans="2:21" s="16" customFormat="1" ht="16.5" customHeight="1">
      <c r="B39" s="102"/>
      <c r="C39" s="449"/>
      <c r="D39" s="513"/>
      <c r="E39" s="546"/>
      <c r="F39" s="514"/>
      <c r="G39" s="467"/>
      <c r="H39" s="548"/>
      <c r="I39" s="547"/>
      <c r="J39" s="52"/>
      <c r="K39" s="25"/>
      <c r="L39" s="469"/>
      <c r="M39" s="471"/>
      <c r="N39" s="519"/>
      <c r="O39" s="520"/>
      <c r="P39" s="521"/>
      <c r="Q39" s="522"/>
      <c r="R39" s="523"/>
      <c r="S39" s="471"/>
      <c r="T39" s="54"/>
      <c r="U39" s="106"/>
    </row>
    <row r="40" spans="2:21" s="16" customFormat="1" ht="16.5" customHeight="1">
      <c r="B40" s="102"/>
      <c r="C40" s="449"/>
      <c r="D40" s="513"/>
      <c r="E40" s="513"/>
      <c r="F40" s="514"/>
      <c r="G40" s="273">
        <f t="shared" si="0"/>
        <v>39.254</v>
      </c>
      <c r="H40" s="516"/>
      <c r="I40" s="517"/>
      <c r="J40" s="52">
        <f>IF(D40="","",(I40-H40)*24)</f>
      </c>
      <c r="K40" s="25">
        <f>IF(D40="","",ROUND((I40-H40)*24*60,0))</f>
      </c>
      <c r="L40" s="469"/>
      <c r="M40" s="471">
        <f>IF(D40="","",IF(L40="P","--","NO"))</f>
      </c>
      <c r="N40" s="519">
        <f>IF(F40=500,$F$17,IF(F40=220,$F$18,$F$19))</f>
        <v>40</v>
      </c>
      <c r="O40" s="520" t="str">
        <f>IF(L40="P",G40*N40*ROUND(K40/60,2)*0.1,"--")</f>
        <v>--</v>
      </c>
      <c r="P40" s="521" t="str">
        <f>IF(AND(L40="F",M40="NO"),G40*N40,"--")</f>
        <v>--</v>
      </c>
      <c r="Q40" s="522" t="str">
        <f>IF(L40="F",G40*N40*ROUND(K40/60,2),"--")</f>
        <v>--</v>
      </c>
      <c r="R40" s="523" t="str">
        <f>IF(L40="RF",G40*N40*ROUND(K40/60,2),"--")</f>
        <v>--</v>
      </c>
      <c r="S40" s="471">
        <f>IF(D40="","","SI")</f>
      </c>
      <c r="T40" s="54">
        <f>IF(D40="","",SUM(O40:R40)*IF(S40="SI",1,2))</f>
      </c>
      <c r="U40" s="106"/>
    </row>
    <row r="41" spans="2:21" s="16" customFormat="1" ht="16.5" customHeight="1">
      <c r="B41" s="102"/>
      <c r="C41" s="449"/>
      <c r="D41" s="545"/>
      <c r="E41" s="545"/>
      <c r="F41" s="545"/>
      <c r="G41" s="273"/>
      <c r="H41" s="516"/>
      <c r="I41" s="517"/>
      <c r="J41" s="52"/>
      <c r="K41" s="25"/>
      <c r="L41" s="469"/>
      <c r="M41" s="471"/>
      <c r="N41" s="519"/>
      <c r="O41" s="520"/>
      <c r="P41" s="521"/>
      <c r="Q41" s="522"/>
      <c r="R41" s="523"/>
      <c r="S41" s="471"/>
      <c r="T41" s="54"/>
      <c r="U41" s="106"/>
    </row>
    <row r="42" spans="2:21" s="16" customFormat="1" ht="16.5" customHeight="1">
      <c r="B42" s="102"/>
      <c r="C42" s="449"/>
      <c r="D42" s="513"/>
      <c r="E42" s="513"/>
      <c r="F42" s="514"/>
      <c r="G42" s="273">
        <f t="shared" si="0"/>
        <v>39.254</v>
      </c>
      <c r="H42" s="516"/>
      <c r="I42" s="517"/>
      <c r="J42" s="52">
        <f>IF(D42="","",(I42-H42)*24)</f>
      </c>
      <c r="K42" s="25">
        <f>IF(D42="","",ROUND((I42-H42)*24*60,0))</f>
      </c>
      <c r="L42" s="469"/>
      <c r="M42" s="471">
        <f>IF(D42="","",IF(L42="P","--","NO"))</f>
      </c>
      <c r="N42" s="519">
        <f>IF(F42=500,$F$17,IF(F42=220,$F$18,$F$19))</f>
        <v>40</v>
      </c>
      <c r="O42" s="520" t="str">
        <f>IF(L42="P",G42*N42*ROUND(K42/60,2)*0.1,"--")</f>
        <v>--</v>
      </c>
      <c r="P42" s="521" t="str">
        <f>IF(AND(L42="F",M42="NO"),G42*N42,"--")</f>
        <v>--</v>
      </c>
      <c r="Q42" s="522" t="str">
        <f>IF(L42="F",G42*N42*ROUND(K42/60,2),"--")</f>
        <v>--</v>
      </c>
      <c r="R42" s="523" t="str">
        <f>IF(L42="RF",G42*N42*ROUND(K42/60,2),"--")</f>
        <v>--</v>
      </c>
      <c r="S42" s="471">
        <f>IF(D42="","","SI")</f>
      </c>
      <c r="T42" s="54">
        <f>IF(D42="","",SUM(O42:R42)*IF(S42="SI",1,2))</f>
      </c>
      <c r="U42" s="106"/>
    </row>
    <row r="43" spans="2:21" s="16" customFormat="1" ht="16.5" customHeight="1">
      <c r="B43" s="102"/>
      <c r="C43" s="449"/>
      <c r="D43" s="513"/>
      <c r="E43" s="513"/>
      <c r="F43" s="514"/>
      <c r="G43" s="273">
        <f t="shared" si="0"/>
        <v>39.254</v>
      </c>
      <c r="H43" s="516"/>
      <c r="I43" s="517"/>
      <c r="J43" s="52">
        <f>IF(D43="","",(I43-H43)*24)</f>
      </c>
      <c r="K43" s="25">
        <f>IF(D43="","",ROUND((I43-H43)*24*60,0))</f>
      </c>
      <c r="L43" s="469"/>
      <c r="M43" s="471">
        <f>IF(D43="","",IF(L43="P","--","NO"))</f>
      </c>
      <c r="N43" s="519">
        <f>IF(F43=500,$F$17,IF(F43=220,$F$18,$F$19))</f>
        <v>40</v>
      </c>
      <c r="O43" s="520" t="str">
        <f>IF(L43="P",G43*N43*ROUND(K43/60,2)*0.1,"--")</f>
        <v>--</v>
      </c>
      <c r="P43" s="521" t="str">
        <f>IF(AND(L43="F",M43="NO"),G43*N43,"--")</f>
        <v>--</v>
      </c>
      <c r="Q43" s="522" t="str">
        <f>IF(L43="F",G43*N43*ROUND(K43/60,2),"--")</f>
        <v>--</v>
      </c>
      <c r="R43" s="523" t="str">
        <f>IF(L43="RF",G43*N43*ROUND(K43/60,2),"--")</f>
        <v>--</v>
      </c>
      <c r="S43" s="471">
        <f>IF(D43="","","SI")</f>
      </c>
      <c r="T43" s="54">
        <f>IF(D43="","",SUM(O43:R43)*IF(S43="SI",1,2))</f>
      </c>
      <c r="U43" s="106"/>
    </row>
    <row r="44" spans="2:21" s="16" customFormat="1" ht="16.5" customHeight="1" thickBot="1">
      <c r="B44" s="102"/>
      <c r="C44" s="458"/>
      <c r="D44" s="515"/>
      <c r="E44" s="515"/>
      <c r="F44" s="459"/>
      <c r="G44" s="274"/>
      <c r="H44" s="518"/>
      <c r="I44" s="518"/>
      <c r="J44" s="55"/>
      <c r="K44" s="55"/>
      <c r="L44" s="518"/>
      <c r="M44" s="468"/>
      <c r="N44" s="524"/>
      <c r="O44" s="525"/>
      <c r="P44" s="526"/>
      <c r="Q44" s="527"/>
      <c r="R44" s="528"/>
      <c r="S44" s="468"/>
      <c r="T44" s="211"/>
      <c r="U44" s="106"/>
    </row>
    <row r="45" spans="2:21" s="16" customFormat="1" ht="16.5" customHeight="1" thickBot="1" thickTop="1">
      <c r="B45" s="102"/>
      <c r="C45" s="243" t="s">
        <v>79</v>
      </c>
      <c r="D45" s="244" t="s">
        <v>140</v>
      </c>
      <c r="E45"/>
      <c r="F45" s="14"/>
      <c r="G45" s="14"/>
      <c r="H45" s="14"/>
      <c r="I45" s="14"/>
      <c r="J45" s="14"/>
      <c r="K45" s="14"/>
      <c r="L45" s="14"/>
      <c r="M45" s="14"/>
      <c r="N45" s="14"/>
      <c r="O45" s="387">
        <f>SUM(O22:O44)</f>
        <v>37725.913640000006</v>
      </c>
      <c r="P45" s="394">
        <f>SUM(P22:P44)</f>
        <v>0</v>
      </c>
      <c r="Q45" s="395">
        <f>SUM(Q22:Q44)</f>
        <v>0</v>
      </c>
      <c r="R45" s="397">
        <f>SUM(R22:R44)</f>
        <v>0</v>
      </c>
      <c r="S45" s="56"/>
      <c r="T45" s="57">
        <f>ROUND(SUM(T22:T44),2)</f>
        <v>8034.07</v>
      </c>
      <c r="U45" s="106"/>
    </row>
    <row r="46" spans="2:21" s="247" customFormat="1" ht="13.5" thickTop="1">
      <c r="B46" s="248"/>
      <c r="C46" s="245"/>
      <c r="D46" s="246"/>
      <c r="E46"/>
      <c r="F46" s="264"/>
      <c r="G46" s="264"/>
      <c r="H46" s="264"/>
      <c r="I46" s="264"/>
      <c r="J46" s="264"/>
      <c r="K46" s="264"/>
      <c r="L46" s="264"/>
      <c r="M46" s="264"/>
      <c r="N46" s="264"/>
      <c r="O46" s="262"/>
      <c r="P46" s="262"/>
      <c r="Q46" s="262"/>
      <c r="R46" s="262"/>
      <c r="S46" s="262"/>
      <c r="T46" s="265"/>
      <c r="U46" s="266"/>
    </row>
    <row r="47" spans="2:21" s="16" customFormat="1" ht="16.5" customHeight="1" thickBot="1"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2"/>
    </row>
    <row r="48" spans="21:23" ht="16.5" customHeight="1" thickTop="1">
      <c r="U48" s="5"/>
      <c r="V48" s="5"/>
      <c r="W48" s="5"/>
    </row>
    <row r="49" spans="21:23" ht="16.5" customHeight="1">
      <c r="U49" s="5"/>
      <c r="V49" s="5"/>
      <c r="W49" s="5"/>
    </row>
    <row r="50" spans="21:23" ht="16.5" customHeight="1">
      <c r="U50" s="5"/>
      <c r="V50" s="5"/>
      <c r="W50" s="5"/>
    </row>
    <row r="51" spans="21:23" ht="16.5" customHeight="1">
      <c r="U51" s="5"/>
      <c r="V51" s="5"/>
      <c r="W51" s="5"/>
    </row>
    <row r="52" spans="21:23" ht="16.5" customHeight="1">
      <c r="U52" s="5"/>
      <c r="V52" s="5"/>
      <c r="W52" s="5"/>
    </row>
    <row r="53" spans="4:23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4:23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4:23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4:23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4:23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4:23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4:23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4:23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4:23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4:23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4:23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4:23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4:23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4:23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4:23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4:23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4:23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4:23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4:23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4:23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4:23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4:23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4:23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4:23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4:23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4:23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4:23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4:23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4:23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4:23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4:23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4:23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4:23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4:23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4:23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4:23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4:23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4:23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4:23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4:23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4:23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4:23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4:23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4:23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4:23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4:23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4:23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4:23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4:23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4:23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4:23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4:23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4:23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4:23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4:23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4:23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4:23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4:23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4:23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4:23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4:23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4:23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4:23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4:23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4:23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4:23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4:23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4:23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4:23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4:23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4:23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4:23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4:23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4:23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4:23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4:23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4:23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4:23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4:23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4:23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4:23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4:23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4:23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4:23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4:23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4:23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4:23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4:23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4:23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4:23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4:23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4:23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4:23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4:23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4:23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4:23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4:23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4:23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4:23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4:23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4:23" ht="16.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4:23" ht="16.5" customHeight="1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4:23" ht="16.5" customHeight="1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4:23" ht="16.5" customHeight="1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4:23" ht="16.5" customHeight="1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4:23" ht="16.5" customHeight="1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4:23" ht="16.5" customHeight="1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4:23" ht="16.5" customHeight="1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X158"/>
  <sheetViews>
    <sheetView tabSelected="1" zoomScale="75" zoomScaleNormal="75" workbookViewId="0" topLeftCell="A16">
      <selection activeCell="B2" sqref="B2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25.7109375" style="0" customWidth="1"/>
    <col min="6" max="6" width="6.8515625" style="0" bestFit="1" customWidth="1"/>
    <col min="7" max="7" width="6.421875" style="0" hidden="1" customWidth="1"/>
    <col min="8" max="9" width="15.7109375" style="0" customWidth="1"/>
    <col min="10" max="13" width="9.7109375" style="0" customWidth="1"/>
    <col min="14" max="14" width="6.00390625" style="0" customWidth="1"/>
    <col min="15" max="15" width="3.7109375" style="0" hidden="1" customWidth="1"/>
    <col min="16" max="16" width="13.140625" style="0" hidden="1" customWidth="1"/>
    <col min="17" max="17" width="9.421875" style="0" hidden="1" customWidth="1"/>
    <col min="18" max="18" width="10.57421875" style="0" hidden="1" customWidth="1"/>
    <col min="19" max="19" width="12.28125" style="0" hidden="1" customWidth="1"/>
    <col min="20" max="20" width="9.7109375" style="0" customWidth="1"/>
    <col min="21" max="22" width="15.7109375" style="0" customWidth="1"/>
  </cols>
  <sheetData>
    <row r="1" spans="1:22" s="70" customFormat="1" ht="26.25">
      <c r="A1" s="120"/>
      <c r="V1" s="437"/>
    </row>
    <row r="2" spans="1:22" s="70" customFormat="1" ht="26.25">
      <c r="A2" s="120"/>
      <c r="B2" s="230" t="s">
        <v>144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</row>
    <row r="3" s="16" customFormat="1" ht="12.75">
      <c r="A3" s="45"/>
    </row>
    <row r="4" spans="1:2" s="77" customFormat="1" ht="11.25">
      <c r="A4" s="75" t="s">
        <v>40</v>
      </c>
      <c r="B4" s="150"/>
    </row>
    <row r="5" spans="1:2" s="77" customFormat="1" ht="11.25">
      <c r="A5" s="75" t="s">
        <v>41</v>
      </c>
      <c r="B5" s="150"/>
    </row>
    <row r="6" s="16" customFormat="1" ht="13.5" thickBot="1"/>
    <row r="7" spans="2:22" s="16" customFormat="1" ht="13.5" thickTop="1">
      <c r="B7" s="121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88"/>
    </row>
    <row r="8" spans="2:22" s="10" customFormat="1" ht="20.25">
      <c r="B8" s="134"/>
      <c r="D8" s="7" t="s">
        <v>99</v>
      </c>
      <c r="E8" s="58"/>
      <c r="F8" s="9"/>
      <c r="G8" s="8"/>
      <c r="H8" s="8"/>
      <c r="I8" s="8"/>
      <c r="J8" s="8"/>
      <c r="K8" s="8"/>
      <c r="L8" s="8"/>
      <c r="M8" s="8"/>
      <c r="N8" s="9"/>
      <c r="O8" s="9"/>
      <c r="P8" s="9"/>
      <c r="Q8" s="9"/>
      <c r="R8" s="9"/>
      <c r="S8" s="9"/>
      <c r="T8" s="9"/>
      <c r="U8" s="9"/>
      <c r="V8" s="225"/>
    </row>
    <row r="9" spans="2:22" s="16" customFormat="1" ht="12.75">
      <c r="B9" s="102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06"/>
    </row>
    <row r="10" spans="2:22" s="10" customFormat="1" ht="20.25">
      <c r="B10" s="134"/>
      <c r="D10" s="135" t="s">
        <v>100</v>
      </c>
      <c r="F10" s="226"/>
      <c r="G10" s="227"/>
      <c r="H10" s="227"/>
      <c r="I10" s="227"/>
      <c r="J10" s="227"/>
      <c r="K10" s="227"/>
      <c r="L10" s="227"/>
      <c r="M10" s="227"/>
      <c r="N10" s="227"/>
      <c r="O10" s="227"/>
      <c r="P10" s="11"/>
      <c r="Q10" s="11"/>
      <c r="R10" s="11"/>
      <c r="S10" s="11"/>
      <c r="T10" s="11"/>
      <c r="U10" s="11"/>
      <c r="V10" s="197"/>
    </row>
    <row r="11" spans="2:22" s="16" customFormat="1" ht="16.5" customHeight="1">
      <c r="B11" s="102"/>
      <c r="C11" s="14"/>
      <c r="D11" s="214"/>
      <c r="F11" s="83"/>
      <c r="G11" s="126"/>
      <c r="H11" s="126"/>
      <c r="I11" s="126"/>
      <c r="J11" s="126"/>
      <c r="K11" s="126"/>
      <c r="L11" s="126"/>
      <c r="M11" s="126"/>
      <c r="N11" s="126"/>
      <c r="O11" s="126"/>
      <c r="P11" s="14"/>
      <c r="Q11" s="14"/>
      <c r="R11" s="14"/>
      <c r="S11" s="14"/>
      <c r="T11" s="14"/>
      <c r="U11" s="14"/>
      <c r="V11" s="106"/>
    </row>
    <row r="12" spans="2:22" s="10" customFormat="1" ht="20.25">
      <c r="B12" s="134"/>
      <c r="D12" s="135" t="s">
        <v>101</v>
      </c>
      <c r="F12" s="226"/>
      <c r="G12" s="227"/>
      <c r="H12" s="227"/>
      <c r="I12" s="227"/>
      <c r="J12" s="227"/>
      <c r="K12" s="227"/>
      <c r="L12" s="227"/>
      <c r="M12" s="227"/>
      <c r="N12" s="227"/>
      <c r="O12" s="227"/>
      <c r="P12" s="11"/>
      <c r="Q12" s="11"/>
      <c r="R12" s="11"/>
      <c r="S12" s="11"/>
      <c r="T12" s="11"/>
      <c r="U12" s="11"/>
      <c r="V12" s="197"/>
    </row>
    <row r="13" spans="2:22" s="16" customFormat="1" ht="16.5" customHeight="1">
      <c r="B13" s="102"/>
      <c r="C13" s="14"/>
      <c r="D13" s="214"/>
      <c r="F13" s="83"/>
      <c r="G13" s="126"/>
      <c r="H13" s="126"/>
      <c r="I13" s="126"/>
      <c r="J13" s="126"/>
      <c r="K13" s="126"/>
      <c r="L13" s="126"/>
      <c r="M13" s="126"/>
      <c r="N13" s="126"/>
      <c r="O13" s="126"/>
      <c r="P13" s="14"/>
      <c r="Q13" s="14"/>
      <c r="R13" s="14"/>
      <c r="S13" s="14"/>
      <c r="T13" s="14"/>
      <c r="U13" s="14"/>
      <c r="V13" s="106"/>
    </row>
    <row r="14" spans="2:22" s="15" customFormat="1" ht="16.5" customHeight="1">
      <c r="B14" s="151" t="s">
        <v>128</v>
      </c>
      <c r="C14" s="137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137"/>
      <c r="Q14" s="137"/>
      <c r="R14" s="137"/>
      <c r="S14" s="137"/>
      <c r="T14" s="137"/>
      <c r="U14" s="137"/>
      <c r="V14" s="229"/>
    </row>
    <row r="15" spans="2:22" s="16" customFormat="1" ht="16.5" customHeight="1" thickBot="1">
      <c r="B15" s="102"/>
      <c r="C15" s="14"/>
      <c r="D15" s="14"/>
      <c r="E15" s="14"/>
      <c r="F15" s="14"/>
      <c r="G15" s="14"/>
      <c r="H15" s="14"/>
      <c r="I15" s="14"/>
      <c r="J15" s="14"/>
      <c r="K15" s="14"/>
      <c r="P15" s="14"/>
      <c r="Q15" s="14"/>
      <c r="R15" s="14"/>
      <c r="S15" s="14"/>
      <c r="T15" s="14"/>
      <c r="U15" s="14"/>
      <c r="V15" s="106"/>
    </row>
    <row r="16" spans="2:22" s="16" customFormat="1" ht="16.5" customHeight="1" thickBot="1" thickTop="1">
      <c r="B16" s="102"/>
      <c r="C16" s="14"/>
      <c r="D16" s="207" t="s">
        <v>84</v>
      </c>
      <c r="E16" s="231"/>
      <c r="F16" s="239">
        <f>0.225+0.02</f>
        <v>0.245</v>
      </c>
      <c r="G16" s="205"/>
      <c r="H16"/>
      <c r="I16" s="14"/>
      <c r="J16" s="14"/>
      <c r="K16" s="14"/>
      <c r="L16" s="14"/>
      <c r="M16" s="14"/>
      <c r="O16" s="14"/>
      <c r="P16" s="14"/>
      <c r="Q16" s="14"/>
      <c r="R16" s="14"/>
      <c r="S16" s="14"/>
      <c r="T16" s="14"/>
      <c r="U16" s="14"/>
      <c r="V16" s="106"/>
    </row>
    <row r="17" spans="2:22" s="16" customFormat="1" ht="16.5" customHeight="1" thickBot="1" thickTop="1">
      <c r="B17" s="102"/>
      <c r="C17" s="14"/>
      <c r="D17" s="232" t="s">
        <v>85</v>
      </c>
      <c r="E17" s="233"/>
      <c r="F17" s="234">
        <v>20</v>
      </c>
      <c r="G17" s="205"/>
      <c r="H17"/>
      <c r="I17" s="439"/>
      <c r="J17" s="440"/>
      <c r="K17" s="14"/>
      <c r="L17" s="14"/>
      <c r="M17" s="14"/>
      <c r="O17" s="14"/>
      <c r="P17" s="14"/>
      <c r="Q17" s="14"/>
      <c r="R17" s="127"/>
      <c r="S17" s="127"/>
      <c r="T17" s="127"/>
      <c r="U17" s="127"/>
      <c r="V17" s="106"/>
    </row>
    <row r="18" spans="2:22" s="16" customFormat="1" ht="16.5" customHeight="1" thickBot="1" thickTop="1">
      <c r="B18" s="102"/>
      <c r="C18" s="2"/>
      <c r="D18" s="215"/>
      <c r="E18" s="216"/>
      <c r="F18" s="216"/>
      <c r="G18" s="31"/>
      <c r="H18" s="31"/>
      <c r="I18" s="31"/>
      <c r="J18" s="31"/>
      <c r="K18" s="31"/>
      <c r="L18" s="31"/>
      <c r="M18" s="31"/>
      <c r="N18" s="31"/>
      <c r="O18" s="217"/>
      <c r="P18" s="218"/>
      <c r="Q18" s="219"/>
      <c r="R18" s="219"/>
      <c r="S18" s="219"/>
      <c r="T18" s="220"/>
      <c r="U18" s="221"/>
      <c r="V18" s="106"/>
    </row>
    <row r="19" spans="2:22" s="16" customFormat="1" ht="33.75" customHeight="1" thickBot="1" thickTop="1">
      <c r="B19" s="102"/>
      <c r="C19" s="141" t="s">
        <v>57</v>
      </c>
      <c r="D19" s="147" t="s">
        <v>86</v>
      </c>
      <c r="E19" s="143" t="s">
        <v>33</v>
      </c>
      <c r="F19" s="235" t="s">
        <v>87</v>
      </c>
      <c r="G19" s="272" t="s">
        <v>62</v>
      </c>
      <c r="H19" s="143" t="s">
        <v>63</v>
      </c>
      <c r="I19" s="143" t="s">
        <v>64</v>
      </c>
      <c r="J19" s="147" t="s">
        <v>65</v>
      </c>
      <c r="K19" s="147" t="s">
        <v>66</v>
      </c>
      <c r="L19" s="146" t="s">
        <v>67</v>
      </c>
      <c r="M19" s="146" t="s">
        <v>68</v>
      </c>
      <c r="N19" s="143" t="s">
        <v>70</v>
      </c>
      <c r="O19" s="272" t="s">
        <v>61</v>
      </c>
      <c r="P19" s="400" t="s">
        <v>80</v>
      </c>
      <c r="Q19" s="404" t="s">
        <v>102</v>
      </c>
      <c r="R19" s="405"/>
      <c r="S19" s="412" t="s">
        <v>75</v>
      </c>
      <c r="T19" s="148" t="s">
        <v>77</v>
      </c>
      <c r="U19" s="236" t="s">
        <v>78</v>
      </c>
      <c r="V19" s="106"/>
    </row>
    <row r="20" spans="2:22" s="16" customFormat="1" ht="16.5" customHeight="1" hidden="1" thickTop="1">
      <c r="B20" s="102"/>
      <c r="C20" s="222"/>
      <c r="D20" s="223"/>
      <c r="E20" s="223"/>
      <c r="F20" s="223"/>
      <c r="G20" s="277"/>
      <c r="H20" s="224"/>
      <c r="I20" s="224"/>
      <c r="J20" s="222"/>
      <c r="K20" s="222"/>
      <c r="L20" s="223"/>
      <c r="M20" s="17"/>
      <c r="N20" s="222"/>
      <c r="O20" s="282"/>
      <c r="P20" s="401"/>
      <c r="Q20" s="406"/>
      <c r="R20" s="407"/>
      <c r="S20" s="413"/>
      <c r="T20" s="416"/>
      <c r="U20" s="421"/>
      <c r="V20" s="106"/>
    </row>
    <row r="21" spans="2:22" s="16" customFormat="1" ht="16.5" customHeight="1" thickTop="1">
      <c r="B21" s="102"/>
      <c r="C21" s="26"/>
      <c r="D21" s="60"/>
      <c r="E21" s="61"/>
      <c r="F21" s="62"/>
      <c r="G21" s="281"/>
      <c r="H21" s="64"/>
      <c r="I21" s="65"/>
      <c r="J21" s="66"/>
      <c r="K21" s="67"/>
      <c r="L21" s="68"/>
      <c r="M21" s="18"/>
      <c r="N21" s="63"/>
      <c r="O21" s="283"/>
      <c r="P21" s="402"/>
      <c r="Q21" s="408"/>
      <c r="R21" s="409"/>
      <c r="S21" s="414"/>
      <c r="T21" s="63"/>
      <c r="U21" s="237"/>
      <c r="V21" s="106"/>
    </row>
    <row r="22" spans="2:22" s="16" customFormat="1" ht="16.5" customHeight="1">
      <c r="B22" s="102"/>
      <c r="C22" s="449">
        <v>45</v>
      </c>
      <c r="D22" s="529" t="s">
        <v>34</v>
      </c>
      <c r="E22" s="513" t="s">
        <v>35</v>
      </c>
      <c r="F22" s="530">
        <v>245</v>
      </c>
      <c r="G22" s="433">
        <f aca="true" t="shared" si="0" ref="G22:G39">F22*$F$16</f>
        <v>60.025</v>
      </c>
      <c r="H22" s="516">
        <v>38696.20625</v>
      </c>
      <c r="I22" s="467">
        <v>38699.6375</v>
      </c>
      <c r="J22" s="52">
        <f aca="true" t="shared" si="1" ref="J22:J38">IF(D22="","",(I22-H22)*24)</f>
        <v>82.3499999998603</v>
      </c>
      <c r="K22" s="25">
        <f aca="true" t="shared" si="2" ref="K22:K38">IF(D22="","",ROUND((I22-H22)*24*60,0))</f>
        <v>4941</v>
      </c>
      <c r="L22" s="469" t="s">
        <v>112</v>
      </c>
      <c r="M22" s="495" t="str">
        <f aca="true" t="shared" si="3" ref="M22:M38">IF(D22="","","--")</f>
        <v>--</v>
      </c>
      <c r="N22" s="471" t="str">
        <f aca="true" t="shared" si="4" ref="N22:N30">IF(D22="","",IF(OR(L22="P",L22="RP"),"--","NO"))</f>
        <v>--</v>
      </c>
      <c r="O22" s="533">
        <f aca="true" t="shared" si="5" ref="O22:O38">IF(L22="P",$F$17/10,$F$17)</f>
        <v>2</v>
      </c>
      <c r="P22" s="534">
        <f aca="true" t="shared" si="6" ref="P22:P38">IF(L22="P",G22*O22*ROUND(K22/60,2),"--")</f>
        <v>9886.117499999998</v>
      </c>
      <c r="Q22" s="535" t="str">
        <f aca="true" t="shared" si="7" ref="Q22:Q38">IF(AND(L22="F",N22="NO"),G22*O22,"--")</f>
        <v>--</v>
      </c>
      <c r="R22" s="536" t="str">
        <f aca="true" t="shared" si="8" ref="R22:R38">IF(L22="F",G22*O22*ROUND(K22/60,2),"--")</f>
        <v>--</v>
      </c>
      <c r="S22" s="537" t="str">
        <f aca="true" t="shared" si="9" ref="S22:S38">IF(L22="RF",G22*O22*ROUND(K22/60,2),"--")</f>
        <v>--</v>
      </c>
      <c r="T22" s="471" t="str">
        <f aca="true" t="shared" si="10" ref="T22:T38">IF(D22="","","SI")</f>
        <v>SI</v>
      </c>
      <c r="U22" s="54">
        <f aca="true" t="shared" si="11" ref="U22:U38">IF(D22="","",SUM(P22:S22)*IF(T22="SI",1,2))</f>
        <v>9886.117499999998</v>
      </c>
      <c r="V22" s="106"/>
    </row>
    <row r="23" spans="2:22" s="45" customFormat="1" ht="16.5" customHeight="1">
      <c r="B23" s="154"/>
      <c r="C23" s="450">
        <v>48</v>
      </c>
      <c r="D23" s="618" t="s">
        <v>34</v>
      </c>
      <c r="E23" s="619" t="s">
        <v>35</v>
      </c>
      <c r="F23" s="620">
        <v>245</v>
      </c>
      <c r="G23" s="621">
        <f t="shared" si="0"/>
        <v>60.025</v>
      </c>
      <c r="H23" s="622">
        <v>38699.6375</v>
      </c>
      <c r="I23" s="623">
        <v>38705.20277777778</v>
      </c>
      <c r="J23" s="52">
        <f t="shared" si="1"/>
        <v>133.56666666670935</v>
      </c>
      <c r="K23" s="25">
        <f t="shared" si="2"/>
        <v>8014</v>
      </c>
      <c r="L23" s="512" t="s">
        <v>112</v>
      </c>
      <c r="M23" s="624">
        <v>75.5</v>
      </c>
      <c r="N23" s="507" t="str">
        <f t="shared" si="4"/>
        <v>--</v>
      </c>
      <c r="O23" s="625">
        <f t="shared" si="5"/>
        <v>2</v>
      </c>
      <c r="P23" s="626">
        <f>IF(L23="P",G23*O23*M23/100*ROUND(K23/60,2),"--")</f>
        <v>12106.484267499998</v>
      </c>
      <c r="Q23" s="627" t="str">
        <f t="shared" si="7"/>
        <v>--</v>
      </c>
      <c r="R23" s="628" t="str">
        <f t="shared" si="8"/>
        <v>--</v>
      </c>
      <c r="S23" s="629" t="str">
        <f t="shared" si="9"/>
        <v>--</v>
      </c>
      <c r="T23" s="507" t="str">
        <f t="shared" si="10"/>
        <v>SI</v>
      </c>
      <c r="U23" s="54">
        <f t="shared" si="11"/>
        <v>12106.484267499998</v>
      </c>
      <c r="V23" s="212"/>
    </row>
    <row r="24" spans="2:22" s="45" customFormat="1" ht="16.5" customHeight="1">
      <c r="B24" s="154"/>
      <c r="C24" s="450">
        <v>50</v>
      </c>
      <c r="D24" s="618" t="s">
        <v>34</v>
      </c>
      <c r="E24" s="619" t="s">
        <v>35</v>
      </c>
      <c r="F24" s="620">
        <v>245</v>
      </c>
      <c r="G24" s="621">
        <f t="shared" si="0"/>
        <v>60.025</v>
      </c>
      <c r="H24" s="622">
        <v>38705.20277777778</v>
      </c>
      <c r="I24" s="623">
        <v>38706.356944444444</v>
      </c>
      <c r="J24" s="52">
        <f t="shared" si="1"/>
        <v>27.70000000001164</v>
      </c>
      <c r="K24" s="25">
        <f t="shared" si="2"/>
        <v>1662</v>
      </c>
      <c r="L24" s="512" t="s">
        <v>112</v>
      </c>
      <c r="M24" s="624">
        <v>75.5</v>
      </c>
      <c r="N24" s="507" t="str">
        <f t="shared" si="4"/>
        <v>--</v>
      </c>
      <c r="O24" s="625">
        <f t="shared" si="5"/>
        <v>2</v>
      </c>
      <c r="P24" s="626">
        <f>IF(L24="P",G24*O24*M24/100*ROUND(K24/60,2),"--")</f>
        <v>2510.6656749999997</v>
      </c>
      <c r="Q24" s="627" t="str">
        <f t="shared" si="7"/>
        <v>--</v>
      </c>
      <c r="R24" s="628" t="str">
        <f t="shared" si="8"/>
        <v>--</v>
      </c>
      <c r="S24" s="629" t="str">
        <f t="shared" si="9"/>
        <v>--</v>
      </c>
      <c r="T24" s="507" t="str">
        <f t="shared" si="10"/>
        <v>SI</v>
      </c>
      <c r="U24" s="54">
        <f t="shared" si="11"/>
        <v>2510.6656749999997</v>
      </c>
      <c r="V24" s="212"/>
    </row>
    <row r="25" spans="2:22" s="16" customFormat="1" ht="16.5" customHeight="1">
      <c r="B25" s="102"/>
      <c r="C25" s="449">
        <v>51</v>
      </c>
      <c r="D25" s="529" t="s">
        <v>34</v>
      </c>
      <c r="E25" s="513" t="s">
        <v>35</v>
      </c>
      <c r="F25" s="530">
        <v>245</v>
      </c>
      <c r="G25" s="433">
        <f t="shared" si="0"/>
        <v>60.025</v>
      </c>
      <c r="H25" s="516">
        <v>38706.356944444444</v>
      </c>
      <c r="I25" s="467">
        <v>38707.66875</v>
      </c>
      <c r="J25" s="52">
        <f t="shared" si="1"/>
        <v>31.483333333279006</v>
      </c>
      <c r="K25" s="25">
        <f t="shared" si="2"/>
        <v>1889</v>
      </c>
      <c r="L25" s="469" t="s">
        <v>112</v>
      </c>
      <c r="M25" s="495" t="str">
        <f t="shared" si="3"/>
        <v>--</v>
      </c>
      <c r="N25" s="471" t="str">
        <f t="shared" si="4"/>
        <v>--</v>
      </c>
      <c r="O25" s="533">
        <f t="shared" si="5"/>
        <v>2</v>
      </c>
      <c r="P25" s="534">
        <f t="shared" si="6"/>
        <v>3779.174</v>
      </c>
      <c r="Q25" s="535" t="str">
        <f t="shared" si="7"/>
        <v>--</v>
      </c>
      <c r="R25" s="536" t="str">
        <f t="shared" si="8"/>
        <v>--</v>
      </c>
      <c r="S25" s="537" t="str">
        <f t="shared" si="9"/>
        <v>--</v>
      </c>
      <c r="T25" s="471" t="str">
        <f t="shared" si="10"/>
        <v>SI</v>
      </c>
      <c r="U25" s="54">
        <f t="shared" si="11"/>
        <v>3779.174</v>
      </c>
      <c r="V25" s="212"/>
    </row>
    <row r="26" spans="2:22" s="16" customFormat="1" ht="16.5" customHeight="1">
      <c r="B26" s="102"/>
      <c r="C26" s="449">
        <v>52</v>
      </c>
      <c r="D26" s="529" t="s">
        <v>21</v>
      </c>
      <c r="E26" s="513" t="s">
        <v>129</v>
      </c>
      <c r="F26" s="530">
        <v>150</v>
      </c>
      <c r="G26" s="433">
        <f t="shared" si="0"/>
        <v>36.75</v>
      </c>
      <c r="H26" s="516">
        <v>38706.37986111111</v>
      </c>
      <c r="I26" s="467">
        <v>38706.458333333336</v>
      </c>
      <c r="J26" s="52">
        <f t="shared" si="1"/>
        <v>1.883333333360497</v>
      </c>
      <c r="K26" s="25">
        <f t="shared" si="2"/>
        <v>113</v>
      </c>
      <c r="L26" s="469" t="s">
        <v>112</v>
      </c>
      <c r="M26" s="495" t="str">
        <f t="shared" si="3"/>
        <v>--</v>
      </c>
      <c r="N26" s="471" t="str">
        <f t="shared" si="4"/>
        <v>--</v>
      </c>
      <c r="O26" s="533">
        <f t="shared" si="5"/>
        <v>2</v>
      </c>
      <c r="P26" s="534">
        <f t="shared" si="6"/>
        <v>138.17999999999998</v>
      </c>
      <c r="Q26" s="535" t="str">
        <f t="shared" si="7"/>
        <v>--</v>
      </c>
      <c r="R26" s="536" t="str">
        <f t="shared" si="8"/>
        <v>--</v>
      </c>
      <c r="S26" s="537" t="str">
        <f t="shared" si="9"/>
        <v>--</v>
      </c>
      <c r="T26" s="471" t="str">
        <f t="shared" si="10"/>
        <v>SI</v>
      </c>
      <c r="U26" s="54">
        <f t="shared" si="11"/>
        <v>138.17999999999998</v>
      </c>
      <c r="V26" s="106"/>
    </row>
    <row r="27" spans="2:22" s="16" customFormat="1" ht="16.5" customHeight="1">
      <c r="B27" s="102"/>
      <c r="C27" s="449">
        <v>53</v>
      </c>
      <c r="D27" s="529" t="s">
        <v>34</v>
      </c>
      <c r="E27" s="513" t="s">
        <v>39</v>
      </c>
      <c r="F27" s="530">
        <v>245</v>
      </c>
      <c r="G27" s="433">
        <f t="shared" si="0"/>
        <v>60.025</v>
      </c>
      <c r="H27" s="516">
        <v>38708.93125</v>
      </c>
      <c r="I27" s="467">
        <v>38708.938888888886</v>
      </c>
      <c r="J27" s="52">
        <f t="shared" si="1"/>
        <v>0.18333333323244005</v>
      </c>
      <c r="K27" s="25">
        <f t="shared" si="2"/>
        <v>11</v>
      </c>
      <c r="L27" s="469" t="s">
        <v>110</v>
      </c>
      <c r="M27" s="495" t="str">
        <f t="shared" si="3"/>
        <v>--</v>
      </c>
      <c r="N27" s="471" t="s">
        <v>114</v>
      </c>
      <c r="O27" s="533">
        <f t="shared" si="5"/>
        <v>20</v>
      </c>
      <c r="P27" s="534" t="str">
        <f t="shared" si="6"/>
        <v>--</v>
      </c>
      <c r="Q27" s="535" t="str">
        <f t="shared" si="7"/>
        <v>--</v>
      </c>
      <c r="R27" s="536">
        <f t="shared" si="8"/>
        <v>216.09</v>
      </c>
      <c r="S27" s="537" t="str">
        <f t="shared" si="9"/>
        <v>--</v>
      </c>
      <c r="T27" s="471" t="str">
        <f t="shared" si="10"/>
        <v>SI</v>
      </c>
      <c r="U27" s="54">
        <f t="shared" si="11"/>
        <v>216.09</v>
      </c>
      <c r="V27" s="106"/>
    </row>
    <row r="28" spans="2:22" s="16" customFormat="1" ht="16.5" customHeight="1">
      <c r="B28" s="102"/>
      <c r="C28" s="449">
        <v>54</v>
      </c>
      <c r="D28" s="529" t="s">
        <v>34</v>
      </c>
      <c r="E28" s="513" t="s">
        <v>39</v>
      </c>
      <c r="F28" s="530">
        <v>245</v>
      </c>
      <c r="G28" s="433">
        <f t="shared" si="0"/>
        <v>60.025</v>
      </c>
      <c r="H28" s="516">
        <v>38708.947222222225</v>
      </c>
      <c r="I28" s="467">
        <v>38709.26527777778</v>
      </c>
      <c r="J28" s="52">
        <f t="shared" si="1"/>
        <v>7.633333333244082</v>
      </c>
      <c r="K28" s="25">
        <f t="shared" si="2"/>
        <v>458</v>
      </c>
      <c r="L28" s="469" t="s">
        <v>110</v>
      </c>
      <c r="M28" s="495" t="str">
        <f t="shared" si="3"/>
        <v>--</v>
      </c>
      <c r="N28" s="471" t="s">
        <v>114</v>
      </c>
      <c r="O28" s="533">
        <f t="shared" si="5"/>
        <v>20</v>
      </c>
      <c r="P28" s="534" t="str">
        <f t="shared" si="6"/>
        <v>--</v>
      </c>
      <c r="Q28" s="535" t="str">
        <f t="shared" si="7"/>
        <v>--</v>
      </c>
      <c r="R28" s="536">
        <f t="shared" si="8"/>
        <v>9159.815</v>
      </c>
      <c r="S28" s="537" t="str">
        <f t="shared" si="9"/>
        <v>--</v>
      </c>
      <c r="T28" s="471" t="str">
        <f t="shared" si="10"/>
        <v>SI</v>
      </c>
      <c r="U28" s="54">
        <f t="shared" si="11"/>
        <v>9159.815</v>
      </c>
      <c r="V28" s="106"/>
    </row>
    <row r="29" spans="2:22" s="16" customFormat="1" ht="16.5" customHeight="1">
      <c r="B29" s="102"/>
      <c r="C29" s="449">
        <v>55</v>
      </c>
      <c r="D29" s="529" t="s">
        <v>34</v>
      </c>
      <c r="E29" s="513" t="s">
        <v>39</v>
      </c>
      <c r="F29" s="530">
        <v>245</v>
      </c>
      <c r="G29" s="433">
        <f t="shared" si="0"/>
        <v>60.025</v>
      </c>
      <c r="H29" s="516">
        <v>38709.65625</v>
      </c>
      <c r="I29" s="467">
        <v>38709.66527777778</v>
      </c>
      <c r="J29" s="52">
        <f t="shared" si="1"/>
        <v>0.2166666666744277</v>
      </c>
      <c r="K29" s="25">
        <f t="shared" si="2"/>
        <v>13</v>
      </c>
      <c r="L29" s="469" t="s">
        <v>110</v>
      </c>
      <c r="M29" s="495" t="str">
        <f t="shared" si="3"/>
        <v>--</v>
      </c>
      <c r="N29" s="471" t="s">
        <v>114</v>
      </c>
      <c r="O29" s="533">
        <f t="shared" si="5"/>
        <v>20</v>
      </c>
      <c r="P29" s="534" t="str">
        <f t="shared" si="6"/>
        <v>--</v>
      </c>
      <c r="Q29" s="535" t="str">
        <f t="shared" si="7"/>
        <v>--</v>
      </c>
      <c r="R29" s="536">
        <f t="shared" si="8"/>
        <v>264.11</v>
      </c>
      <c r="S29" s="537" t="str">
        <f t="shared" si="9"/>
        <v>--</v>
      </c>
      <c r="T29" s="471" t="str">
        <f t="shared" si="10"/>
        <v>SI</v>
      </c>
      <c r="U29" s="54">
        <f t="shared" si="11"/>
        <v>264.11</v>
      </c>
      <c r="V29" s="106"/>
    </row>
    <row r="30" spans="2:22" s="16" customFormat="1" ht="16.5" customHeight="1">
      <c r="B30" s="102"/>
      <c r="C30" s="449">
        <v>56</v>
      </c>
      <c r="D30" s="529" t="s">
        <v>34</v>
      </c>
      <c r="E30" s="513" t="s">
        <v>38</v>
      </c>
      <c r="F30" s="530">
        <v>245</v>
      </c>
      <c r="G30" s="433">
        <f t="shared" si="0"/>
        <v>60.025</v>
      </c>
      <c r="H30" s="516">
        <v>38709.853472222225</v>
      </c>
      <c r="I30" s="467">
        <v>38709.89027777778</v>
      </c>
      <c r="J30" s="52">
        <f t="shared" si="1"/>
        <v>0.8833333332440816</v>
      </c>
      <c r="K30" s="25">
        <f t="shared" si="2"/>
        <v>53</v>
      </c>
      <c r="L30" s="469" t="s">
        <v>110</v>
      </c>
      <c r="M30" s="495" t="str">
        <f t="shared" si="3"/>
        <v>--</v>
      </c>
      <c r="N30" s="471" t="str">
        <f t="shared" si="4"/>
        <v>NO</v>
      </c>
      <c r="O30" s="533">
        <f t="shared" si="5"/>
        <v>20</v>
      </c>
      <c r="P30" s="534" t="str">
        <f t="shared" si="6"/>
        <v>--</v>
      </c>
      <c r="Q30" s="535">
        <f t="shared" si="7"/>
        <v>1200.5</v>
      </c>
      <c r="R30" s="536">
        <f t="shared" si="8"/>
        <v>1056.44</v>
      </c>
      <c r="S30" s="537" t="str">
        <f t="shared" si="9"/>
        <v>--</v>
      </c>
      <c r="T30" s="471" t="str">
        <f t="shared" si="10"/>
        <v>SI</v>
      </c>
      <c r="U30" s="54">
        <f t="shared" si="11"/>
        <v>2256.94</v>
      </c>
      <c r="V30" s="106"/>
    </row>
    <row r="31" spans="2:22" s="16" customFormat="1" ht="16.5" customHeight="1">
      <c r="B31" s="102"/>
      <c r="C31" s="449">
        <v>57</v>
      </c>
      <c r="D31" s="529" t="s">
        <v>34</v>
      </c>
      <c r="E31" s="513" t="s">
        <v>39</v>
      </c>
      <c r="F31" s="530">
        <v>245</v>
      </c>
      <c r="G31" s="433">
        <f t="shared" si="0"/>
        <v>60.025</v>
      </c>
      <c r="H31" s="516">
        <v>38710.854166666664</v>
      </c>
      <c r="I31" s="467">
        <v>38710.936111111114</v>
      </c>
      <c r="J31" s="52">
        <f t="shared" si="1"/>
        <v>1.966666666790843</v>
      </c>
      <c r="K31" s="25">
        <f t="shared" si="2"/>
        <v>118</v>
      </c>
      <c r="L31" s="469" t="s">
        <v>110</v>
      </c>
      <c r="M31" s="495" t="str">
        <f t="shared" si="3"/>
        <v>--</v>
      </c>
      <c r="N31" s="471" t="s">
        <v>114</v>
      </c>
      <c r="O31" s="533">
        <f t="shared" si="5"/>
        <v>20</v>
      </c>
      <c r="P31" s="534" t="str">
        <f t="shared" si="6"/>
        <v>--</v>
      </c>
      <c r="Q31" s="535" t="str">
        <f t="shared" si="7"/>
        <v>--</v>
      </c>
      <c r="R31" s="536">
        <f t="shared" si="8"/>
        <v>2364.985</v>
      </c>
      <c r="S31" s="537" t="str">
        <f t="shared" si="9"/>
        <v>--</v>
      </c>
      <c r="T31" s="471" t="str">
        <f t="shared" si="10"/>
        <v>SI</v>
      </c>
      <c r="U31" s="54">
        <f t="shared" si="11"/>
        <v>2364.985</v>
      </c>
      <c r="V31" s="106"/>
    </row>
    <row r="32" spans="2:22" s="16" customFormat="1" ht="16.5" customHeight="1">
      <c r="B32" s="102"/>
      <c r="C32" s="449">
        <v>58</v>
      </c>
      <c r="D32" s="529" t="s">
        <v>34</v>
      </c>
      <c r="E32" s="513" t="s">
        <v>39</v>
      </c>
      <c r="F32" s="530">
        <v>245</v>
      </c>
      <c r="G32" s="433">
        <f t="shared" si="0"/>
        <v>60.025</v>
      </c>
      <c r="H32" s="516">
        <v>38711.86597222222</v>
      </c>
      <c r="I32" s="467">
        <v>38711.95</v>
      </c>
      <c r="J32" s="52">
        <f t="shared" si="1"/>
        <v>2.0166666666045785</v>
      </c>
      <c r="K32" s="25">
        <f t="shared" si="2"/>
        <v>121</v>
      </c>
      <c r="L32" s="469" t="s">
        <v>110</v>
      </c>
      <c r="M32" s="495" t="str">
        <f t="shared" si="3"/>
        <v>--</v>
      </c>
      <c r="N32" s="471" t="s">
        <v>114</v>
      </c>
      <c r="O32" s="533">
        <f t="shared" si="5"/>
        <v>20</v>
      </c>
      <c r="P32" s="534" t="str">
        <f t="shared" si="6"/>
        <v>--</v>
      </c>
      <c r="Q32" s="535" t="str">
        <f t="shared" si="7"/>
        <v>--</v>
      </c>
      <c r="R32" s="536">
        <f t="shared" si="8"/>
        <v>2425.01</v>
      </c>
      <c r="S32" s="537" t="str">
        <f t="shared" si="9"/>
        <v>--</v>
      </c>
      <c r="T32" s="471" t="str">
        <f t="shared" si="10"/>
        <v>SI</v>
      </c>
      <c r="U32" s="54">
        <f t="shared" si="11"/>
        <v>2425.01</v>
      </c>
      <c r="V32" s="106"/>
    </row>
    <row r="33" spans="2:22" s="16" customFormat="1" ht="16.5" customHeight="1">
      <c r="B33" s="102"/>
      <c r="C33" s="449">
        <v>59</v>
      </c>
      <c r="D33" s="529" t="s">
        <v>34</v>
      </c>
      <c r="E33" s="513" t="s">
        <v>38</v>
      </c>
      <c r="F33" s="530">
        <v>245</v>
      </c>
      <c r="G33" s="433">
        <f t="shared" si="0"/>
        <v>60.025</v>
      </c>
      <c r="H33" s="516">
        <v>38712.375</v>
      </c>
      <c r="I33" s="467">
        <v>38712.37708333333</v>
      </c>
      <c r="J33" s="52">
        <f t="shared" si="1"/>
        <v>0.04999999998835847</v>
      </c>
      <c r="K33" s="25">
        <f t="shared" si="2"/>
        <v>3</v>
      </c>
      <c r="L33" s="469" t="s">
        <v>110</v>
      </c>
      <c r="M33" s="495" t="str">
        <f t="shared" si="3"/>
        <v>--</v>
      </c>
      <c r="N33" s="471" t="s">
        <v>115</v>
      </c>
      <c r="O33" s="533">
        <f t="shared" si="5"/>
        <v>20</v>
      </c>
      <c r="P33" s="534" t="str">
        <f t="shared" si="6"/>
        <v>--</v>
      </c>
      <c r="Q33" s="535">
        <f t="shared" si="7"/>
        <v>1200.5</v>
      </c>
      <c r="R33" s="536">
        <f t="shared" si="8"/>
        <v>60.025000000000006</v>
      </c>
      <c r="S33" s="537" t="str">
        <f t="shared" si="9"/>
        <v>--</v>
      </c>
      <c r="T33" s="471" t="str">
        <f t="shared" si="10"/>
        <v>SI</v>
      </c>
      <c r="U33" s="54">
        <f t="shared" si="11"/>
        <v>1260.525</v>
      </c>
      <c r="V33" s="106"/>
    </row>
    <row r="34" spans="2:22" s="16" customFormat="1" ht="16.5" customHeight="1">
      <c r="B34" s="102"/>
      <c r="C34" s="449">
        <v>60</v>
      </c>
      <c r="D34" s="529" t="s">
        <v>34</v>
      </c>
      <c r="E34" s="513" t="s">
        <v>39</v>
      </c>
      <c r="F34" s="530">
        <v>245</v>
      </c>
      <c r="G34" s="433">
        <f t="shared" si="0"/>
        <v>60.025</v>
      </c>
      <c r="H34" s="516">
        <v>38712.84444444445</v>
      </c>
      <c r="I34" s="467">
        <v>38713.40625</v>
      </c>
      <c r="J34" s="52">
        <f t="shared" si="1"/>
        <v>13.483333333279006</v>
      </c>
      <c r="K34" s="25">
        <f t="shared" si="2"/>
        <v>809</v>
      </c>
      <c r="L34" s="469" t="s">
        <v>110</v>
      </c>
      <c r="M34" s="495" t="str">
        <f t="shared" si="3"/>
        <v>--</v>
      </c>
      <c r="N34" s="471" t="s">
        <v>114</v>
      </c>
      <c r="O34" s="533">
        <f t="shared" si="5"/>
        <v>20</v>
      </c>
      <c r="P34" s="534" t="str">
        <f t="shared" si="6"/>
        <v>--</v>
      </c>
      <c r="Q34" s="535" t="str">
        <f t="shared" si="7"/>
        <v>--</v>
      </c>
      <c r="R34" s="536">
        <f t="shared" si="8"/>
        <v>16182.74</v>
      </c>
      <c r="S34" s="537" t="str">
        <f t="shared" si="9"/>
        <v>--</v>
      </c>
      <c r="T34" s="471" t="str">
        <f t="shared" si="10"/>
        <v>SI</v>
      </c>
      <c r="U34" s="54">
        <f t="shared" si="11"/>
        <v>16182.74</v>
      </c>
      <c r="V34" s="106"/>
    </row>
    <row r="35" spans="2:22" s="16" customFormat="1" ht="16.5" customHeight="1">
      <c r="B35" s="102"/>
      <c r="C35" s="449">
        <v>61</v>
      </c>
      <c r="D35" s="529" t="s">
        <v>21</v>
      </c>
      <c r="E35" s="513" t="s">
        <v>104</v>
      </c>
      <c r="F35" s="530">
        <v>150</v>
      </c>
      <c r="G35" s="433">
        <f t="shared" si="0"/>
        <v>36.75</v>
      </c>
      <c r="H35" s="516">
        <v>38713.37291666667</v>
      </c>
      <c r="I35" s="467">
        <v>38713.407638888886</v>
      </c>
      <c r="J35" s="52">
        <f t="shared" si="1"/>
        <v>0.8333333332557231</v>
      </c>
      <c r="K35" s="25">
        <f t="shared" si="2"/>
        <v>50</v>
      </c>
      <c r="L35" s="469" t="s">
        <v>110</v>
      </c>
      <c r="M35" s="495" t="str">
        <f t="shared" si="3"/>
        <v>--</v>
      </c>
      <c r="N35" s="471" t="s">
        <v>114</v>
      </c>
      <c r="O35" s="533">
        <f t="shared" si="5"/>
        <v>20</v>
      </c>
      <c r="P35" s="534" t="str">
        <f t="shared" si="6"/>
        <v>--</v>
      </c>
      <c r="Q35" s="535" t="str">
        <f t="shared" si="7"/>
        <v>--</v>
      </c>
      <c r="R35" s="536">
        <f t="shared" si="8"/>
        <v>610.05</v>
      </c>
      <c r="S35" s="537" t="str">
        <f t="shared" si="9"/>
        <v>--</v>
      </c>
      <c r="T35" s="471" t="str">
        <f t="shared" si="10"/>
        <v>SI</v>
      </c>
      <c r="U35" s="54">
        <f t="shared" si="11"/>
        <v>610.05</v>
      </c>
      <c r="V35" s="106"/>
    </row>
    <row r="36" spans="2:22" s="16" customFormat="1" ht="16.5" customHeight="1">
      <c r="B36" s="102"/>
      <c r="C36" s="449">
        <v>62</v>
      </c>
      <c r="D36" s="529" t="s">
        <v>34</v>
      </c>
      <c r="E36" s="513" t="s">
        <v>39</v>
      </c>
      <c r="F36" s="530">
        <v>245</v>
      </c>
      <c r="G36" s="433">
        <f t="shared" si="0"/>
        <v>60.025</v>
      </c>
      <c r="H36" s="516">
        <v>38713.833333333336</v>
      </c>
      <c r="I36" s="467">
        <v>38714.61111111111</v>
      </c>
      <c r="J36" s="52">
        <f t="shared" si="1"/>
        <v>18.666666666569654</v>
      </c>
      <c r="K36" s="25">
        <f t="shared" si="2"/>
        <v>1120</v>
      </c>
      <c r="L36" s="469" t="s">
        <v>110</v>
      </c>
      <c r="M36" s="495" t="str">
        <f t="shared" si="3"/>
        <v>--</v>
      </c>
      <c r="N36" s="471" t="s">
        <v>114</v>
      </c>
      <c r="O36" s="533">
        <f t="shared" si="5"/>
        <v>20</v>
      </c>
      <c r="P36" s="534" t="str">
        <f t="shared" si="6"/>
        <v>--</v>
      </c>
      <c r="Q36" s="535" t="str">
        <f t="shared" si="7"/>
        <v>--</v>
      </c>
      <c r="R36" s="536">
        <f t="shared" si="8"/>
        <v>22413.335000000003</v>
      </c>
      <c r="S36" s="537" t="str">
        <f t="shared" si="9"/>
        <v>--</v>
      </c>
      <c r="T36" s="471" t="str">
        <f t="shared" si="10"/>
        <v>SI</v>
      </c>
      <c r="U36" s="54">
        <f t="shared" si="11"/>
        <v>22413.335000000003</v>
      </c>
      <c r="V36" s="106"/>
    </row>
    <row r="37" spans="2:22" s="16" customFormat="1" ht="16.5" customHeight="1">
      <c r="B37" s="102"/>
      <c r="C37" s="449">
        <v>63</v>
      </c>
      <c r="D37" s="529" t="s">
        <v>34</v>
      </c>
      <c r="E37" s="513" t="s">
        <v>39</v>
      </c>
      <c r="F37" s="530">
        <v>245</v>
      </c>
      <c r="G37" s="433">
        <f t="shared" si="0"/>
        <v>60.025</v>
      </c>
      <c r="H37" s="516">
        <v>38714.638194444444</v>
      </c>
      <c r="I37" s="467">
        <v>38714.66458333333</v>
      </c>
      <c r="J37" s="52">
        <f t="shared" si="1"/>
        <v>0.6333333333022892</v>
      </c>
      <c r="K37" s="25">
        <f t="shared" si="2"/>
        <v>38</v>
      </c>
      <c r="L37" s="469" t="s">
        <v>112</v>
      </c>
      <c r="M37" s="495" t="str">
        <f t="shared" si="3"/>
        <v>--</v>
      </c>
      <c r="N37" s="471" t="str">
        <f>IF(D37="","",IF(OR(L37="P",L37="RP"),"--","NO"))</f>
        <v>--</v>
      </c>
      <c r="O37" s="533">
        <f t="shared" si="5"/>
        <v>2</v>
      </c>
      <c r="P37" s="534">
        <f t="shared" si="6"/>
        <v>75.6315</v>
      </c>
      <c r="Q37" s="535" t="str">
        <f t="shared" si="7"/>
        <v>--</v>
      </c>
      <c r="R37" s="536" t="str">
        <f t="shared" si="8"/>
        <v>--</v>
      </c>
      <c r="S37" s="537" t="str">
        <f t="shared" si="9"/>
        <v>--</v>
      </c>
      <c r="T37" s="471" t="str">
        <f t="shared" si="10"/>
        <v>SI</v>
      </c>
      <c r="U37" s="54">
        <f t="shared" si="11"/>
        <v>75.6315</v>
      </c>
      <c r="V37" s="106"/>
    </row>
    <row r="38" spans="2:22" s="16" customFormat="1" ht="16.5" customHeight="1">
      <c r="B38" s="102"/>
      <c r="C38" s="449">
        <v>64</v>
      </c>
      <c r="D38" s="529" t="s">
        <v>34</v>
      </c>
      <c r="E38" s="513" t="s">
        <v>39</v>
      </c>
      <c r="F38" s="530">
        <v>245</v>
      </c>
      <c r="G38" s="433">
        <f t="shared" si="0"/>
        <v>60.025</v>
      </c>
      <c r="H38" s="516">
        <v>38714.839583333334</v>
      </c>
      <c r="I38" s="467">
        <v>38715.214583333334</v>
      </c>
      <c r="J38" s="52">
        <f t="shared" si="1"/>
        <v>9</v>
      </c>
      <c r="K38" s="25">
        <f t="shared" si="2"/>
        <v>540</v>
      </c>
      <c r="L38" s="469" t="s">
        <v>110</v>
      </c>
      <c r="M38" s="495" t="str">
        <f t="shared" si="3"/>
        <v>--</v>
      </c>
      <c r="N38" s="471" t="s">
        <v>114</v>
      </c>
      <c r="O38" s="533">
        <f t="shared" si="5"/>
        <v>20</v>
      </c>
      <c r="P38" s="534" t="str">
        <f t="shared" si="6"/>
        <v>--</v>
      </c>
      <c r="Q38" s="535" t="str">
        <f t="shared" si="7"/>
        <v>--</v>
      </c>
      <c r="R38" s="536">
        <f t="shared" si="8"/>
        <v>10804.5</v>
      </c>
      <c r="S38" s="537" t="str">
        <f t="shared" si="9"/>
        <v>--</v>
      </c>
      <c r="T38" s="471" t="str">
        <f t="shared" si="10"/>
        <v>SI</v>
      </c>
      <c r="U38" s="54">
        <f t="shared" si="11"/>
        <v>10804.5</v>
      </c>
      <c r="V38" s="106"/>
    </row>
    <row r="39" spans="2:22" s="16" customFormat="1" ht="16.5" customHeight="1">
      <c r="B39" s="102"/>
      <c r="C39" s="449">
        <v>65</v>
      </c>
      <c r="D39" s="529" t="s">
        <v>34</v>
      </c>
      <c r="E39" s="513" t="s">
        <v>39</v>
      </c>
      <c r="F39" s="530">
        <v>245</v>
      </c>
      <c r="G39" s="433">
        <f t="shared" si="0"/>
        <v>60.025</v>
      </c>
      <c r="H39" s="516">
        <v>38715.35277777778</v>
      </c>
      <c r="I39" s="467">
        <v>38715.48541666667</v>
      </c>
      <c r="J39" s="52">
        <f>IF(D39="","",(I39-H39)*24)</f>
        <v>3.183333333407063</v>
      </c>
      <c r="K39" s="25">
        <f>IF(D39="","",ROUND((I39-H39)*24*60,0))</f>
        <v>191</v>
      </c>
      <c r="L39" s="469" t="s">
        <v>110</v>
      </c>
      <c r="M39" s="495" t="str">
        <f>IF(D39="","","--")</f>
        <v>--</v>
      </c>
      <c r="N39" s="471" t="s">
        <v>114</v>
      </c>
      <c r="O39" s="533">
        <f>IF(L39="P",$F$17/10,$F$17)</f>
        <v>20</v>
      </c>
      <c r="P39" s="534" t="str">
        <f>IF(L39="P",G39*O39*ROUND(K39/60,2),"--")</f>
        <v>--</v>
      </c>
      <c r="Q39" s="535" t="str">
        <f>IF(AND(L39="F",N39="NO"),G39*O39,"--")</f>
        <v>--</v>
      </c>
      <c r="R39" s="536">
        <f>IF(L39="F",G39*O39*ROUND(K39/60,2),"--")</f>
        <v>3817.59</v>
      </c>
      <c r="S39" s="537" t="str">
        <f>IF(L39="RF",G39*O39*ROUND(K39/60,2),"--")</f>
        <v>--</v>
      </c>
      <c r="T39" s="471" t="str">
        <f>IF(D39="","","SI")</f>
        <v>SI</v>
      </c>
      <c r="U39" s="54">
        <f>IF(D39="","",SUM(P39:S39)*IF(T39="SI",1,2))</f>
        <v>3817.59</v>
      </c>
      <c r="V39" s="106"/>
    </row>
    <row r="40" spans="2:22" s="16" customFormat="1" ht="16.5" customHeight="1">
      <c r="B40" s="102"/>
      <c r="C40" s="496"/>
      <c r="D40" s="633"/>
      <c r="E40" s="634"/>
      <c r="F40" s="635"/>
      <c r="G40" s="636"/>
      <c r="H40" s="547"/>
      <c r="I40" s="547"/>
      <c r="J40" s="66"/>
      <c r="K40" s="67"/>
      <c r="L40" s="637"/>
      <c r="M40" s="638"/>
      <c r="N40" s="639"/>
      <c r="O40" s="640"/>
      <c r="P40" s="641"/>
      <c r="Q40" s="535"/>
      <c r="R40" s="536"/>
      <c r="S40" s="537"/>
      <c r="T40" s="639"/>
      <c r="U40" s="642"/>
      <c r="V40" s="106"/>
    </row>
    <row r="41" spans="2:22" s="16" customFormat="1" ht="16.5" customHeight="1">
      <c r="B41" s="102"/>
      <c r="C41" s="496"/>
      <c r="D41" s="633"/>
      <c r="E41" s="634"/>
      <c r="F41" s="635"/>
      <c r="G41" s="636"/>
      <c r="H41" s="547"/>
      <c r="I41" s="547"/>
      <c r="J41" s="66"/>
      <c r="K41" s="67"/>
      <c r="L41" s="637"/>
      <c r="M41" s="638"/>
      <c r="N41" s="639"/>
      <c r="O41" s="640"/>
      <c r="P41" s="641"/>
      <c r="Q41" s="535"/>
      <c r="R41" s="536"/>
      <c r="S41" s="537"/>
      <c r="T41" s="639"/>
      <c r="U41" s="642"/>
      <c r="V41" s="106"/>
    </row>
    <row r="42" spans="2:22" s="16" customFormat="1" ht="16.5" customHeight="1" thickBot="1">
      <c r="B42" s="102"/>
      <c r="C42" s="458"/>
      <c r="D42" s="531"/>
      <c r="E42" s="515"/>
      <c r="F42" s="532"/>
      <c r="G42" s="274"/>
      <c r="H42" s="468"/>
      <c r="I42" s="468"/>
      <c r="J42" s="27"/>
      <c r="K42" s="27"/>
      <c r="L42" s="518"/>
      <c r="M42" s="483"/>
      <c r="N42" s="468"/>
      <c r="O42" s="538"/>
      <c r="P42" s="539"/>
      <c r="Q42" s="631"/>
      <c r="R42" s="632"/>
      <c r="S42" s="542"/>
      <c r="T42" s="468"/>
      <c r="U42" s="238"/>
      <c r="V42" s="106"/>
    </row>
    <row r="43" spans="2:22" s="16" customFormat="1" ht="16.5" customHeight="1" thickBot="1" thickTop="1">
      <c r="B43" s="102"/>
      <c r="C43" s="243" t="s">
        <v>79</v>
      </c>
      <c r="D43" s="244" t="s">
        <v>140</v>
      </c>
      <c r="G43" s="14"/>
      <c r="H43" s="14"/>
      <c r="I43" s="14"/>
      <c r="J43" s="14"/>
      <c r="K43" s="14"/>
      <c r="L43" s="14"/>
      <c r="M43" s="14"/>
      <c r="N43" s="14"/>
      <c r="O43" s="14"/>
      <c r="P43" s="403">
        <f>SUM(P20:P42)</f>
        <v>28496.252942499996</v>
      </c>
      <c r="Q43" s="410">
        <f>SUM(Q20:Q42)</f>
        <v>2401</v>
      </c>
      <c r="R43" s="411">
        <f>SUM(R20:R42)</f>
        <v>69374.69</v>
      </c>
      <c r="S43" s="415">
        <f>SUM(S20:S42)</f>
        <v>0</v>
      </c>
      <c r="U43" s="69">
        <f>ROUND(SUM(U20:U42),2)</f>
        <v>100271.94</v>
      </c>
      <c r="V43" s="213"/>
    </row>
    <row r="44" spans="2:22" s="247" customFormat="1" ht="9.75" thickTop="1">
      <c r="B44" s="248"/>
      <c r="C44" s="245"/>
      <c r="D44" s="246" t="s">
        <v>141</v>
      </c>
      <c r="G44" s="264"/>
      <c r="H44" s="264"/>
      <c r="I44" s="264"/>
      <c r="J44" s="264"/>
      <c r="K44" s="264"/>
      <c r="L44" s="264"/>
      <c r="M44" s="264"/>
      <c r="N44" s="264"/>
      <c r="O44" s="264"/>
      <c r="P44" s="262"/>
      <c r="Q44" s="262"/>
      <c r="R44" s="262"/>
      <c r="S44" s="262"/>
      <c r="U44" s="265"/>
      <c r="V44" s="266"/>
    </row>
    <row r="45" spans="2:22" s="16" customFormat="1" ht="16.5" customHeight="1" thickBot="1">
      <c r="B45" s="130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2"/>
    </row>
    <row r="46" spans="4:24" ht="16.5" customHeight="1" thickTop="1">
      <c r="D46" s="6"/>
      <c r="E46" s="6"/>
      <c r="F46" s="6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4:24" ht="16.5" customHeight="1">
      <c r="D47" s="6"/>
      <c r="E47" s="6"/>
      <c r="F47" s="6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4:24" ht="16.5" customHeight="1">
      <c r="D48" s="6"/>
      <c r="E48" s="6"/>
      <c r="F48" s="6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4:24" ht="16.5" customHeight="1">
      <c r="D49" s="6"/>
      <c r="E49" s="6"/>
      <c r="F49" s="6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4:24" ht="16.5" customHeight="1">
      <c r="D50" s="6"/>
      <c r="E50" s="6"/>
      <c r="F50" s="6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4:24" ht="16.5" customHeight="1">
      <c r="D51" s="6"/>
      <c r="E51" s="6"/>
      <c r="F51" s="6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4:24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4:24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4:24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4:24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4:24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4:24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4:24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4:24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4:24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4:24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4:24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4:24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4:24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4:24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4:24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4:24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4:24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4:24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4:24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4:24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4:24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4:24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4:24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4:24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4:24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4:24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4:24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4:24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4:24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4:24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4:24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4:24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4:24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4:24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4:24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4:24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4:24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4:24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4:24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4:24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4:24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4:24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4:24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4:24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4:24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4:24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4:24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4:24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4:24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4:24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4:24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4:24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4:24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4:24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4:24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4:24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4:24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4:24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4:24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4:24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4:24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4:24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4:24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4:24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4:24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4:24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4:24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4:24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4:24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4:24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4:24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4:24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4:24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4:24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4:24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4:24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4:24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4:24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4:24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4:24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4:24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4:24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4:24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4:24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4:24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4:24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4:24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4:24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4:24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4:24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4:24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4:24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4:24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4:24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4:24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4:24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4:24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4:24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4:24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4:24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4:24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4:24" ht="16.5" customHeight="1">
      <c r="D153" s="5"/>
      <c r="E153" s="5"/>
      <c r="F153" s="5"/>
      <c r="W153" s="5"/>
      <c r="X153" s="5"/>
    </row>
    <row r="154" spans="4:6" ht="16.5" customHeight="1">
      <c r="D154" s="5"/>
      <c r="E154" s="5"/>
      <c r="F154" s="5"/>
    </row>
    <row r="155" spans="4:6" ht="16.5" customHeight="1">
      <c r="D155" s="5"/>
      <c r="E155" s="5"/>
      <c r="F155" s="5"/>
    </row>
    <row r="156" spans="4:6" ht="16.5" customHeight="1">
      <c r="D156" s="5"/>
      <c r="E156" s="5"/>
      <c r="F156" s="5"/>
    </row>
    <row r="157" spans="4:6" ht="16.5" customHeight="1">
      <c r="D157" s="5"/>
      <c r="E157" s="5"/>
      <c r="F157" s="5"/>
    </row>
    <row r="158" spans="4:6" ht="16.5" customHeight="1">
      <c r="D158" s="5"/>
      <c r="E158" s="5"/>
      <c r="F158" s="5"/>
    </row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X158"/>
  <sheetViews>
    <sheetView tabSelected="1" zoomScale="75" zoomScaleNormal="75" workbookViewId="0" topLeftCell="C14">
      <selection activeCell="B2" sqref="B2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25.7109375" style="0" customWidth="1"/>
    <col min="6" max="6" width="8.7109375" style="0" customWidth="1"/>
    <col min="7" max="7" width="13.421875" style="0" hidden="1" customWidth="1"/>
    <col min="8" max="9" width="15.7109375" style="0" customWidth="1"/>
    <col min="10" max="13" width="9.7109375" style="0" customWidth="1"/>
    <col min="14" max="14" width="6.00390625" style="0" customWidth="1"/>
    <col min="15" max="15" width="12.421875" style="0" hidden="1" customWidth="1"/>
    <col min="16" max="16" width="14.57421875" style="0" hidden="1" customWidth="1"/>
    <col min="17" max="17" width="16.57421875" style="0" hidden="1" customWidth="1"/>
    <col min="18" max="19" width="15.140625" style="0" hidden="1" customWidth="1"/>
    <col min="20" max="20" width="9.7109375" style="0" customWidth="1"/>
    <col min="21" max="22" width="15.7109375" style="0" customWidth="1"/>
  </cols>
  <sheetData>
    <row r="1" spans="1:22" s="70" customFormat="1" ht="26.25">
      <c r="A1" s="120"/>
      <c r="V1" s="437"/>
    </row>
    <row r="2" spans="1:22" s="70" customFormat="1" ht="26.25">
      <c r="A2" s="120"/>
      <c r="B2" s="230" t="s">
        <v>144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</row>
    <row r="3" s="16" customFormat="1" ht="12.75">
      <c r="A3" s="45"/>
    </row>
    <row r="4" spans="1:2" s="77" customFormat="1" ht="11.25">
      <c r="A4" s="75" t="s">
        <v>40</v>
      </c>
      <c r="B4" s="150"/>
    </row>
    <row r="5" spans="1:2" s="77" customFormat="1" ht="11.25">
      <c r="A5" s="75" t="s">
        <v>41</v>
      </c>
      <c r="B5" s="150"/>
    </row>
    <row r="6" s="16" customFormat="1" ht="13.5" thickBot="1"/>
    <row r="7" spans="2:22" s="16" customFormat="1" ht="13.5" thickTop="1">
      <c r="B7" s="121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88"/>
    </row>
    <row r="8" spans="2:22" s="10" customFormat="1" ht="20.25">
      <c r="B8" s="134"/>
      <c r="D8" s="7" t="s">
        <v>99</v>
      </c>
      <c r="E8" s="58"/>
      <c r="F8" s="9"/>
      <c r="G8" s="8"/>
      <c r="H8" s="8"/>
      <c r="I8" s="8"/>
      <c r="J8" s="8"/>
      <c r="K8" s="8"/>
      <c r="L8" s="8"/>
      <c r="M8" s="8"/>
      <c r="N8" s="9"/>
      <c r="O8" s="9"/>
      <c r="P8" s="9"/>
      <c r="Q8" s="9"/>
      <c r="R8" s="9"/>
      <c r="S8" s="9"/>
      <c r="T8" s="9"/>
      <c r="U8" s="9"/>
      <c r="V8" s="225"/>
    </row>
    <row r="9" spans="2:22" s="16" customFormat="1" ht="12.75">
      <c r="B9" s="102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06"/>
    </row>
    <row r="10" spans="2:22" s="10" customFormat="1" ht="20.25">
      <c r="B10" s="134"/>
      <c r="D10" s="135" t="s">
        <v>100</v>
      </c>
      <c r="F10" s="226"/>
      <c r="G10" s="227"/>
      <c r="H10" s="227"/>
      <c r="I10" s="227"/>
      <c r="J10" s="227"/>
      <c r="K10" s="227"/>
      <c r="L10" s="227"/>
      <c r="M10" s="227"/>
      <c r="N10" s="227"/>
      <c r="O10" s="227"/>
      <c r="P10" s="11"/>
      <c r="Q10" s="11"/>
      <c r="R10" s="11"/>
      <c r="S10" s="11"/>
      <c r="T10" s="11"/>
      <c r="U10" s="11"/>
      <c r="V10" s="197"/>
    </row>
    <row r="11" spans="2:22" s="16" customFormat="1" ht="16.5" customHeight="1">
      <c r="B11" s="102"/>
      <c r="C11" s="14"/>
      <c r="D11" s="214"/>
      <c r="F11" s="83"/>
      <c r="G11" s="126"/>
      <c r="H11" s="126"/>
      <c r="I11" s="126"/>
      <c r="J11" s="126"/>
      <c r="K11" s="126"/>
      <c r="L11" s="126"/>
      <c r="M11" s="126"/>
      <c r="N11" s="126"/>
      <c r="O11" s="126"/>
      <c r="P11" s="14"/>
      <c r="Q11" s="14"/>
      <c r="R11" s="14"/>
      <c r="S11" s="14"/>
      <c r="T11" s="14"/>
      <c r="U11" s="14"/>
      <c r="V11" s="106"/>
    </row>
    <row r="12" spans="2:22" s="10" customFormat="1" ht="20.25">
      <c r="B12" s="134"/>
      <c r="D12" s="135" t="s">
        <v>101</v>
      </c>
      <c r="F12" s="226"/>
      <c r="G12" s="227"/>
      <c r="H12" s="227"/>
      <c r="I12" s="227"/>
      <c r="J12" s="227"/>
      <c r="K12" s="227"/>
      <c r="L12" s="227"/>
      <c r="M12" s="227"/>
      <c r="N12" s="227"/>
      <c r="O12" s="227"/>
      <c r="P12" s="11"/>
      <c r="Q12" s="11"/>
      <c r="R12" s="11"/>
      <c r="S12" s="11"/>
      <c r="T12" s="11"/>
      <c r="U12" s="11"/>
      <c r="V12" s="197"/>
    </row>
    <row r="13" spans="2:22" s="16" customFormat="1" ht="16.5" customHeight="1">
      <c r="B13" s="102"/>
      <c r="C13" s="14"/>
      <c r="D13" s="214"/>
      <c r="F13" s="83"/>
      <c r="G13" s="126"/>
      <c r="H13" s="126"/>
      <c r="I13" s="126"/>
      <c r="J13" s="126"/>
      <c r="K13" s="126"/>
      <c r="L13" s="126"/>
      <c r="M13" s="126"/>
      <c r="N13" s="126"/>
      <c r="O13" s="126"/>
      <c r="P13" s="14"/>
      <c r="Q13" s="14"/>
      <c r="R13" s="14"/>
      <c r="S13" s="14"/>
      <c r="T13" s="14"/>
      <c r="U13" s="14"/>
      <c r="V13" s="106"/>
    </row>
    <row r="14" spans="2:22" s="15" customFormat="1" ht="16.5" customHeight="1">
      <c r="B14" s="151" t="s">
        <v>128</v>
      </c>
      <c r="C14" s="137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137"/>
      <c r="Q14" s="137"/>
      <c r="R14" s="137"/>
      <c r="S14" s="137"/>
      <c r="T14" s="137"/>
      <c r="U14" s="137"/>
      <c r="V14" s="229"/>
    </row>
    <row r="15" spans="2:22" s="16" customFormat="1" ht="16.5" customHeight="1" thickBot="1">
      <c r="B15" s="102"/>
      <c r="C15" s="14"/>
      <c r="D15" s="14"/>
      <c r="E15" s="14"/>
      <c r="F15" s="14"/>
      <c r="G15" s="14"/>
      <c r="H15" s="14"/>
      <c r="I15" s="14"/>
      <c r="J15" s="14"/>
      <c r="K15" s="14"/>
      <c r="P15" s="14"/>
      <c r="Q15" s="14"/>
      <c r="R15" s="14"/>
      <c r="S15" s="14"/>
      <c r="T15" s="14"/>
      <c r="U15" s="14"/>
      <c r="V15" s="106"/>
    </row>
    <row r="16" spans="2:22" s="16" customFormat="1" ht="16.5" customHeight="1" thickBot="1" thickTop="1">
      <c r="B16" s="102"/>
      <c r="C16" s="14"/>
      <c r="D16" s="207" t="s">
        <v>84</v>
      </c>
      <c r="E16" s="231"/>
      <c r="F16" s="239">
        <f>0.225+0.02</f>
        <v>0.245</v>
      </c>
      <c r="G16" s="205"/>
      <c r="H16"/>
      <c r="I16" s="14"/>
      <c r="J16" s="14"/>
      <c r="K16" s="14"/>
      <c r="L16" s="14"/>
      <c r="M16" s="14"/>
      <c r="O16" s="14"/>
      <c r="P16" s="14"/>
      <c r="Q16" s="14"/>
      <c r="R16" s="14"/>
      <c r="S16" s="14"/>
      <c r="T16" s="14"/>
      <c r="U16" s="14"/>
      <c r="V16" s="106"/>
    </row>
    <row r="17" spans="2:22" s="16" customFormat="1" ht="16.5" customHeight="1" thickBot="1" thickTop="1">
      <c r="B17" s="102"/>
      <c r="C17" s="14"/>
      <c r="D17" s="232" t="s">
        <v>85</v>
      </c>
      <c r="E17" s="233"/>
      <c r="F17" s="234">
        <v>20</v>
      </c>
      <c r="G17" s="205"/>
      <c r="H17"/>
      <c r="I17" s="439"/>
      <c r="J17" s="440"/>
      <c r="K17" s="14"/>
      <c r="L17" s="14"/>
      <c r="M17" s="14"/>
      <c r="O17" s="14"/>
      <c r="P17" s="14"/>
      <c r="Q17" s="14"/>
      <c r="R17" s="127"/>
      <c r="S17" s="127"/>
      <c r="T17" s="127"/>
      <c r="U17" s="127"/>
      <c r="V17" s="106"/>
    </row>
    <row r="18" spans="2:22" s="16" customFormat="1" ht="16.5" customHeight="1" thickBot="1" thickTop="1">
      <c r="B18" s="102"/>
      <c r="C18" s="2"/>
      <c r="D18" s="215"/>
      <c r="E18" s="216"/>
      <c r="F18" s="216"/>
      <c r="G18" s="31"/>
      <c r="H18" s="31"/>
      <c r="I18" s="31"/>
      <c r="J18" s="31"/>
      <c r="K18" s="31"/>
      <c r="L18" s="31"/>
      <c r="M18" s="31"/>
      <c r="N18" s="31"/>
      <c r="O18" s="217"/>
      <c r="P18" s="218"/>
      <c r="Q18" s="219"/>
      <c r="R18" s="219"/>
      <c r="S18" s="219"/>
      <c r="T18" s="220"/>
      <c r="U18" s="221"/>
      <c r="V18" s="106"/>
    </row>
    <row r="19" spans="2:22" s="16" customFormat="1" ht="33.75" customHeight="1" thickBot="1" thickTop="1">
      <c r="B19" s="102"/>
      <c r="C19" s="141" t="s">
        <v>57</v>
      </c>
      <c r="D19" s="147" t="s">
        <v>86</v>
      </c>
      <c r="E19" s="143" t="s">
        <v>33</v>
      </c>
      <c r="F19" s="235" t="s">
        <v>87</v>
      </c>
      <c r="G19" s="272" t="s">
        <v>62</v>
      </c>
      <c r="H19" s="143" t="s">
        <v>63</v>
      </c>
      <c r="I19" s="143" t="s">
        <v>64</v>
      </c>
      <c r="J19" s="147" t="s">
        <v>65</v>
      </c>
      <c r="K19" s="147" t="s">
        <v>66</v>
      </c>
      <c r="L19" s="146" t="s">
        <v>67</v>
      </c>
      <c r="M19" s="146" t="s">
        <v>68</v>
      </c>
      <c r="N19" s="143" t="s">
        <v>70</v>
      </c>
      <c r="O19" s="272" t="s">
        <v>61</v>
      </c>
      <c r="P19" s="400" t="s">
        <v>80</v>
      </c>
      <c r="Q19" s="404" t="s">
        <v>102</v>
      </c>
      <c r="R19" s="405"/>
      <c r="S19" s="412" t="s">
        <v>75</v>
      </c>
      <c r="T19" s="148" t="s">
        <v>77</v>
      </c>
      <c r="U19" s="236" t="s">
        <v>78</v>
      </c>
      <c r="V19" s="106"/>
    </row>
    <row r="20" spans="2:22" s="16" customFormat="1" ht="16.5" customHeight="1" thickTop="1">
      <c r="B20" s="102"/>
      <c r="C20" s="222"/>
      <c r="D20" s="223" t="s">
        <v>113</v>
      </c>
      <c r="E20" s="223"/>
      <c r="F20" s="223"/>
      <c r="G20" s="277"/>
      <c r="H20" s="224"/>
      <c r="I20" s="224"/>
      <c r="J20" s="222"/>
      <c r="K20" s="222"/>
      <c r="L20" s="223"/>
      <c r="M20" s="17"/>
      <c r="N20" s="222"/>
      <c r="O20" s="282"/>
      <c r="P20" s="401"/>
      <c r="Q20" s="406"/>
      <c r="R20" s="407"/>
      <c r="S20" s="413"/>
      <c r="T20" s="416"/>
      <c r="U20" s="421">
        <f>ROUND('RE-0512'!U43,2)</f>
        <v>100271.94</v>
      </c>
      <c r="V20" s="106"/>
    </row>
    <row r="21" spans="2:22" s="16" customFormat="1" ht="16.5" customHeight="1">
      <c r="B21" s="102"/>
      <c r="C21" s="26"/>
      <c r="D21" s="60"/>
      <c r="E21" s="61"/>
      <c r="F21" s="62"/>
      <c r="G21" s="281"/>
      <c r="H21" s="64"/>
      <c r="I21" s="65"/>
      <c r="J21" s="66"/>
      <c r="K21" s="67"/>
      <c r="L21" s="68"/>
      <c r="M21" s="18"/>
      <c r="N21" s="63"/>
      <c r="O21" s="283"/>
      <c r="P21" s="402"/>
      <c r="Q21" s="408"/>
      <c r="R21" s="409"/>
      <c r="S21" s="414"/>
      <c r="T21" s="63"/>
      <c r="U21" s="237"/>
      <c r="V21" s="106"/>
    </row>
    <row r="22" spans="2:22" s="16" customFormat="1" ht="16.5" customHeight="1">
      <c r="B22" s="102"/>
      <c r="C22" s="449" t="s">
        <v>130</v>
      </c>
      <c r="D22" s="529" t="s">
        <v>34</v>
      </c>
      <c r="E22" s="513" t="s">
        <v>35</v>
      </c>
      <c r="F22" s="530">
        <v>245</v>
      </c>
      <c r="G22" s="433"/>
      <c r="H22" s="516">
        <v>38687.24930555555</v>
      </c>
      <c r="I22" s="467">
        <v>38687.60486111111</v>
      </c>
      <c r="J22" s="52">
        <v>8.53333333338378</v>
      </c>
      <c r="K22" s="25">
        <v>512</v>
      </c>
      <c r="L22" s="469" t="s">
        <v>112</v>
      </c>
      <c r="M22" s="495" t="s">
        <v>135</v>
      </c>
      <c r="N22" s="471" t="s">
        <v>135</v>
      </c>
      <c r="O22" s="533"/>
      <c r="P22" s="534"/>
      <c r="Q22" s="535"/>
      <c r="R22" s="536"/>
      <c r="S22" s="537"/>
      <c r="T22" s="471" t="str">
        <f aca="true" t="shared" si="0" ref="T22:T41">IF(D22="","","SI")</f>
        <v>SI</v>
      </c>
      <c r="U22" s="54">
        <v>1024.0265</v>
      </c>
      <c r="V22" s="106"/>
    </row>
    <row r="23" spans="2:22" s="16" customFormat="1" ht="16.5" customHeight="1">
      <c r="B23" s="102"/>
      <c r="C23" s="449" t="s">
        <v>131</v>
      </c>
      <c r="D23" s="529" t="s">
        <v>34</v>
      </c>
      <c r="E23" s="513" t="s">
        <v>36</v>
      </c>
      <c r="F23" s="530">
        <v>245</v>
      </c>
      <c r="G23" s="433"/>
      <c r="H23" s="516">
        <v>38688.24444444444</v>
      </c>
      <c r="I23" s="467">
        <v>38688.54583333333</v>
      </c>
      <c r="J23" s="52">
        <v>7.233333333337214</v>
      </c>
      <c r="K23" s="25">
        <v>434</v>
      </c>
      <c r="L23" s="469" t="s">
        <v>112</v>
      </c>
      <c r="M23" s="495" t="s">
        <v>135</v>
      </c>
      <c r="N23" s="471" t="s">
        <v>135</v>
      </c>
      <c r="O23" s="533"/>
      <c r="P23" s="534"/>
      <c r="Q23" s="535"/>
      <c r="R23" s="536"/>
      <c r="S23" s="537"/>
      <c r="T23" s="471" t="str">
        <f t="shared" si="0"/>
        <v>SI</v>
      </c>
      <c r="U23" s="54">
        <v>867.9615</v>
      </c>
      <c r="V23" s="106"/>
    </row>
    <row r="24" spans="2:22" s="16" customFormat="1" ht="16.5" customHeight="1">
      <c r="B24" s="102"/>
      <c r="C24" s="449" t="s">
        <v>132</v>
      </c>
      <c r="D24" s="529" t="s">
        <v>34</v>
      </c>
      <c r="E24" s="513" t="s">
        <v>38</v>
      </c>
      <c r="F24" s="530">
        <v>245</v>
      </c>
      <c r="G24" s="433"/>
      <c r="H24" s="516">
        <v>38691.245833333334</v>
      </c>
      <c r="I24" s="467">
        <v>38691.58194444444</v>
      </c>
      <c r="J24" s="52">
        <v>8.066666666592937</v>
      </c>
      <c r="K24" s="25">
        <v>484</v>
      </c>
      <c r="L24" s="469" t="s">
        <v>112</v>
      </c>
      <c r="M24" s="495" t="s">
        <v>135</v>
      </c>
      <c r="N24" s="471" t="s">
        <v>135</v>
      </c>
      <c r="O24" s="533"/>
      <c r="P24" s="534"/>
      <c r="Q24" s="535"/>
      <c r="R24" s="536"/>
      <c r="S24" s="537"/>
      <c r="T24" s="471" t="str">
        <f t="shared" si="0"/>
        <v>SI</v>
      </c>
      <c r="U24" s="54">
        <v>968.8035</v>
      </c>
      <c r="V24" s="106"/>
    </row>
    <row r="25" spans="2:22" s="16" customFormat="1" ht="16.5" customHeight="1">
      <c r="B25" s="102"/>
      <c r="C25" s="449" t="s">
        <v>133</v>
      </c>
      <c r="D25" s="529" t="s">
        <v>34</v>
      </c>
      <c r="E25" s="513" t="s">
        <v>39</v>
      </c>
      <c r="F25" s="530">
        <v>245</v>
      </c>
      <c r="G25" s="433">
        <f aca="true" t="shared" si="1" ref="G25:G41">F25*$F$16</f>
        <v>60.025</v>
      </c>
      <c r="H25" s="516">
        <v>38692.24722222222</v>
      </c>
      <c r="I25" s="467">
        <v>38692.583333333336</v>
      </c>
      <c r="J25" s="52">
        <v>8.06666666676756</v>
      </c>
      <c r="K25" s="25">
        <v>484</v>
      </c>
      <c r="L25" s="469" t="s">
        <v>112</v>
      </c>
      <c r="M25" s="495" t="s">
        <v>135</v>
      </c>
      <c r="N25" s="471" t="s">
        <v>135</v>
      </c>
      <c r="O25" s="533">
        <f aca="true" t="shared" si="2" ref="O25:O41">IF(L25="P",$F$17/10,$F$17)</f>
        <v>2</v>
      </c>
      <c r="P25" s="534">
        <f aca="true" t="shared" si="3" ref="P25:P41">IF(L25="P",G25*O25*ROUND(K25/60,2),"--")</f>
        <v>968.8035</v>
      </c>
      <c r="Q25" s="535" t="str">
        <f aca="true" t="shared" si="4" ref="Q25:Q41">IF(AND(L25="F",N25="NO"),G25*O25,"--")</f>
        <v>--</v>
      </c>
      <c r="R25" s="536" t="str">
        <f aca="true" t="shared" si="5" ref="R25:R41">IF(L25="F",G25*O25*ROUND(K25/60,2),"--")</f>
        <v>--</v>
      </c>
      <c r="S25" s="537" t="str">
        <f aca="true" t="shared" si="6" ref="S25:S41">IF(L25="RF",G25*O25*ROUND(K25/60,2),"--")</f>
        <v>--</v>
      </c>
      <c r="T25" s="471" t="str">
        <f t="shared" si="0"/>
        <v>SI</v>
      </c>
      <c r="U25" s="54">
        <v>968.8035</v>
      </c>
      <c r="V25" s="212"/>
    </row>
    <row r="26" spans="2:22" s="16" customFormat="1" ht="16.5" customHeight="1">
      <c r="B26" s="102"/>
      <c r="C26" s="449" t="s">
        <v>134</v>
      </c>
      <c r="D26" s="529" t="s">
        <v>34</v>
      </c>
      <c r="E26" s="513" t="s">
        <v>37</v>
      </c>
      <c r="F26" s="530">
        <v>245</v>
      </c>
      <c r="G26" s="433">
        <f t="shared" si="1"/>
        <v>60.025</v>
      </c>
      <c r="H26" s="516">
        <v>38693.24722222222</v>
      </c>
      <c r="I26" s="467">
        <v>38693.59027777778</v>
      </c>
      <c r="J26" s="52">
        <v>8.23333333345363</v>
      </c>
      <c r="K26" s="25">
        <v>494</v>
      </c>
      <c r="L26" s="469" t="s">
        <v>112</v>
      </c>
      <c r="M26" s="495" t="s">
        <v>135</v>
      </c>
      <c r="N26" s="471" t="s">
        <v>135</v>
      </c>
      <c r="O26" s="533">
        <f t="shared" si="2"/>
        <v>2</v>
      </c>
      <c r="P26" s="534">
        <f t="shared" si="3"/>
        <v>988.0115000000001</v>
      </c>
      <c r="Q26" s="535" t="str">
        <f t="shared" si="4"/>
        <v>--</v>
      </c>
      <c r="R26" s="536" t="str">
        <f t="shared" si="5"/>
        <v>--</v>
      </c>
      <c r="S26" s="537" t="str">
        <f t="shared" si="6"/>
        <v>--</v>
      </c>
      <c r="T26" s="471" t="str">
        <f t="shared" si="0"/>
        <v>SI</v>
      </c>
      <c r="U26" s="54">
        <v>988.0115000000001</v>
      </c>
      <c r="V26" s="212"/>
    </row>
    <row r="27" spans="2:24" s="16" customFormat="1" ht="16.5" customHeight="1">
      <c r="B27" s="102"/>
      <c r="C27" s="449"/>
      <c r="D27" s="529"/>
      <c r="E27" s="513"/>
      <c r="F27" s="530"/>
      <c r="G27" s="433">
        <f t="shared" si="1"/>
        <v>0</v>
      </c>
      <c r="H27" s="516"/>
      <c r="I27" s="467"/>
      <c r="J27" s="52">
        <f aca="true" t="shared" si="7" ref="J27:J41">IF(D27="","",(I27-H27)*24)</f>
      </c>
      <c r="K27" s="25">
        <f aca="true" t="shared" si="8" ref="K27:K41">IF(D27="","",ROUND((I27-H27)*24*60,0))</f>
      </c>
      <c r="L27" s="469"/>
      <c r="M27" s="495">
        <f aca="true" t="shared" si="9" ref="M27:M41">IF(D27="","","--")</f>
      </c>
      <c r="N27" s="471">
        <f aca="true" t="shared" si="10" ref="N27:N41">IF(D27="","",IF(OR(L27="P",L27="RP"),"--","NO"))</f>
      </c>
      <c r="O27" s="533">
        <f t="shared" si="2"/>
        <v>20</v>
      </c>
      <c r="P27" s="534" t="str">
        <f t="shared" si="3"/>
        <v>--</v>
      </c>
      <c r="Q27" s="535" t="str">
        <f t="shared" si="4"/>
        <v>--</v>
      </c>
      <c r="R27" s="536" t="str">
        <f t="shared" si="5"/>
        <v>--</v>
      </c>
      <c r="S27" s="537" t="str">
        <f t="shared" si="6"/>
        <v>--</v>
      </c>
      <c r="T27" s="471">
        <f t="shared" si="0"/>
      </c>
      <c r="U27" s="54">
        <f aca="true" t="shared" si="11" ref="U27:U41">IF(D27="","",SUM(P27:S27)*IF(T27="SI",1,2))</f>
      </c>
      <c r="V27" s="212"/>
      <c r="X27" s="630"/>
    </row>
    <row r="28" spans="2:22" s="16" customFormat="1" ht="16.5" customHeight="1">
      <c r="B28" s="102"/>
      <c r="C28" s="449"/>
      <c r="D28" s="529"/>
      <c r="E28" s="513"/>
      <c r="F28" s="530"/>
      <c r="G28" s="433">
        <f t="shared" si="1"/>
        <v>0</v>
      </c>
      <c r="H28" s="516"/>
      <c r="I28" s="467"/>
      <c r="J28" s="52">
        <f t="shared" si="7"/>
      </c>
      <c r="K28" s="25">
        <f t="shared" si="8"/>
      </c>
      <c r="L28" s="469"/>
      <c r="M28" s="495">
        <f t="shared" si="9"/>
      </c>
      <c r="N28" s="471">
        <f t="shared" si="10"/>
      </c>
      <c r="O28" s="533">
        <f t="shared" si="2"/>
        <v>20</v>
      </c>
      <c r="P28" s="534" t="str">
        <f t="shared" si="3"/>
        <v>--</v>
      </c>
      <c r="Q28" s="535" t="str">
        <f t="shared" si="4"/>
        <v>--</v>
      </c>
      <c r="R28" s="536" t="str">
        <f t="shared" si="5"/>
        <v>--</v>
      </c>
      <c r="S28" s="537" t="str">
        <f t="shared" si="6"/>
        <v>--</v>
      </c>
      <c r="T28" s="471">
        <f t="shared" si="0"/>
      </c>
      <c r="U28" s="54">
        <f t="shared" si="11"/>
      </c>
      <c r="V28" s="212"/>
    </row>
    <row r="29" spans="2:22" s="16" customFormat="1" ht="16.5" customHeight="1">
      <c r="B29" s="102"/>
      <c r="C29" s="449"/>
      <c r="D29" s="529"/>
      <c r="E29" s="513"/>
      <c r="F29" s="530"/>
      <c r="G29" s="433">
        <f t="shared" si="1"/>
        <v>0</v>
      </c>
      <c r="H29" s="516"/>
      <c r="I29" s="467"/>
      <c r="J29" s="52">
        <f t="shared" si="7"/>
      </c>
      <c r="K29" s="25">
        <f t="shared" si="8"/>
      </c>
      <c r="L29" s="469"/>
      <c r="M29" s="495">
        <f t="shared" si="9"/>
      </c>
      <c r="N29" s="471">
        <f t="shared" si="10"/>
      </c>
      <c r="O29" s="533">
        <f t="shared" si="2"/>
        <v>20</v>
      </c>
      <c r="P29" s="534" t="str">
        <f t="shared" si="3"/>
        <v>--</v>
      </c>
      <c r="Q29" s="535" t="str">
        <f t="shared" si="4"/>
        <v>--</v>
      </c>
      <c r="R29" s="536" t="str">
        <f t="shared" si="5"/>
        <v>--</v>
      </c>
      <c r="S29" s="537" t="str">
        <f t="shared" si="6"/>
        <v>--</v>
      </c>
      <c r="T29" s="471">
        <f t="shared" si="0"/>
      </c>
      <c r="U29" s="54">
        <f t="shared" si="11"/>
      </c>
      <c r="V29" s="212"/>
    </row>
    <row r="30" spans="2:22" s="16" customFormat="1" ht="16.5" customHeight="1">
      <c r="B30" s="102"/>
      <c r="C30" s="449"/>
      <c r="D30" s="529"/>
      <c r="E30" s="513"/>
      <c r="F30" s="530"/>
      <c r="G30" s="433">
        <f t="shared" si="1"/>
        <v>0</v>
      </c>
      <c r="H30" s="516"/>
      <c r="I30" s="467"/>
      <c r="J30" s="52">
        <f t="shared" si="7"/>
      </c>
      <c r="K30" s="25">
        <f t="shared" si="8"/>
      </c>
      <c r="L30" s="469"/>
      <c r="M30" s="495">
        <f t="shared" si="9"/>
      </c>
      <c r="N30" s="471">
        <f t="shared" si="10"/>
      </c>
      <c r="O30" s="533">
        <f t="shared" si="2"/>
        <v>20</v>
      </c>
      <c r="P30" s="534" t="str">
        <f t="shared" si="3"/>
        <v>--</v>
      </c>
      <c r="Q30" s="535" t="str">
        <f t="shared" si="4"/>
        <v>--</v>
      </c>
      <c r="R30" s="536" t="str">
        <f t="shared" si="5"/>
        <v>--</v>
      </c>
      <c r="S30" s="537" t="str">
        <f t="shared" si="6"/>
        <v>--</v>
      </c>
      <c r="T30" s="471">
        <f t="shared" si="0"/>
      </c>
      <c r="U30" s="54">
        <f t="shared" si="11"/>
      </c>
      <c r="V30" s="212"/>
    </row>
    <row r="31" spans="2:22" s="16" customFormat="1" ht="16.5" customHeight="1">
      <c r="B31" s="102"/>
      <c r="C31" s="449"/>
      <c r="D31" s="529"/>
      <c r="E31" s="513"/>
      <c r="F31" s="530"/>
      <c r="G31" s="433">
        <f t="shared" si="1"/>
        <v>0</v>
      </c>
      <c r="H31" s="516"/>
      <c r="I31" s="467"/>
      <c r="J31" s="52">
        <f t="shared" si="7"/>
      </c>
      <c r="K31" s="25">
        <f t="shared" si="8"/>
      </c>
      <c r="L31" s="469"/>
      <c r="M31" s="495">
        <f t="shared" si="9"/>
      </c>
      <c r="N31" s="471">
        <f t="shared" si="10"/>
      </c>
      <c r="O31" s="533">
        <f t="shared" si="2"/>
        <v>20</v>
      </c>
      <c r="P31" s="534" t="str">
        <f t="shared" si="3"/>
        <v>--</v>
      </c>
      <c r="Q31" s="535" t="str">
        <f t="shared" si="4"/>
        <v>--</v>
      </c>
      <c r="R31" s="536" t="str">
        <f t="shared" si="5"/>
        <v>--</v>
      </c>
      <c r="S31" s="537" t="str">
        <f t="shared" si="6"/>
        <v>--</v>
      </c>
      <c r="T31" s="471">
        <f t="shared" si="0"/>
      </c>
      <c r="U31" s="54">
        <f t="shared" si="11"/>
      </c>
      <c r="V31" s="106"/>
    </row>
    <row r="32" spans="2:22" s="16" customFormat="1" ht="16.5" customHeight="1">
      <c r="B32" s="102"/>
      <c r="C32" s="449"/>
      <c r="D32" s="529"/>
      <c r="E32" s="513"/>
      <c r="F32" s="530"/>
      <c r="G32" s="433">
        <f t="shared" si="1"/>
        <v>0</v>
      </c>
      <c r="H32" s="516"/>
      <c r="I32" s="467"/>
      <c r="J32" s="52">
        <f t="shared" si="7"/>
      </c>
      <c r="K32" s="25">
        <f t="shared" si="8"/>
      </c>
      <c r="L32" s="469"/>
      <c r="M32" s="495">
        <f t="shared" si="9"/>
      </c>
      <c r="N32" s="471">
        <f t="shared" si="10"/>
      </c>
      <c r="O32" s="533">
        <f t="shared" si="2"/>
        <v>20</v>
      </c>
      <c r="P32" s="534" t="str">
        <f t="shared" si="3"/>
        <v>--</v>
      </c>
      <c r="Q32" s="535" t="str">
        <f t="shared" si="4"/>
        <v>--</v>
      </c>
      <c r="R32" s="536" t="str">
        <f t="shared" si="5"/>
        <v>--</v>
      </c>
      <c r="S32" s="537" t="str">
        <f t="shared" si="6"/>
        <v>--</v>
      </c>
      <c r="T32" s="471">
        <f t="shared" si="0"/>
      </c>
      <c r="U32" s="54">
        <f t="shared" si="11"/>
      </c>
      <c r="V32" s="106"/>
    </row>
    <row r="33" spans="2:22" s="16" customFormat="1" ht="16.5" customHeight="1">
      <c r="B33" s="102"/>
      <c r="C33" s="449"/>
      <c r="D33" s="529"/>
      <c r="E33" s="513"/>
      <c r="F33" s="530"/>
      <c r="G33" s="433">
        <f t="shared" si="1"/>
        <v>0</v>
      </c>
      <c r="H33" s="516"/>
      <c r="I33" s="467"/>
      <c r="J33" s="52">
        <f t="shared" si="7"/>
      </c>
      <c r="K33" s="25">
        <f t="shared" si="8"/>
      </c>
      <c r="L33" s="469"/>
      <c r="M33" s="495">
        <f t="shared" si="9"/>
      </c>
      <c r="N33" s="471">
        <f t="shared" si="10"/>
      </c>
      <c r="O33" s="533">
        <f t="shared" si="2"/>
        <v>20</v>
      </c>
      <c r="P33" s="534" t="str">
        <f t="shared" si="3"/>
        <v>--</v>
      </c>
      <c r="Q33" s="535" t="str">
        <f t="shared" si="4"/>
        <v>--</v>
      </c>
      <c r="R33" s="536" t="str">
        <f t="shared" si="5"/>
        <v>--</v>
      </c>
      <c r="S33" s="537" t="str">
        <f t="shared" si="6"/>
        <v>--</v>
      </c>
      <c r="T33" s="471">
        <f t="shared" si="0"/>
      </c>
      <c r="U33" s="54">
        <f t="shared" si="11"/>
      </c>
      <c r="V33" s="106"/>
    </row>
    <row r="34" spans="2:22" s="16" customFormat="1" ht="16.5" customHeight="1">
      <c r="B34" s="102"/>
      <c r="C34" s="449"/>
      <c r="D34" s="529"/>
      <c r="E34" s="513"/>
      <c r="F34" s="530"/>
      <c r="G34" s="433">
        <f t="shared" si="1"/>
        <v>0</v>
      </c>
      <c r="H34" s="516"/>
      <c r="I34" s="467"/>
      <c r="J34" s="52">
        <f t="shared" si="7"/>
      </c>
      <c r="K34" s="25">
        <f t="shared" si="8"/>
      </c>
      <c r="L34" s="469"/>
      <c r="M34" s="495">
        <f t="shared" si="9"/>
      </c>
      <c r="N34" s="471">
        <f t="shared" si="10"/>
      </c>
      <c r="O34" s="533">
        <f t="shared" si="2"/>
        <v>20</v>
      </c>
      <c r="P34" s="534" t="str">
        <f t="shared" si="3"/>
        <v>--</v>
      </c>
      <c r="Q34" s="535" t="str">
        <f t="shared" si="4"/>
        <v>--</v>
      </c>
      <c r="R34" s="536" t="str">
        <f t="shared" si="5"/>
        <v>--</v>
      </c>
      <c r="S34" s="537" t="str">
        <f t="shared" si="6"/>
        <v>--</v>
      </c>
      <c r="T34" s="471">
        <f t="shared" si="0"/>
      </c>
      <c r="U34" s="54">
        <f t="shared" si="11"/>
      </c>
      <c r="V34" s="106"/>
    </row>
    <row r="35" spans="2:22" s="16" customFormat="1" ht="16.5" customHeight="1">
      <c r="B35" s="102"/>
      <c r="C35" s="449"/>
      <c r="D35" s="529"/>
      <c r="E35" s="513"/>
      <c r="F35" s="530"/>
      <c r="G35" s="433">
        <f t="shared" si="1"/>
        <v>0</v>
      </c>
      <c r="H35" s="516"/>
      <c r="I35" s="467"/>
      <c r="J35" s="52">
        <f t="shared" si="7"/>
      </c>
      <c r="K35" s="25">
        <f t="shared" si="8"/>
      </c>
      <c r="L35" s="469"/>
      <c r="M35" s="495">
        <f t="shared" si="9"/>
      </c>
      <c r="N35" s="471">
        <f t="shared" si="10"/>
      </c>
      <c r="O35" s="533">
        <f t="shared" si="2"/>
        <v>20</v>
      </c>
      <c r="P35" s="534" t="str">
        <f t="shared" si="3"/>
        <v>--</v>
      </c>
      <c r="Q35" s="535" t="str">
        <f t="shared" si="4"/>
        <v>--</v>
      </c>
      <c r="R35" s="536" t="str">
        <f t="shared" si="5"/>
        <v>--</v>
      </c>
      <c r="S35" s="537" t="str">
        <f t="shared" si="6"/>
        <v>--</v>
      </c>
      <c r="T35" s="471">
        <f t="shared" si="0"/>
      </c>
      <c r="U35" s="54">
        <f t="shared" si="11"/>
      </c>
      <c r="V35" s="106"/>
    </row>
    <row r="36" spans="2:22" s="16" customFormat="1" ht="16.5" customHeight="1">
      <c r="B36" s="102"/>
      <c r="C36" s="449"/>
      <c r="D36" s="529"/>
      <c r="E36" s="513"/>
      <c r="F36" s="530"/>
      <c r="G36" s="433">
        <f t="shared" si="1"/>
        <v>0</v>
      </c>
      <c r="H36" s="516"/>
      <c r="I36" s="467"/>
      <c r="J36" s="52">
        <f t="shared" si="7"/>
      </c>
      <c r="K36" s="25">
        <f t="shared" si="8"/>
      </c>
      <c r="L36" s="469"/>
      <c r="M36" s="495">
        <f t="shared" si="9"/>
      </c>
      <c r="N36" s="471">
        <f t="shared" si="10"/>
      </c>
      <c r="O36" s="533">
        <f t="shared" si="2"/>
        <v>20</v>
      </c>
      <c r="P36" s="534" t="str">
        <f t="shared" si="3"/>
        <v>--</v>
      </c>
      <c r="Q36" s="535" t="str">
        <f t="shared" si="4"/>
        <v>--</v>
      </c>
      <c r="R36" s="536" t="str">
        <f t="shared" si="5"/>
        <v>--</v>
      </c>
      <c r="S36" s="537" t="str">
        <f t="shared" si="6"/>
        <v>--</v>
      </c>
      <c r="T36" s="471">
        <f t="shared" si="0"/>
      </c>
      <c r="U36" s="54">
        <f t="shared" si="11"/>
      </c>
      <c r="V36" s="106"/>
    </row>
    <row r="37" spans="2:22" s="16" customFormat="1" ht="16.5" customHeight="1">
      <c r="B37" s="102"/>
      <c r="C37" s="449"/>
      <c r="D37" s="529"/>
      <c r="E37" s="513"/>
      <c r="F37" s="530"/>
      <c r="G37" s="433">
        <f t="shared" si="1"/>
        <v>0</v>
      </c>
      <c r="H37" s="516"/>
      <c r="I37" s="467"/>
      <c r="J37" s="52">
        <f t="shared" si="7"/>
      </c>
      <c r="K37" s="25">
        <f t="shared" si="8"/>
      </c>
      <c r="L37" s="469"/>
      <c r="M37" s="495">
        <f t="shared" si="9"/>
      </c>
      <c r="N37" s="471">
        <f t="shared" si="10"/>
      </c>
      <c r="O37" s="533">
        <f t="shared" si="2"/>
        <v>20</v>
      </c>
      <c r="P37" s="534" t="str">
        <f t="shared" si="3"/>
        <v>--</v>
      </c>
      <c r="Q37" s="535" t="str">
        <f t="shared" si="4"/>
        <v>--</v>
      </c>
      <c r="R37" s="536" t="str">
        <f t="shared" si="5"/>
        <v>--</v>
      </c>
      <c r="S37" s="537" t="str">
        <f t="shared" si="6"/>
        <v>--</v>
      </c>
      <c r="T37" s="471">
        <f t="shared" si="0"/>
      </c>
      <c r="U37" s="54">
        <f t="shared" si="11"/>
      </c>
      <c r="V37" s="106"/>
    </row>
    <row r="38" spans="2:22" s="16" customFormat="1" ht="16.5" customHeight="1">
      <c r="B38" s="102"/>
      <c r="C38" s="449"/>
      <c r="D38" s="529"/>
      <c r="E38" s="513"/>
      <c r="F38" s="530"/>
      <c r="G38" s="433">
        <f t="shared" si="1"/>
        <v>0</v>
      </c>
      <c r="H38" s="516"/>
      <c r="I38" s="467"/>
      <c r="J38" s="52">
        <f t="shared" si="7"/>
      </c>
      <c r="K38" s="25">
        <f t="shared" si="8"/>
      </c>
      <c r="L38" s="469"/>
      <c r="M38" s="495">
        <f t="shared" si="9"/>
      </c>
      <c r="N38" s="471">
        <f t="shared" si="10"/>
      </c>
      <c r="O38" s="533">
        <f t="shared" si="2"/>
        <v>20</v>
      </c>
      <c r="P38" s="534" t="str">
        <f t="shared" si="3"/>
        <v>--</v>
      </c>
      <c r="Q38" s="535" t="str">
        <f t="shared" si="4"/>
        <v>--</v>
      </c>
      <c r="R38" s="536" t="str">
        <f t="shared" si="5"/>
        <v>--</v>
      </c>
      <c r="S38" s="537" t="str">
        <f t="shared" si="6"/>
        <v>--</v>
      </c>
      <c r="T38" s="471">
        <f t="shared" si="0"/>
      </c>
      <c r="U38" s="54">
        <f t="shared" si="11"/>
      </c>
      <c r="V38" s="106"/>
    </row>
    <row r="39" spans="2:22" s="16" customFormat="1" ht="16.5" customHeight="1">
      <c r="B39" s="102"/>
      <c r="C39" s="449"/>
      <c r="D39" s="529"/>
      <c r="E39" s="513"/>
      <c r="F39" s="530"/>
      <c r="G39" s="433">
        <f t="shared" si="1"/>
        <v>0</v>
      </c>
      <c r="H39" s="516"/>
      <c r="I39" s="467"/>
      <c r="J39" s="52">
        <f t="shared" si="7"/>
      </c>
      <c r="K39" s="25">
        <f t="shared" si="8"/>
      </c>
      <c r="L39" s="469"/>
      <c r="M39" s="495">
        <f t="shared" si="9"/>
      </c>
      <c r="N39" s="471">
        <f t="shared" si="10"/>
      </c>
      <c r="O39" s="533">
        <f t="shared" si="2"/>
        <v>20</v>
      </c>
      <c r="P39" s="534" t="str">
        <f t="shared" si="3"/>
        <v>--</v>
      </c>
      <c r="Q39" s="535" t="str">
        <f t="shared" si="4"/>
        <v>--</v>
      </c>
      <c r="R39" s="536" t="str">
        <f t="shared" si="5"/>
        <v>--</v>
      </c>
      <c r="S39" s="537" t="str">
        <f t="shared" si="6"/>
        <v>--</v>
      </c>
      <c r="T39" s="471">
        <f t="shared" si="0"/>
      </c>
      <c r="U39" s="54">
        <f t="shared" si="11"/>
      </c>
      <c r="V39" s="106"/>
    </row>
    <row r="40" spans="2:22" s="16" customFormat="1" ht="16.5" customHeight="1">
      <c r="B40" s="102"/>
      <c r="C40" s="449"/>
      <c r="D40" s="529"/>
      <c r="E40" s="513"/>
      <c r="F40" s="530"/>
      <c r="G40" s="433">
        <f t="shared" si="1"/>
        <v>0</v>
      </c>
      <c r="H40" s="516"/>
      <c r="I40" s="467"/>
      <c r="J40" s="52">
        <f t="shared" si="7"/>
      </c>
      <c r="K40" s="25">
        <f t="shared" si="8"/>
      </c>
      <c r="L40" s="469"/>
      <c r="M40" s="495">
        <f t="shared" si="9"/>
      </c>
      <c r="N40" s="471">
        <f t="shared" si="10"/>
      </c>
      <c r="O40" s="533">
        <f t="shared" si="2"/>
        <v>20</v>
      </c>
      <c r="P40" s="534" t="str">
        <f t="shared" si="3"/>
        <v>--</v>
      </c>
      <c r="Q40" s="535" t="str">
        <f t="shared" si="4"/>
        <v>--</v>
      </c>
      <c r="R40" s="536" t="str">
        <f t="shared" si="5"/>
        <v>--</v>
      </c>
      <c r="S40" s="537" t="str">
        <f t="shared" si="6"/>
        <v>--</v>
      </c>
      <c r="T40" s="471">
        <f t="shared" si="0"/>
      </c>
      <c r="U40" s="54">
        <f t="shared" si="11"/>
      </c>
      <c r="V40" s="106"/>
    </row>
    <row r="41" spans="2:22" s="16" customFormat="1" ht="16.5" customHeight="1">
      <c r="B41" s="102"/>
      <c r="C41" s="449"/>
      <c r="D41" s="529"/>
      <c r="E41" s="513"/>
      <c r="F41" s="530"/>
      <c r="G41" s="433">
        <f t="shared" si="1"/>
        <v>0</v>
      </c>
      <c r="H41" s="516"/>
      <c r="I41" s="467"/>
      <c r="J41" s="52">
        <f t="shared" si="7"/>
      </c>
      <c r="K41" s="25">
        <f t="shared" si="8"/>
      </c>
      <c r="L41" s="469"/>
      <c r="M41" s="495">
        <f t="shared" si="9"/>
      </c>
      <c r="N41" s="471">
        <f t="shared" si="10"/>
      </c>
      <c r="O41" s="533">
        <f t="shared" si="2"/>
        <v>20</v>
      </c>
      <c r="P41" s="534" t="str">
        <f t="shared" si="3"/>
        <v>--</v>
      </c>
      <c r="Q41" s="535" t="str">
        <f t="shared" si="4"/>
        <v>--</v>
      </c>
      <c r="R41" s="536" t="str">
        <f t="shared" si="5"/>
        <v>--</v>
      </c>
      <c r="S41" s="537" t="str">
        <f t="shared" si="6"/>
        <v>--</v>
      </c>
      <c r="T41" s="471">
        <f t="shared" si="0"/>
      </c>
      <c r="U41" s="54">
        <f t="shared" si="11"/>
      </c>
      <c r="V41" s="106"/>
    </row>
    <row r="42" spans="2:22" s="16" customFormat="1" ht="16.5" customHeight="1" thickBot="1">
      <c r="B42" s="102"/>
      <c r="C42" s="458"/>
      <c r="D42" s="531"/>
      <c r="E42" s="515"/>
      <c r="F42" s="532"/>
      <c r="G42" s="274"/>
      <c r="H42" s="518"/>
      <c r="I42" s="518"/>
      <c r="J42" s="55"/>
      <c r="K42" s="55"/>
      <c r="L42" s="518"/>
      <c r="M42" s="483"/>
      <c r="N42" s="468"/>
      <c r="O42" s="538"/>
      <c r="P42" s="539"/>
      <c r="Q42" s="540"/>
      <c r="R42" s="541"/>
      <c r="S42" s="542"/>
      <c r="T42" s="468"/>
      <c r="U42" s="238"/>
      <c r="V42" s="106"/>
    </row>
    <row r="43" spans="2:22" s="16" customFormat="1" ht="16.5" customHeight="1" thickBot="1" thickTop="1">
      <c r="B43" s="102"/>
      <c r="C43" s="243" t="s">
        <v>79</v>
      </c>
      <c r="D43" s="244" t="s">
        <v>136</v>
      </c>
      <c r="G43" s="14"/>
      <c r="H43" s="14"/>
      <c r="I43" s="14"/>
      <c r="J43" s="14"/>
      <c r="K43" s="14"/>
      <c r="L43" s="14"/>
      <c r="M43" s="14"/>
      <c r="N43" s="14"/>
      <c r="O43" s="14"/>
      <c r="P43" s="403">
        <f>SUM(P20:P42)</f>
        <v>1956.815</v>
      </c>
      <c r="Q43" s="410">
        <f>SUM(Q20:Q42)</f>
        <v>0</v>
      </c>
      <c r="R43" s="411">
        <f>SUM(R20:R42)</f>
        <v>0</v>
      </c>
      <c r="S43" s="415">
        <f>SUM(S20:S42)</f>
        <v>0</v>
      </c>
      <c r="U43" s="57">
        <f>ROUND(SUM(U20:U42),2)</f>
        <v>105089.55</v>
      </c>
      <c r="V43" s="213"/>
    </row>
    <row r="44" spans="2:22" s="247" customFormat="1" ht="9.75" thickTop="1">
      <c r="B44" s="248"/>
      <c r="C44" s="245"/>
      <c r="D44" s="246"/>
      <c r="G44" s="264"/>
      <c r="H44" s="264"/>
      <c r="I44" s="264"/>
      <c r="J44" s="264"/>
      <c r="K44" s="264"/>
      <c r="L44" s="264"/>
      <c r="M44" s="264"/>
      <c r="N44" s="264"/>
      <c r="O44" s="264"/>
      <c r="P44" s="262"/>
      <c r="Q44" s="262"/>
      <c r="R44" s="262"/>
      <c r="S44" s="262"/>
      <c r="U44" s="265"/>
      <c r="V44" s="266"/>
    </row>
    <row r="45" spans="2:22" s="16" customFormat="1" ht="16.5" customHeight="1" thickBot="1">
      <c r="B45" s="130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2"/>
    </row>
    <row r="46" spans="4:24" ht="16.5" customHeight="1" thickTop="1">
      <c r="D46" s="6"/>
      <c r="E46" s="6"/>
      <c r="F46" s="6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4:24" ht="16.5" customHeight="1">
      <c r="D47" s="6"/>
      <c r="E47" s="6"/>
      <c r="F47" s="6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4:24" ht="16.5" customHeight="1">
      <c r="D48" s="6"/>
      <c r="E48" s="6"/>
      <c r="F48" s="6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4:24" ht="16.5" customHeight="1">
      <c r="D49" s="6"/>
      <c r="E49" s="6"/>
      <c r="F49" s="6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4:24" ht="16.5" customHeight="1">
      <c r="D50" s="6"/>
      <c r="E50" s="6"/>
      <c r="F50" s="6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4:24" ht="16.5" customHeight="1">
      <c r="D51" s="6"/>
      <c r="E51" s="6"/>
      <c r="F51" s="6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4:24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4:24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4:24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4:24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4:24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4:24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4:24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4:24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4:24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4:24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4:24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4:24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4:24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4:24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4:24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4:24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4:24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4:24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4:24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4:24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4:24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4:24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4:24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4:24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4:24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4:24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4:24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4:24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4:24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4:24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4:24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4:24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4:24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4:24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4:24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4:24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4:24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4:24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4:24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4:24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4:24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4:24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4:24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4:24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4:24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4:24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4:24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4:24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4:24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4:24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4:24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4:24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4:24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4:24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4:24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4:24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4:24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4:24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4:24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4:24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4:24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4:24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4:24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4:24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4:24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4:24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4:24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4:24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4:24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4:24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4:24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4:24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4:24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4:24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4:24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4:24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4:24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4:24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4:24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4:24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4:24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4:24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4:24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4:24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4:24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4:24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4:24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4:24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4:24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4:24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4:24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4:24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4:24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4:24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4:24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4:24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4:24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4:24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4:24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4:24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4:24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4:24" ht="16.5" customHeight="1">
      <c r="D153" s="5"/>
      <c r="E153" s="5"/>
      <c r="F153" s="5"/>
      <c r="W153" s="5"/>
      <c r="X153" s="5"/>
    </row>
    <row r="154" spans="4:6" ht="16.5" customHeight="1">
      <c r="D154" s="5"/>
      <c r="E154" s="5"/>
      <c r="F154" s="5"/>
    </row>
    <row r="155" spans="4:6" ht="16.5" customHeight="1">
      <c r="D155" s="5"/>
      <c r="E155" s="5"/>
      <c r="F155" s="5"/>
    </row>
    <row r="156" spans="4:6" ht="16.5" customHeight="1">
      <c r="D156" s="5"/>
      <c r="E156" s="5"/>
      <c r="F156" s="5"/>
    </row>
    <row r="157" spans="4:6" ht="16.5" customHeight="1">
      <c r="D157" s="5"/>
      <c r="E157" s="5"/>
      <c r="F157" s="5"/>
    </row>
    <row r="158" spans="4:6" ht="16.5" customHeight="1">
      <c r="D158" s="5"/>
      <c r="E158" s="5"/>
      <c r="F158" s="5"/>
    </row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GL114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15.7109375" style="16" customWidth="1"/>
    <col min="2" max="2" width="10.7109375" style="16" customWidth="1"/>
    <col min="3" max="3" width="10.421875" style="16" customWidth="1"/>
    <col min="4" max="4" width="44.00390625" style="16" customWidth="1"/>
    <col min="5" max="5" width="18.00390625" style="16" bestFit="1" customWidth="1"/>
    <col min="6" max="6" width="15.57421875" style="16" customWidth="1"/>
    <col min="7" max="7" width="7.7109375" style="16" hidden="1" customWidth="1"/>
    <col min="8" max="20" width="8.7109375" style="16" customWidth="1"/>
    <col min="21" max="21" width="10.7109375" style="16" customWidth="1"/>
    <col min="22" max="16384" width="11.421875" style="16" customWidth="1"/>
  </cols>
  <sheetData>
    <row r="1" spans="21:22" ht="45" customHeight="1">
      <c r="U1" s="550"/>
      <c r="V1" s="551"/>
    </row>
    <row r="2" spans="2:22" s="70" customFormat="1" ht="26.25">
      <c r="B2" s="230" t="s">
        <v>144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552"/>
    </row>
    <row r="3" spans="1:22" s="77" customFormat="1" ht="11.25">
      <c r="A3" s="75" t="s">
        <v>40</v>
      </c>
      <c r="B3" s="150"/>
      <c r="U3" s="553"/>
      <c r="V3" s="553"/>
    </row>
    <row r="4" spans="1:22" s="77" customFormat="1" ht="11.25">
      <c r="A4" s="75" t="s">
        <v>41</v>
      </c>
      <c r="B4" s="150"/>
      <c r="U4" s="150"/>
      <c r="V4" s="553"/>
    </row>
    <row r="5" spans="21:22" ht="24" customHeight="1">
      <c r="U5" s="74"/>
      <c r="V5" s="551"/>
    </row>
    <row r="6" spans="2:178" s="554" customFormat="1" ht="23.25">
      <c r="B6" s="555" t="s">
        <v>116</v>
      </c>
      <c r="C6" s="555"/>
      <c r="D6" s="556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  <c r="R6" s="555"/>
      <c r="S6" s="555"/>
      <c r="T6" s="555"/>
      <c r="U6" s="555"/>
      <c r="V6" s="557"/>
      <c r="W6" s="555"/>
      <c r="X6" s="555"/>
      <c r="Y6" s="555"/>
      <c r="Z6" s="555"/>
      <c r="AA6" s="555"/>
      <c r="AB6" s="555"/>
      <c r="AC6" s="555"/>
      <c r="AD6" s="555"/>
      <c r="AE6" s="555"/>
      <c r="AF6" s="555"/>
      <c r="AG6" s="555"/>
      <c r="AH6" s="555"/>
      <c r="AI6" s="555"/>
      <c r="AJ6" s="555"/>
      <c r="AK6" s="555"/>
      <c r="AL6" s="555"/>
      <c r="AM6" s="555"/>
      <c r="AN6" s="555"/>
      <c r="AO6" s="555"/>
      <c r="AP6" s="555"/>
      <c r="AQ6" s="555"/>
      <c r="AR6" s="555"/>
      <c r="AS6" s="555"/>
      <c r="AT6" s="555"/>
      <c r="AU6" s="555"/>
      <c r="AV6" s="555"/>
      <c r="AW6" s="555"/>
      <c r="AX6" s="555"/>
      <c r="AY6" s="555"/>
      <c r="AZ6" s="555"/>
      <c r="BA6" s="555"/>
      <c r="BB6" s="555"/>
      <c r="BC6" s="555"/>
      <c r="BD6" s="555"/>
      <c r="BE6" s="555"/>
      <c r="BF6" s="555"/>
      <c r="BG6" s="555"/>
      <c r="BH6" s="555"/>
      <c r="BI6" s="555"/>
      <c r="BJ6" s="555"/>
      <c r="BK6" s="555"/>
      <c r="BL6" s="555"/>
      <c r="BM6" s="555"/>
      <c r="BN6" s="555"/>
      <c r="BO6" s="555"/>
      <c r="BP6" s="555"/>
      <c r="BQ6" s="555"/>
      <c r="BR6" s="555"/>
      <c r="BS6" s="555"/>
      <c r="BT6" s="555"/>
      <c r="BU6" s="555"/>
      <c r="BV6" s="555"/>
      <c r="BW6" s="555"/>
      <c r="BX6" s="555"/>
      <c r="BY6" s="555"/>
      <c r="BZ6" s="555"/>
      <c r="CA6" s="555"/>
      <c r="CB6" s="555"/>
      <c r="CC6" s="555"/>
      <c r="CD6" s="555"/>
      <c r="CE6" s="555"/>
      <c r="CF6" s="555"/>
      <c r="CG6" s="555"/>
      <c r="CH6" s="555"/>
      <c r="CI6" s="555"/>
      <c r="CJ6" s="555"/>
      <c r="CK6" s="555"/>
      <c r="CL6" s="555"/>
      <c r="CM6" s="555"/>
      <c r="CN6" s="555"/>
      <c r="CO6" s="555"/>
      <c r="CP6" s="555"/>
      <c r="CQ6" s="555"/>
      <c r="CR6" s="555"/>
      <c r="CS6" s="555"/>
      <c r="CT6" s="555"/>
      <c r="CU6" s="555"/>
      <c r="CV6" s="555"/>
      <c r="CW6" s="555"/>
      <c r="CX6" s="555"/>
      <c r="CY6" s="555"/>
      <c r="CZ6" s="555"/>
      <c r="DA6" s="555"/>
      <c r="DB6" s="555"/>
      <c r="DC6" s="555"/>
      <c r="DD6" s="555"/>
      <c r="DE6" s="555"/>
      <c r="DF6" s="555"/>
      <c r="DG6" s="555"/>
      <c r="DH6" s="555"/>
      <c r="DI6" s="555"/>
      <c r="DJ6" s="555"/>
      <c r="DK6" s="555"/>
      <c r="DL6" s="555"/>
      <c r="DM6" s="555"/>
      <c r="DN6" s="555"/>
      <c r="DO6" s="555"/>
      <c r="DP6" s="555"/>
      <c r="DQ6" s="555"/>
      <c r="DR6" s="555"/>
      <c r="DS6" s="555"/>
      <c r="DT6" s="555"/>
      <c r="DU6" s="555"/>
      <c r="DV6" s="555"/>
      <c r="DW6" s="555"/>
      <c r="DX6" s="555"/>
      <c r="DY6" s="555"/>
      <c r="DZ6" s="555"/>
      <c r="EA6" s="555"/>
      <c r="EB6" s="555"/>
      <c r="EC6" s="555"/>
      <c r="ED6" s="555"/>
      <c r="EE6" s="555"/>
      <c r="EF6" s="555"/>
      <c r="EG6" s="555"/>
      <c r="EH6" s="555"/>
      <c r="EI6" s="555"/>
      <c r="EJ6" s="555"/>
      <c r="EK6" s="555"/>
      <c r="EL6" s="555"/>
      <c r="EM6" s="555"/>
      <c r="EN6" s="555"/>
      <c r="EO6" s="555"/>
      <c r="EP6" s="555"/>
      <c r="EQ6" s="555"/>
      <c r="ER6" s="555"/>
      <c r="ES6" s="555"/>
      <c r="ET6" s="555"/>
      <c r="EU6" s="555"/>
      <c r="EV6" s="555"/>
      <c r="EW6" s="555"/>
      <c r="EX6" s="555"/>
      <c r="EY6" s="555"/>
      <c r="EZ6" s="555"/>
      <c r="FA6" s="555"/>
      <c r="FB6" s="555"/>
      <c r="FC6" s="555"/>
      <c r="FD6" s="555"/>
      <c r="FE6" s="555"/>
      <c r="FF6" s="555"/>
      <c r="FG6" s="555"/>
      <c r="FH6" s="555"/>
      <c r="FI6" s="555"/>
      <c r="FJ6" s="555"/>
      <c r="FK6" s="555"/>
      <c r="FL6" s="555"/>
      <c r="FM6" s="555"/>
      <c r="FN6" s="555"/>
      <c r="FO6" s="555"/>
      <c r="FP6" s="555"/>
      <c r="FQ6" s="555"/>
      <c r="FR6" s="555"/>
      <c r="FS6" s="555"/>
      <c r="FT6" s="555"/>
      <c r="FU6" s="555"/>
      <c r="FV6" s="555"/>
    </row>
    <row r="7" spans="2:178" s="84" customFormat="1" ht="14.25" customHeight="1"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558"/>
      <c r="V7" s="55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  <c r="DG7" s="268"/>
      <c r="DH7" s="268"/>
      <c r="DI7" s="268"/>
      <c r="DJ7" s="268"/>
      <c r="DK7" s="268"/>
      <c r="DL7" s="268"/>
      <c r="DM7" s="268"/>
      <c r="DN7" s="268"/>
      <c r="DO7" s="268"/>
      <c r="DP7" s="268"/>
      <c r="DQ7" s="268"/>
      <c r="DR7" s="268"/>
      <c r="DS7" s="268"/>
      <c r="DT7" s="268"/>
      <c r="DU7" s="268"/>
      <c r="DV7" s="268"/>
      <c r="DW7" s="268"/>
      <c r="DX7" s="268"/>
      <c r="DY7" s="268"/>
      <c r="DZ7" s="268"/>
      <c r="EA7" s="268"/>
      <c r="EB7" s="268"/>
      <c r="EC7" s="268"/>
      <c r="ED7" s="268"/>
      <c r="EE7" s="268"/>
      <c r="EF7" s="268"/>
      <c r="EG7" s="268"/>
      <c r="EH7" s="268"/>
      <c r="EI7" s="268"/>
      <c r="EJ7" s="268"/>
      <c r="EK7" s="268"/>
      <c r="EL7" s="268"/>
      <c r="EM7" s="268"/>
      <c r="EN7" s="268"/>
      <c r="EO7" s="268"/>
      <c r="EP7" s="268"/>
      <c r="EQ7" s="268"/>
      <c r="ER7" s="268"/>
      <c r="ES7" s="268"/>
      <c r="ET7" s="268"/>
      <c r="EU7" s="268"/>
      <c r="EV7" s="268"/>
      <c r="EW7" s="268"/>
      <c r="EX7" s="268"/>
      <c r="EY7" s="268"/>
      <c r="EZ7" s="268"/>
      <c r="FA7" s="268"/>
      <c r="FB7" s="268"/>
      <c r="FC7" s="268"/>
      <c r="FD7" s="268"/>
      <c r="FE7" s="268"/>
      <c r="FF7" s="268"/>
      <c r="FG7" s="268"/>
      <c r="FH7" s="268"/>
      <c r="FI7" s="268"/>
      <c r="FJ7" s="268"/>
      <c r="FK7" s="268"/>
      <c r="FL7" s="268"/>
      <c r="FM7" s="268"/>
      <c r="FN7" s="268"/>
      <c r="FO7" s="268"/>
      <c r="FP7" s="268"/>
      <c r="FQ7" s="268"/>
      <c r="FR7" s="268"/>
      <c r="FS7" s="268"/>
      <c r="FT7" s="268"/>
      <c r="FU7" s="268"/>
      <c r="FV7" s="268"/>
    </row>
    <row r="8" spans="2:178" s="559" customFormat="1" ht="23.25">
      <c r="B8" s="555" t="s">
        <v>1</v>
      </c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56"/>
      <c r="U8" s="556"/>
      <c r="V8" s="560"/>
      <c r="W8" s="556"/>
      <c r="X8" s="556"/>
      <c r="Y8" s="556"/>
      <c r="Z8" s="556"/>
      <c r="AA8" s="556"/>
      <c r="AB8" s="556"/>
      <c r="AC8" s="556"/>
      <c r="AD8" s="556"/>
      <c r="AE8" s="556"/>
      <c r="AF8" s="556"/>
      <c r="AG8" s="556"/>
      <c r="AH8" s="556"/>
      <c r="AI8" s="556"/>
      <c r="AJ8" s="556"/>
      <c r="AK8" s="556"/>
      <c r="AL8" s="556"/>
      <c r="AM8" s="556"/>
      <c r="AN8" s="556"/>
      <c r="AO8" s="556"/>
      <c r="AP8" s="556"/>
      <c r="AQ8" s="556"/>
      <c r="AR8" s="556"/>
      <c r="AS8" s="556"/>
      <c r="AT8" s="556"/>
      <c r="AU8" s="556"/>
      <c r="AV8" s="556"/>
      <c r="AW8" s="556"/>
      <c r="AX8" s="556"/>
      <c r="AY8" s="556"/>
      <c r="AZ8" s="556"/>
      <c r="BA8" s="556"/>
      <c r="BB8" s="556"/>
      <c r="BC8" s="556"/>
      <c r="BD8" s="556"/>
      <c r="BE8" s="556"/>
      <c r="BF8" s="556"/>
      <c r="BG8" s="556"/>
      <c r="BH8" s="556"/>
      <c r="BI8" s="556"/>
      <c r="BJ8" s="556"/>
      <c r="BK8" s="556"/>
      <c r="BL8" s="556"/>
      <c r="BM8" s="556"/>
      <c r="BN8" s="556"/>
      <c r="BO8" s="556"/>
      <c r="BP8" s="556"/>
      <c r="BQ8" s="556"/>
      <c r="BR8" s="556"/>
      <c r="BS8" s="556"/>
      <c r="BT8" s="556"/>
      <c r="BU8" s="556"/>
      <c r="BV8" s="556"/>
      <c r="BW8" s="556"/>
      <c r="BX8" s="556"/>
      <c r="BY8" s="556"/>
      <c r="BZ8" s="556"/>
      <c r="CA8" s="556"/>
      <c r="CB8" s="556"/>
      <c r="CC8" s="556"/>
      <c r="CD8" s="556"/>
      <c r="CE8" s="556"/>
      <c r="CF8" s="556"/>
      <c r="CG8" s="556"/>
      <c r="CH8" s="556"/>
      <c r="CI8" s="556"/>
      <c r="CJ8" s="556"/>
      <c r="CK8" s="556"/>
      <c r="CL8" s="556"/>
      <c r="CM8" s="556"/>
      <c r="CN8" s="556"/>
      <c r="CO8" s="556"/>
      <c r="CP8" s="556"/>
      <c r="CQ8" s="556"/>
      <c r="CR8" s="556"/>
      <c r="CS8" s="556"/>
      <c r="CT8" s="556"/>
      <c r="CU8" s="556"/>
      <c r="CV8" s="556"/>
      <c r="CW8" s="556"/>
      <c r="CX8" s="556"/>
      <c r="CY8" s="556"/>
      <c r="CZ8" s="556"/>
      <c r="DA8" s="556"/>
      <c r="DB8" s="556"/>
      <c r="DC8" s="556"/>
      <c r="DD8" s="556"/>
      <c r="DE8" s="556"/>
      <c r="DF8" s="556"/>
      <c r="DG8" s="556"/>
      <c r="DH8" s="556"/>
      <c r="DI8" s="556"/>
      <c r="DJ8" s="556"/>
      <c r="DK8" s="556"/>
      <c r="DL8" s="556"/>
      <c r="DM8" s="556"/>
      <c r="DN8" s="556"/>
      <c r="DO8" s="556"/>
      <c r="DP8" s="556"/>
      <c r="DQ8" s="556"/>
      <c r="DR8" s="556"/>
      <c r="DS8" s="556"/>
      <c r="DT8" s="556"/>
      <c r="DU8" s="556"/>
      <c r="DV8" s="556"/>
      <c r="DW8" s="556"/>
      <c r="DX8" s="556"/>
      <c r="DY8" s="556"/>
      <c r="DZ8" s="556"/>
      <c r="EA8" s="556"/>
      <c r="EB8" s="556"/>
      <c r="EC8" s="556"/>
      <c r="ED8" s="556"/>
      <c r="EE8" s="556"/>
      <c r="EF8" s="556"/>
      <c r="EG8" s="556"/>
      <c r="EH8" s="556"/>
      <c r="EI8" s="556"/>
      <c r="EJ8" s="556"/>
      <c r="EK8" s="556"/>
      <c r="EL8" s="556"/>
      <c r="EM8" s="556"/>
      <c r="EN8" s="556"/>
      <c r="EO8" s="556"/>
      <c r="EP8" s="556"/>
      <c r="EQ8" s="556"/>
      <c r="ER8" s="556"/>
      <c r="ES8" s="556"/>
      <c r="ET8" s="556"/>
      <c r="EU8" s="556"/>
      <c r="EV8" s="556"/>
      <c r="EW8" s="556"/>
      <c r="EX8" s="556"/>
      <c r="EY8" s="556"/>
      <c r="EZ8" s="556"/>
      <c r="FA8" s="556"/>
      <c r="FB8" s="556"/>
      <c r="FC8" s="556"/>
      <c r="FD8" s="556"/>
      <c r="FE8" s="556"/>
      <c r="FF8" s="556"/>
      <c r="FG8" s="556"/>
      <c r="FH8" s="556"/>
      <c r="FI8" s="556"/>
      <c r="FJ8" s="556"/>
      <c r="FK8" s="556"/>
      <c r="FL8" s="556"/>
      <c r="FM8" s="556"/>
      <c r="FN8" s="556"/>
      <c r="FO8" s="556"/>
      <c r="FP8" s="556"/>
      <c r="FQ8" s="556"/>
      <c r="FR8" s="556"/>
      <c r="FS8" s="556"/>
      <c r="FT8" s="556"/>
      <c r="FU8" s="556"/>
      <c r="FV8" s="556"/>
    </row>
    <row r="9" spans="2:178" s="84" customFormat="1" ht="15.75"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558"/>
      <c r="V9" s="55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8"/>
      <c r="BY9" s="268"/>
      <c r="BZ9" s="268"/>
      <c r="CA9" s="268"/>
      <c r="CB9" s="268"/>
      <c r="CC9" s="268"/>
      <c r="CD9" s="268"/>
      <c r="CE9" s="268"/>
      <c r="CF9" s="268"/>
      <c r="CG9" s="268"/>
      <c r="CH9" s="268"/>
      <c r="CI9" s="268"/>
      <c r="CJ9" s="268"/>
      <c r="CK9" s="268"/>
      <c r="CL9" s="268"/>
      <c r="CM9" s="268"/>
      <c r="CN9" s="268"/>
      <c r="CO9" s="268"/>
      <c r="CP9" s="268"/>
      <c r="CQ9" s="268"/>
      <c r="CR9" s="268"/>
      <c r="CS9" s="268"/>
      <c r="CT9" s="268"/>
      <c r="CU9" s="268"/>
      <c r="CV9" s="268"/>
      <c r="CW9" s="268"/>
      <c r="CX9" s="268"/>
      <c r="CY9" s="268"/>
      <c r="CZ9" s="268"/>
      <c r="DA9" s="268"/>
      <c r="DB9" s="268"/>
      <c r="DC9" s="268"/>
      <c r="DD9" s="268"/>
      <c r="DE9" s="268"/>
      <c r="DF9" s="268"/>
      <c r="DG9" s="268"/>
      <c r="DH9" s="268"/>
      <c r="DI9" s="268"/>
      <c r="DJ9" s="268"/>
      <c r="DK9" s="268"/>
      <c r="DL9" s="268"/>
      <c r="DM9" s="268"/>
      <c r="DN9" s="268"/>
      <c r="DO9" s="268"/>
      <c r="DP9" s="268"/>
      <c r="DQ9" s="268"/>
      <c r="DR9" s="268"/>
      <c r="DS9" s="268"/>
      <c r="DT9" s="268"/>
      <c r="DU9" s="268"/>
      <c r="DV9" s="268"/>
      <c r="DW9" s="268"/>
      <c r="DX9" s="268"/>
      <c r="DY9" s="268"/>
      <c r="DZ9" s="268"/>
      <c r="EA9" s="268"/>
      <c r="EB9" s="268"/>
      <c r="EC9" s="268"/>
      <c r="ED9" s="268"/>
      <c r="EE9" s="268"/>
      <c r="EF9" s="268"/>
      <c r="EG9" s="268"/>
      <c r="EH9" s="268"/>
      <c r="EI9" s="268"/>
      <c r="EJ9" s="268"/>
      <c r="EK9" s="268"/>
      <c r="EL9" s="268"/>
      <c r="EM9" s="268"/>
      <c r="EN9" s="268"/>
      <c r="EO9" s="268"/>
      <c r="EP9" s="268"/>
      <c r="EQ9" s="268"/>
      <c r="ER9" s="268"/>
      <c r="ES9" s="268"/>
      <c r="ET9" s="268"/>
      <c r="EU9" s="268"/>
      <c r="EV9" s="268"/>
      <c r="EW9" s="268"/>
      <c r="EX9" s="268"/>
      <c r="EY9" s="268"/>
      <c r="EZ9" s="268"/>
      <c r="FA9" s="268"/>
      <c r="FB9" s="268"/>
      <c r="FC9" s="268"/>
      <c r="FD9" s="268"/>
      <c r="FE9" s="268"/>
      <c r="FF9" s="268"/>
      <c r="FG9" s="268"/>
      <c r="FH9" s="268"/>
      <c r="FI9" s="268"/>
      <c r="FJ9" s="268"/>
      <c r="FK9" s="268"/>
      <c r="FL9" s="268"/>
      <c r="FM9" s="268"/>
      <c r="FN9" s="268"/>
      <c r="FO9" s="268"/>
      <c r="FP9" s="268"/>
      <c r="FQ9" s="268"/>
      <c r="FR9" s="268"/>
      <c r="FS9" s="268"/>
      <c r="FT9" s="268"/>
      <c r="FU9" s="268"/>
      <c r="FV9" s="268"/>
    </row>
    <row r="10" spans="2:178" s="559" customFormat="1" ht="23.25">
      <c r="B10" s="555" t="s">
        <v>117</v>
      </c>
      <c r="C10" s="556"/>
      <c r="D10" s="556"/>
      <c r="E10" s="556"/>
      <c r="F10" s="556"/>
      <c r="G10" s="556"/>
      <c r="H10" s="556"/>
      <c r="I10" s="556"/>
      <c r="J10" s="556"/>
      <c r="K10" s="556"/>
      <c r="L10" s="556"/>
      <c r="M10" s="556"/>
      <c r="N10" s="556"/>
      <c r="O10" s="556"/>
      <c r="P10" s="556"/>
      <c r="Q10" s="556"/>
      <c r="R10" s="556"/>
      <c r="S10" s="556"/>
      <c r="T10" s="556"/>
      <c r="U10" s="556"/>
      <c r="V10" s="560"/>
      <c r="W10" s="556"/>
      <c r="X10" s="556"/>
      <c r="Y10" s="556"/>
      <c r="Z10" s="556"/>
      <c r="AA10" s="556"/>
      <c r="AB10" s="556"/>
      <c r="AC10" s="556"/>
      <c r="AD10" s="556"/>
      <c r="AE10" s="556"/>
      <c r="AF10" s="556"/>
      <c r="AG10" s="556"/>
      <c r="AH10" s="556"/>
      <c r="AI10" s="556"/>
      <c r="AJ10" s="556"/>
      <c r="AK10" s="556"/>
      <c r="AL10" s="556"/>
      <c r="AM10" s="556"/>
      <c r="AN10" s="556"/>
      <c r="AO10" s="556"/>
      <c r="AP10" s="556"/>
      <c r="AQ10" s="556"/>
      <c r="AR10" s="556"/>
      <c r="AS10" s="556"/>
      <c r="AT10" s="556"/>
      <c r="AU10" s="556"/>
      <c r="AV10" s="556"/>
      <c r="AW10" s="556"/>
      <c r="AX10" s="556"/>
      <c r="AY10" s="556"/>
      <c r="AZ10" s="556"/>
      <c r="BA10" s="556"/>
      <c r="BB10" s="556"/>
      <c r="BC10" s="556"/>
      <c r="BD10" s="556"/>
      <c r="BE10" s="556"/>
      <c r="BF10" s="556"/>
      <c r="BG10" s="556"/>
      <c r="BH10" s="556"/>
      <c r="BI10" s="556"/>
      <c r="BJ10" s="556"/>
      <c r="BK10" s="556"/>
      <c r="BL10" s="556"/>
      <c r="BM10" s="556"/>
      <c r="BN10" s="556"/>
      <c r="BO10" s="556"/>
      <c r="BP10" s="556"/>
      <c r="BQ10" s="556"/>
      <c r="BR10" s="556"/>
      <c r="BS10" s="556"/>
      <c r="BT10" s="556"/>
      <c r="BU10" s="556"/>
      <c r="BV10" s="556"/>
      <c r="BW10" s="556"/>
      <c r="BX10" s="556"/>
      <c r="BY10" s="556"/>
      <c r="BZ10" s="556"/>
      <c r="CA10" s="556"/>
      <c r="CB10" s="556"/>
      <c r="CC10" s="556"/>
      <c r="CD10" s="556"/>
      <c r="CE10" s="556"/>
      <c r="CF10" s="556"/>
      <c r="CG10" s="556"/>
      <c r="CH10" s="556"/>
      <c r="CI10" s="556"/>
      <c r="CJ10" s="556"/>
      <c r="CK10" s="556"/>
      <c r="CL10" s="556"/>
      <c r="CM10" s="556"/>
      <c r="CN10" s="556"/>
      <c r="CO10" s="556"/>
      <c r="CP10" s="556"/>
      <c r="CQ10" s="556"/>
      <c r="CR10" s="556"/>
      <c r="CS10" s="556"/>
      <c r="CT10" s="556"/>
      <c r="CU10" s="556"/>
      <c r="CV10" s="556"/>
      <c r="CW10" s="556"/>
      <c r="CX10" s="556"/>
      <c r="CY10" s="556"/>
      <c r="CZ10" s="556"/>
      <c r="DA10" s="556"/>
      <c r="DB10" s="556"/>
      <c r="DC10" s="556"/>
      <c r="DD10" s="556"/>
      <c r="DE10" s="556"/>
      <c r="DF10" s="556"/>
      <c r="DG10" s="556"/>
      <c r="DH10" s="556"/>
      <c r="DI10" s="556"/>
      <c r="DJ10" s="556"/>
      <c r="DK10" s="556"/>
      <c r="DL10" s="556"/>
      <c r="DM10" s="556"/>
      <c r="DN10" s="556"/>
      <c r="DO10" s="556"/>
      <c r="DP10" s="556"/>
      <c r="DQ10" s="556"/>
      <c r="DR10" s="556"/>
      <c r="DS10" s="556"/>
      <c r="DT10" s="556"/>
      <c r="DU10" s="556"/>
      <c r="DV10" s="556"/>
      <c r="DW10" s="556"/>
      <c r="DX10" s="556"/>
      <c r="DY10" s="556"/>
      <c r="DZ10" s="556"/>
      <c r="EA10" s="556"/>
      <c r="EB10" s="556"/>
      <c r="EC10" s="556"/>
      <c r="ED10" s="556"/>
      <c r="EE10" s="556"/>
      <c r="EF10" s="556"/>
      <c r="EG10" s="556"/>
      <c r="EH10" s="556"/>
      <c r="EI10" s="556"/>
      <c r="EJ10" s="556"/>
      <c r="EK10" s="556"/>
      <c r="EL10" s="556"/>
      <c r="EM10" s="556"/>
      <c r="EN10" s="556"/>
      <c r="EO10" s="556"/>
      <c r="EP10" s="556"/>
      <c r="EQ10" s="556"/>
      <c r="ER10" s="556"/>
      <c r="ES10" s="556"/>
      <c r="ET10" s="556"/>
      <c r="EU10" s="556"/>
      <c r="EV10" s="556"/>
      <c r="EW10" s="556"/>
      <c r="EX10" s="556"/>
      <c r="EY10" s="556"/>
      <c r="EZ10" s="556"/>
      <c r="FA10" s="556"/>
      <c r="FB10" s="556"/>
      <c r="FC10" s="556"/>
      <c r="FD10" s="556"/>
      <c r="FE10" s="556"/>
      <c r="FF10" s="556"/>
      <c r="FG10" s="556"/>
      <c r="FH10" s="556"/>
      <c r="FI10" s="556"/>
      <c r="FJ10" s="556"/>
      <c r="FK10" s="556"/>
      <c r="FL10" s="556"/>
      <c r="FM10" s="556"/>
      <c r="FN10" s="556"/>
      <c r="FO10" s="556"/>
      <c r="FP10" s="556"/>
      <c r="FQ10" s="556"/>
      <c r="FR10" s="556"/>
      <c r="FS10" s="556"/>
      <c r="FT10" s="556"/>
      <c r="FU10" s="556"/>
      <c r="FV10" s="556"/>
    </row>
    <row r="11" spans="2:178" s="84" customFormat="1" ht="16.5" thickBot="1"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558"/>
      <c r="V11" s="55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  <c r="BQ11" s="268"/>
      <c r="BR11" s="268"/>
      <c r="BS11" s="268"/>
      <c r="BT11" s="268"/>
      <c r="BU11" s="268"/>
      <c r="BV11" s="268"/>
      <c r="BW11" s="268"/>
      <c r="BX11" s="268"/>
      <c r="BY11" s="268"/>
      <c r="BZ11" s="268"/>
      <c r="CA11" s="268"/>
      <c r="CB11" s="268"/>
      <c r="CC11" s="268"/>
      <c r="CD11" s="268"/>
      <c r="CE11" s="268"/>
      <c r="CF11" s="268"/>
      <c r="CG11" s="268"/>
      <c r="CH11" s="268"/>
      <c r="CI11" s="268"/>
      <c r="CJ11" s="268"/>
      <c r="CK11" s="268"/>
      <c r="CL11" s="268"/>
      <c r="CM11" s="268"/>
      <c r="CN11" s="268"/>
      <c r="CO11" s="268"/>
      <c r="CP11" s="268"/>
      <c r="CQ11" s="268"/>
      <c r="CR11" s="268"/>
      <c r="CS11" s="268"/>
      <c r="CT11" s="268"/>
      <c r="CU11" s="268"/>
      <c r="CV11" s="268"/>
      <c r="CW11" s="268"/>
      <c r="CX11" s="268"/>
      <c r="CY11" s="268"/>
      <c r="CZ11" s="268"/>
      <c r="DA11" s="268"/>
      <c r="DB11" s="268"/>
      <c r="DC11" s="268"/>
      <c r="DD11" s="268"/>
      <c r="DE11" s="268"/>
      <c r="DF11" s="268"/>
      <c r="DG11" s="268"/>
      <c r="DH11" s="268"/>
      <c r="DI11" s="268"/>
      <c r="DJ11" s="268"/>
      <c r="DK11" s="268"/>
      <c r="DL11" s="268"/>
      <c r="DM11" s="268"/>
      <c r="DN11" s="268"/>
      <c r="DO11" s="268"/>
      <c r="DP11" s="268"/>
      <c r="DQ11" s="268"/>
      <c r="DR11" s="268"/>
      <c r="DS11" s="268"/>
      <c r="DT11" s="268"/>
      <c r="DU11" s="268"/>
      <c r="DV11" s="268"/>
      <c r="DW11" s="268"/>
      <c r="DX11" s="268"/>
      <c r="DY11" s="268"/>
      <c r="DZ11" s="268"/>
      <c r="EA11" s="268"/>
      <c r="EB11" s="268"/>
      <c r="EC11" s="268"/>
      <c r="ED11" s="268"/>
      <c r="EE11" s="268"/>
      <c r="EF11" s="268"/>
      <c r="EG11" s="268"/>
      <c r="EH11" s="268"/>
      <c r="EI11" s="268"/>
      <c r="EJ11" s="268"/>
      <c r="EK11" s="268"/>
      <c r="EL11" s="268"/>
      <c r="EM11" s="268"/>
      <c r="EN11" s="268"/>
      <c r="EO11" s="268"/>
      <c r="EP11" s="268"/>
      <c r="EQ11" s="268"/>
      <c r="ER11" s="268"/>
      <c r="ES11" s="268"/>
      <c r="ET11" s="268"/>
      <c r="EU11" s="268"/>
      <c r="EV11" s="268"/>
      <c r="EW11" s="268"/>
      <c r="EX11" s="268"/>
      <c r="EY11" s="268"/>
      <c r="EZ11" s="268"/>
      <c r="FA11" s="268"/>
      <c r="FB11" s="268"/>
      <c r="FC11" s="268"/>
      <c r="FD11" s="268"/>
      <c r="FE11" s="268"/>
      <c r="FF11" s="268"/>
      <c r="FG11" s="268"/>
      <c r="FH11" s="268"/>
      <c r="FI11" s="268"/>
      <c r="FJ11" s="268"/>
      <c r="FK11" s="268"/>
      <c r="FL11" s="268"/>
      <c r="FM11" s="268"/>
      <c r="FN11" s="268"/>
      <c r="FO11" s="268"/>
      <c r="FP11" s="268"/>
      <c r="FQ11" s="268"/>
      <c r="FR11" s="268"/>
      <c r="FS11" s="268"/>
      <c r="FT11" s="268"/>
      <c r="FU11" s="268"/>
      <c r="FV11" s="268"/>
    </row>
    <row r="12" spans="2:178" s="84" customFormat="1" ht="16.5" thickTop="1">
      <c r="B12" s="561"/>
      <c r="C12" s="562"/>
      <c r="D12" s="562"/>
      <c r="E12" s="562"/>
      <c r="F12" s="562"/>
      <c r="G12" s="562"/>
      <c r="H12" s="562"/>
      <c r="I12" s="562"/>
      <c r="J12" s="562"/>
      <c r="K12" s="562"/>
      <c r="L12" s="562"/>
      <c r="M12" s="562"/>
      <c r="N12" s="562"/>
      <c r="O12" s="562"/>
      <c r="P12" s="562"/>
      <c r="Q12" s="562"/>
      <c r="R12" s="562"/>
      <c r="S12" s="562"/>
      <c r="T12" s="562"/>
      <c r="U12" s="563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268"/>
      <c r="BA12" s="268"/>
      <c r="BB12" s="268"/>
      <c r="BC12" s="268"/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8"/>
      <c r="BR12" s="268"/>
      <c r="BS12" s="268"/>
      <c r="BT12" s="268"/>
      <c r="BU12" s="268"/>
      <c r="BV12" s="268"/>
      <c r="BW12" s="268"/>
      <c r="BX12" s="268"/>
      <c r="BY12" s="268"/>
      <c r="BZ12" s="268"/>
      <c r="CA12" s="268"/>
      <c r="CB12" s="268"/>
      <c r="CC12" s="268"/>
      <c r="CD12" s="268"/>
      <c r="CE12" s="268"/>
      <c r="CF12" s="268"/>
      <c r="CG12" s="268"/>
      <c r="CH12" s="268"/>
      <c r="CI12" s="268"/>
      <c r="CJ12" s="268"/>
      <c r="CK12" s="268"/>
      <c r="CL12" s="268"/>
      <c r="CM12" s="268"/>
      <c r="CN12" s="268"/>
      <c r="CO12" s="268"/>
      <c r="CP12" s="268"/>
      <c r="CQ12" s="268"/>
      <c r="CR12" s="268"/>
      <c r="CS12" s="268"/>
      <c r="CT12" s="268"/>
      <c r="CU12" s="268"/>
      <c r="CV12" s="268"/>
      <c r="CW12" s="268"/>
      <c r="CX12" s="268"/>
      <c r="CY12" s="268"/>
      <c r="CZ12" s="268"/>
      <c r="DA12" s="268"/>
      <c r="DB12" s="268"/>
      <c r="DC12" s="268"/>
      <c r="DD12" s="268"/>
      <c r="DE12" s="268"/>
      <c r="DF12" s="268"/>
      <c r="DG12" s="268"/>
      <c r="DH12" s="268"/>
      <c r="DI12" s="268"/>
      <c r="DJ12" s="268"/>
      <c r="DK12" s="268"/>
      <c r="DL12" s="268"/>
      <c r="DM12" s="268"/>
      <c r="DN12" s="268"/>
      <c r="DO12" s="268"/>
      <c r="DP12" s="268"/>
      <c r="DQ12" s="268"/>
      <c r="DR12" s="268"/>
      <c r="DS12" s="268"/>
      <c r="DT12" s="268"/>
      <c r="DU12" s="268"/>
      <c r="DV12" s="268"/>
      <c r="DW12" s="268"/>
      <c r="DX12" s="268"/>
      <c r="DY12" s="268"/>
      <c r="DZ12" s="268"/>
      <c r="EA12" s="268"/>
      <c r="EB12" s="268"/>
      <c r="EC12" s="268"/>
      <c r="ED12" s="268"/>
      <c r="EE12" s="268"/>
      <c r="EF12" s="268"/>
      <c r="EG12" s="268"/>
      <c r="EH12" s="268"/>
      <c r="EI12" s="268"/>
      <c r="EJ12" s="268"/>
      <c r="EK12" s="268"/>
      <c r="EL12" s="268"/>
      <c r="EM12" s="268"/>
      <c r="EN12" s="268"/>
      <c r="EO12" s="268"/>
      <c r="EP12" s="268"/>
      <c r="EQ12" s="268"/>
      <c r="ER12" s="268"/>
      <c r="ES12" s="268"/>
      <c r="ET12" s="268"/>
      <c r="EU12" s="268"/>
      <c r="EV12" s="268"/>
      <c r="EW12" s="268"/>
      <c r="EX12" s="268"/>
      <c r="EY12" s="268"/>
      <c r="EZ12" s="268"/>
      <c r="FA12" s="268"/>
      <c r="FB12" s="268"/>
      <c r="FC12" s="268"/>
      <c r="FD12" s="268"/>
      <c r="FE12" s="268"/>
      <c r="FF12" s="268"/>
      <c r="FG12" s="268"/>
      <c r="FH12" s="268"/>
      <c r="FI12" s="268"/>
      <c r="FJ12" s="268"/>
      <c r="FK12" s="268"/>
      <c r="FL12" s="268"/>
      <c r="FM12" s="268"/>
      <c r="FN12" s="268"/>
      <c r="FO12" s="268"/>
      <c r="FP12" s="268"/>
      <c r="FQ12" s="268"/>
      <c r="FR12" s="268"/>
      <c r="FS12" s="268"/>
      <c r="FT12" s="268"/>
      <c r="FU12" s="268"/>
      <c r="FV12" s="268"/>
    </row>
    <row r="13" spans="2:178" s="84" customFormat="1" ht="19.5">
      <c r="B13" s="90" t="s">
        <v>124</v>
      </c>
      <c r="C13" s="564"/>
      <c r="D13" s="564"/>
      <c r="E13" s="564"/>
      <c r="F13" s="564"/>
      <c r="G13" s="564"/>
      <c r="H13" s="564"/>
      <c r="I13" s="564"/>
      <c r="J13" s="564"/>
      <c r="K13" s="564"/>
      <c r="L13" s="564"/>
      <c r="M13" s="564"/>
      <c r="N13" s="564"/>
      <c r="O13" s="564"/>
      <c r="P13" s="564"/>
      <c r="Q13" s="564"/>
      <c r="R13" s="564"/>
      <c r="S13" s="564"/>
      <c r="T13" s="564"/>
      <c r="U13" s="565"/>
      <c r="V13" s="55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68"/>
      <c r="BU13" s="268"/>
      <c r="BV13" s="268"/>
      <c r="BW13" s="268"/>
      <c r="BX13" s="268"/>
      <c r="BY13" s="268"/>
      <c r="BZ13" s="268"/>
      <c r="CA13" s="268"/>
      <c r="CB13" s="268"/>
      <c r="CC13" s="268"/>
      <c r="CD13" s="268"/>
      <c r="CE13" s="268"/>
      <c r="CF13" s="268"/>
      <c r="CG13" s="268"/>
      <c r="CH13" s="268"/>
      <c r="CI13" s="268"/>
      <c r="CJ13" s="268"/>
      <c r="CK13" s="268"/>
      <c r="CL13" s="268"/>
      <c r="CM13" s="268"/>
      <c r="CN13" s="268"/>
      <c r="CO13" s="268"/>
      <c r="CP13" s="268"/>
      <c r="CQ13" s="268"/>
      <c r="CR13" s="268"/>
      <c r="CS13" s="268"/>
      <c r="CT13" s="268"/>
      <c r="CU13" s="268"/>
      <c r="CV13" s="268"/>
      <c r="CW13" s="268"/>
      <c r="CX13" s="268"/>
      <c r="CY13" s="268"/>
      <c r="CZ13" s="268"/>
      <c r="DA13" s="268"/>
      <c r="DB13" s="268"/>
      <c r="DC13" s="268"/>
      <c r="DD13" s="268"/>
      <c r="DE13" s="268"/>
      <c r="DF13" s="268"/>
      <c r="DG13" s="268"/>
      <c r="DH13" s="268"/>
      <c r="DI13" s="268"/>
      <c r="DJ13" s="268"/>
      <c r="DK13" s="268"/>
      <c r="DL13" s="268"/>
      <c r="DM13" s="268"/>
      <c r="DN13" s="268"/>
      <c r="DO13" s="268"/>
      <c r="DP13" s="268"/>
      <c r="DQ13" s="268"/>
      <c r="DR13" s="268"/>
      <c r="DS13" s="268"/>
      <c r="DT13" s="268"/>
      <c r="DU13" s="268"/>
      <c r="DV13" s="268"/>
      <c r="DW13" s="268"/>
      <c r="DX13" s="268"/>
      <c r="DY13" s="268"/>
      <c r="DZ13" s="268"/>
      <c r="EA13" s="268"/>
      <c r="EB13" s="268"/>
      <c r="EC13" s="268"/>
      <c r="ED13" s="268"/>
      <c r="EE13" s="268"/>
      <c r="EF13" s="268"/>
      <c r="EG13" s="268"/>
      <c r="EH13" s="268"/>
      <c r="EI13" s="268"/>
      <c r="EJ13" s="268"/>
      <c r="EK13" s="268"/>
      <c r="EL13" s="268"/>
      <c r="EM13" s="268"/>
      <c r="EN13" s="268"/>
      <c r="EO13" s="268"/>
      <c r="EP13" s="268"/>
      <c r="EQ13" s="268"/>
      <c r="ER13" s="268"/>
      <c r="ES13" s="268"/>
      <c r="ET13" s="268"/>
      <c r="EU13" s="268"/>
      <c r="EV13" s="268"/>
      <c r="EW13" s="268"/>
      <c r="EX13" s="268"/>
      <c r="EY13" s="268"/>
      <c r="EZ13" s="268"/>
      <c r="FA13" s="268"/>
      <c r="FB13" s="268"/>
      <c r="FC13" s="268"/>
      <c r="FD13" s="268"/>
      <c r="FE13" s="268"/>
      <c r="FF13" s="268"/>
      <c r="FG13" s="268"/>
      <c r="FH13" s="268"/>
      <c r="FI13" s="268"/>
      <c r="FJ13" s="268"/>
      <c r="FK13" s="268"/>
      <c r="FL13" s="268"/>
      <c r="FM13" s="268"/>
      <c r="FN13" s="268"/>
      <c r="FO13" s="268"/>
      <c r="FP13" s="268"/>
      <c r="FQ13" s="268"/>
      <c r="FR13" s="268"/>
      <c r="FS13" s="268"/>
      <c r="FT13" s="268"/>
      <c r="FU13" s="268"/>
      <c r="FV13" s="268"/>
    </row>
    <row r="14" spans="2:21" s="84" customFormat="1" ht="16.5" thickBot="1">
      <c r="B14" s="267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566"/>
    </row>
    <row r="15" spans="2:21" s="567" customFormat="1" ht="33.75" customHeight="1" thickBot="1" thickTop="1">
      <c r="B15" s="568"/>
      <c r="C15" s="141"/>
      <c r="D15" s="141" t="s">
        <v>43</v>
      </c>
      <c r="E15" s="148" t="s">
        <v>58</v>
      </c>
      <c r="F15" s="148" t="s">
        <v>59</v>
      </c>
      <c r="G15" s="569" t="s">
        <v>118</v>
      </c>
      <c r="H15" s="569">
        <f>IF('[1]BASE'!EJ15=0,"",'[1]BASE'!EJ15)</f>
        <v>38322</v>
      </c>
      <c r="I15" s="569">
        <f>IF('[1]BASE'!EK15=0,"",'[1]BASE'!EK15)</f>
        <v>38353</v>
      </c>
      <c r="J15" s="569">
        <f>IF('[1]BASE'!EL15=0,"",'[1]BASE'!EL15)</f>
        <v>38384</v>
      </c>
      <c r="K15" s="569">
        <f>IF('[1]BASE'!EM15=0,"",'[1]BASE'!EM15)</f>
        <v>38412</v>
      </c>
      <c r="L15" s="569">
        <f>IF('[1]BASE'!EN15=0,"",'[1]BASE'!EN15)</f>
        <v>38443</v>
      </c>
      <c r="M15" s="569">
        <f>IF('[1]BASE'!EO15=0,"",'[1]BASE'!EO15)</f>
        <v>38473</v>
      </c>
      <c r="N15" s="569">
        <f>IF('[1]BASE'!EP15=0,"",'[1]BASE'!EP15)</f>
        <v>38504</v>
      </c>
      <c r="O15" s="569">
        <f>IF('[1]BASE'!EQ15=0,"",'[1]BASE'!EQ15)</f>
        <v>38534</v>
      </c>
      <c r="P15" s="569">
        <f>IF('[1]BASE'!ER15=0,"",'[1]BASE'!ER15)</f>
        <v>38565</v>
      </c>
      <c r="Q15" s="569">
        <f>IF('[1]BASE'!ES15=0,"",'[1]BASE'!ES15)</f>
        <v>38596</v>
      </c>
      <c r="R15" s="569">
        <f>IF('[1]BASE'!ET15=0,"",'[1]BASE'!ET15)</f>
        <v>38626</v>
      </c>
      <c r="S15" s="569">
        <f>IF('[1]BASE'!EU15=0,"",'[1]BASE'!EU15)</f>
        <v>38657</v>
      </c>
      <c r="T15" s="569">
        <f>IF('[1]BASE'!EV15=0,"",'[1]BASE'!EV15)</f>
        <v>38687</v>
      </c>
      <c r="U15" s="570"/>
    </row>
    <row r="16" spans="2:21" s="571" customFormat="1" ht="19.5" customHeight="1" thickTop="1">
      <c r="B16" s="572"/>
      <c r="C16" s="573"/>
      <c r="D16" s="574"/>
      <c r="E16" s="574"/>
      <c r="F16" s="574"/>
      <c r="G16" s="574"/>
      <c r="H16" s="575"/>
      <c r="I16" s="575"/>
      <c r="J16" s="575"/>
      <c r="K16" s="575"/>
      <c r="L16" s="575"/>
      <c r="M16" s="575"/>
      <c r="N16" s="575"/>
      <c r="O16" s="575"/>
      <c r="P16" s="575"/>
      <c r="Q16" s="575"/>
      <c r="R16" s="575"/>
      <c r="S16" s="575"/>
      <c r="T16" s="576"/>
      <c r="U16" s="570"/>
    </row>
    <row r="17" spans="2:21" s="571" customFormat="1" ht="19.5" customHeight="1">
      <c r="B17" s="572"/>
      <c r="C17" s="577">
        <f>IF('[1]BASE'!C17=0,"",'[1]BASE'!C17)</f>
        <v>1</v>
      </c>
      <c r="D17" s="577" t="str">
        <f>IF('[1]BASE'!D17=0,"",'[1]BASE'!D17)</f>
        <v>ABASTO - OLAVARRIA 1</v>
      </c>
      <c r="E17" s="577">
        <f>IF('[1]BASE'!E17=0,"",'[1]BASE'!E17)</f>
        <v>500</v>
      </c>
      <c r="F17" s="577">
        <f>IF('[1]BASE'!F17=0,"",'[1]BASE'!F17)</f>
        <v>291</v>
      </c>
      <c r="G17" s="578" t="str">
        <f>IF('[1]BASE'!G17=0,"",'[1]BASE'!G17)</f>
        <v>B</v>
      </c>
      <c r="H17" s="579">
        <f>IF('[1]BASE'!EJ17=0,"",'[1]BASE'!EJ17)</f>
      </c>
      <c r="I17" s="579">
        <f>IF('[1]BASE'!EK17=0,"",'[1]BASE'!EK17)</f>
      </c>
      <c r="J17" s="579">
        <f>IF('[1]BASE'!EL17=0,"",'[1]BASE'!EL17)</f>
      </c>
      <c r="K17" s="579">
        <f>IF('[1]BASE'!EM17=0,"",'[1]BASE'!EM17)</f>
      </c>
      <c r="L17" s="579">
        <f>IF('[1]BASE'!EN17=0,"",'[1]BASE'!EN17)</f>
      </c>
      <c r="M17" s="579">
        <f>IF('[1]BASE'!EO17=0,"",'[1]BASE'!EO17)</f>
      </c>
      <c r="N17" s="579">
        <f>IF('[1]BASE'!EP17=0,"",'[1]BASE'!EP17)</f>
      </c>
      <c r="O17" s="579">
        <f>IF('[1]BASE'!EQ17=0,"",'[1]BASE'!EQ17)</f>
        <v>2</v>
      </c>
      <c r="P17" s="579">
        <f>IF('[1]BASE'!ER17=0,"",'[1]BASE'!ER17)</f>
      </c>
      <c r="Q17" s="579">
        <f>IF('[1]BASE'!ES17=0,"",'[1]BASE'!ES17)</f>
      </c>
      <c r="R17" s="579">
        <f>IF('[1]BASE'!ET17=0,"",'[1]BASE'!ET17)</f>
      </c>
      <c r="S17" s="579">
        <f>IF('[1]BASE'!EU17=0,"",'[1]BASE'!EU17)</f>
      </c>
      <c r="T17" s="580">
        <f>IF('[1]BASE'!EW17=0,"",'[1]BASE'!EW17)</f>
      </c>
      <c r="U17" s="570"/>
    </row>
    <row r="18" spans="2:21" s="571" customFormat="1" ht="19.5" customHeight="1">
      <c r="B18" s="572"/>
      <c r="C18" s="581">
        <f>IF('[1]BASE'!C18=0,"",'[1]BASE'!C18)</f>
        <v>2</v>
      </c>
      <c r="D18" s="581" t="str">
        <f>IF('[1]BASE'!D18=0,"",'[1]BASE'!D18)</f>
        <v>ABASTO - OLAVARRIA 2</v>
      </c>
      <c r="E18" s="581">
        <f>IF('[1]BASE'!E18=0,"",'[1]BASE'!E18)</f>
        <v>500</v>
      </c>
      <c r="F18" s="581">
        <f>IF('[1]BASE'!F18=0,"",'[1]BASE'!F18)</f>
        <v>301.9</v>
      </c>
      <c r="G18" s="582">
        <f>IF('[1]BASE'!G18=0,"",'[1]BASE'!G18)</f>
      </c>
      <c r="H18" s="579">
        <f>IF('[1]BASE'!EJ18=0,"",'[1]BASE'!EJ18)</f>
      </c>
      <c r="I18" s="579">
        <f>IF('[1]BASE'!EK18=0,"",'[1]BASE'!EK18)</f>
      </c>
      <c r="J18" s="579">
        <f>IF('[1]BASE'!EL18=0,"",'[1]BASE'!EL18)</f>
      </c>
      <c r="K18" s="579">
        <f>IF('[1]BASE'!EM18=0,"",'[1]BASE'!EM18)</f>
      </c>
      <c r="L18" s="579">
        <f>IF('[1]BASE'!EN18=0,"",'[1]BASE'!EN18)</f>
      </c>
      <c r="M18" s="579">
        <f>IF('[1]BASE'!EO18=0,"",'[1]BASE'!EO18)</f>
      </c>
      <c r="N18" s="579">
        <f>IF('[1]BASE'!EP18=0,"",'[1]BASE'!EP18)</f>
      </c>
      <c r="O18" s="579">
        <f>IF('[1]BASE'!EQ18=0,"",'[1]BASE'!EQ18)</f>
      </c>
      <c r="P18" s="579">
        <f>IF('[1]BASE'!ER18=0,"",'[1]BASE'!ER18)</f>
      </c>
      <c r="Q18" s="579">
        <f>IF('[1]BASE'!ES18=0,"",'[1]BASE'!ES18)</f>
      </c>
      <c r="R18" s="579">
        <f>IF('[1]BASE'!ET18=0,"",'[1]BASE'!ET18)</f>
      </c>
      <c r="S18" s="579">
        <f>IF('[1]BASE'!EU18=0,"",'[1]BASE'!EU18)</f>
      </c>
      <c r="T18" s="580">
        <f>IF('[1]BASE'!EW18=0,"",'[1]BASE'!EW18)</f>
        <v>1</v>
      </c>
      <c r="U18" s="570"/>
    </row>
    <row r="19" spans="2:21" s="571" customFormat="1" ht="19.5" customHeight="1">
      <c r="B19" s="572"/>
      <c r="C19" s="583">
        <f>IF('[1]BASE'!C19=0,"",'[1]BASE'!C19)</f>
        <v>3</v>
      </c>
      <c r="D19" s="583" t="str">
        <f>IF('[1]BASE'!D19=0,"",'[1]BASE'!D19)</f>
        <v>AGUA DEL CAJON - CHOCON OESTE</v>
      </c>
      <c r="E19" s="583">
        <f>IF('[1]BASE'!E19=0,"",'[1]BASE'!E19)</f>
        <v>500</v>
      </c>
      <c r="F19" s="583">
        <f>IF('[1]BASE'!F19=0,"",'[1]BASE'!F19)</f>
        <v>52</v>
      </c>
      <c r="G19" s="584">
        <f>IF('[1]BASE'!G19=0,"",'[1]BASE'!G19)</f>
      </c>
      <c r="H19" s="579">
        <f>IF('[1]BASE'!EJ19=0,"",'[1]BASE'!EJ19)</f>
      </c>
      <c r="I19" s="579">
        <f>IF('[1]BASE'!EK19=0,"",'[1]BASE'!EK19)</f>
      </c>
      <c r="J19" s="579">
        <f>IF('[1]BASE'!EL19=0,"",'[1]BASE'!EL19)</f>
      </c>
      <c r="K19" s="579">
        <f>IF('[1]BASE'!EM19=0,"",'[1]BASE'!EM19)</f>
      </c>
      <c r="L19" s="579">
        <f>IF('[1]BASE'!EN19=0,"",'[1]BASE'!EN19)</f>
      </c>
      <c r="M19" s="579">
        <f>IF('[1]BASE'!EO19=0,"",'[1]BASE'!EO19)</f>
      </c>
      <c r="N19" s="579">
        <f>IF('[1]BASE'!EP19=0,"",'[1]BASE'!EP19)</f>
      </c>
      <c r="O19" s="579">
        <f>IF('[1]BASE'!EQ19=0,"",'[1]BASE'!EQ19)</f>
      </c>
      <c r="P19" s="579">
        <f>IF('[1]BASE'!ER19=0,"",'[1]BASE'!ER19)</f>
      </c>
      <c r="Q19" s="579">
        <f>IF('[1]BASE'!ES19=0,"",'[1]BASE'!ES19)</f>
      </c>
      <c r="R19" s="579">
        <f>IF('[1]BASE'!ET19=0,"",'[1]BASE'!ET19)</f>
      </c>
      <c r="S19" s="579">
        <f>IF('[1]BASE'!EU19=0,"",'[1]BASE'!EU19)</f>
      </c>
      <c r="T19" s="580">
        <f>IF('[1]BASE'!EW19=0,"",'[1]BASE'!EW19)</f>
      </c>
      <c r="U19" s="570"/>
    </row>
    <row r="20" spans="2:21" s="571" customFormat="1" ht="19.5" customHeight="1">
      <c r="B20" s="572"/>
      <c r="C20" s="581">
        <f>IF('[1]BASE'!C20=0,"",'[1]BASE'!C20)</f>
        <v>4</v>
      </c>
      <c r="D20" s="581" t="str">
        <f>IF('[1]BASE'!D20=0,"",'[1]BASE'!D20)</f>
        <v>ALICURA - E.T. P.del A. 1 (5LG1)</v>
      </c>
      <c r="E20" s="581">
        <f>IF('[1]BASE'!E20=0,"",'[1]BASE'!E20)</f>
        <v>500</v>
      </c>
      <c r="F20" s="581">
        <f>IF('[1]BASE'!F20=0,"",'[1]BASE'!F20)</f>
        <v>76</v>
      </c>
      <c r="G20" s="582" t="str">
        <f>IF('[1]BASE'!G20=0,"",'[1]BASE'!G20)</f>
        <v>C</v>
      </c>
      <c r="H20" s="579">
        <f>IF('[1]BASE'!EJ20=0,"",'[1]BASE'!EJ20)</f>
      </c>
      <c r="I20" s="579">
        <f>IF('[1]BASE'!EK20=0,"",'[1]BASE'!EK20)</f>
      </c>
      <c r="J20" s="579">
        <f>IF('[1]BASE'!EL20=0,"",'[1]BASE'!EL20)</f>
      </c>
      <c r="K20" s="579">
        <f>IF('[1]BASE'!EM20=0,"",'[1]BASE'!EM20)</f>
      </c>
      <c r="L20" s="579">
        <f>IF('[1]BASE'!EN20=0,"",'[1]BASE'!EN20)</f>
      </c>
      <c r="M20" s="579">
        <f>IF('[1]BASE'!EO20=0,"",'[1]BASE'!EO20)</f>
      </c>
      <c r="N20" s="579">
        <f>IF('[1]BASE'!EP20=0,"",'[1]BASE'!EP20)</f>
      </c>
      <c r="O20" s="579">
        <f>IF('[1]BASE'!EQ20=0,"",'[1]BASE'!EQ20)</f>
      </c>
      <c r="P20" s="579">
        <f>IF('[1]BASE'!ER20=0,"",'[1]BASE'!ER20)</f>
      </c>
      <c r="Q20" s="579">
        <f>IF('[1]BASE'!ES20=0,"",'[1]BASE'!ES20)</f>
      </c>
      <c r="R20" s="579">
        <f>IF('[1]BASE'!ET20=0,"",'[1]BASE'!ET20)</f>
      </c>
      <c r="S20" s="579">
        <f>IF('[1]BASE'!EU20=0,"",'[1]BASE'!EU20)</f>
      </c>
      <c r="T20" s="580">
        <f>IF('[1]BASE'!EW20=0,"",'[1]BASE'!EW20)</f>
      </c>
      <c r="U20" s="570"/>
    </row>
    <row r="21" spans="2:21" s="571" customFormat="1" ht="19.5" customHeight="1">
      <c r="B21" s="572"/>
      <c r="C21" s="583">
        <f>IF('[1]BASE'!C21=0,"",'[1]BASE'!C21)</f>
        <v>5</v>
      </c>
      <c r="D21" s="583" t="str">
        <f>IF('[1]BASE'!D21=0,"",'[1]BASE'!D21)</f>
        <v>ALICURA - E.T. P.del A. 2 (5LG2)</v>
      </c>
      <c r="E21" s="583">
        <f>IF('[1]BASE'!E21=0,"",'[1]BASE'!E21)</f>
        <v>500</v>
      </c>
      <c r="F21" s="583">
        <f>IF('[1]BASE'!F21=0,"",'[1]BASE'!F21)</f>
        <v>76</v>
      </c>
      <c r="G21" s="584" t="str">
        <f>IF('[1]BASE'!G21=0,"",'[1]BASE'!G21)</f>
        <v>C</v>
      </c>
      <c r="H21" s="579">
        <f>IF('[1]BASE'!EJ21=0,"",'[1]BASE'!EJ21)</f>
      </c>
      <c r="I21" s="579">
        <f>IF('[1]BASE'!EK21=0,"",'[1]BASE'!EK21)</f>
      </c>
      <c r="J21" s="579">
        <f>IF('[1]BASE'!EL21=0,"",'[1]BASE'!EL21)</f>
      </c>
      <c r="K21" s="579">
        <f>IF('[1]BASE'!EM21=0,"",'[1]BASE'!EM21)</f>
      </c>
      <c r="L21" s="579">
        <f>IF('[1]BASE'!EN21=0,"",'[1]BASE'!EN21)</f>
      </c>
      <c r="M21" s="579">
        <f>IF('[1]BASE'!EO21=0,"",'[1]BASE'!EO21)</f>
      </c>
      <c r="N21" s="579">
        <f>IF('[1]BASE'!EP21=0,"",'[1]BASE'!EP21)</f>
      </c>
      <c r="O21" s="579">
        <f>IF('[1]BASE'!EQ21=0,"",'[1]BASE'!EQ21)</f>
      </c>
      <c r="P21" s="579">
        <f>IF('[1]BASE'!ER21=0,"",'[1]BASE'!ER21)</f>
      </c>
      <c r="Q21" s="579">
        <f>IF('[1]BASE'!ES21=0,"",'[1]BASE'!ES21)</f>
      </c>
      <c r="R21" s="579">
        <f>IF('[1]BASE'!ET21=0,"",'[1]BASE'!ET21)</f>
      </c>
      <c r="S21" s="579">
        <f>IF('[1]BASE'!EU21=0,"",'[1]BASE'!EU21)</f>
      </c>
      <c r="T21" s="580">
        <f>IF('[1]BASE'!EW21=0,"",'[1]BASE'!EW21)</f>
      </c>
      <c r="U21" s="570"/>
    </row>
    <row r="22" spans="2:21" s="571" customFormat="1" ht="19.5" customHeight="1">
      <c r="B22" s="572"/>
      <c r="C22" s="581">
        <f>IF('[1]BASE'!C22=0,"",'[1]BASE'!C22)</f>
        <v>6</v>
      </c>
      <c r="D22" s="581" t="str">
        <f>IF('[1]BASE'!D22=0,"",'[1]BASE'!D22)</f>
        <v>ALMAFUERTE - EMBALSE </v>
      </c>
      <c r="E22" s="581">
        <f>IF('[1]BASE'!E22=0,"",'[1]BASE'!E22)</f>
        <v>500</v>
      </c>
      <c r="F22" s="581">
        <f>IF('[1]BASE'!F22=0,"",'[1]BASE'!F22)</f>
        <v>12</v>
      </c>
      <c r="G22" s="582" t="str">
        <f>IF('[1]BASE'!G22=0,"",'[1]BASE'!G22)</f>
        <v>A</v>
      </c>
      <c r="H22" s="579">
        <f>IF('[1]BASE'!EJ22=0,"",'[1]BASE'!EJ22)</f>
      </c>
      <c r="I22" s="579">
        <f>IF('[1]BASE'!EK22=0,"",'[1]BASE'!EK22)</f>
      </c>
      <c r="J22" s="579">
        <f>IF('[1]BASE'!EL22=0,"",'[1]BASE'!EL22)</f>
      </c>
      <c r="K22" s="579">
        <f>IF('[1]BASE'!EM22=0,"",'[1]BASE'!EM22)</f>
      </c>
      <c r="L22" s="579">
        <f>IF('[1]BASE'!EN22=0,"",'[1]BASE'!EN22)</f>
      </c>
      <c r="M22" s="579">
        <f>IF('[1]BASE'!EO22=0,"",'[1]BASE'!EO22)</f>
      </c>
      <c r="N22" s="579">
        <f>IF('[1]BASE'!EP22=0,"",'[1]BASE'!EP22)</f>
      </c>
      <c r="O22" s="579">
        <f>IF('[1]BASE'!EQ22=0,"",'[1]BASE'!EQ22)</f>
      </c>
      <c r="P22" s="579">
        <f>IF('[1]BASE'!ER22=0,"",'[1]BASE'!ER22)</f>
      </c>
      <c r="Q22" s="579">
        <f>IF('[1]BASE'!ES22=0,"",'[1]BASE'!ES22)</f>
      </c>
      <c r="R22" s="579">
        <f>IF('[1]BASE'!ET22=0,"",'[1]BASE'!ET22)</f>
      </c>
      <c r="S22" s="579">
        <f>IF('[1]BASE'!EU22=0,"",'[1]BASE'!EU22)</f>
      </c>
      <c r="T22" s="580">
        <f>IF('[1]BASE'!EW22=0,"",'[1]BASE'!EW22)</f>
      </c>
      <c r="U22" s="570"/>
    </row>
    <row r="23" spans="2:21" s="571" customFormat="1" ht="19.5" customHeight="1">
      <c r="B23" s="572"/>
      <c r="C23" s="583">
        <f>IF('[1]BASE'!C23=0,"",'[1]BASE'!C23)</f>
        <v>7</v>
      </c>
      <c r="D23" s="583" t="str">
        <f>IF('[1]BASE'!D23=0,"",'[1]BASE'!D23)</f>
        <v> ALMAFUERTE - ROSARIO OESTE</v>
      </c>
      <c r="E23" s="583">
        <f>IF('[1]BASE'!E23=0,"",'[1]BASE'!E23)</f>
        <v>500</v>
      </c>
      <c r="F23" s="583">
        <f>IF('[1]BASE'!F23=0,"",'[1]BASE'!F23)</f>
        <v>345</v>
      </c>
      <c r="G23" s="584" t="str">
        <f>IF('[1]BASE'!G23=0,"",'[1]BASE'!G23)</f>
        <v>B</v>
      </c>
      <c r="H23" s="579">
        <f>IF('[1]BASE'!EJ23=0,"",'[1]BASE'!EJ23)</f>
      </c>
      <c r="I23" s="579">
        <f>IF('[1]BASE'!EK23=0,"",'[1]BASE'!EK23)</f>
      </c>
      <c r="J23" s="579">
        <f>IF('[1]BASE'!EL23=0,"",'[1]BASE'!EL23)</f>
      </c>
      <c r="K23" s="579">
        <f>IF('[1]BASE'!EM23=0,"",'[1]BASE'!EM23)</f>
      </c>
      <c r="L23" s="579">
        <f>IF('[1]BASE'!EN23=0,"",'[1]BASE'!EN23)</f>
      </c>
      <c r="M23" s="579">
        <f>IF('[1]BASE'!EO23=0,"",'[1]BASE'!EO23)</f>
      </c>
      <c r="N23" s="579">
        <f>IF('[1]BASE'!EP23=0,"",'[1]BASE'!EP23)</f>
      </c>
      <c r="O23" s="579">
        <f>IF('[1]BASE'!EQ23=0,"",'[1]BASE'!EQ23)</f>
        <v>1</v>
      </c>
      <c r="P23" s="579">
        <f>IF('[1]BASE'!ER23=0,"",'[1]BASE'!ER23)</f>
        <v>1</v>
      </c>
      <c r="Q23" s="579">
        <f>IF('[1]BASE'!ES23=0,"",'[1]BASE'!ES23)</f>
      </c>
      <c r="R23" s="579">
        <f>IF('[1]BASE'!ET23=0,"",'[1]BASE'!ET23)</f>
      </c>
      <c r="S23" s="579">
        <f>IF('[1]BASE'!EU23=0,"",'[1]BASE'!EU23)</f>
        <v>1</v>
      </c>
      <c r="T23" s="580">
        <f>IF('[1]BASE'!EW23=0,"",'[1]BASE'!EW23)</f>
      </c>
      <c r="U23" s="570"/>
    </row>
    <row r="24" spans="2:21" s="571" customFormat="1" ht="19.5" customHeight="1">
      <c r="B24" s="572"/>
      <c r="C24" s="581">
        <f>IF('[1]BASE'!C24=0,"",'[1]BASE'!C24)</f>
        <v>8</v>
      </c>
      <c r="D24" s="581" t="str">
        <f>IF('[1]BASE'!D24=0,"",'[1]BASE'!D24)</f>
        <v>BAHIA BLANCA - CHOELE CHOEL 1</v>
      </c>
      <c r="E24" s="581">
        <f>IF('[1]BASE'!E24=0,"",'[1]BASE'!E24)</f>
        <v>500</v>
      </c>
      <c r="F24" s="581">
        <f>IF('[1]BASE'!F24=0,"",'[1]BASE'!F24)</f>
        <v>346</v>
      </c>
      <c r="G24" s="582" t="str">
        <f>IF('[1]BASE'!G24=0,"",'[1]BASE'!G24)</f>
        <v>B</v>
      </c>
      <c r="H24" s="579">
        <f>IF('[1]BASE'!EJ24=0,"",'[1]BASE'!EJ24)</f>
      </c>
      <c r="I24" s="579">
        <f>IF('[1]BASE'!EK24=0,"",'[1]BASE'!EK24)</f>
      </c>
      <c r="J24" s="579">
        <f>IF('[1]BASE'!EL24=0,"",'[1]BASE'!EL24)</f>
      </c>
      <c r="K24" s="579">
        <f>IF('[1]BASE'!EM24=0,"",'[1]BASE'!EM24)</f>
      </c>
      <c r="L24" s="579">
        <f>IF('[1]BASE'!EN24=0,"",'[1]BASE'!EN24)</f>
      </c>
      <c r="M24" s="579">
        <f>IF('[1]BASE'!EO24=0,"",'[1]BASE'!EO24)</f>
      </c>
      <c r="N24" s="579">
        <f>IF('[1]BASE'!EP24=0,"",'[1]BASE'!EP24)</f>
      </c>
      <c r="O24" s="579">
        <f>IF('[1]BASE'!EQ24=0,"",'[1]BASE'!EQ24)</f>
      </c>
      <c r="P24" s="579">
        <f>IF('[1]BASE'!ER24=0,"",'[1]BASE'!ER24)</f>
      </c>
      <c r="Q24" s="579">
        <f>IF('[1]BASE'!ES24=0,"",'[1]BASE'!ES24)</f>
      </c>
      <c r="R24" s="579">
        <f>IF('[1]BASE'!ET24=0,"",'[1]BASE'!ET24)</f>
      </c>
      <c r="S24" s="579">
        <f>IF('[1]BASE'!EU24=0,"",'[1]BASE'!EU24)</f>
      </c>
      <c r="T24" s="580">
        <f>IF('[1]BASE'!EW24=0,"",'[1]BASE'!EW24)</f>
      </c>
      <c r="U24" s="570"/>
    </row>
    <row r="25" spans="2:21" s="571" customFormat="1" ht="19.5" customHeight="1">
      <c r="B25" s="572"/>
      <c r="C25" s="583">
        <f>IF('[1]BASE'!C25=0,"",'[1]BASE'!C25)</f>
        <v>9</v>
      </c>
      <c r="D25" s="583" t="str">
        <f>IF('[1]BASE'!D25=0,"",'[1]BASE'!D25)</f>
        <v>BAHIA BLANCA - CHOELE CHOEL 2</v>
      </c>
      <c r="E25" s="583">
        <f>IF('[1]BASE'!E25=0,"",'[1]BASE'!E25)</f>
        <v>500</v>
      </c>
      <c r="F25" s="583">
        <f>IF('[1]BASE'!F25=0,"",'[1]BASE'!F25)</f>
        <v>348.4</v>
      </c>
      <c r="G25" s="584">
        <f>IF('[1]BASE'!G25=0,"",'[1]BASE'!G25)</f>
      </c>
      <c r="H25" s="579">
        <f>IF('[1]BASE'!EJ25=0,"",'[1]BASE'!EJ25)</f>
      </c>
      <c r="I25" s="579">
        <f>IF('[1]BASE'!EK25=0,"",'[1]BASE'!EK25)</f>
      </c>
      <c r="J25" s="579">
        <f>IF('[1]BASE'!EL25=0,"",'[1]BASE'!EL25)</f>
      </c>
      <c r="K25" s="579">
        <f>IF('[1]BASE'!EM25=0,"",'[1]BASE'!EM25)</f>
      </c>
      <c r="L25" s="579">
        <f>IF('[1]BASE'!EN25=0,"",'[1]BASE'!EN25)</f>
      </c>
      <c r="M25" s="579">
        <f>IF('[1]BASE'!EO25=0,"",'[1]BASE'!EO25)</f>
      </c>
      <c r="N25" s="579">
        <f>IF('[1]BASE'!EP25=0,"",'[1]BASE'!EP25)</f>
      </c>
      <c r="O25" s="579">
        <f>IF('[1]BASE'!EQ25=0,"",'[1]BASE'!EQ25)</f>
      </c>
      <c r="P25" s="579">
        <f>IF('[1]BASE'!ER25=0,"",'[1]BASE'!ER25)</f>
      </c>
      <c r="Q25" s="579">
        <f>IF('[1]BASE'!ES25=0,"",'[1]BASE'!ES25)</f>
      </c>
      <c r="R25" s="579">
        <f>IF('[1]BASE'!ET25=0,"",'[1]BASE'!ET25)</f>
      </c>
      <c r="S25" s="579">
        <f>IF('[1]BASE'!EU25=0,"",'[1]BASE'!EU25)</f>
      </c>
      <c r="T25" s="580">
        <f>IF('[1]BASE'!EW25=0,"",'[1]BASE'!EW25)</f>
      </c>
      <c r="U25" s="570"/>
    </row>
    <row r="26" spans="2:21" s="571" customFormat="1" ht="19.5" customHeight="1">
      <c r="B26" s="572"/>
      <c r="C26" s="581">
        <f>IF('[1]BASE'!C26=0,"",'[1]BASE'!C26)</f>
        <v>10</v>
      </c>
      <c r="D26" s="581" t="str">
        <f>IF('[1]BASE'!D26=0,"",'[1]BASE'!D26)</f>
        <v>CERR. de la CTA - P.BAND. (A3)</v>
      </c>
      <c r="E26" s="581">
        <f>IF('[1]BASE'!E26=0,"",'[1]BASE'!E26)</f>
        <v>500</v>
      </c>
      <c r="F26" s="581">
        <f>IF('[1]BASE'!F26=0,"",'[1]BASE'!F26)</f>
        <v>27</v>
      </c>
      <c r="G26" s="582" t="str">
        <f>IF('[1]BASE'!G26=0,"",'[1]BASE'!G26)</f>
        <v>C</v>
      </c>
      <c r="H26" s="579">
        <f>IF('[1]BASE'!EJ26=0,"",'[1]BASE'!EJ26)</f>
        <v>2</v>
      </c>
      <c r="I26" s="579">
        <f>IF('[1]BASE'!EK26=0,"",'[1]BASE'!EK26)</f>
      </c>
      <c r="J26" s="579">
        <f>IF('[1]BASE'!EL26=0,"",'[1]BASE'!EL26)</f>
      </c>
      <c r="K26" s="579">
        <f>IF('[1]BASE'!EM26=0,"",'[1]BASE'!EM26)</f>
      </c>
      <c r="L26" s="579">
        <f>IF('[1]BASE'!EN26=0,"",'[1]BASE'!EN26)</f>
      </c>
      <c r="M26" s="579">
        <f>IF('[1]BASE'!EO26=0,"",'[1]BASE'!EO26)</f>
      </c>
      <c r="N26" s="579">
        <f>IF('[1]BASE'!EP26=0,"",'[1]BASE'!EP26)</f>
      </c>
      <c r="O26" s="579">
        <f>IF('[1]BASE'!EQ26=0,"",'[1]BASE'!EQ26)</f>
      </c>
      <c r="P26" s="579">
        <f>IF('[1]BASE'!ER26=0,"",'[1]BASE'!ER26)</f>
      </c>
      <c r="Q26" s="579">
        <f>IF('[1]BASE'!ES26=0,"",'[1]BASE'!ES26)</f>
      </c>
      <c r="R26" s="579">
        <f>IF('[1]BASE'!ET26=0,"",'[1]BASE'!ET26)</f>
      </c>
      <c r="S26" s="579">
        <f>IF('[1]BASE'!EU26=0,"",'[1]BASE'!EU26)</f>
      </c>
      <c r="T26" s="580">
        <f>IF('[1]BASE'!EW26=0,"",'[1]BASE'!EW26)</f>
      </c>
      <c r="U26" s="570"/>
    </row>
    <row r="27" spans="2:21" s="571" customFormat="1" ht="19.5" customHeight="1">
      <c r="B27" s="572"/>
      <c r="C27" s="583">
        <f>IF('[1]BASE'!C27=0,"",'[1]BASE'!C27)</f>
        <v>11</v>
      </c>
      <c r="D27" s="583" t="str">
        <f>IF('[1]BASE'!D27=0,"",'[1]BASE'!D27)</f>
        <v>COLONIA ELIA - CAMPANA</v>
      </c>
      <c r="E27" s="583">
        <f>IF('[1]BASE'!E27=0,"",'[1]BASE'!E27)</f>
        <v>500</v>
      </c>
      <c r="F27" s="583">
        <f>IF('[1]BASE'!F27=0,"",'[1]BASE'!F27)</f>
        <v>194</v>
      </c>
      <c r="G27" s="584" t="str">
        <f>IF('[1]BASE'!G27=0,"",'[1]BASE'!G27)</f>
        <v>C</v>
      </c>
      <c r="H27" s="579">
        <f>IF('[1]BASE'!EJ27=0,"",'[1]BASE'!EJ27)</f>
      </c>
      <c r="I27" s="579">
        <f>IF('[1]BASE'!EK27=0,"",'[1]BASE'!EK27)</f>
        <v>2</v>
      </c>
      <c r="J27" s="579">
        <f>IF('[1]BASE'!EL27=0,"",'[1]BASE'!EL27)</f>
      </c>
      <c r="K27" s="579">
        <f>IF('[1]BASE'!EM27=0,"",'[1]BASE'!EM27)</f>
      </c>
      <c r="L27" s="579">
        <f>IF('[1]BASE'!EN27=0,"",'[1]BASE'!EN27)</f>
      </c>
      <c r="M27" s="579">
        <f>IF('[1]BASE'!EO27=0,"",'[1]BASE'!EO27)</f>
      </c>
      <c r="N27" s="579">
        <f>IF('[1]BASE'!EP27=0,"",'[1]BASE'!EP27)</f>
      </c>
      <c r="O27" s="579">
        <f>IF('[1]BASE'!EQ27=0,"",'[1]BASE'!EQ27)</f>
      </c>
      <c r="P27" s="579">
        <f>IF('[1]BASE'!ER27=0,"",'[1]BASE'!ER27)</f>
      </c>
      <c r="Q27" s="579">
        <f>IF('[1]BASE'!ES27=0,"",'[1]BASE'!ES27)</f>
      </c>
      <c r="R27" s="579">
        <f>IF('[1]BASE'!ET27=0,"",'[1]BASE'!ET27)</f>
      </c>
      <c r="S27" s="579">
        <f>IF('[1]BASE'!EU27=0,"",'[1]BASE'!EU27)</f>
      </c>
      <c r="T27" s="580">
        <f>IF('[1]BASE'!EW27=0,"",'[1]BASE'!EW27)</f>
      </c>
      <c r="U27" s="570"/>
    </row>
    <row r="28" spans="2:21" s="571" customFormat="1" ht="19.5" customHeight="1">
      <c r="B28" s="572"/>
      <c r="C28" s="581">
        <f>IF('[1]BASE'!C28=0,"",'[1]BASE'!C28)</f>
        <v>12</v>
      </c>
      <c r="D28" s="581" t="str">
        <f>IF('[1]BASE'!D28=0,"",'[1]BASE'!D28)</f>
        <v>CHO. W. - CHOELE CHOEL (5WH1)</v>
      </c>
      <c r="E28" s="581">
        <f>IF('[1]BASE'!E28=0,"",'[1]BASE'!E28)</f>
        <v>500</v>
      </c>
      <c r="F28" s="581">
        <f>IF('[1]BASE'!F28=0,"",'[1]BASE'!F28)</f>
        <v>269</v>
      </c>
      <c r="G28" s="582" t="str">
        <f>IF('[1]BASE'!G28=0,"",'[1]BASE'!G28)</f>
        <v>B</v>
      </c>
      <c r="H28" s="579">
        <f>IF('[1]BASE'!EJ28=0,"",'[1]BASE'!EJ28)</f>
      </c>
      <c r="I28" s="579">
        <f>IF('[1]BASE'!EK28=0,"",'[1]BASE'!EK28)</f>
      </c>
      <c r="J28" s="579">
        <f>IF('[1]BASE'!EL28=0,"",'[1]BASE'!EL28)</f>
      </c>
      <c r="K28" s="579">
        <f>IF('[1]BASE'!EM28=0,"",'[1]BASE'!EM28)</f>
      </c>
      <c r="L28" s="579">
        <f>IF('[1]BASE'!EN28=0,"",'[1]BASE'!EN28)</f>
      </c>
      <c r="M28" s="579">
        <f>IF('[1]BASE'!EO28=0,"",'[1]BASE'!EO28)</f>
      </c>
      <c r="N28" s="579">
        <f>IF('[1]BASE'!EP28=0,"",'[1]BASE'!EP28)</f>
      </c>
      <c r="O28" s="579">
        <f>IF('[1]BASE'!EQ28=0,"",'[1]BASE'!EQ28)</f>
      </c>
      <c r="P28" s="579">
        <f>IF('[1]BASE'!ER28=0,"",'[1]BASE'!ER28)</f>
      </c>
      <c r="Q28" s="579">
        <f>IF('[1]BASE'!ES28=0,"",'[1]BASE'!ES28)</f>
      </c>
      <c r="R28" s="579">
        <f>IF('[1]BASE'!ET28=0,"",'[1]BASE'!ET28)</f>
      </c>
      <c r="S28" s="579">
        <f>IF('[1]BASE'!EU28=0,"",'[1]BASE'!EU28)</f>
      </c>
      <c r="T28" s="580">
        <f>IF('[1]BASE'!EW28=0,"",'[1]BASE'!EW28)</f>
      </c>
      <c r="U28" s="570"/>
    </row>
    <row r="29" spans="2:21" s="571" customFormat="1" ht="19.5" customHeight="1">
      <c r="B29" s="572"/>
      <c r="C29" s="583">
        <f>IF('[1]BASE'!C29=0,"",'[1]BASE'!C29)</f>
        <v>13</v>
      </c>
      <c r="D29" s="583" t="str">
        <f>IF('[1]BASE'!D29=0,"",'[1]BASE'!D29)</f>
        <v>CHO.W. - CHO. 1 (5WC1)</v>
      </c>
      <c r="E29" s="583">
        <f>IF('[1]BASE'!E29=0,"",'[1]BASE'!E29)</f>
        <v>500</v>
      </c>
      <c r="F29" s="583">
        <f>IF('[1]BASE'!F29=0,"",'[1]BASE'!F29)</f>
        <v>4.5</v>
      </c>
      <c r="G29" s="584" t="str">
        <f>IF('[1]BASE'!G29=0,"",'[1]BASE'!G29)</f>
        <v>C</v>
      </c>
      <c r="H29" s="579">
        <f>IF('[1]BASE'!EJ29=0,"",'[1]BASE'!EJ29)</f>
      </c>
      <c r="I29" s="579">
        <f>IF('[1]BASE'!EK29=0,"",'[1]BASE'!EK29)</f>
      </c>
      <c r="J29" s="579">
        <f>IF('[1]BASE'!EL29=0,"",'[1]BASE'!EL29)</f>
      </c>
      <c r="K29" s="579">
        <f>IF('[1]BASE'!EM29=0,"",'[1]BASE'!EM29)</f>
      </c>
      <c r="L29" s="579">
        <f>IF('[1]BASE'!EN29=0,"",'[1]BASE'!EN29)</f>
      </c>
      <c r="M29" s="579">
        <f>IF('[1]BASE'!EO29=0,"",'[1]BASE'!EO29)</f>
      </c>
      <c r="N29" s="579">
        <f>IF('[1]BASE'!EP29=0,"",'[1]BASE'!EP29)</f>
      </c>
      <c r="O29" s="579">
        <f>IF('[1]BASE'!EQ29=0,"",'[1]BASE'!EQ29)</f>
      </c>
      <c r="P29" s="579">
        <f>IF('[1]BASE'!ER29=0,"",'[1]BASE'!ER29)</f>
      </c>
      <c r="Q29" s="579">
        <f>IF('[1]BASE'!ES29=0,"",'[1]BASE'!ES29)</f>
      </c>
      <c r="R29" s="579">
        <f>IF('[1]BASE'!ET29=0,"",'[1]BASE'!ET29)</f>
      </c>
      <c r="S29" s="579">
        <f>IF('[1]BASE'!EU29=0,"",'[1]BASE'!EU29)</f>
      </c>
      <c r="T29" s="580">
        <f>IF('[1]BASE'!EW29=0,"",'[1]BASE'!EW29)</f>
      </c>
      <c r="U29" s="570"/>
    </row>
    <row r="30" spans="2:21" s="571" customFormat="1" ht="19.5" customHeight="1">
      <c r="B30" s="572"/>
      <c r="C30" s="581">
        <f>IF('[1]BASE'!C30=0,"",'[1]BASE'!C30)</f>
        <v>14</v>
      </c>
      <c r="D30" s="581" t="str">
        <f>IF('[1]BASE'!D30=0,"",'[1]BASE'!D30)</f>
        <v>CHO.W. - CHO. 2 (5WC2)</v>
      </c>
      <c r="E30" s="581">
        <f>IF('[1]BASE'!E30=0,"",'[1]BASE'!E30)</f>
        <v>500</v>
      </c>
      <c r="F30" s="581">
        <f>IF('[1]BASE'!F30=0,"",'[1]BASE'!F30)</f>
        <v>4.5</v>
      </c>
      <c r="G30" s="582" t="str">
        <f>IF('[1]BASE'!G30=0,"",'[1]BASE'!G30)</f>
        <v>C</v>
      </c>
      <c r="H30" s="579">
        <f>IF('[1]BASE'!EJ30=0,"",'[1]BASE'!EJ30)</f>
      </c>
      <c r="I30" s="579">
        <f>IF('[1]BASE'!EK30=0,"",'[1]BASE'!EK30)</f>
      </c>
      <c r="J30" s="579">
        <f>IF('[1]BASE'!EL30=0,"",'[1]BASE'!EL30)</f>
      </c>
      <c r="K30" s="579">
        <f>IF('[1]BASE'!EM30=0,"",'[1]BASE'!EM30)</f>
      </c>
      <c r="L30" s="579">
        <f>IF('[1]BASE'!EN30=0,"",'[1]BASE'!EN30)</f>
      </c>
      <c r="M30" s="579">
        <f>IF('[1]BASE'!EO30=0,"",'[1]BASE'!EO30)</f>
      </c>
      <c r="N30" s="579">
        <f>IF('[1]BASE'!EP30=0,"",'[1]BASE'!EP30)</f>
      </c>
      <c r="O30" s="579">
        <f>IF('[1]BASE'!EQ30=0,"",'[1]BASE'!EQ30)</f>
      </c>
      <c r="P30" s="579">
        <f>IF('[1]BASE'!ER30=0,"",'[1]BASE'!ER30)</f>
      </c>
      <c r="Q30" s="579">
        <f>IF('[1]BASE'!ES30=0,"",'[1]BASE'!ES30)</f>
      </c>
      <c r="R30" s="579">
        <f>IF('[1]BASE'!ET30=0,"",'[1]BASE'!ET30)</f>
      </c>
      <c r="S30" s="579">
        <f>IF('[1]BASE'!EU30=0,"",'[1]BASE'!EU30)</f>
      </c>
      <c r="T30" s="580">
        <f>IF('[1]BASE'!EW30=0,"",'[1]BASE'!EW30)</f>
      </c>
      <c r="U30" s="570"/>
    </row>
    <row r="31" spans="2:21" s="571" customFormat="1" ht="19.5" customHeight="1">
      <c r="B31" s="572"/>
      <c r="C31" s="583">
        <f>IF('[1]BASE'!C31=0,"",'[1]BASE'!C31)</f>
        <v>15</v>
      </c>
      <c r="D31" s="583" t="str">
        <f>IF('[1]BASE'!D31=0,"",'[1]BASE'!D31)</f>
        <v>CHOCON - C.H. CHOCON 1</v>
      </c>
      <c r="E31" s="583">
        <f>IF('[1]BASE'!E31=0,"",'[1]BASE'!E31)</f>
        <v>500</v>
      </c>
      <c r="F31" s="583">
        <f>IF('[1]BASE'!F31=0,"",'[1]BASE'!F31)</f>
        <v>3</v>
      </c>
      <c r="G31" s="584" t="str">
        <f>IF('[1]BASE'!G31=0,"",'[1]BASE'!G31)</f>
        <v>C</v>
      </c>
      <c r="H31" s="579">
        <f>IF('[1]BASE'!EJ31=0,"",'[1]BASE'!EJ31)</f>
      </c>
      <c r="I31" s="579">
        <f>IF('[1]BASE'!EK31=0,"",'[1]BASE'!EK31)</f>
      </c>
      <c r="J31" s="579">
        <f>IF('[1]BASE'!EL31=0,"",'[1]BASE'!EL31)</f>
      </c>
      <c r="K31" s="579">
        <f>IF('[1]BASE'!EM31=0,"",'[1]BASE'!EM31)</f>
      </c>
      <c r="L31" s="579">
        <f>IF('[1]BASE'!EN31=0,"",'[1]BASE'!EN31)</f>
        <v>1</v>
      </c>
      <c r="M31" s="579">
        <f>IF('[1]BASE'!EO31=0,"",'[1]BASE'!EO31)</f>
      </c>
      <c r="N31" s="579">
        <f>IF('[1]BASE'!EP31=0,"",'[1]BASE'!EP31)</f>
      </c>
      <c r="O31" s="579">
        <f>IF('[1]BASE'!EQ31=0,"",'[1]BASE'!EQ31)</f>
      </c>
      <c r="P31" s="579">
        <f>IF('[1]BASE'!ER31=0,"",'[1]BASE'!ER31)</f>
      </c>
      <c r="Q31" s="579">
        <f>IF('[1]BASE'!ES31=0,"",'[1]BASE'!ES31)</f>
      </c>
      <c r="R31" s="579">
        <f>IF('[1]BASE'!ET31=0,"",'[1]BASE'!ET31)</f>
      </c>
      <c r="S31" s="579">
        <f>IF('[1]BASE'!EU31=0,"",'[1]BASE'!EU31)</f>
      </c>
      <c r="T31" s="580">
        <f>IF('[1]BASE'!EW31=0,"",'[1]BASE'!EW31)</f>
      </c>
      <c r="U31" s="570"/>
    </row>
    <row r="32" spans="2:21" s="571" customFormat="1" ht="19.5" customHeight="1">
      <c r="B32" s="572"/>
      <c r="C32" s="581">
        <f>IF('[1]BASE'!C32=0,"",'[1]BASE'!C32)</f>
        <v>16</v>
      </c>
      <c r="D32" s="581" t="str">
        <f>IF('[1]BASE'!D32=0,"",'[1]BASE'!D32)</f>
        <v>CHOCON - C.H. CHOCON 2</v>
      </c>
      <c r="E32" s="581">
        <f>IF('[1]BASE'!E32=0,"",'[1]BASE'!E32)</f>
        <v>500</v>
      </c>
      <c r="F32" s="581">
        <f>IF('[1]BASE'!F32=0,"",'[1]BASE'!F32)</f>
        <v>3</v>
      </c>
      <c r="G32" s="582" t="str">
        <f>IF('[1]BASE'!G32=0,"",'[1]BASE'!G32)</f>
        <v>C</v>
      </c>
      <c r="H32" s="579">
        <f>IF('[1]BASE'!EJ32=0,"",'[1]BASE'!EJ32)</f>
      </c>
      <c r="I32" s="579">
        <f>IF('[1]BASE'!EK32=0,"",'[1]BASE'!EK32)</f>
      </c>
      <c r="J32" s="579">
        <f>IF('[1]BASE'!EL32=0,"",'[1]BASE'!EL32)</f>
      </c>
      <c r="K32" s="579">
        <f>IF('[1]BASE'!EM32=0,"",'[1]BASE'!EM32)</f>
      </c>
      <c r="L32" s="579">
        <f>IF('[1]BASE'!EN32=0,"",'[1]BASE'!EN32)</f>
        <v>1</v>
      </c>
      <c r="M32" s="579">
        <f>IF('[1]BASE'!EO32=0,"",'[1]BASE'!EO32)</f>
      </c>
      <c r="N32" s="579">
        <f>IF('[1]BASE'!EP32=0,"",'[1]BASE'!EP32)</f>
      </c>
      <c r="O32" s="579">
        <f>IF('[1]BASE'!EQ32=0,"",'[1]BASE'!EQ32)</f>
      </c>
      <c r="P32" s="579">
        <f>IF('[1]BASE'!ER32=0,"",'[1]BASE'!ER32)</f>
      </c>
      <c r="Q32" s="579">
        <f>IF('[1]BASE'!ES32=0,"",'[1]BASE'!ES32)</f>
      </c>
      <c r="R32" s="579">
        <f>IF('[1]BASE'!ET32=0,"",'[1]BASE'!ET32)</f>
      </c>
      <c r="S32" s="579">
        <f>IF('[1]BASE'!EU32=0,"",'[1]BASE'!EU32)</f>
      </c>
      <c r="T32" s="580">
        <f>IF('[1]BASE'!EW32=0,"",'[1]BASE'!EW32)</f>
      </c>
      <c r="U32" s="570"/>
    </row>
    <row r="33" spans="2:21" s="571" customFormat="1" ht="19.5" customHeight="1">
      <c r="B33" s="572"/>
      <c r="C33" s="583">
        <f>IF('[1]BASE'!C33=0,"",'[1]BASE'!C33)</f>
        <v>17</v>
      </c>
      <c r="D33" s="583" t="str">
        <f>IF('[1]BASE'!D33=0,"",'[1]BASE'!D33)</f>
        <v>CHOCON - C.H. CHOCON 3</v>
      </c>
      <c r="E33" s="583">
        <f>IF('[1]BASE'!E33=0,"",'[1]BASE'!E33)</f>
        <v>500</v>
      </c>
      <c r="F33" s="583">
        <f>IF('[1]BASE'!F33=0,"",'[1]BASE'!F33)</f>
        <v>3</v>
      </c>
      <c r="G33" s="584" t="str">
        <f>IF('[1]BASE'!G33=0,"",'[1]BASE'!G33)</f>
        <v>C</v>
      </c>
      <c r="H33" s="579">
        <f>IF('[1]BASE'!EJ33=0,"",'[1]BASE'!EJ33)</f>
      </c>
      <c r="I33" s="579">
        <f>IF('[1]BASE'!EK33=0,"",'[1]BASE'!EK33)</f>
      </c>
      <c r="J33" s="579">
        <f>IF('[1]BASE'!EL33=0,"",'[1]BASE'!EL33)</f>
      </c>
      <c r="K33" s="579">
        <f>IF('[1]BASE'!EM33=0,"",'[1]BASE'!EM33)</f>
      </c>
      <c r="L33" s="579">
        <f>IF('[1]BASE'!EN33=0,"",'[1]BASE'!EN33)</f>
        <v>1</v>
      </c>
      <c r="M33" s="579">
        <f>IF('[1]BASE'!EO33=0,"",'[1]BASE'!EO33)</f>
      </c>
      <c r="N33" s="579">
        <f>IF('[1]BASE'!EP33=0,"",'[1]BASE'!EP33)</f>
      </c>
      <c r="O33" s="579">
        <f>IF('[1]BASE'!EQ33=0,"",'[1]BASE'!EQ33)</f>
      </c>
      <c r="P33" s="579">
        <f>IF('[1]BASE'!ER33=0,"",'[1]BASE'!ER33)</f>
      </c>
      <c r="Q33" s="579">
        <f>IF('[1]BASE'!ES33=0,"",'[1]BASE'!ES33)</f>
      </c>
      <c r="R33" s="579">
        <f>IF('[1]BASE'!ET33=0,"",'[1]BASE'!ET33)</f>
      </c>
      <c r="S33" s="579">
        <f>IF('[1]BASE'!EU33=0,"",'[1]BASE'!EU33)</f>
      </c>
      <c r="T33" s="580">
        <f>IF('[1]BASE'!EW33=0,"",'[1]BASE'!EW33)</f>
      </c>
      <c r="U33" s="570"/>
    </row>
    <row r="34" spans="2:21" s="571" customFormat="1" ht="19.5" customHeight="1">
      <c r="B34" s="572"/>
      <c r="C34" s="581">
        <f>IF('[1]BASE'!C34=0,"",'[1]BASE'!C34)</f>
        <v>18</v>
      </c>
      <c r="D34" s="581" t="str">
        <f>IF('[1]BASE'!D34=0,"",'[1]BASE'!D34)</f>
        <v>CHOCON - PUELCHES 1</v>
      </c>
      <c r="E34" s="581">
        <f>IF('[1]BASE'!E34=0,"",'[1]BASE'!E34)</f>
        <v>500</v>
      </c>
      <c r="F34" s="581">
        <f>IF('[1]BASE'!F34=0,"",'[1]BASE'!F34)</f>
        <v>304</v>
      </c>
      <c r="G34" s="582" t="str">
        <f>IF('[1]BASE'!G34=0,"",'[1]BASE'!G34)</f>
        <v>A</v>
      </c>
      <c r="H34" s="579">
        <f>IF('[1]BASE'!EJ34=0,"",'[1]BASE'!EJ34)</f>
      </c>
      <c r="I34" s="579">
        <f>IF('[1]BASE'!EK34=0,"",'[1]BASE'!EK34)</f>
      </c>
      <c r="J34" s="579">
        <f>IF('[1]BASE'!EL34=0,"",'[1]BASE'!EL34)</f>
      </c>
      <c r="K34" s="579">
        <f>IF('[1]BASE'!EM34=0,"",'[1]BASE'!EM34)</f>
      </c>
      <c r="L34" s="579">
        <f>IF('[1]BASE'!EN34=0,"",'[1]BASE'!EN34)</f>
      </c>
      <c r="M34" s="579">
        <f>IF('[1]BASE'!EO34=0,"",'[1]BASE'!EO34)</f>
      </c>
      <c r="N34" s="579">
        <f>IF('[1]BASE'!EP34=0,"",'[1]BASE'!EP34)</f>
      </c>
      <c r="O34" s="579">
        <f>IF('[1]BASE'!EQ34=0,"",'[1]BASE'!EQ34)</f>
      </c>
      <c r="P34" s="579">
        <f>IF('[1]BASE'!ER34=0,"",'[1]BASE'!ER34)</f>
      </c>
      <c r="Q34" s="579">
        <f>IF('[1]BASE'!ES34=0,"",'[1]BASE'!ES34)</f>
      </c>
      <c r="R34" s="579">
        <f>IF('[1]BASE'!ET34=0,"",'[1]BASE'!ET34)</f>
      </c>
      <c r="S34" s="579">
        <f>IF('[1]BASE'!EU34=0,"",'[1]BASE'!EU34)</f>
      </c>
      <c r="T34" s="580">
        <f>IF('[1]BASE'!EW34=0,"",'[1]BASE'!EW34)</f>
      </c>
      <c r="U34" s="570"/>
    </row>
    <row r="35" spans="2:21" s="571" customFormat="1" ht="19.5" customHeight="1">
      <c r="B35" s="572"/>
      <c r="C35" s="583">
        <f>IF('[1]BASE'!C35=0,"",'[1]BASE'!C35)</f>
        <v>19</v>
      </c>
      <c r="D35" s="583" t="str">
        <f>IF('[1]BASE'!D35=0,"",'[1]BASE'!D35)</f>
        <v>CHOCON - PUELCHES 2</v>
      </c>
      <c r="E35" s="583">
        <f>IF('[1]BASE'!E35=0,"",'[1]BASE'!E35)</f>
        <v>500</v>
      </c>
      <c r="F35" s="583">
        <f>IF('[1]BASE'!F35=0,"",'[1]BASE'!F35)</f>
        <v>304</v>
      </c>
      <c r="G35" s="584" t="str">
        <f>IF('[1]BASE'!G35=0,"",'[1]BASE'!G35)</f>
        <v>A</v>
      </c>
      <c r="H35" s="579">
        <f>IF('[1]BASE'!EJ35=0,"",'[1]BASE'!EJ35)</f>
      </c>
      <c r="I35" s="579">
        <f>IF('[1]BASE'!EK35=0,"",'[1]BASE'!EK35)</f>
      </c>
      <c r="J35" s="579">
        <f>IF('[1]BASE'!EL35=0,"",'[1]BASE'!EL35)</f>
        <v>1</v>
      </c>
      <c r="K35" s="579">
        <f>IF('[1]BASE'!EM35=0,"",'[1]BASE'!EM35)</f>
      </c>
      <c r="L35" s="579">
        <f>IF('[1]BASE'!EN35=0,"",'[1]BASE'!EN35)</f>
      </c>
      <c r="M35" s="579">
        <f>IF('[1]BASE'!EO35=0,"",'[1]BASE'!EO35)</f>
      </c>
      <c r="N35" s="579">
        <f>IF('[1]BASE'!EP35=0,"",'[1]BASE'!EP35)</f>
        <v>1</v>
      </c>
      <c r="O35" s="579">
        <f>IF('[1]BASE'!EQ35=0,"",'[1]BASE'!EQ35)</f>
      </c>
      <c r="P35" s="579">
        <f>IF('[1]BASE'!ER35=0,"",'[1]BASE'!ER35)</f>
      </c>
      <c r="Q35" s="579">
        <f>IF('[1]BASE'!ES35=0,"",'[1]BASE'!ES35)</f>
      </c>
      <c r="R35" s="579">
        <f>IF('[1]BASE'!ET35=0,"",'[1]BASE'!ET35)</f>
      </c>
      <c r="S35" s="579">
        <f>IF('[1]BASE'!EU35=0,"",'[1]BASE'!EU35)</f>
      </c>
      <c r="T35" s="580">
        <f>IF('[1]BASE'!EW35=0,"",'[1]BASE'!EW35)</f>
      </c>
      <c r="U35" s="570"/>
    </row>
    <row r="36" spans="2:21" s="571" customFormat="1" ht="19.5" customHeight="1">
      <c r="B36" s="572"/>
      <c r="C36" s="581">
        <f>IF('[1]BASE'!C36=0,"",'[1]BASE'!C36)</f>
        <v>20</v>
      </c>
      <c r="D36" s="581" t="str">
        <f>IF('[1]BASE'!D36=0,"",'[1]BASE'!D36)</f>
        <v>E.T.P.del AGUILA - CENTRAL P.del A. 1</v>
      </c>
      <c r="E36" s="581">
        <f>IF('[1]BASE'!E36=0,"",'[1]BASE'!E36)</f>
        <v>500</v>
      </c>
      <c r="F36" s="581">
        <f>IF('[1]BASE'!F36=0,"",'[1]BASE'!F36)</f>
        <v>5.6</v>
      </c>
      <c r="G36" s="582" t="str">
        <f>IF('[1]BASE'!G36=0,"",'[1]BASE'!G36)</f>
        <v>C</v>
      </c>
      <c r="H36" s="579">
        <f>IF('[1]BASE'!EJ36=0,"",'[1]BASE'!EJ36)</f>
      </c>
      <c r="I36" s="579">
        <f>IF('[1]BASE'!EK36=0,"",'[1]BASE'!EK36)</f>
      </c>
      <c r="J36" s="579">
        <f>IF('[1]BASE'!EL36=0,"",'[1]BASE'!EL36)</f>
      </c>
      <c r="K36" s="579">
        <f>IF('[1]BASE'!EM36=0,"",'[1]BASE'!EM36)</f>
      </c>
      <c r="L36" s="579">
        <f>IF('[1]BASE'!EN36=0,"",'[1]BASE'!EN36)</f>
      </c>
      <c r="M36" s="579">
        <f>IF('[1]BASE'!EO36=0,"",'[1]BASE'!EO36)</f>
      </c>
      <c r="N36" s="579">
        <f>IF('[1]BASE'!EP36=0,"",'[1]BASE'!EP36)</f>
      </c>
      <c r="O36" s="579">
        <f>IF('[1]BASE'!EQ36=0,"",'[1]BASE'!EQ36)</f>
      </c>
      <c r="P36" s="579">
        <f>IF('[1]BASE'!ER36=0,"",'[1]BASE'!ER36)</f>
      </c>
      <c r="Q36" s="579">
        <f>IF('[1]BASE'!ES36=0,"",'[1]BASE'!ES36)</f>
      </c>
      <c r="R36" s="579">
        <f>IF('[1]BASE'!ET36=0,"",'[1]BASE'!ET36)</f>
      </c>
      <c r="S36" s="579">
        <f>IF('[1]BASE'!EU36=0,"",'[1]BASE'!EU36)</f>
      </c>
      <c r="T36" s="580">
        <f>IF('[1]BASE'!EW36=0,"",'[1]BASE'!EW36)</f>
      </c>
      <c r="U36" s="570"/>
    </row>
    <row r="37" spans="2:21" s="571" customFormat="1" ht="19.5" customHeight="1">
      <c r="B37" s="572"/>
      <c r="C37" s="583">
        <f>IF('[1]BASE'!C37=0,"",'[1]BASE'!C37)</f>
        <v>21</v>
      </c>
      <c r="D37" s="583" t="str">
        <f>IF('[1]BASE'!D37=0,"",'[1]BASE'!D37)</f>
        <v>E.T.P.del AGUILA - CENTRAL P.del A. 2</v>
      </c>
      <c r="E37" s="583">
        <f>IF('[1]BASE'!E37=0,"",'[1]BASE'!E37)</f>
        <v>500</v>
      </c>
      <c r="F37" s="583">
        <f>IF('[1]BASE'!F37=0,"",'[1]BASE'!F37)</f>
        <v>5.6</v>
      </c>
      <c r="G37" s="584" t="str">
        <f>IF('[1]BASE'!G37=0,"",'[1]BASE'!G37)</f>
        <v>C</v>
      </c>
      <c r="H37" s="579">
        <f>IF('[1]BASE'!EJ37=0,"",'[1]BASE'!EJ37)</f>
        <v>1</v>
      </c>
      <c r="I37" s="579">
        <f>IF('[1]BASE'!EK37=0,"",'[1]BASE'!EK37)</f>
      </c>
      <c r="J37" s="579">
        <f>IF('[1]BASE'!EL37=0,"",'[1]BASE'!EL37)</f>
      </c>
      <c r="K37" s="579">
        <f>IF('[1]BASE'!EM37=0,"",'[1]BASE'!EM37)</f>
      </c>
      <c r="L37" s="579">
        <f>IF('[1]BASE'!EN37=0,"",'[1]BASE'!EN37)</f>
      </c>
      <c r="M37" s="579">
        <f>IF('[1]BASE'!EO37=0,"",'[1]BASE'!EO37)</f>
      </c>
      <c r="N37" s="579">
        <f>IF('[1]BASE'!EP37=0,"",'[1]BASE'!EP37)</f>
      </c>
      <c r="O37" s="579">
        <f>IF('[1]BASE'!EQ37=0,"",'[1]BASE'!EQ37)</f>
      </c>
      <c r="P37" s="579">
        <f>IF('[1]BASE'!ER37=0,"",'[1]BASE'!ER37)</f>
      </c>
      <c r="Q37" s="579">
        <f>IF('[1]BASE'!ES37=0,"",'[1]BASE'!ES37)</f>
      </c>
      <c r="R37" s="579">
        <f>IF('[1]BASE'!ET37=0,"",'[1]BASE'!ET37)</f>
      </c>
      <c r="S37" s="579">
        <f>IF('[1]BASE'!EU37=0,"",'[1]BASE'!EU37)</f>
      </c>
      <c r="T37" s="580">
        <f>IF('[1]BASE'!EW37=0,"",'[1]BASE'!EW37)</f>
      </c>
      <c r="U37" s="570"/>
    </row>
    <row r="38" spans="2:21" s="571" customFormat="1" ht="19.5" customHeight="1">
      <c r="B38" s="572"/>
      <c r="C38" s="581">
        <f>IF('[1]BASE'!C38=0,"",'[1]BASE'!C38)</f>
        <v>22</v>
      </c>
      <c r="D38" s="581" t="str">
        <f>IF('[1]BASE'!D38=0,"",'[1]BASE'!D38)</f>
        <v>EL BRACHO - RECREO(5)</v>
      </c>
      <c r="E38" s="581">
        <f>IF('[1]BASE'!E38=0,"",'[1]BASE'!E38)</f>
        <v>500</v>
      </c>
      <c r="F38" s="581">
        <f>IF('[1]BASE'!F38=0,"",'[1]BASE'!F38)</f>
        <v>255</v>
      </c>
      <c r="G38" s="582" t="str">
        <f>IF('[1]BASE'!G38=0,"",'[1]BASE'!G38)</f>
        <v>C</v>
      </c>
      <c r="H38" s="579">
        <f>IF('[1]BASE'!EJ38=0,"",'[1]BASE'!EJ38)</f>
      </c>
      <c r="I38" s="579">
        <f>IF('[1]BASE'!EK38=0,"",'[1]BASE'!EK38)</f>
      </c>
      <c r="J38" s="579">
        <f>IF('[1]BASE'!EL38=0,"",'[1]BASE'!EL38)</f>
      </c>
      <c r="K38" s="579">
        <f>IF('[1]BASE'!EM38=0,"",'[1]BASE'!EM38)</f>
      </c>
      <c r="L38" s="579">
        <f>IF('[1]BASE'!EN38=0,"",'[1]BASE'!EN38)</f>
      </c>
      <c r="M38" s="579">
        <f>IF('[1]BASE'!EO38=0,"",'[1]BASE'!EO38)</f>
      </c>
      <c r="N38" s="579">
        <f>IF('[1]BASE'!EP38=0,"",'[1]BASE'!EP38)</f>
      </c>
      <c r="O38" s="579">
        <f>IF('[1]BASE'!EQ38=0,"",'[1]BASE'!EQ38)</f>
      </c>
      <c r="P38" s="579">
        <f>IF('[1]BASE'!ER38=0,"",'[1]BASE'!ER38)</f>
      </c>
      <c r="Q38" s="579">
        <f>IF('[1]BASE'!ES38=0,"",'[1]BASE'!ES38)</f>
      </c>
      <c r="R38" s="579">
        <f>IF('[1]BASE'!ET38=0,"",'[1]BASE'!ET38)</f>
      </c>
      <c r="S38" s="579">
        <f>IF('[1]BASE'!EU38=0,"",'[1]BASE'!EU38)</f>
      </c>
      <c r="T38" s="580">
        <f>IF('[1]BASE'!EW38=0,"",'[1]BASE'!EW38)</f>
      </c>
      <c r="U38" s="570"/>
    </row>
    <row r="39" spans="2:21" s="571" customFormat="1" ht="19.5" customHeight="1">
      <c r="B39" s="572"/>
      <c r="C39" s="583">
        <f>IF('[1]BASE'!C39=0,"",'[1]BASE'!C39)</f>
        <v>23</v>
      </c>
      <c r="D39" s="583" t="str">
        <f>IF('[1]BASE'!D39=0,"",'[1]BASE'!D39)</f>
        <v>EZEIZA - ABASTO 1</v>
      </c>
      <c r="E39" s="583">
        <f>IF('[1]BASE'!E39=0,"",'[1]BASE'!E39)</f>
        <v>500</v>
      </c>
      <c r="F39" s="583">
        <f>IF('[1]BASE'!F39=0,"",'[1]BASE'!F39)</f>
        <v>58</v>
      </c>
      <c r="G39" s="584" t="str">
        <f>IF('[1]BASE'!G39=0,"",'[1]BASE'!G39)</f>
        <v>C</v>
      </c>
      <c r="H39" s="579">
        <f>IF('[1]BASE'!EJ39=0,"",'[1]BASE'!EJ39)</f>
      </c>
      <c r="I39" s="579">
        <f>IF('[1]BASE'!EK39=0,"",'[1]BASE'!EK39)</f>
      </c>
      <c r="J39" s="579">
        <f>IF('[1]BASE'!EL39=0,"",'[1]BASE'!EL39)</f>
      </c>
      <c r="K39" s="579">
        <f>IF('[1]BASE'!EM39=0,"",'[1]BASE'!EM39)</f>
      </c>
      <c r="L39" s="579">
        <f>IF('[1]BASE'!EN39=0,"",'[1]BASE'!EN39)</f>
      </c>
      <c r="M39" s="579">
        <f>IF('[1]BASE'!EO39=0,"",'[1]BASE'!EO39)</f>
      </c>
      <c r="N39" s="579">
        <f>IF('[1]BASE'!EP39=0,"",'[1]BASE'!EP39)</f>
      </c>
      <c r="O39" s="579">
        <f>IF('[1]BASE'!EQ39=0,"",'[1]BASE'!EQ39)</f>
      </c>
      <c r="P39" s="579">
        <f>IF('[1]BASE'!ER39=0,"",'[1]BASE'!ER39)</f>
      </c>
      <c r="Q39" s="579">
        <f>IF('[1]BASE'!ES39=0,"",'[1]BASE'!ES39)</f>
      </c>
      <c r="R39" s="579">
        <f>IF('[1]BASE'!ET39=0,"",'[1]BASE'!ET39)</f>
      </c>
      <c r="S39" s="579">
        <f>IF('[1]BASE'!EU39=0,"",'[1]BASE'!EU39)</f>
      </c>
      <c r="T39" s="580">
        <f>IF('[1]BASE'!EW39=0,"",'[1]BASE'!EW39)</f>
      </c>
      <c r="U39" s="570"/>
    </row>
    <row r="40" spans="2:21" s="571" customFormat="1" ht="19.5" customHeight="1">
      <c r="B40" s="572"/>
      <c r="C40" s="581">
        <f>IF('[1]BASE'!C40=0,"",'[1]BASE'!C40)</f>
        <v>24</v>
      </c>
      <c r="D40" s="581" t="str">
        <f>IF('[1]BASE'!D40=0,"",'[1]BASE'!D40)</f>
        <v>EZEIZA - ABASTO 2</v>
      </c>
      <c r="E40" s="581">
        <f>IF('[1]BASE'!E40=0,"",'[1]BASE'!E40)</f>
        <v>500</v>
      </c>
      <c r="F40" s="581">
        <f>IF('[1]BASE'!F40=0,"",'[1]BASE'!F40)</f>
        <v>58</v>
      </c>
      <c r="G40" s="582" t="str">
        <f>IF('[1]BASE'!G40=0,"",'[1]BASE'!G40)</f>
        <v>C</v>
      </c>
      <c r="H40" s="579">
        <f>IF('[1]BASE'!EJ40=0,"",'[1]BASE'!EJ40)</f>
      </c>
      <c r="I40" s="579">
        <f>IF('[1]BASE'!EK40=0,"",'[1]BASE'!EK40)</f>
      </c>
      <c r="J40" s="579">
        <f>IF('[1]BASE'!EL40=0,"",'[1]BASE'!EL40)</f>
      </c>
      <c r="K40" s="579">
        <f>IF('[1]BASE'!EM40=0,"",'[1]BASE'!EM40)</f>
      </c>
      <c r="L40" s="579">
        <f>IF('[1]BASE'!EN40=0,"",'[1]BASE'!EN40)</f>
      </c>
      <c r="M40" s="579">
        <f>IF('[1]BASE'!EO40=0,"",'[1]BASE'!EO40)</f>
      </c>
      <c r="N40" s="579">
        <f>IF('[1]BASE'!EP40=0,"",'[1]BASE'!EP40)</f>
      </c>
      <c r="O40" s="579">
        <f>IF('[1]BASE'!EQ40=0,"",'[1]BASE'!EQ40)</f>
      </c>
      <c r="P40" s="579">
        <f>IF('[1]BASE'!ER40=0,"",'[1]BASE'!ER40)</f>
      </c>
      <c r="Q40" s="579">
        <f>IF('[1]BASE'!ES40=0,"",'[1]BASE'!ES40)</f>
      </c>
      <c r="R40" s="579">
        <f>IF('[1]BASE'!ET40=0,"",'[1]BASE'!ET40)</f>
      </c>
      <c r="S40" s="579">
        <f>IF('[1]BASE'!EU40=0,"",'[1]BASE'!EU40)</f>
      </c>
      <c r="T40" s="580">
        <f>IF('[1]BASE'!EW40=0,"",'[1]BASE'!EW40)</f>
      </c>
      <c r="U40" s="570"/>
    </row>
    <row r="41" spans="2:21" s="571" customFormat="1" ht="19.5" customHeight="1">
      <c r="B41" s="572"/>
      <c r="C41" s="583">
        <f>IF('[1]BASE'!C41=0,"",'[1]BASE'!C41)</f>
        <v>25</v>
      </c>
      <c r="D41" s="583" t="str">
        <f>IF('[1]BASE'!D41=0,"",'[1]BASE'!D41)</f>
        <v>EZEIZA - RODRIGUEZ 1</v>
      </c>
      <c r="E41" s="583">
        <f>IF('[1]BASE'!E41=0,"",'[1]BASE'!E41)</f>
        <v>500</v>
      </c>
      <c r="F41" s="583">
        <f>IF('[1]BASE'!F41=0,"",'[1]BASE'!F41)</f>
        <v>53</v>
      </c>
      <c r="G41" s="584" t="str">
        <f>IF('[1]BASE'!G41=0,"",'[1]BASE'!G41)</f>
        <v>C</v>
      </c>
      <c r="H41" s="579">
        <f>IF('[1]BASE'!EJ41=0,"",'[1]BASE'!EJ41)</f>
      </c>
      <c r="I41" s="579">
        <f>IF('[1]BASE'!EK41=0,"",'[1]BASE'!EK41)</f>
      </c>
      <c r="J41" s="579">
        <f>IF('[1]BASE'!EL41=0,"",'[1]BASE'!EL41)</f>
      </c>
      <c r="K41" s="579">
        <f>IF('[1]BASE'!EM41=0,"",'[1]BASE'!EM41)</f>
      </c>
      <c r="L41" s="579">
        <f>IF('[1]BASE'!EN41=0,"",'[1]BASE'!EN41)</f>
      </c>
      <c r="M41" s="579">
        <f>IF('[1]BASE'!EO41=0,"",'[1]BASE'!EO41)</f>
      </c>
      <c r="N41" s="579">
        <f>IF('[1]BASE'!EP41=0,"",'[1]BASE'!EP41)</f>
      </c>
      <c r="O41" s="579">
        <f>IF('[1]BASE'!EQ41=0,"",'[1]BASE'!EQ41)</f>
      </c>
      <c r="P41" s="579">
        <f>IF('[1]BASE'!ER41=0,"",'[1]BASE'!ER41)</f>
      </c>
      <c r="Q41" s="579">
        <f>IF('[1]BASE'!ES41=0,"",'[1]BASE'!ES41)</f>
      </c>
      <c r="R41" s="579">
        <f>IF('[1]BASE'!ET41=0,"",'[1]BASE'!ET41)</f>
      </c>
      <c r="S41" s="579">
        <f>IF('[1]BASE'!EU41=0,"",'[1]BASE'!EU41)</f>
      </c>
      <c r="T41" s="580">
        <f>IF('[1]BASE'!EW41=0,"",'[1]BASE'!EW41)</f>
      </c>
      <c r="U41" s="570"/>
    </row>
    <row r="42" spans="2:21" s="571" customFormat="1" ht="19.5" customHeight="1">
      <c r="B42" s="572"/>
      <c r="C42" s="581">
        <f>IF('[1]BASE'!C42=0,"",'[1]BASE'!C42)</f>
        <v>26</v>
      </c>
      <c r="D42" s="581" t="str">
        <f>IF('[1]BASE'!D42=0,"",'[1]BASE'!D42)</f>
        <v>EZEIZA - RODRIGUEZ 2</v>
      </c>
      <c r="E42" s="581">
        <f>IF('[1]BASE'!E42=0,"",'[1]BASE'!E42)</f>
        <v>500</v>
      </c>
      <c r="F42" s="581">
        <f>IF('[1]BASE'!F42=0,"",'[1]BASE'!F42)</f>
        <v>53</v>
      </c>
      <c r="G42" s="582" t="str">
        <f>IF('[1]BASE'!G42=0,"",'[1]BASE'!G42)</f>
        <v>C</v>
      </c>
      <c r="H42" s="579">
        <f>IF('[1]BASE'!EJ42=0,"",'[1]BASE'!EJ42)</f>
      </c>
      <c r="I42" s="579">
        <f>IF('[1]BASE'!EK42=0,"",'[1]BASE'!EK42)</f>
      </c>
      <c r="J42" s="579">
        <f>IF('[1]BASE'!EL42=0,"",'[1]BASE'!EL42)</f>
      </c>
      <c r="K42" s="579">
        <f>IF('[1]BASE'!EM42=0,"",'[1]BASE'!EM42)</f>
      </c>
      <c r="L42" s="579">
        <f>IF('[1]BASE'!EN42=0,"",'[1]BASE'!EN42)</f>
      </c>
      <c r="M42" s="579">
        <f>IF('[1]BASE'!EO42=0,"",'[1]BASE'!EO42)</f>
      </c>
      <c r="N42" s="579">
        <f>IF('[1]BASE'!EP42=0,"",'[1]BASE'!EP42)</f>
      </c>
      <c r="O42" s="579">
        <f>IF('[1]BASE'!EQ42=0,"",'[1]BASE'!EQ42)</f>
      </c>
      <c r="P42" s="579">
        <f>IF('[1]BASE'!ER42=0,"",'[1]BASE'!ER42)</f>
      </c>
      <c r="Q42" s="579">
        <f>IF('[1]BASE'!ES42=0,"",'[1]BASE'!ES42)</f>
      </c>
      <c r="R42" s="579">
        <f>IF('[1]BASE'!ET42=0,"",'[1]BASE'!ET42)</f>
      </c>
      <c r="S42" s="579">
        <f>IF('[1]BASE'!EU42=0,"",'[1]BASE'!EU42)</f>
      </c>
      <c r="T42" s="580">
        <f>IF('[1]BASE'!EW42=0,"",'[1]BASE'!EW42)</f>
      </c>
      <c r="U42" s="570"/>
    </row>
    <row r="43" spans="2:21" s="571" customFormat="1" ht="19.5" customHeight="1">
      <c r="B43" s="572"/>
      <c r="C43" s="583">
        <f>IF('[1]BASE'!C43=0,"",'[1]BASE'!C43)</f>
        <v>27</v>
      </c>
      <c r="D43" s="583" t="str">
        <f>IF('[1]BASE'!D43=0,"",'[1]BASE'!D43)</f>
        <v>EZEIZA- HENDERSON 1</v>
      </c>
      <c r="E43" s="583">
        <f>IF('[1]BASE'!E43=0,"",'[1]BASE'!E43)</f>
        <v>500</v>
      </c>
      <c r="F43" s="583">
        <f>IF('[1]BASE'!F43=0,"",'[1]BASE'!F43)</f>
        <v>313</v>
      </c>
      <c r="G43" s="584" t="str">
        <f>IF('[1]BASE'!G43=0,"",'[1]BASE'!G43)</f>
        <v>A</v>
      </c>
      <c r="H43" s="579">
        <f>IF('[1]BASE'!EJ43=0,"",'[1]BASE'!EJ43)</f>
      </c>
      <c r="I43" s="579">
        <f>IF('[1]BASE'!EK43=0,"",'[1]BASE'!EK43)</f>
      </c>
      <c r="J43" s="579">
        <f>IF('[1]BASE'!EL43=0,"",'[1]BASE'!EL43)</f>
      </c>
      <c r="K43" s="579">
        <f>IF('[1]BASE'!EM43=0,"",'[1]BASE'!EM43)</f>
      </c>
      <c r="L43" s="579">
        <f>IF('[1]BASE'!EN43=0,"",'[1]BASE'!EN43)</f>
      </c>
      <c r="M43" s="579">
        <f>IF('[1]BASE'!EO43=0,"",'[1]BASE'!EO43)</f>
      </c>
      <c r="N43" s="579">
        <f>IF('[1]BASE'!EP43=0,"",'[1]BASE'!EP43)</f>
      </c>
      <c r="O43" s="579">
        <f>IF('[1]BASE'!EQ43=0,"",'[1]BASE'!EQ43)</f>
      </c>
      <c r="P43" s="579">
        <f>IF('[1]BASE'!ER43=0,"",'[1]BASE'!ER43)</f>
      </c>
      <c r="Q43" s="579">
        <f>IF('[1]BASE'!ES43=0,"",'[1]BASE'!ES43)</f>
      </c>
      <c r="R43" s="579">
        <f>IF('[1]BASE'!ET43=0,"",'[1]BASE'!ET43)</f>
      </c>
      <c r="S43" s="579">
        <f>IF('[1]BASE'!EU43=0,"",'[1]BASE'!EU43)</f>
      </c>
      <c r="T43" s="580">
        <f>IF('[1]BASE'!EW43=0,"",'[1]BASE'!EW43)</f>
      </c>
      <c r="U43" s="570"/>
    </row>
    <row r="44" spans="2:21" s="571" customFormat="1" ht="19.5" customHeight="1">
      <c r="B44" s="572"/>
      <c r="C44" s="581">
        <f>IF('[1]BASE'!C44=0,"",'[1]BASE'!C44)</f>
        <v>28</v>
      </c>
      <c r="D44" s="581" t="str">
        <f>IF('[1]BASE'!D44=0,"",'[1]BASE'!D44)</f>
        <v>EZEIZA - HENDERSON 2</v>
      </c>
      <c r="E44" s="581">
        <f>IF('[1]BASE'!E44=0,"",'[1]BASE'!E44)</f>
        <v>500</v>
      </c>
      <c r="F44" s="581">
        <f>IF('[1]BASE'!F44=0,"",'[1]BASE'!F44)</f>
        <v>313</v>
      </c>
      <c r="G44" s="582" t="str">
        <f>IF('[1]BASE'!G44=0,"",'[1]BASE'!G44)</f>
        <v>A</v>
      </c>
      <c r="H44" s="579">
        <f>IF('[1]BASE'!EJ44=0,"",'[1]BASE'!EJ44)</f>
      </c>
      <c r="I44" s="579">
        <f>IF('[1]BASE'!EK44=0,"",'[1]BASE'!EK44)</f>
      </c>
      <c r="J44" s="579">
        <f>IF('[1]BASE'!EL44=0,"",'[1]BASE'!EL44)</f>
      </c>
      <c r="K44" s="579">
        <f>IF('[1]BASE'!EM44=0,"",'[1]BASE'!EM44)</f>
      </c>
      <c r="L44" s="579">
        <f>IF('[1]BASE'!EN44=0,"",'[1]BASE'!EN44)</f>
      </c>
      <c r="M44" s="579">
        <f>IF('[1]BASE'!EO44=0,"",'[1]BASE'!EO44)</f>
      </c>
      <c r="N44" s="579">
        <f>IF('[1]BASE'!EP44=0,"",'[1]BASE'!EP44)</f>
      </c>
      <c r="O44" s="579">
        <f>IF('[1]BASE'!EQ44=0,"",'[1]BASE'!EQ44)</f>
      </c>
      <c r="P44" s="579">
        <f>IF('[1]BASE'!ER44=0,"",'[1]BASE'!ER44)</f>
      </c>
      <c r="Q44" s="579">
        <f>IF('[1]BASE'!ES44=0,"",'[1]BASE'!ES44)</f>
      </c>
      <c r="R44" s="579">
        <f>IF('[1]BASE'!ET44=0,"",'[1]BASE'!ET44)</f>
      </c>
      <c r="S44" s="579">
        <f>IF('[1]BASE'!EU44=0,"",'[1]BASE'!EU44)</f>
      </c>
      <c r="T44" s="580">
        <f>IF('[1]BASE'!EW44=0,"",'[1]BASE'!EW44)</f>
      </c>
      <c r="U44" s="570"/>
    </row>
    <row r="45" spans="2:21" s="571" customFormat="1" ht="19.5" customHeight="1">
      <c r="B45" s="572"/>
      <c r="C45" s="583">
        <f>IF('[1]BASE'!C45=0,"",'[1]BASE'!C45)</f>
        <v>29</v>
      </c>
      <c r="D45" s="583" t="str">
        <f>IF('[1]BASE'!D45=0,"",'[1]BASE'!D45)</f>
        <v>GRAL. RODRIGUEZ - CAMPANA </v>
      </c>
      <c r="E45" s="583">
        <f>IF('[1]BASE'!E45=0,"",'[1]BASE'!E45)</f>
        <v>500</v>
      </c>
      <c r="F45" s="583">
        <f>IF('[1]BASE'!F45=0,"",'[1]BASE'!F45)</f>
        <v>42</v>
      </c>
      <c r="G45" s="584" t="str">
        <f>IF('[1]BASE'!G45=0,"",'[1]BASE'!G45)</f>
        <v>B</v>
      </c>
      <c r="H45" s="579">
        <f>IF('[1]BASE'!EJ45=0,"",'[1]BASE'!EJ45)</f>
      </c>
      <c r="I45" s="579">
        <f>IF('[1]BASE'!EK45=0,"",'[1]BASE'!EK45)</f>
      </c>
      <c r="J45" s="579">
        <f>IF('[1]BASE'!EL45=0,"",'[1]BASE'!EL45)</f>
      </c>
      <c r="K45" s="579">
        <f>IF('[1]BASE'!EM45=0,"",'[1]BASE'!EM45)</f>
      </c>
      <c r="L45" s="579">
        <f>IF('[1]BASE'!EN45=0,"",'[1]BASE'!EN45)</f>
      </c>
      <c r="M45" s="579">
        <f>IF('[1]BASE'!EO45=0,"",'[1]BASE'!EO45)</f>
      </c>
      <c r="N45" s="579">
        <f>IF('[1]BASE'!EP45=0,"",'[1]BASE'!EP45)</f>
        <v>1</v>
      </c>
      <c r="O45" s="579">
        <f>IF('[1]BASE'!EQ45=0,"",'[1]BASE'!EQ45)</f>
      </c>
      <c r="P45" s="579">
        <f>IF('[1]BASE'!ER45=0,"",'[1]BASE'!ER45)</f>
      </c>
      <c r="Q45" s="579">
        <f>IF('[1]BASE'!ES45=0,"",'[1]BASE'!ES45)</f>
      </c>
      <c r="R45" s="579">
        <f>IF('[1]BASE'!ET45=0,"",'[1]BASE'!ET45)</f>
      </c>
      <c r="S45" s="579">
        <f>IF('[1]BASE'!EU45=0,"",'[1]BASE'!EU45)</f>
      </c>
      <c r="T45" s="580">
        <f>IF('[1]BASE'!EW45=0,"",'[1]BASE'!EW45)</f>
      </c>
      <c r="U45" s="570"/>
    </row>
    <row r="46" spans="2:21" s="571" customFormat="1" ht="19.5" customHeight="1">
      <c r="B46" s="572"/>
      <c r="C46" s="581">
        <f>IF('[1]BASE'!C46=0,"",'[1]BASE'!C46)</f>
        <v>30</v>
      </c>
      <c r="D46" s="581" t="str">
        <f>IF('[1]BASE'!D46=0,"",'[1]BASE'!D46)</f>
        <v>GRAL. RODRIGUEZ- ROSARIO OESTE </v>
      </c>
      <c r="E46" s="581">
        <f>IF('[1]BASE'!E46=0,"",'[1]BASE'!E46)</f>
        <v>500</v>
      </c>
      <c r="F46" s="581">
        <f>IF('[1]BASE'!F46=0,"",'[1]BASE'!F46)</f>
        <v>258</v>
      </c>
      <c r="G46" s="582" t="str">
        <f>IF('[1]BASE'!G46=0,"",'[1]BASE'!G46)</f>
        <v>C</v>
      </c>
      <c r="H46" s="579" t="str">
        <f>IF('[1]BASE'!EJ46=0,"",'[1]BASE'!EJ46)</f>
        <v>XXXX</v>
      </c>
      <c r="I46" s="579" t="str">
        <f>IF('[1]BASE'!EK46=0,"",'[1]BASE'!EK46)</f>
        <v>XXXX</v>
      </c>
      <c r="J46" s="579" t="str">
        <f>IF('[1]BASE'!EL46=0,"",'[1]BASE'!EL46)</f>
        <v>XXXX</v>
      </c>
      <c r="K46" s="579" t="str">
        <f>IF('[1]BASE'!EM46=0,"",'[1]BASE'!EM46)</f>
        <v>XXXX</v>
      </c>
      <c r="L46" s="579" t="str">
        <f>IF('[1]BASE'!EN46=0,"",'[1]BASE'!EN46)</f>
        <v>XXXX</v>
      </c>
      <c r="M46" s="579" t="str">
        <f>IF('[1]BASE'!EO46=0,"",'[1]BASE'!EO46)</f>
        <v>XXXX</v>
      </c>
      <c r="N46" s="579" t="str">
        <f>IF('[1]BASE'!EP46=0,"",'[1]BASE'!EP46)</f>
        <v>XXXX</v>
      </c>
      <c r="O46" s="579" t="str">
        <f>IF('[1]BASE'!EQ46=0,"",'[1]BASE'!EQ46)</f>
        <v>XXXX</v>
      </c>
      <c r="P46" s="579" t="str">
        <f>IF('[1]BASE'!ER46=0,"",'[1]BASE'!ER46)</f>
        <v>XXXX</v>
      </c>
      <c r="Q46" s="579" t="str">
        <f>IF('[1]BASE'!ES46=0,"",'[1]BASE'!ES46)</f>
        <v>XXXX</v>
      </c>
      <c r="R46" s="579" t="str">
        <f>IF('[1]BASE'!ET46=0,"",'[1]BASE'!ET46)</f>
        <v>XXXX</v>
      </c>
      <c r="S46" s="579" t="str">
        <f>IF('[1]BASE'!EU46=0,"",'[1]BASE'!EU46)</f>
        <v>XXXX</v>
      </c>
      <c r="T46" s="580" t="str">
        <f>IF('[1]BASE'!EW46=0,"",'[1]BASE'!EW46)</f>
        <v>XXXX</v>
      </c>
      <c r="U46" s="570"/>
    </row>
    <row r="47" spans="2:21" s="571" customFormat="1" ht="19.5" customHeight="1">
      <c r="B47" s="572"/>
      <c r="C47" s="583">
        <f>IF('[1]BASE'!C47=0,"",'[1]BASE'!C47)</f>
        <v>31</v>
      </c>
      <c r="D47" s="583" t="str">
        <f>IF('[1]BASE'!D47=0,"",'[1]BASE'!D47)</f>
        <v>MALVINAS ARG. - ALMAFUERTE </v>
      </c>
      <c r="E47" s="583">
        <f>IF('[1]BASE'!E47=0,"",'[1]BASE'!E47)</f>
        <v>500</v>
      </c>
      <c r="F47" s="583">
        <f>IF('[1]BASE'!F47=0,"",'[1]BASE'!F47)</f>
        <v>105</v>
      </c>
      <c r="G47" s="584" t="str">
        <f>IF('[1]BASE'!G47=0,"",'[1]BASE'!G47)</f>
        <v>B</v>
      </c>
      <c r="H47" s="579">
        <f>IF('[1]BASE'!EJ47=0,"",'[1]BASE'!EJ47)</f>
      </c>
      <c r="I47" s="579">
        <f>IF('[1]BASE'!EK47=0,"",'[1]BASE'!EK47)</f>
        <v>1</v>
      </c>
      <c r="J47" s="579">
        <f>IF('[1]BASE'!EL47=0,"",'[1]BASE'!EL47)</f>
      </c>
      <c r="K47" s="579">
        <f>IF('[1]BASE'!EM47=0,"",'[1]BASE'!EM47)</f>
      </c>
      <c r="L47" s="579">
        <f>IF('[1]BASE'!EN47=0,"",'[1]BASE'!EN47)</f>
      </c>
      <c r="M47" s="579">
        <f>IF('[1]BASE'!EO47=0,"",'[1]BASE'!EO47)</f>
      </c>
      <c r="N47" s="579">
        <f>IF('[1]BASE'!EP47=0,"",'[1]BASE'!EP47)</f>
      </c>
      <c r="O47" s="579">
        <f>IF('[1]BASE'!EQ47=0,"",'[1]BASE'!EQ47)</f>
      </c>
      <c r="P47" s="579">
        <f>IF('[1]BASE'!ER47=0,"",'[1]BASE'!ER47)</f>
      </c>
      <c r="Q47" s="579">
        <f>IF('[1]BASE'!ES47=0,"",'[1]BASE'!ES47)</f>
      </c>
      <c r="R47" s="579">
        <f>IF('[1]BASE'!ET47=0,"",'[1]BASE'!ET47)</f>
      </c>
      <c r="S47" s="579">
        <f>IF('[1]BASE'!EU47=0,"",'[1]BASE'!EU47)</f>
      </c>
      <c r="T47" s="580">
        <f>IF('[1]BASE'!EW47=0,"",'[1]BASE'!EW47)</f>
      </c>
      <c r="U47" s="570"/>
    </row>
    <row r="48" spans="2:21" s="571" customFormat="1" ht="19.5" customHeight="1">
      <c r="B48" s="572"/>
      <c r="C48" s="581">
        <f>IF('[1]BASE'!C48=0,"",'[1]BASE'!C48)</f>
        <v>32</v>
      </c>
      <c r="D48" s="581" t="str">
        <f>IF('[1]BASE'!D48=0,"",'[1]BASE'!D48)</f>
        <v>OLAVARRIA - BAHIA BLANCA 1</v>
      </c>
      <c r="E48" s="581">
        <f>IF('[1]BASE'!E48=0,"",'[1]BASE'!E48)</f>
        <v>500</v>
      </c>
      <c r="F48" s="581">
        <f>IF('[1]BASE'!F48=0,"",'[1]BASE'!F48)</f>
        <v>255</v>
      </c>
      <c r="G48" s="582" t="str">
        <f>IF('[1]BASE'!G48=0,"",'[1]BASE'!G48)</f>
        <v>B</v>
      </c>
      <c r="H48" s="579">
        <f>IF('[1]BASE'!EJ48=0,"",'[1]BASE'!EJ48)</f>
      </c>
      <c r="I48" s="579">
        <f>IF('[1]BASE'!EK48=0,"",'[1]BASE'!EK48)</f>
      </c>
      <c r="J48" s="579">
        <f>IF('[1]BASE'!EL48=0,"",'[1]BASE'!EL48)</f>
      </c>
      <c r="K48" s="579">
        <f>IF('[1]BASE'!EM48=0,"",'[1]BASE'!EM48)</f>
      </c>
      <c r="L48" s="579">
        <f>IF('[1]BASE'!EN48=0,"",'[1]BASE'!EN48)</f>
      </c>
      <c r="M48" s="579">
        <f>IF('[1]BASE'!EO48=0,"",'[1]BASE'!EO48)</f>
      </c>
      <c r="N48" s="579">
        <f>IF('[1]BASE'!EP48=0,"",'[1]BASE'!EP48)</f>
      </c>
      <c r="O48" s="579">
        <f>IF('[1]BASE'!EQ48=0,"",'[1]BASE'!EQ48)</f>
      </c>
      <c r="P48" s="579">
        <f>IF('[1]BASE'!ER48=0,"",'[1]BASE'!ER48)</f>
      </c>
      <c r="Q48" s="579">
        <f>IF('[1]BASE'!ES48=0,"",'[1]BASE'!ES48)</f>
        <v>1</v>
      </c>
      <c r="R48" s="579">
        <f>IF('[1]BASE'!ET48=0,"",'[1]BASE'!ET48)</f>
      </c>
      <c r="S48" s="579">
        <f>IF('[1]BASE'!EU48=0,"",'[1]BASE'!EU48)</f>
      </c>
      <c r="T48" s="580">
        <f>IF('[1]BASE'!EW48=0,"",'[1]BASE'!EW48)</f>
      </c>
      <c r="U48" s="570"/>
    </row>
    <row r="49" spans="2:21" s="571" customFormat="1" ht="19.5" customHeight="1">
      <c r="B49" s="572"/>
      <c r="C49" s="583">
        <f>IF('[1]BASE'!C49=0,"",'[1]BASE'!C49)</f>
        <v>33</v>
      </c>
      <c r="D49" s="583" t="str">
        <f>IF('[1]BASE'!D49=0,"",'[1]BASE'!D49)</f>
        <v>OLAVARRIA - BAHIA BLANCA 2</v>
      </c>
      <c r="E49" s="583">
        <f>IF('[1]BASE'!E49=0,"",'[1]BASE'!E49)</f>
        <v>500</v>
      </c>
      <c r="F49" s="583">
        <f>IF('[1]BASE'!F49=0,"",'[1]BASE'!F49)</f>
        <v>254.8</v>
      </c>
      <c r="G49" s="584">
        <f>IF('[1]BASE'!G49=0,"",'[1]BASE'!G49)</f>
      </c>
      <c r="H49" s="579">
        <f>IF('[1]BASE'!EJ49=0,"",'[1]BASE'!EJ49)</f>
      </c>
      <c r="I49" s="579">
        <f>IF('[1]BASE'!EK49=0,"",'[1]BASE'!EK49)</f>
      </c>
      <c r="J49" s="579">
        <f>IF('[1]BASE'!EL49=0,"",'[1]BASE'!EL49)</f>
      </c>
      <c r="K49" s="579">
        <f>IF('[1]BASE'!EM49=0,"",'[1]BASE'!EM49)</f>
      </c>
      <c r="L49" s="579">
        <f>IF('[1]BASE'!EN49=0,"",'[1]BASE'!EN49)</f>
      </c>
      <c r="M49" s="579">
        <f>IF('[1]BASE'!EO49=0,"",'[1]BASE'!EO49)</f>
      </c>
      <c r="N49" s="579">
        <f>IF('[1]BASE'!EP49=0,"",'[1]BASE'!EP49)</f>
      </c>
      <c r="O49" s="579">
        <f>IF('[1]BASE'!EQ49=0,"",'[1]BASE'!EQ49)</f>
      </c>
      <c r="P49" s="579">
        <f>IF('[1]BASE'!ER49=0,"",'[1]BASE'!ER49)</f>
      </c>
      <c r="Q49" s="579">
        <f>IF('[1]BASE'!ES49=0,"",'[1]BASE'!ES49)</f>
      </c>
      <c r="R49" s="579">
        <f>IF('[1]BASE'!ET49=0,"",'[1]BASE'!ET49)</f>
      </c>
      <c r="S49" s="579">
        <f>IF('[1]BASE'!EU49=0,"",'[1]BASE'!EU49)</f>
      </c>
      <c r="T49" s="580">
        <f>IF('[1]BASE'!EW49=0,"",'[1]BASE'!EW49)</f>
      </c>
      <c r="U49" s="570"/>
    </row>
    <row r="50" spans="2:21" s="571" customFormat="1" ht="19.5" customHeight="1">
      <c r="B50" s="572"/>
      <c r="C50" s="581">
        <f>IF('[1]BASE'!C50=0,"",'[1]BASE'!C50)</f>
        <v>34</v>
      </c>
      <c r="D50" s="581" t="str">
        <f>IF('[1]BASE'!D50=0,"",'[1]BASE'!D50)</f>
        <v>P.del AGUILA  - CHOELE CHOEL</v>
      </c>
      <c r="E50" s="581">
        <f>IF('[1]BASE'!E50=0,"",'[1]BASE'!E50)</f>
        <v>500</v>
      </c>
      <c r="F50" s="581">
        <f>IF('[1]BASE'!F50=0,"",'[1]BASE'!F50)</f>
        <v>386.7</v>
      </c>
      <c r="G50" s="582">
        <f>IF('[1]BASE'!G50=0,"",'[1]BASE'!G50)</f>
      </c>
      <c r="H50" s="579">
        <f>IF('[1]BASE'!EJ50=0,"",'[1]BASE'!EJ50)</f>
        <v>1</v>
      </c>
      <c r="I50" s="579">
        <f>IF('[1]BASE'!EK50=0,"",'[1]BASE'!EK50)</f>
      </c>
      <c r="J50" s="579">
        <f>IF('[1]BASE'!EL50=0,"",'[1]BASE'!EL50)</f>
      </c>
      <c r="K50" s="579">
        <f>IF('[1]BASE'!EM50=0,"",'[1]BASE'!EM50)</f>
      </c>
      <c r="L50" s="579">
        <f>IF('[1]BASE'!EN50=0,"",'[1]BASE'!EN50)</f>
      </c>
      <c r="M50" s="579">
        <f>IF('[1]BASE'!EO50=0,"",'[1]BASE'!EO50)</f>
      </c>
      <c r="N50" s="579">
        <f>IF('[1]BASE'!EP50=0,"",'[1]BASE'!EP50)</f>
      </c>
      <c r="O50" s="579">
        <f>IF('[1]BASE'!EQ50=0,"",'[1]BASE'!EQ50)</f>
      </c>
      <c r="P50" s="579">
        <f>IF('[1]BASE'!ER50=0,"",'[1]BASE'!ER50)</f>
      </c>
      <c r="Q50" s="579">
        <f>IF('[1]BASE'!ES50=0,"",'[1]BASE'!ES50)</f>
      </c>
      <c r="R50" s="579">
        <f>IF('[1]BASE'!ET50=0,"",'[1]BASE'!ET50)</f>
      </c>
      <c r="S50" s="579">
        <f>IF('[1]BASE'!EU50=0,"",'[1]BASE'!EU50)</f>
      </c>
      <c r="T50" s="580">
        <f>IF('[1]BASE'!EW50=0,"",'[1]BASE'!EW50)</f>
      </c>
      <c r="U50" s="570"/>
    </row>
    <row r="51" spans="2:21" s="571" customFormat="1" ht="19.5" customHeight="1">
      <c r="B51" s="572"/>
      <c r="C51" s="583">
        <f>IF('[1]BASE'!C51=0,"",'[1]BASE'!C51)</f>
        <v>35</v>
      </c>
      <c r="D51" s="583" t="str">
        <f>IF('[1]BASE'!D51=0,"",'[1]BASE'!D51)</f>
        <v>P.del AGUILA  - CHO. W. 1 (5GW1)</v>
      </c>
      <c r="E51" s="583">
        <f>IF('[1]BASE'!E51=0,"",'[1]BASE'!E51)</f>
        <v>500</v>
      </c>
      <c r="F51" s="583">
        <f>IF('[1]BASE'!F51=0,"",'[1]BASE'!F51)</f>
        <v>165</v>
      </c>
      <c r="G51" s="584" t="str">
        <f>IF('[1]BASE'!G51=0,"",'[1]BASE'!G51)</f>
        <v>A</v>
      </c>
      <c r="H51" s="579">
        <f>IF('[1]BASE'!EJ51=0,"",'[1]BASE'!EJ51)</f>
        <v>2</v>
      </c>
      <c r="I51" s="579">
        <f>IF('[1]BASE'!EK51=0,"",'[1]BASE'!EK51)</f>
      </c>
      <c r="J51" s="579">
        <f>IF('[1]BASE'!EL51=0,"",'[1]BASE'!EL51)</f>
      </c>
      <c r="K51" s="579">
        <f>IF('[1]BASE'!EM51=0,"",'[1]BASE'!EM51)</f>
      </c>
      <c r="L51" s="579">
        <f>IF('[1]BASE'!EN51=0,"",'[1]BASE'!EN51)</f>
      </c>
      <c r="M51" s="579">
        <f>IF('[1]BASE'!EO51=0,"",'[1]BASE'!EO51)</f>
      </c>
      <c r="N51" s="579">
        <f>IF('[1]BASE'!EP51=0,"",'[1]BASE'!EP51)</f>
      </c>
      <c r="O51" s="579">
        <f>IF('[1]BASE'!EQ51=0,"",'[1]BASE'!EQ51)</f>
      </c>
      <c r="P51" s="579">
        <f>IF('[1]BASE'!ER51=0,"",'[1]BASE'!ER51)</f>
      </c>
      <c r="Q51" s="579">
        <f>IF('[1]BASE'!ES51=0,"",'[1]BASE'!ES51)</f>
      </c>
      <c r="R51" s="579">
        <f>IF('[1]BASE'!ET51=0,"",'[1]BASE'!ET51)</f>
      </c>
      <c r="S51" s="579">
        <f>IF('[1]BASE'!EU51=0,"",'[1]BASE'!EU51)</f>
      </c>
      <c r="T51" s="580">
        <f>IF('[1]BASE'!EW51=0,"",'[1]BASE'!EW51)</f>
      </c>
      <c r="U51" s="570"/>
    </row>
    <row r="52" spans="2:21" s="571" customFormat="1" ht="19.5" customHeight="1">
      <c r="B52" s="572"/>
      <c r="C52" s="581">
        <f>IF('[1]BASE'!C52=0,"",'[1]BASE'!C52)</f>
        <v>36</v>
      </c>
      <c r="D52" s="581" t="str">
        <f>IF('[1]BASE'!D52=0,"",'[1]BASE'!D52)</f>
        <v>P.del AGUILA  - CHO. W. 2 (5GW2)</v>
      </c>
      <c r="E52" s="581">
        <f>IF('[1]BASE'!E52=0,"",'[1]BASE'!E52)</f>
        <v>500</v>
      </c>
      <c r="F52" s="581">
        <f>IF('[1]BASE'!F52=0,"",'[1]BASE'!F52)</f>
        <v>170</v>
      </c>
      <c r="G52" s="582" t="str">
        <f>IF('[1]BASE'!G52=0,"",'[1]BASE'!G52)</f>
        <v>A</v>
      </c>
      <c r="H52" s="579">
        <f>IF('[1]BASE'!EJ52=0,"",'[1]BASE'!EJ52)</f>
      </c>
      <c r="I52" s="579">
        <f>IF('[1]BASE'!EK52=0,"",'[1]BASE'!EK52)</f>
      </c>
      <c r="J52" s="579">
        <f>IF('[1]BASE'!EL52=0,"",'[1]BASE'!EL52)</f>
      </c>
      <c r="K52" s="579">
        <f>IF('[1]BASE'!EM52=0,"",'[1]BASE'!EM52)</f>
      </c>
      <c r="L52" s="579">
        <f>IF('[1]BASE'!EN52=0,"",'[1]BASE'!EN52)</f>
        <v>1</v>
      </c>
      <c r="M52" s="579">
        <f>IF('[1]BASE'!EO52=0,"",'[1]BASE'!EO52)</f>
      </c>
      <c r="N52" s="579">
        <f>IF('[1]BASE'!EP52=0,"",'[1]BASE'!EP52)</f>
      </c>
      <c r="O52" s="579">
        <f>IF('[1]BASE'!EQ52=0,"",'[1]BASE'!EQ52)</f>
      </c>
      <c r="P52" s="579">
        <f>IF('[1]BASE'!ER52=0,"",'[1]BASE'!ER52)</f>
      </c>
      <c r="Q52" s="579">
        <f>IF('[1]BASE'!ES52=0,"",'[1]BASE'!ES52)</f>
      </c>
      <c r="R52" s="579">
        <f>IF('[1]BASE'!ET52=0,"",'[1]BASE'!ET52)</f>
      </c>
      <c r="S52" s="579">
        <f>IF('[1]BASE'!EU52=0,"",'[1]BASE'!EU52)</f>
      </c>
      <c r="T52" s="580">
        <f>IF('[1]BASE'!EW52=0,"",'[1]BASE'!EW52)</f>
      </c>
      <c r="U52" s="570"/>
    </row>
    <row r="53" spans="2:21" s="571" customFormat="1" ht="19.5" customHeight="1">
      <c r="B53" s="572"/>
      <c r="C53" s="583">
        <f>IF('[1]BASE'!C53=0,"",'[1]BASE'!C53)</f>
        <v>37</v>
      </c>
      <c r="D53" s="583" t="str">
        <f>IF('[1]BASE'!D53=0,"",'[1]BASE'!D53)</f>
        <v>PUELCHES - HENDERSON 1 (B1)</v>
      </c>
      <c r="E53" s="583">
        <f>IF('[1]BASE'!E53=0,"",'[1]BASE'!E53)</f>
        <v>500</v>
      </c>
      <c r="F53" s="583">
        <f>IF('[1]BASE'!F53=0,"",'[1]BASE'!F53)</f>
        <v>421</v>
      </c>
      <c r="G53" s="584" t="str">
        <f>IF('[1]BASE'!G53=0,"",'[1]BASE'!G53)</f>
        <v>A</v>
      </c>
      <c r="H53" s="579">
        <f>IF('[1]BASE'!EJ53=0,"",'[1]BASE'!EJ53)</f>
      </c>
      <c r="I53" s="579">
        <f>IF('[1]BASE'!EK53=0,"",'[1]BASE'!EK53)</f>
      </c>
      <c r="J53" s="579">
        <f>IF('[1]BASE'!EL53=0,"",'[1]BASE'!EL53)</f>
      </c>
      <c r="K53" s="579">
        <f>IF('[1]BASE'!EM53=0,"",'[1]BASE'!EM53)</f>
      </c>
      <c r="L53" s="579">
        <f>IF('[1]BASE'!EN53=0,"",'[1]BASE'!EN53)</f>
      </c>
      <c r="M53" s="579">
        <f>IF('[1]BASE'!EO53=0,"",'[1]BASE'!EO53)</f>
      </c>
      <c r="N53" s="579">
        <f>IF('[1]BASE'!EP53=0,"",'[1]BASE'!EP53)</f>
      </c>
      <c r="O53" s="579">
        <f>IF('[1]BASE'!EQ53=0,"",'[1]BASE'!EQ53)</f>
      </c>
      <c r="P53" s="579">
        <f>IF('[1]BASE'!ER53=0,"",'[1]BASE'!ER53)</f>
      </c>
      <c r="Q53" s="579">
        <f>IF('[1]BASE'!ES53=0,"",'[1]BASE'!ES53)</f>
      </c>
      <c r="R53" s="579">
        <f>IF('[1]BASE'!ET53=0,"",'[1]BASE'!ET53)</f>
      </c>
      <c r="S53" s="579">
        <f>IF('[1]BASE'!EU53=0,"",'[1]BASE'!EU53)</f>
      </c>
      <c r="T53" s="580">
        <f>IF('[1]BASE'!EW53=0,"",'[1]BASE'!EW53)</f>
      </c>
      <c r="U53" s="570"/>
    </row>
    <row r="54" spans="2:21" s="571" customFormat="1" ht="19.5" customHeight="1">
      <c r="B54" s="572"/>
      <c r="C54" s="581">
        <f>IF('[1]BASE'!C54=0,"",'[1]BASE'!C54)</f>
        <v>38</v>
      </c>
      <c r="D54" s="581" t="str">
        <f>IF('[1]BASE'!D54=0,"",'[1]BASE'!D54)</f>
        <v>PUELCHES - HENDERSON 2 (B2)</v>
      </c>
      <c r="E54" s="581">
        <f>IF('[1]BASE'!E54=0,"",'[1]BASE'!E54)</f>
        <v>500</v>
      </c>
      <c r="F54" s="581">
        <f>IF('[1]BASE'!F54=0,"",'[1]BASE'!F54)</f>
        <v>421</v>
      </c>
      <c r="G54" s="582" t="str">
        <f>IF('[1]BASE'!G54=0,"",'[1]BASE'!G54)</f>
        <v>A</v>
      </c>
      <c r="H54" s="579" t="str">
        <f>IF('[1]BASE'!EJ54=0,"",'[1]BASE'!EJ54)</f>
        <v>XXXX</v>
      </c>
      <c r="I54" s="579" t="str">
        <f>IF('[1]BASE'!EK54=0,"",'[1]BASE'!EK54)</f>
        <v>XXXX</v>
      </c>
      <c r="J54" s="579" t="str">
        <f>IF('[1]BASE'!EL54=0,"",'[1]BASE'!EL54)</f>
        <v>XXXX</v>
      </c>
      <c r="K54" s="579" t="str">
        <f>IF('[1]BASE'!EM54=0,"",'[1]BASE'!EM54)</f>
        <v>XXXX</v>
      </c>
      <c r="L54" s="579" t="str">
        <f>IF('[1]BASE'!EN54=0,"",'[1]BASE'!EN54)</f>
        <v>XXXX</v>
      </c>
      <c r="M54" s="579" t="str">
        <f>IF('[1]BASE'!EO54=0,"",'[1]BASE'!EO54)</f>
        <v>XXXX</v>
      </c>
      <c r="N54" s="579" t="str">
        <f>IF('[1]BASE'!EP54=0,"",'[1]BASE'!EP54)</f>
        <v>XXXX</v>
      </c>
      <c r="O54" s="579" t="str">
        <f>IF('[1]BASE'!EQ54=0,"",'[1]BASE'!EQ54)</f>
        <v>XXXX</v>
      </c>
      <c r="P54" s="579" t="str">
        <f>IF('[1]BASE'!ER54=0,"",'[1]BASE'!ER54)</f>
        <v>XXXX</v>
      </c>
      <c r="Q54" s="579" t="str">
        <f>IF('[1]BASE'!ES54=0,"",'[1]BASE'!ES54)</f>
        <v>XXXX</v>
      </c>
      <c r="R54" s="579" t="str">
        <f>IF('[1]BASE'!ET54=0,"",'[1]BASE'!ET54)</f>
        <v>XXXX</v>
      </c>
      <c r="S54" s="579" t="str">
        <f>IF('[1]BASE'!EU54=0,"",'[1]BASE'!EU54)</f>
        <v>XXXX</v>
      </c>
      <c r="T54" s="580" t="str">
        <f>IF('[1]BASE'!EW54=0,"",'[1]BASE'!EW54)</f>
        <v>XXXX</v>
      </c>
      <c r="U54" s="570"/>
    </row>
    <row r="55" spans="2:21" s="571" customFormat="1" ht="19.5" customHeight="1">
      <c r="B55" s="572"/>
      <c r="C55" s="583">
        <f>IF('[1]BASE'!C55=0,"",'[1]BASE'!C55)</f>
        <v>39</v>
      </c>
      <c r="D55" s="583" t="str">
        <f>IF('[1]BASE'!D55=0,"",'[1]BASE'!D55)</f>
        <v>RECREO - MALVINAS ARG. </v>
      </c>
      <c r="E55" s="583">
        <f>IF('[1]BASE'!E55=0,"",'[1]BASE'!E55)</f>
        <v>500</v>
      </c>
      <c r="F55" s="583">
        <f>IF('[1]BASE'!F55=0,"",'[1]BASE'!F55)</f>
        <v>259</v>
      </c>
      <c r="G55" s="584" t="str">
        <f>IF('[1]BASE'!G55=0,"",'[1]BASE'!G55)</f>
        <v>C</v>
      </c>
      <c r="H55" s="579">
        <f>IF('[1]BASE'!EJ55=0,"",'[1]BASE'!EJ55)</f>
      </c>
      <c r="I55" s="579">
        <f>IF('[1]BASE'!EK55=0,"",'[1]BASE'!EK55)</f>
      </c>
      <c r="J55" s="579">
        <f>IF('[1]BASE'!EL55=0,"",'[1]BASE'!EL55)</f>
      </c>
      <c r="K55" s="579">
        <f>IF('[1]BASE'!EM55=0,"",'[1]BASE'!EM55)</f>
      </c>
      <c r="L55" s="579">
        <f>IF('[1]BASE'!EN55=0,"",'[1]BASE'!EN55)</f>
      </c>
      <c r="M55" s="579">
        <f>IF('[1]BASE'!EO55=0,"",'[1]BASE'!EO55)</f>
      </c>
      <c r="N55" s="579">
        <f>IF('[1]BASE'!EP55=0,"",'[1]BASE'!EP55)</f>
      </c>
      <c r="O55" s="579">
        <f>IF('[1]BASE'!EQ55=0,"",'[1]BASE'!EQ55)</f>
        <v>2</v>
      </c>
      <c r="P55" s="579">
        <f>IF('[1]BASE'!ER55=0,"",'[1]BASE'!ER55)</f>
        <v>1</v>
      </c>
      <c r="Q55" s="579">
        <f>IF('[1]BASE'!ES55=0,"",'[1]BASE'!ES55)</f>
      </c>
      <c r="R55" s="579">
        <f>IF('[1]BASE'!ET55=0,"",'[1]BASE'!ET55)</f>
      </c>
      <c r="S55" s="579">
        <f>IF('[1]BASE'!EU55=0,"",'[1]BASE'!EU55)</f>
      </c>
      <c r="T55" s="580">
        <f>IF('[1]BASE'!EW55=0,"",'[1]BASE'!EW55)</f>
      </c>
      <c r="U55" s="570"/>
    </row>
    <row r="56" spans="2:21" s="571" customFormat="1" ht="19.5" customHeight="1">
      <c r="B56" s="572"/>
      <c r="C56" s="581">
        <f>IF('[1]BASE'!C56=0,"",'[1]BASE'!C56)</f>
        <v>40</v>
      </c>
      <c r="D56" s="581" t="str">
        <f>IF('[1]BASE'!D56=0,"",'[1]BASE'!D56)</f>
        <v>RIO GRANDE - EMBALSE</v>
      </c>
      <c r="E56" s="581">
        <f>IF('[1]BASE'!E56=0,"",'[1]BASE'!E56)</f>
        <v>500</v>
      </c>
      <c r="F56" s="581">
        <f>IF('[1]BASE'!F56=0,"",'[1]BASE'!F56)</f>
        <v>30</v>
      </c>
      <c r="G56" s="582" t="str">
        <f>IF('[1]BASE'!G56=0,"",'[1]BASE'!G56)</f>
        <v>B</v>
      </c>
      <c r="H56" s="579">
        <f>IF('[1]BASE'!EJ56=0,"",'[1]BASE'!EJ56)</f>
      </c>
      <c r="I56" s="579">
        <f>IF('[1]BASE'!EK56=0,"",'[1]BASE'!EK56)</f>
      </c>
      <c r="J56" s="579">
        <f>IF('[1]BASE'!EL56=0,"",'[1]BASE'!EL56)</f>
      </c>
      <c r="K56" s="579">
        <f>IF('[1]BASE'!EM56=0,"",'[1]BASE'!EM56)</f>
      </c>
      <c r="L56" s="579">
        <f>IF('[1]BASE'!EN56=0,"",'[1]BASE'!EN56)</f>
      </c>
      <c r="M56" s="579">
        <f>IF('[1]BASE'!EO56=0,"",'[1]BASE'!EO56)</f>
      </c>
      <c r="N56" s="579">
        <f>IF('[1]BASE'!EP56=0,"",'[1]BASE'!EP56)</f>
      </c>
      <c r="O56" s="579">
        <f>IF('[1]BASE'!EQ56=0,"",'[1]BASE'!EQ56)</f>
      </c>
      <c r="P56" s="579">
        <f>IF('[1]BASE'!ER56=0,"",'[1]BASE'!ER56)</f>
      </c>
      <c r="Q56" s="579">
        <f>IF('[1]BASE'!ES56=0,"",'[1]BASE'!ES56)</f>
      </c>
      <c r="R56" s="579">
        <f>IF('[1]BASE'!ET56=0,"",'[1]BASE'!ET56)</f>
        <v>1</v>
      </c>
      <c r="S56" s="579">
        <f>IF('[1]BASE'!EU56=0,"",'[1]BASE'!EU56)</f>
      </c>
      <c r="T56" s="580">
        <f>IF('[1]BASE'!EW56=0,"",'[1]BASE'!EW56)</f>
      </c>
      <c r="U56" s="570"/>
    </row>
    <row r="57" spans="2:21" s="571" customFormat="1" ht="19.5" customHeight="1">
      <c r="B57" s="572"/>
      <c r="C57" s="583">
        <f>IF('[1]BASE'!C57=0,"",'[1]BASE'!C57)</f>
        <v>41</v>
      </c>
      <c r="D57" s="583" t="str">
        <f>IF('[1]BASE'!D57=0,"",'[1]BASE'!D57)</f>
        <v>RIO GRANDE - GRAN MENDOZA</v>
      </c>
      <c r="E57" s="583">
        <f>IF('[1]BASE'!E57=0,"",'[1]BASE'!E57)</f>
        <v>500</v>
      </c>
      <c r="F57" s="583">
        <f>IF('[1]BASE'!F57=0,"",'[1]BASE'!F57)</f>
        <v>407</v>
      </c>
      <c r="G57" s="584" t="str">
        <f>IF('[1]BASE'!G57=0,"",'[1]BASE'!G57)</f>
        <v>B</v>
      </c>
      <c r="H57" s="579" t="str">
        <f>IF('[1]BASE'!EJ57=0,"",'[1]BASE'!EJ57)</f>
        <v>XXXX</v>
      </c>
      <c r="I57" s="579" t="str">
        <f>IF('[1]BASE'!EK57=0,"",'[1]BASE'!EK57)</f>
        <v>XXXX</v>
      </c>
      <c r="J57" s="579" t="str">
        <f>IF('[1]BASE'!EL57=0,"",'[1]BASE'!EL57)</f>
        <v>XXXX</v>
      </c>
      <c r="K57" s="579" t="str">
        <f>IF('[1]BASE'!EM57=0,"",'[1]BASE'!EM57)</f>
        <v>XXXX</v>
      </c>
      <c r="L57" s="579" t="str">
        <f>IF('[1]BASE'!EN57=0,"",'[1]BASE'!EN57)</f>
        <v>XXXX</v>
      </c>
      <c r="M57" s="579" t="str">
        <f>IF('[1]BASE'!EO57=0,"",'[1]BASE'!EO57)</f>
        <v>XXXX</v>
      </c>
      <c r="N57" s="579" t="str">
        <f>IF('[1]BASE'!EP57=0,"",'[1]BASE'!EP57)</f>
        <v>XXXX</v>
      </c>
      <c r="O57" s="579" t="str">
        <f>IF('[1]BASE'!EQ57=0,"",'[1]BASE'!EQ57)</f>
        <v>XXXX</v>
      </c>
      <c r="P57" s="579" t="str">
        <f>IF('[1]BASE'!ER57=0,"",'[1]BASE'!ER57)</f>
        <v>XXXX</v>
      </c>
      <c r="Q57" s="579" t="str">
        <f>IF('[1]BASE'!ES57=0,"",'[1]BASE'!ES57)</f>
        <v>XXXX</v>
      </c>
      <c r="R57" s="579" t="str">
        <f>IF('[1]BASE'!ET57=0,"",'[1]BASE'!ET57)</f>
        <v>XXXX</v>
      </c>
      <c r="S57" s="579" t="str">
        <f>IF('[1]BASE'!EU57=0,"",'[1]BASE'!EU57)</f>
        <v>XXXX</v>
      </c>
      <c r="T57" s="580" t="str">
        <f>IF('[1]BASE'!EW57=0,"",'[1]BASE'!EW57)</f>
        <v>XXXX</v>
      </c>
      <c r="U57" s="570"/>
    </row>
    <row r="58" spans="2:21" s="571" customFormat="1" ht="19.5" customHeight="1">
      <c r="B58" s="572"/>
      <c r="C58" s="581">
        <f>IF('[1]BASE'!C58=0,"",'[1]BASE'!C58)</f>
        <v>42</v>
      </c>
      <c r="D58" s="581" t="str">
        <f>IF('[1]BASE'!D58=0,"",'[1]BASE'!D58)</f>
        <v>RIO GRANDE - LUJAN</v>
      </c>
      <c r="E58" s="581">
        <f>IF('[1]BASE'!E58=0,"",'[1]BASE'!E58)</f>
        <v>500</v>
      </c>
      <c r="F58" s="581">
        <f>IF('[1]BASE'!F58=0,"",'[1]BASE'!F58)</f>
        <v>150</v>
      </c>
      <c r="G58" s="582" t="str">
        <f>IF('[1]BASE'!G58=0,"",'[1]BASE'!G58)</f>
        <v>A</v>
      </c>
      <c r="H58" s="579">
        <f>IF('[1]BASE'!EJ58=0,"",'[1]BASE'!EJ58)</f>
      </c>
      <c r="I58" s="579">
        <f>IF('[1]BASE'!EK58=0,"",'[1]BASE'!EK58)</f>
      </c>
      <c r="J58" s="579">
        <f>IF('[1]BASE'!EL58=0,"",'[1]BASE'!EL58)</f>
      </c>
      <c r="K58" s="579">
        <f>IF('[1]BASE'!EM58=0,"",'[1]BASE'!EM58)</f>
      </c>
      <c r="L58" s="579">
        <f>IF('[1]BASE'!EN58=0,"",'[1]BASE'!EN58)</f>
      </c>
      <c r="M58" s="579">
        <f>IF('[1]BASE'!EO58=0,"",'[1]BASE'!EO58)</f>
      </c>
      <c r="N58" s="579">
        <f>IF('[1]BASE'!EP58=0,"",'[1]BASE'!EP58)</f>
      </c>
      <c r="O58" s="579">
        <f>IF('[1]BASE'!EQ58=0,"",'[1]BASE'!EQ58)</f>
      </c>
      <c r="P58" s="579">
        <f>IF('[1]BASE'!ER58=0,"",'[1]BASE'!ER58)</f>
      </c>
      <c r="Q58" s="579">
        <f>IF('[1]BASE'!ES58=0,"",'[1]BASE'!ES58)</f>
      </c>
      <c r="R58" s="579">
        <f>IF('[1]BASE'!ET58=0,"",'[1]BASE'!ET58)</f>
      </c>
      <c r="S58" s="579">
        <f>IF('[1]BASE'!EU58=0,"",'[1]BASE'!EU58)</f>
      </c>
      <c r="T58" s="580">
        <f>IF('[1]BASE'!EW58=0,"",'[1]BASE'!EW58)</f>
      </c>
      <c r="U58" s="570"/>
    </row>
    <row r="59" spans="2:21" s="571" customFormat="1" ht="19.5" customHeight="1">
      <c r="B59" s="572"/>
      <c r="C59" s="583">
        <f>IF('[1]BASE'!C59=0,"",'[1]BASE'!C59)</f>
        <v>43</v>
      </c>
      <c r="D59" s="583" t="str">
        <f>IF('[1]BASE'!D59=0,"",'[1]BASE'!D59)</f>
        <v>LUJAN - GRAN MENDOZA</v>
      </c>
      <c r="E59" s="583">
        <f>IF('[1]BASE'!E59=0,"",'[1]BASE'!E59)</f>
        <v>500</v>
      </c>
      <c r="F59" s="583">
        <f>IF('[1]BASE'!F59=0,"",'[1]BASE'!F59)</f>
        <v>257</v>
      </c>
      <c r="G59" s="584" t="str">
        <f>IF('[1]BASE'!G59=0,"",'[1]BASE'!G59)</f>
        <v>B</v>
      </c>
      <c r="H59" s="579">
        <f>IF('[1]BASE'!EJ59=0,"",'[1]BASE'!EJ59)</f>
      </c>
      <c r="I59" s="579">
        <f>IF('[1]BASE'!EK59=0,"",'[1]BASE'!EK59)</f>
      </c>
      <c r="J59" s="579">
        <f>IF('[1]BASE'!EL59=0,"",'[1]BASE'!EL59)</f>
      </c>
      <c r="K59" s="579">
        <f>IF('[1]BASE'!EM59=0,"",'[1]BASE'!EM59)</f>
      </c>
      <c r="L59" s="579">
        <f>IF('[1]BASE'!EN59=0,"",'[1]BASE'!EN59)</f>
      </c>
      <c r="M59" s="579">
        <f>IF('[1]BASE'!EO59=0,"",'[1]BASE'!EO59)</f>
      </c>
      <c r="N59" s="579">
        <f>IF('[1]BASE'!EP59=0,"",'[1]BASE'!EP59)</f>
      </c>
      <c r="O59" s="579">
        <f>IF('[1]BASE'!EQ59=0,"",'[1]BASE'!EQ59)</f>
      </c>
      <c r="P59" s="579">
        <f>IF('[1]BASE'!ER59=0,"",'[1]BASE'!ER59)</f>
      </c>
      <c r="Q59" s="579">
        <f>IF('[1]BASE'!ES59=0,"",'[1]BASE'!ES59)</f>
      </c>
      <c r="R59" s="579">
        <f>IF('[1]BASE'!ET59=0,"",'[1]BASE'!ET59)</f>
      </c>
      <c r="S59" s="579">
        <f>IF('[1]BASE'!EU59=0,"",'[1]BASE'!EU59)</f>
      </c>
      <c r="T59" s="580">
        <f>IF('[1]BASE'!EW59=0,"",'[1]BASE'!EW59)</f>
      </c>
      <c r="U59" s="570"/>
    </row>
    <row r="60" spans="2:21" s="571" customFormat="1" ht="19.5" customHeight="1">
      <c r="B60" s="572"/>
      <c r="C60" s="581">
        <f>IF('[1]BASE'!C60=0,"",'[1]BASE'!C60)</f>
        <v>44</v>
      </c>
      <c r="D60" s="581" t="str">
        <f>IF('[1]BASE'!D60=0,"",'[1]BASE'!D60)</f>
        <v>ROMANG - RESISTENCIA</v>
      </c>
      <c r="E60" s="581">
        <f>IF('[1]BASE'!E60=0,"",'[1]BASE'!E60)</f>
        <v>500</v>
      </c>
      <c r="F60" s="581">
        <f>IF('[1]BASE'!F60=0,"",'[1]BASE'!F60)</f>
        <v>256</v>
      </c>
      <c r="G60" s="582" t="str">
        <f>IF('[1]BASE'!G60=0,"",'[1]BASE'!G60)</f>
        <v>A</v>
      </c>
      <c r="H60" s="579">
        <f>IF('[1]BASE'!EJ60=0,"",'[1]BASE'!EJ60)</f>
      </c>
      <c r="I60" s="579">
        <f>IF('[1]BASE'!EK60=0,"",'[1]BASE'!EK60)</f>
        <v>1</v>
      </c>
      <c r="J60" s="579">
        <f>IF('[1]BASE'!EL60=0,"",'[1]BASE'!EL60)</f>
      </c>
      <c r="K60" s="579">
        <f>IF('[1]BASE'!EM60=0,"",'[1]BASE'!EM60)</f>
      </c>
      <c r="L60" s="579">
        <f>IF('[1]BASE'!EN60=0,"",'[1]BASE'!EN60)</f>
      </c>
      <c r="M60" s="579">
        <f>IF('[1]BASE'!EO60=0,"",'[1]BASE'!EO60)</f>
      </c>
      <c r="N60" s="579">
        <f>IF('[1]BASE'!EP60=0,"",'[1]BASE'!EP60)</f>
      </c>
      <c r="O60" s="579">
        <f>IF('[1]BASE'!EQ60=0,"",'[1]BASE'!EQ60)</f>
      </c>
      <c r="P60" s="579">
        <f>IF('[1]BASE'!ER60=0,"",'[1]BASE'!ER60)</f>
      </c>
      <c r="Q60" s="579">
        <f>IF('[1]BASE'!ES60=0,"",'[1]BASE'!ES60)</f>
      </c>
      <c r="R60" s="579">
        <f>IF('[1]BASE'!ET60=0,"",'[1]BASE'!ET60)</f>
      </c>
      <c r="S60" s="579">
        <f>IF('[1]BASE'!EU60=0,"",'[1]BASE'!EU60)</f>
      </c>
      <c r="T60" s="580">
        <f>IF('[1]BASE'!EW60=0,"",'[1]BASE'!EW60)</f>
      </c>
      <c r="U60" s="570"/>
    </row>
    <row r="61" spans="2:21" s="571" customFormat="1" ht="19.5" customHeight="1">
      <c r="B61" s="572"/>
      <c r="C61" s="583">
        <f>IF('[1]BASE'!C61=0,"",'[1]BASE'!C61)</f>
        <v>45</v>
      </c>
      <c r="D61" s="583" t="str">
        <f>IF('[1]BASE'!D61=0,"",'[1]BASE'!D61)</f>
        <v>ROSARIO OESTE -SANTO TOME</v>
      </c>
      <c r="E61" s="583">
        <f>IF('[1]BASE'!E61=0,"",'[1]BASE'!E61)</f>
        <v>500</v>
      </c>
      <c r="F61" s="583">
        <f>IF('[1]BASE'!F61=0,"",'[1]BASE'!F61)</f>
        <v>159</v>
      </c>
      <c r="G61" s="584" t="str">
        <f>IF('[1]BASE'!G61=0,"",'[1]BASE'!G61)</f>
        <v>C</v>
      </c>
      <c r="H61" s="579">
        <f>IF('[1]BASE'!EJ61=0,"",'[1]BASE'!EJ61)</f>
      </c>
      <c r="I61" s="579">
        <f>IF('[1]BASE'!EK61=0,"",'[1]BASE'!EK61)</f>
      </c>
      <c r="J61" s="579">
        <f>IF('[1]BASE'!EL61=0,"",'[1]BASE'!EL61)</f>
      </c>
      <c r="K61" s="579">
        <f>IF('[1]BASE'!EM61=0,"",'[1]BASE'!EM61)</f>
      </c>
      <c r="L61" s="579">
        <f>IF('[1]BASE'!EN61=0,"",'[1]BASE'!EN61)</f>
      </c>
      <c r="M61" s="579">
        <f>IF('[1]BASE'!EO61=0,"",'[1]BASE'!EO61)</f>
      </c>
      <c r="N61" s="579">
        <f>IF('[1]BASE'!EP61=0,"",'[1]BASE'!EP61)</f>
      </c>
      <c r="O61" s="579">
        <f>IF('[1]BASE'!EQ61=0,"",'[1]BASE'!EQ61)</f>
      </c>
      <c r="P61" s="579">
        <f>IF('[1]BASE'!ER61=0,"",'[1]BASE'!ER61)</f>
        <v>1</v>
      </c>
      <c r="Q61" s="579">
        <f>IF('[1]BASE'!ES61=0,"",'[1]BASE'!ES61)</f>
      </c>
      <c r="R61" s="579">
        <f>IF('[1]BASE'!ET61=0,"",'[1]BASE'!ET61)</f>
        <v>1</v>
      </c>
      <c r="S61" s="579">
        <f>IF('[1]BASE'!EU61=0,"",'[1]BASE'!EU61)</f>
      </c>
      <c r="T61" s="580">
        <f>IF('[1]BASE'!EW61=0,"",'[1]BASE'!EW61)</f>
      </c>
      <c r="U61" s="570"/>
    </row>
    <row r="62" spans="2:21" s="571" customFormat="1" ht="19.5" customHeight="1">
      <c r="B62" s="572"/>
      <c r="C62" s="581">
        <f>IF('[1]BASE'!C62=0,"",'[1]BASE'!C62)</f>
        <v>46</v>
      </c>
      <c r="D62" s="581" t="str">
        <f>IF('[1]BASE'!D62=0,"",'[1]BASE'!D62)</f>
        <v>SALTO GRANDE - SANTO TOME </v>
      </c>
      <c r="E62" s="581">
        <f>IF('[1]BASE'!E62=0,"",'[1]BASE'!E62)</f>
        <v>500</v>
      </c>
      <c r="F62" s="581">
        <f>IF('[1]BASE'!F62=0,"",'[1]BASE'!F62)</f>
        <v>289</v>
      </c>
      <c r="G62" s="582" t="str">
        <f>IF('[1]BASE'!G62=0,"",'[1]BASE'!G62)</f>
        <v>C</v>
      </c>
      <c r="H62" s="579">
        <f>IF('[1]BASE'!EJ62=0,"",'[1]BASE'!EJ62)</f>
      </c>
      <c r="I62" s="579">
        <f>IF('[1]BASE'!EK62=0,"",'[1]BASE'!EK62)</f>
      </c>
      <c r="J62" s="579">
        <f>IF('[1]BASE'!EL62=0,"",'[1]BASE'!EL62)</f>
      </c>
      <c r="K62" s="579">
        <f>IF('[1]BASE'!EM62=0,"",'[1]BASE'!EM62)</f>
      </c>
      <c r="L62" s="579">
        <f>IF('[1]BASE'!EN62=0,"",'[1]BASE'!EN62)</f>
        <v>1</v>
      </c>
      <c r="M62" s="579">
        <f>IF('[1]BASE'!EO62=0,"",'[1]BASE'!EO62)</f>
      </c>
      <c r="N62" s="579">
        <f>IF('[1]BASE'!EP62=0,"",'[1]BASE'!EP62)</f>
      </c>
      <c r="O62" s="579">
        <f>IF('[1]BASE'!EQ62=0,"",'[1]BASE'!EQ62)</f>
      </c>
      <c r="P62" s="579">
        <f>IF('[1]BASE'!ER62=0,"",'[1]BASE'!ER62)</f>
      </c>
      <c r="Q62" s="579">
        <f>IF('[1]BASE'!ES62=0,"",'[1]BASE'!ES62)</f>
      </c>
      <c r="R62" s="579">
        <f>IF('[1]BASE'!ET62=0,"",'[1]BASE'!ET62)</f>
      </c>
      <c r="S62" s="579">
        <f>IF('[1]BASE'!EU62=0,"",'[1]BASE'!EU62)</f>
      </c>
      <c r="T62" s="580">
        <f>IF('[1]BASE'!EW62=0,"",'[1]BASE'!EW62)</f>
      </c>
      <c r="U62" s="570"/>
    </row>
    <row r="63" spans="2:21" s="571" customFormat="1" ht="19.5" customHeight="1">
      <c r="B63" s="572"/>
      <c r="C63" s="583">
        <f>IF('[1]BASE'!C63=0,"",'[1]BASE'!C63)</f>
        <v>47</v>
      </c>
      <c r="D63" s="583" t="str">
        <f>IF('[1]BASE'!D63=0,"",'[1]BASE'!D63)</f>
        <v>SANTO TOME - ROMANG </v>
      </c>
      <c r="E63" s="583">
        <f>IF('[1]BASE'!E63=0,"",'[1]BASE'!E63)</f>
        <v>500</v>
      </c>
      <c r="F63" s="583">
        <f>IF('[1]BASE'!F63=0,"",'[1]BASE'!F63)</f>
        <v>270</v>
      </c>
      <c r="G63" s="584" t="str">
        <f>IF('[1]BASE'!G63=0,"",'[1]BASE'!G63)</f>
        <v>A</v>
      </c>
      <c r="H63" s="579">
        <f>IF('[1]BASE'!EJ63=0,"",'[1]BASE'!EJ63)</f>
      </c>
      <c r="I63" s="579">
        <f>IF('[1]BASE'!EK63=0,"",'[1]BASE'!EK63)</f>
      </c>
      <c r="J63" s="579">
        <f>IF('[1]BASE'!EL63=0,"",'[1]BASE'!EL63)</f>
      </c>
      <c r="K63" s="579">
        <f>IF('[1]BASE'!EM63=0,"",'[1]BASE'!EM63)</f>
      </c>
      <c r="L63" s="579">
        <f>IF('[1]BASE'!EN63=0,"",'[1]BASE'!EN63)</f>
      </c>
      <c r="M63" s="579">
        <f>IF('[1]BASE'!EO63=0,"",'[1]BASE'!EO63)</f>
      </c>
      <c r="N63" s="579">
        <f>IF('[1]BASE'!EP63=0,"",'[1]BASE'!EP63)</f>
      </c>
      <c r="O63" s="579">
        <f>IF('[1]BASE'!EQ63=0,"",'[1]BASE'!EQ63)</f>
      </c>
      <c r="P63" s="579">
        <f>IF('[1]BASE'!ER63=0,"",'[1]BASE'!ER63)</f>
      </c>
      <c r="Q63" s="579">
        <f>IF('[1]BASE'!ES63=0,"",'[1]BASE'!ES63)</f>
      </c>
      <c r="R63" s="579">
        <f>IF('[1]BASE'!ET63=0,"",'[1]BASE'!ET63)</f>
      </c>
      <c r="S63" s="579">
        <f>IF('[1]BASE'!EU63=0,"",'[1]BASE'!EU63)</f>
      </c>
      <c r="T63" s="580">
        <f>IF('[1]BASE'!EW63=0,"",'[1]BASE'!EW63)</f>
      </c>
      <c r="U63" s="570"/>
    </row>
    <row r="64" spans="2:21" s="571" customFormat="1" ht="19.5" customHeight="1">
      <c r="B64" s="572"/>
      <c r="C64" s="581">
        <f>IF('[1]BASE'!C64=0,"",'[1]BASE'!C64)</f>
      </c>
      <c r="D64" s="581">
        <f>IF('[1]BASE'!D64=0,"",'[1]BASE'!D64)</f>
      </c>
      <c r="E64" s="581">
        <f>IF('[1]BASE'!E64=0,"",'[1]BASE'!E64)</f>
      </c>
      <c r="F64" s="581">
        <f>IF('[1]BASE'!F64=0,"",'[1]BASE'!F64)</f>
      </c>
      <c r="G64" s="582">
        <f>IF('[1]BASE'!G64=0,"",'[1]BASE'!G64)</f>
      </c>
      <c r="H64" s="579">
        <f>IF('[1]BASE'!EJ64=0,"",'[1]BASE'!EJ64)</f>
      </c>
      <c r="I64" s="579">
        <f>IF('[1]BASE'!EK64=0,"",'[1]BASE'!EK64)</f>
      </c>
      <c r="J64" s="579">
        <f>IF('[1]BASE'!EL64=0,"",'[1]BASE'!EL64)</f>
      </c>
      <c r="K64" s="579">
        <f>IF('[1]BASE'!EM64=0,"",'[1]BASE'!EM64)</f>
      </c>
      <c r="L64" s="579">
        <f>IF('[1]BASE'!EN64=0,"",'[1]BASE'!EN64)</f>
      </c>
      <c r="M64" s="579">
        <f>IF('[1]BASE'!EO64=0,"",'[1]BASE'!EO64)</f>
      </c>
      <c r="N64" s="579">
        <f>IF('[1]BASE'!EP64=0,"",'[1]BASE'!EP64)</f>
      </c>
      <c r="O64" s="579">
        <f>IF('[1]BASE'!EQ64=0,"",'[1]BASE'!EQ64)</f>
      </c>
      <c r="P64" s="579">
        <f>IF('[1]BASE'!ER64=0,"",'[1]BASE'!ER64)</f>
      </c>
      <c r="Q64" s="579">
        <f>IF('[1]BASE'!ES64=0,"",'[1]BASE'!ES64)</f>
      </c>
      <c r="R64" s="579">
        <f>IF('[1]BASE'!ET64=0,"",'[1]BASE'!ET64)</f>
      </c>
      <c r="S64" s="579">
        <f>IF('[1]BASE'!EU64=0,"",'[1]BASE'!EU64)</f>
      </c>
      <c r="T64" s="580">
        <f>IF('[1]BASE'!EW64=0,"",'[1]BASE'!EW64)</f>
      </c>
      <c r="U64" s="570"/>
    </row>
    <row r="65" spans="2:21" s="571" customFormat="1" ht="19.5" customHeight="1">
      <c r="B65" s="572"/>
      <c r="C65" s="583">
        <f>IF('[1]BASE'!C65=0,"",'[1]BASE'!C65)</f>
        <v>48</v>
      </c>
      <c r="D65" s="583" t="str">
        <f>IF('[1]BASE'!D65=0,"",'[1]BASE'!D65)</f>
        <v>GRAL. RODRIGUEZ - VILLA  LIA 1</v>
      </c>
      <c r="E65" s="583">
        <f>IF('[1]BASE'!E65=0,"",'[1]BASE'!E65)</f>
        <v>220</v>
      </c>
      <c r="F65" s="583">
        <f>IF('[1]BASE'!F65=0,"",'[1]BASE'!F65)</f>
        <v>61</v>
      </c>
      <c r="G65" s="584" t="str">
        <f>IF('[1]BASE'!G65=0,"",'[1]BASE'!G65)</f>
        <v>C</v>
      </c>
      <c r="H65" s="579">
        <f>IF('[1]BASE'!EJ65=0,"",'[1]BASE'!EJ65)</f>
      </c>
      <c r="I65" s="579">
        <f>IF('[1]BASE'!EK65=0,"",'[1]BASE'!EK65)</f>
      </c>
      <c r="J65" s="579">
        <f>IF('[1]BASE'!EL65=0,"",'[1]BASE'!EL65)</f>
      </c>
      <c r="K65" s="579">
        <f>IF('[1]BASE'!EM65=0,"",'[1]BASE'!EM65)</f>
      </c>
      <c r="L65" s="579">
        <f>IF('[1]BASE'!EN65=0,"",'[1]BASE'!EN65)</f>
      </c>
      <c r="M65" s="579">
        <f>IF('[1]BASE'!EO65=0,"",'[1]BASE'!EO65)</f>
      </c>
      <c r="N65" s="579">
        <f>IF('[1]BASE'!EP65=0,"",'[1]BASE'!EP65)</f>
      </c>
      <c r="O65" s="579">
        <f>IF('[1]BASE'!EQ65=0,"",'[1]BASE'!EQ65)</f>
      </c>
      <c r="P65" s="579">
        <f>IF('[1]BASE'!ER65=0,"",'[1]BASE'!ER65)</f>
      </c>
      <c r="Q65" s="579">
        <f>IF('[1]BASE'!ES65=0,"",'[1]BASE'!ES65)</f>
      </c>
      <c r="R65" s="579">
        <f>IF('[1]BASE'!ET65=0,"",'[1]BASE'!ET65)</f>
        <v>1</v>
      </c>
      <c r="S65" s="579">
        <f>IF('[1]BASE'!EU65=0,"",'[1]BASE'!EU65)</f>
      </c>
      <c r="T65" s="580">
        <f>IF('[1]BASE'!EW65=0,"",'[1]BASE'!EW65)</f>
      </c>
      <c r="U65" s="570"/>
    </row>
    <row r="66" spans="2:21" s="571" customFormat="1" ht="19.5" customHeight="1">
      <c r="B66" s="572"/>
      <c r="C66" s="581">
        <f>IF('[1]BASE'!C66=0,"",'[1]BASE'!C66)</f>
        <v>49</v>
      </c>
      <c r="D66" s="581" t="str">
        <f>IF('[1]BASE'!D66=0,"",'[1]BASE'!D66)</f>
        <v>GRAL. RODRIGUEZ - VILLA  LIA 2</v>
      </c>
      <c r="E66" s="581">
        <f>IF('[1]BASE'!E66=0,"",'[1]BASE'!E66)</f>
        <v>220</v>
      </c>
      <c r="F66" s="581">
        <f>IF('[1]BASE'!F66=0,"",'[1]BASE'!F66)</f>
        <v>61</v>
      </c>
      <c r="G66" s="582" t="str">
        <f>IF('[1]BASE'!G66=0,"",'[1]BASE'!G66)</f>
        <v>C</v>
      </c>
      <c r="H66" s="579">
        <f>IF('[1]BASE'!EJ66=0,"",'[1]BASE'!EJ66)</f>
      </c>
      <c r="I66" s="579">
        <f>IF('[1]BASE'!EK66=0,"",'[1]BASE'!EK66)</f>
      </c>
      <c r="J66" s="579">
        <f>IF('[1]BASE'!EL66=0,"",'[1]BASE'!EL66)</f>
      </c>
      <c r="K66" s="579">
        <f>IF('[1]BASE'!EM66=0,"",'[1]BASE'!EM66)</f>
      </c>
      <c r="L66" s="579">
        <f>IF('[1]BASE'!EN66=0,"",'[1]BASE'!EN66)</f>
      </c>
      <c r="M66" s="579">
        <f>IF('[1]BASE'!EO66=0,"",'[1]BASE'!EO66)</f>
      </c>
      <c r="N66" s="579">
        <f>IF('[1]BASE'!EP66=0,"",'[1]BASE'!EP66)</f>
      </c>
      <c r="O66" s="579">
        <f>IF('[1]BASE'!EQ66=0,"",'[1]BASE'!EQ66)</f>
      </c>
      <c r="P66" s="579">
        <f>IF('[1]BASE'!ER66=0,"",'[1]BASE'!ER66)</f>
      </c>
      <c r="Q66" s="579">
        <f>IF('[1]BASE'!ES66=0,"",'[1]BASE'!ES66)</f>
      </c>
      <c r="R66" s="579">
        <f>IF('[1]BASE'!ET66=0,"",'[1]BASE'!ET66)</f>
        <v>1</v>
      </c>
      <c r="S66" s="579">
        <f>IF('[1]BASE'!EU66=0,"",'[1]BASE'!EU66)</f>
      </c>
      <c r="T66" s="580">
        <f>IF('[1]BASE'!EW66=0,"",'[1]BASE'!EW66)</f>
      </c>
      <c r="U66" s="570"/>
    </row>
    <row r="67" spans="2:21" s="571" customFormat="1" ht="19.5" customHeight="1">
      <c r="B67" s="572"/>
      <c r="C67" s="583">
        <f>IF('[1]BASE'!C67=0,"",'[1]BASE'!C67)</f>
        <v>50</v>
      </c>
      <c r="D67" s="583" t="str">
        <f>IF('[1]BASE'!D67=0,"",'[1]BASE'!D67)</f>
        <v>RAMALLO - SAN NICOLAS (2)</v>
      </c>
      <c r="E67" s="583">
        <f>IF('[1]BASE'!E67=0,"",'[1]BASE'!E67)</f>
        <v>220</v>
      </c>
      <c r="F67" s="583">
        <f>IF('[1]BASE'!F67=0,"",'[1]BASE'!F67)</f>
        <v>6</v>
      </c>
      <c r="G67" s="584" t="str">
        <f>IF('[1]BASE'!G67=0,"",'[1]BASE'!G67)</f>
        <v>C</v>
      </c>
      <c r="H67" s="579">
        <f>IF('[1]BASE'!EJ67=0,"",'[1]BASE'!EJ67)</f>
      </c>
      <c r="I67" s="579">
        <f>IF('[1]BASE'!EK67=0,"",'[1]BASE'!EK67)</f>
      </c>
      <c r="J67" s="579">
        <f>IF('[1]BASE'!EL67=0,"",'[1]BASE'!EL67)</f>
      </c>
      <c r="K67" s="579">
        <f>IF('[1]BASE'!EM67=0,"",'[1]BASE'!EM67)</f>
      </c>
      <c r="L67" s="579">
        <f>IF('[1]BASE'!EN67=0,"",'[1]BASE'!EN67)</f>
      </c>
      <c r="M67" s="579">
        <f>IF('[1]BASE'!EO67=0,"",'[1]BASE'!EO67)</f>
      </c>
      <c r="N67" s="579">
        <f>IF('[1]BASE'!EP67=0,"",'[1]BASE'!EP67)</f>
      </c>
      <c r="O67" s="579">
        <f>IF('[1]BASE'!EQ67=0,"",'[1]BASE'!EQ67)</f>
      </c>
      <c r="P67" s="579">
        <f>IF('[1]BASE'!ER67=0,"",'[1]BASE'!ER67)</f>
      </c>
      <c r="Q67" s="579">
        <f>IF('[1]BASE'!ES67=0,"",'[1]BASE'!ES67)</f>
      </c>
      <c r="R67" s="579">
        <f>IF('[1]BASE'!ET67=0,"",'[1]BASE'!ET67)</f>
      </c>
      <c r="S67" s="579">
        <f>IF('[1]BASE'!EU67=0,"",'[1]BASE'!EU67)</f>
      </c>
      <c r="T67" s="580">
        <f>IF('[1]BASE'!EW67=0,"",'[1]BASE'!EW67)</f>
      </c>
      <c r="U67" s="570"/>
    </row>
    <row r="68" spans="2:21" s="571" customFormat="1" ht="19.5" customHeight="1">
      <c r="B68" s="572"/>
      <c r="C68" s="581">
        <f>IF('[1]BASE'!C68=0,"",'[1]BASE'!C68)</f>
        <v>51</v>
      </c>
      <c r="D68" s="581" t="str">
        <f>IF('[1]BASE'!D68=0,"",'[1]BASE'!D68)</f>
        <v>RAMALLO - SAN NICOLAS (1)</v>
      </c>
      <c r="E68" s="581">
        <f>IF('[1]BASE'!E68=0,"",'[1]BASE'!E68)</f>
        <v>220</v>
      </c>
      <c r="F68" s="581">
        <f>IF('[1]BASE'!F68=0,"",'[1]BASE'!F68)</f>
        <v>6</v>
      </c>
      <c r="G68" s="582" t="str">
        <f>IF('[1]BASE'!G68=0,"",'[1]BASE'!G68)</f>
        <v>C</v>
      </c>
      <c r="H68" s="579">
        <f>IF('[1]BASE'!EJ68=0,"",'[1]BASE'!EJ68)</f>
      </c>
      <c r="I68" s="579">
        <f>IF('[1]BASE'!EK68=0,"",'[1]BASE'!EK68)</f>
      </c>
      <c r="J68" s="579">
        <f>IF('[1]BASE'!EL68=0,"",'[1]BASE'!EL68)</f>
      </c>
      <c r="K68" s="579">
        <f>IF('[1]BASE'!EM68=0,"",'[1]BASE'!EM68)</f>
      </c>
      <c r="L68" s="579">
        <f>IF('[1]BASE'!EN68=0,"",'[1]BASE'!EN68)</f>
      </c>
      <c r="M68" s="579">
        <f>IF('[1]BASE'!EO68=0,"",'[1]BASE'!EO68)</f>
      </c>
      <c r="N68" s="579">
        <f>IF('[1]BASE'!EP68=0,"",'[1]BASE'!EP68)</f>
      </c>
      <c r="O68" s="579">
        <f>IF('[1]BASE'!EQ68=0,"",'[1]BASE'!EQ68)</f>
      </c>
      <c r="P68" s="579">
        <f>IF('[1]BASE'!ER68=0,"",'[1]BASE'!ER68)</f>
      </c>
      <c r="Q68" s="579">
        <f>IF('[1]BASE'!ES68=0,"",'[1]BASE'!ES68)</f>
      </c>
      <c r="R68" s="579">
        <f>IF('[1]BASE'!ET68=0,"",'[1]BASE'!ET68)</f>
      </c>
      <c r="S68" s="579">
        <f>IF('[1]BASE'!EU68=0,"",'[1]BASE'!EU68)</f>
      </c>
      <c r="T68" s="580">
        <f>IF('[1]BASE'!EW68=0,"",'[1]BASE'!EW68)</f>
      </c>
      <c r="U68" s="570"/>
    </row>
    <row r="69" spans="2:21" s="571" customFormat="1" ht="19.5" customHeight="1">
      <c r="B69" s="572"/>
      <c r="C69" s="583">
        <f>IF('[1]BASE'!C69=0,"",'[1]BASE'!C69)</f>
        <v>52</v>
      </c>
      <c r="D69" s="583" t="str">
        <f>IF('[1]BASE'!D69=0,"",'[1]BASE'!D69)</f>
        <v>RAMALLO - VILLA LIA  1</v>
      </c>
      <c r="E69" s="583">
        <f>IF('[1]BASE'!E69=0,"",'[1]BASE'!E69)</f>
        <v>220</v>
      </c>
      <c r="F69" s="584">
        <f>IF('[1]BASE'!F69=0,"",'[1]BASE'!F69)</f>
        <v>114</v>
      </c>
      <c r="G69" s="584" t="str">
        <f>IF('[1]BASE'!G69=0,"",'[1]BASE'!G69)</f>
        <v>C</v>
      </c>
      <c r="H69" s="579">
        <f>IF('[1]BASE'!EJ69=0,"",'[1]BASE'!EJ69)</f>
      </c>
      <c r="I69" s="579">
        <f>IF('[1]BASE'!EK69=0,"",'[1]BASE'!EK69)</f>
      </c>
      <c r="J69" s="579">
        <f>IF('[1]BASE'!EL69=0,"",'[1]BASE'!EL69)</f>
      </c>
      <c r="K69" s="579">
        <f>IF('[1]BASE'!EM69=0,"",'[1]BASE'!EM69)</f>
      </c>
      <c r="L69" s="579">
        <f>IF('[1]BASE'!EN69=0,"",'[1]BASE'!EN69)</f>
      </c>
      <c r="M69" s="579">
        <f>IF('[1]BASE'!EO69=0,"",'[1]BASE'!EO69)</f>
      </c>
      <c r="N69" s="579">
        <f>IF('[1]BASE'!EP69=0,"",'[1]BASE'!EP69)</f>
      </c>
      <c r="O69" s="579">
        <f>IF('[1]BASE'!EQ69=0,"",'[1]BASE'!EQ69)</f>
      </c>
      <c r="P69" s="579">
        <f>IF('[1]BASE'!ER69=0,"",'[1]BASE'!ER69)</f>
      </c>
      <c r="Q69" s="579">
        <f>IF('[1]BASE'!ES69=0,"",'[1]BASE'!ES69)</f>
      </c>
      <c r="R69" s="579">
        <f>IF('[1]BASE'!ET69=0,"",'[1]BASE'!ET69)</f>
      </c>
      <c r="S69" s="579">
        <f>IF('[1]BASE'!EU69=0,"",'[1]BASE'!EU69)</f>
      </c>
      <c r="T69" s="580">
        <f>IF('[1]BASE'!EW69=0,"",'[1]BASE'!EW69)</f>
      </c>
      <c r="U69" s="570"/>
    </row>
    <row r="70" spans="2:21" s="571" customFormat="1" ht="19.5" customHeight="1">
      <c r="B70" s="572"/>
      <c r="C70" s="581">
        <f>IF('[1]BASE'!C70=0,"",'[1]BASE'!C70)</f>
        <v>53</v>
      </c>
      <c r="D70" s="581" t="str">
        <f>IF('[1]BASE'!D70=0,"",'[1]BASE'!D70)</f>
        <v>RAMALLO - VILLA LIA  2</v>
      </c>
      <c r="E70" s="581">
        <f>IF('[1]BASE'!E70=0,"",'[1]BASE'!E70)</f>
        <v>220</v>
      </c>
      <c r="F70" s="582">
        <f>IF('[1]BASE'!F70=0,"",'[1]BASE'!F70)</f>
        <v>114</v>
      </c>
      <c r="G70" s="582" t="str">
        <f>IF('[1]BASE'!G70=0,"",'[1]BASE'!G70)</f>
        <v>C</v>
      </c>
      <c r="H70" s="579">
        <f>IF('[1]BASE'!EJ70=0,"",'[1]BASE'!EJ70)</f>
      </c>
      <c r="I70" s="579">
        <f>IF('[1]BASE'!EK70=0,"",'[1]BASE'!EK70)</f>
      </c>
      <c r="J70" s="579">
        <f>IF('[1]BASE'!EL70=0,"",'[1]BASE'!EL70)</f>
      </c>
      <c r="K70" s="579">
        <f>IF('[1]BASE'!EM70=0,"",'[1]BASE'!EM70)</f>
      </c>
      <c r="L70" s="579">
        <f>IF('[1]BASE'!EN70=0,"",'[1]BASE'!EN70)</f>
      </c>
      <c r="M70" s="579">
        <f>IF('[1]BASE'!EO70=0,"",'[1]BASE'!EO70)</f>
      </c>
      <c r="N70" s="579">
        <f>IF('[1]BASE'!EP70=0,"",'[1]BASE'!EP70)</f>
      </c>
      <c r="O70" s="579">
        <f>IF('[1]BASE'!EQ70=0,"",'[1]BASE'!EQ70)</f>
      </c>
      <c r="P70" s="579">
        <f>IF('[1]BASE'!ER70=0,"",'[1]BASE'!ER70)</f>
      </c>
      <c r="Q70" s="579">
        <f>IF('[1]BASE'!ES70=0,"",'[1]BASE'!ES70)</f>
      </c>
      <c r="R70" s="579">
        <f>IF('[1]BASE'!ET70=0,"",'[1]BASE'!ET70)</f>
        <v>1</v>
      </c>
      <c r="S70" s="579">
        <f>IF('[1]BASE'!EU70=0,"",'[1]BASE'!EU70)</f>
      </c>
      <c r="T70" s="580">
        <f>IF('[1]BASE'!EW70=0,"",'[1]BASE'!EW70)</f>
      </c>
      <c r="U70" s="570"/>
    </row>
    <row r="71" spans="2:21" s="571" customFormat="1" ht="19.5" customHeight="1">
      <c r="B71" s="572"/>
      <c r="C71" s="583">
        <f>IF('[1]BASE'!C71=0,"",'[1]BASE'!C71)</f>
        <v>54</v>
      </c>
      <c r="D71" s="583" t="str">
        <f>IF('[1]BASE'!D71=0,"",'[1]BASE'!D71)</f>
        <v>ROSARIO OESTE - RAMALLO  1</v>
      </c>
      <c r="E71" s="583">
        <f>IF('[1]BASE'!E71=0,"",'[1]BASE'!E71)</f>
        <v>220</v>
      </c>
      <c r="F71" s="584">
        <f>IF('[1]BASE'!F71=0,"",'[1]BASE'!F71)</f>
        <v>77</v>
      </c>
      <c r="G71" s="584" t="str">
        <f>IF('[1]BASE'!G71=0,"",'[1]BASE'!G71)</f>
        <v>C</v>
      </c>
      <c r="H71" s="579">
        <f>IF('[1]BASE'!EJ71=0,"",'[1]BASE'!EJ71)</f>
      </c>
      <c r="I71" s="579">
        <f>IF('[1]BASE'!EK71=0,"",'[1]BASE'!EK71)</f>
      </c>
      <c r="J71" s="579">
        <f>IF('[1]BASE'!EL71=0,"",'[1]BASE'!EL71)</f>
      </c>
      <c r="K71" s="579">
        <f>IF('[1]BASE'!EM71=0,"",'[1]BASE'!EM71)</f>
      </c>
      <c r="L71" s="579">
        <f>IF('[1]BASE'!EN71=0,"",'[1]BASE'!EN71)</f>
        <v>1</v>
      </c>
      <c r="M71" s="579">
        <f>IF('[1]BASE'!EO71=0,"",'[1]BASE'!EO71)</f>
        <v>1</v>
      </c>
      <c r="N71" s="579">
        <f>IF('[1]BASE'!EP71=0,"",'[1]BASE'!EP71)</f>
      </c>
      <c r="O71" s="579">
        <f>IF('[1]BASE'!EQ71=0,"",'[1]BASE'!EQ71)</f>
      </c>
      <c r="P71" s="579">
        <f>IF('[1]BASE'!ER71=0,"",'[1]BASE'!ER71)</f>
      </c>
      <c r="Q71" s="579">
        <f>IF('[1]BASE'!ES71=0,"",'[1]BASE'!ES71)</f>
      </c>
      <c r="R71" s="579">
        <f>IF('[1]BASE'!ET71=0,"",'[1]BASE'!ET71)</f>
      </c>
      <c r="S71" s="579">
        <f>IF('[1]BASE'!EU71=0,"",'[1]BASE'!EU71)</f>
      </c>
      <c r="T71" s="580">
        <f>IF('[1]BASE'!EW71=0,"",'[1]BASE'!EW71)</f>
        <v>1</v>
      </c>
      <c r="U71" s="570"/>
    </row>
    <row r="72" spans="2:21" s="571" customFormat="1" ht="19.5" customHeight="1">
      <c r="B72" s="572"/>
      <c r="C72" s="581">
        <f>IF('[1]BASE'!C72=0,"",'[1]BASE'!C72)</f>
        <v>55</v>
      </c>
      <c r="D72" s="581" t="str">
        <f>IF('[1]BASE'!D72=0,"",'[1]BASE'!D72)</f>
        <v>ROSARIO OESTE - RAMALLO  2</v>
      </c>
      <c r="E72" s="581">
        <f>IF('[1]BASE'!E72=0,"",'[1]BASE'!E72)</f>
        <v>220</v>
      </c>
      <c r="F72" s="582">
        <f>IF('[1]BASE'!F72=0,"",'[1]BASE'!F72)</f>
        <v>77</v>
      </c>
      <c r="G72" s="582" t="str">
        <f>IF('[1]BASE'!G72=0,"",'[1]BASE'!G72)</f>
        <v>C</v>
      </c>
      <c r="H72" s="579">
        <f>IF('[1]BASE'!EJ72=0,"",'[1]BASE'!EJ72)</f>
      </c>
      <c r="I72" s="579">
        <f>IF('[1]BASE'!EK72=0,"",'[1]BASE'!EK72)</f>
      </c>
      <c r="J72" s="579">
        <f>IF('[1]BASE'!EL72=0,"",'[1]BASE'!EL72)</f>
      </c>
      <c r="K72" s="579">
        <f>IF('[1]BASE'!EM72=0,"",'[1]BASE'!EM72)</f>
      </c>
      <c r="L72" s="579">
        <f>IF('[1]BASE'!EN72=0,"",'[1]BASE'!EN72)</f>
      </c>
      <c r="M72" s="579">
        <f>IF('[1]BASE'!EO72=0,"",'[1]BASE'!EO72)</f>
        <v>1</v>
      </c>
      <c r="N72" s="579">
        <f>IF('[1]BASE'!EP72=0,"",'[1]BASE'!EP72)</f>
      </c>
      <c r="O72" s="579">
        <f>IF('[1]BASE'!EQ72=0,"",'[1]BASE'!EQ72)</f>
        <v>2</v>
      </c>
      <c r="P72" s="579">
        <f>IF('[1]BASE'!ER72=0,"",'[1]BASE'!ER72)</f>
      </c>
      <c r="Q72" s="579">
        <f>IF('[1]BASE'!ES72=0,"",'[1]BASE'!ES72)</f>
      </c>
      <c r="R72" s="579">
        <f>IF('[1]BASE'!ET72=0,"",'[1]BASE'!ET72)</f>
      </c>
      <c r="S72" s="579">
        <f>IF('[1]BASE'!EU72=0,"",'[1]BASE'!EU72)</f>
      </c>
      <c r="T72" s="580">
        <f>IF('[1]BASE'!EW72=0,"",'[1]BASE'!EW72)</f>
        <v>1</v>
      </c>
      <c r="U72" s="570"/>
    </row>
    <row r="73" spans="2:21" s="571" customFormat="1" ht="19.5" customHeight="1">
      <c r="B73" s="572"/>
      <c r="C73" s="583">
        <f>IF('[1]BASE'!C73=0,"",'[1]BASE'!C73)</f>
        <v>56</v>
      </c>
      <c r="D73" s="583" t="str">
        <f>IF('[1]BASE'!D73=0,"",'[1]BASE'!D73)</f>
        <v>VILLA LIA - ATUCHA 1</v>
      </c>
      <c r="E73" s="583">
        <f>IF('[1]BASE'!E73=0,"",'[1]BASE'!E73)</f>
        <v>220</v>
      </c>
      <c r="F73" s="583">
        <f>IF('[1]BASE'!F73=0,"",'[1]BASE'!F73)</f>
        <v>26</v>
      </c>
      <c r="G73" s="584" t="str">
        <f>IF('[1]BASE'!G73=0,"",'[1]BASE'!G73)</f>
        <v>C</v>
      </c>
      <c r="H73" s="579">
        <f>IF('[1]BASE'!EJ73=0,"",'[1]BASE'!EJ73)</f>
      </c>
      <c r="I73" s="579">
        <f>IF('[1]BASE'!EK73=0,"",'[1]BASE'!EK73)</f>
      </c>
      <c r="J73" s="579">
        <f>IF('[1]BASE'!EL73=0,"",'[1]BASE'!EL73)</f>
      </c>
      <c r="K73" s="579">
        <f>IF('[1]BASE'!EM73=0,"",'[1]BASE'!EM73)</f>
      </c>
      <c r="L73" s="579">
        <f>IF('[1]BASE'!EN73=0,"",'[1]BASE'!EN73)</f>
      </c>
      <c r="M73" s="579">
        <f>IF('[1]BASE'!EO73=0,"",'[1]BASE'!EO73)</f>
      </c>
      <c r="N73" s="579">
        <f>IF('[1]BASE'!EP73=0,"",'[1]BASE'!EP73)</f>
      </c>
      <c r="O73" s="579">
        <f>IF('[1]BASE'!EQ73=0,"",'[1]BASE'!EQ73)</f>
      </c>
      <c r="P73" s="579">
        <f>IF('[1]BASE'!ER73=0,"",'[1]BASE'!ER73)</f>
      </c>
      <c r="Q73" s="579">
        <f>IF('[1]BASE'!ES73=0,"",'[1]BASE'!ES73)</f>
      </c>
      <c r="R73" s="579">
        <f>IF('[1]BASE'!ET73=0,"",'[1]BASE'!ET73)</f>
      </c>
      <c r="S73" s="579">
        <f>IF('[1]BASE'!EU73=0,"",'[1]BASE'!EU73)</f>
      </c>
      <c r="T73" s="580">
        <f>IF('[1]BASE'!EW73=0,"",'[1]BASE'!EW73)</f>
      </c>
      <c r="U73" s="570"/>
    </row>
    <row r="74" spans="2:21" s="571" customFormat="1" ht="19.5" customHeight="1">
      <c r="B74" s="572"/>
      <c r="C74" s="581">
        <f>IF('[1]BASE'!C74=0,"",'[1]BASE'!C74)</f>
        <v>57</v>
      </c>
      <c r="D74" s="581" t="str">
        <f>IF('[1]BASE'!D74=0,"",'[1]BASE'!D74)</f>
        <v>VILLA LIA - ATUCHA 2</v>
      </c>
      <c r="E74" s="581">
        <f>IF('[1]BASE'!E74=0,"",'[1]BASE'!E74)</f>
        <v>220</v>
      </c>
      <c r="F74" s="581">
        <f>IF('[1]BASE'!F74=0,"",'[1]BASE'!F74)</f>
        <v>26</v>
      </c>
      <c r="G74" s="582" t="str">
        <f>IF('[1]BASE'!G74=0,"",'[1]BASE'!G74)</f>
        <v>C</v>
      </c>
      <c r="H74" s="579">
        <f>IF('[1]BASE'!EJ74=0,"",'[1]BASE'!EJ74)</f>
      </c>
      <c r="I74" s="579">
        <f>IF('[1]BASE'!EK74=0,"",'[1]BASE'!EK74)</f>
      </c>
      <c r="J74" s="579">
        <f>IF('[1]BASE'!EL74=0,"",'[1]BASE'!EL74)</f>
      </c>
      <c r="K74" s="579">
        <f>IF('[1]BASE'!EM74=0,"",'[1]BASE'!EM74)</f>
      </c>
      <c r="L74" s="579">
        <f>IF('[1]BASE'!EN74=0,"",'[1]BASE'!EN74)</f>
      </c>
      <c r="M74" s="579">
        <f>IF('[1]BASE'!EO74=0,"",'[1]BASE'!EO74)</f>
      </c>
      <c r="N74" s="579">
        <f>IF('[1]BASE'!EP74=0,"",'[1]BASE'!EP74)</f>
      </c>
      <c r="O74" s="579">
        <f>IF('[1]BASE'!EQ74=0,"",'[1]BASE'!EQ74)</f>
      </c>
      <c r="P74" s="579">
        <f>IF('[1]BASE'!ER74=0,"",'[1]BASE'!ER74)</f>
      </c>
      <c r="Q74" s="579">
        <f>IF('[1]BASE'!ES74=0,"",'[1]BASE'!ES74)</f>
      </c>
      <c r="R74" s="579">
        <f>IF('[1]BASE'!ET74=0,"",'[1]BASE'!ET74)</f>
      </c>
      <c r="S74" s="579">
        <f>IF('[1]BASE'!EU74=0,"",'[1]BASE'!EU74)</f>
      </c>
      <c r="T74" s="580">
        <f>IF('[1]BASE'!EW74=0,"",'[1]BASE'!EW74)</f>
      </c>
      <c r="U74" s="570"/>
    </row>
    <row r="75" spans="2:21" s="571" customFormat="1" ht="19.5" customHeight="1">
      <c r="B75" s="572"/>
      <c r="C75" s="583">
        <f>IF('[1]BASE'!C75=0,"",'[1]BASE'!C75)</f>
      </c>
      <c r="D75" s="583">
        <f>IF('[1]BASE'!D75=0,"",'[1]BASE'!D75)</f>
      </c>
      <c r="E75" s="583">
        <f>IF('[1]BASE'!E75=0,"",'[1]BASE'!E75)</f>
      </c>
      <c r="F75" s="583">
        <f>IF('[1]BASE'!F75=0,"",'[1]BASE'!F75)</f>
      </c>
      <c r="G75" s="584">
        <f>IF('[1]BASE'!G75=0,"",'[1]BASE'!G75)</f>
      </c>
      <c r="H75" s="579">
        <f>IF('[1]BASE'!EJ75=0,"",'[1]BASE'!EJ75)</f>
      </c>
      <c r="I75" s="579">
        <f>IF('[1]BASE'!EK75=0,"",'[1]BASE'!EK75)</f>
      </c>
      <c r="J75" s="579">
        <f>IF('[1]BASE'!EL75=0,"",'[1]BASE'!EL75)</f>
      </c>
      <c r="K75" s="579">
        <f>IF('[1]BASE'!EM75=0,"",'[1]BASE'!EM75)</f>
      </c>
      <c r="L75" s="579">
        <f>IF('[1]BASE'!EN75=0,"",'[1]BASE'!EN75)</f>
      </c>
      <c r="M75" s="579">
        <f>IF('[1]BASE'!EO75=0,"",'[1]BASE'!EO75)</f>
      </c>
      <c r="N75" s="579">
        <f>IF('[1]BASE'!EP75=0,"",'[1]BASE'!EP75)</f>
      </c>
      <c r="O75" s="579">
        <f>IF('[1]BASE'!EQ75=0,"",'[1]BASE'!EQ75)</f>
      </c>
      <c r="P75" s="579">
        <f>IF('[1]BASE'!ER75=0,"",'[1]BASE'!ER75)</f>
      </c>
      <c r="Q75" s="579">
        <f>IF('[1]BASE'!ES75=0,"",'[1]BASE'!ES75)</f>
      </c>
      <c r="R75" s="579">
        <f>IF('[1]BASE'!ET75=0,"",'[1]BASE'!ET75)</f>
      </c>
      <c r="S75" s="579">
        <f>IF('[1]BASE'!EU75=0,"",'[1]BASE'!EU75)</f>
      </c>
      <c r="T75" s="580">
        <f>IF('[1]BASE'!EW75=0,"",'[1]BASE'!EW75)</f>
      </c>
      <c r="U75" s="570"/>
    </row>
    <row r="76" spans="2:21" s="571" customFormat="1" ht="19.5" customHeight="1">
      <c r="B76" s="572"/>
      <c r="C76" s="581">
        <f>IF('[1]BASE'!C76=0,"",'[1]BASE'!C76)</f>
        <v>58</v>
      </c>
      <c r="D76" s="581" t="str">
        <f>IF('[1]BASE'!D76=0,"",'[1]BASE'!D76)</f>
        <v>GRAL RODRIGUEZ - RAMALLO</v>
      </c>
      <c r="E76" s="581">
        <f>IF('[1]BASE'!E76=0,"",'[1]BASE'!E76)</f>
        <v>500</v>
      </c>
      <c r="F76" s="582">
        <f>IF('[1]BASE'!F76=0,"",'[1]BASE'!F76)</f>
        <v>183.9</v>
      </c>
      <c r="G76" s="582" t="str">
        <f>IF('[1]BASE'!G76=0,"",'[1]BASE'!G76)</f>
        <v>C</v>
      </c>
      <c r="H76" s="579">
        <f>IF('[1]BASE'!EJ76=0,"",'[1]BASE'!EJ76)</f>
      </c>
      <c r="I76" s="579">
        <f>IF('[1]BASE'!EK76=0,"",'[1]BASE'!EK76)</f>
      </c>
      <c r="J76" s="579">
        <f>IF('[1]BASE'!EL76=0,"",'[1]BASE'!EL76)</f>
      </c>
      <c r="K76" s="579">
        <f>IF('[1]BASE'!EM76=0,"",'[1]BASE'!EM76)</f>
      </c>
      <c r="L76" s="579">
        <f>IF('[1]BASE'!EN76=0,"",'[1]BASE'!EN76)</f>
      </c>
      <c r="M76" s="579">
        <f>IF('[1]BASE'!EO76=0,"",'[1]BASE'!EO76)</f>
      </c>
      <c r="N76" s="579">
        <f>IF('[1]BASE'!EP76=0,"",'[1]BASE'!EP76)</f>
      </c>
      <c r="O76" s="579">
        <f>IF('[1]BASE'!EQ76=0,"",'[1]BASE'!EQ76)</f>
        <v>1</v>
      </c>
      <c r="P76" s="579">
        <f>IF('[1]BASE'!ER76=0,"",'[1]BASE'!ER76)</f>
      </c>
      <c r="Q76" s="579">
        <f>IF('[1]BASE'!ES76=0,"",'[1]BASE'!ES76)</f>
      </c>
      <c r="R76" s="579">
        <f>IF('[1]BASE'!ET76=0,"",'[1]BASE'!ET76)</f>
      </c>
      <c r="S76" s="579">
        <f>IF('[1]BASE'!EU76=0,"",'[1]BASE'!EU76)</f>
        <v>1</v>
      </c>
      <c r="T76" s="580">
        <f>IF('[1]BASE'!EW76=0,"",'[1]BASE'!EW76)</f>
      </c>
      <c r="U76" s="570"/>
    </row>
    <row r="77" spans="2:21" s="571" customFormat="1" ht="19.5" customHeight="1">
      <c r="B77" s="572"/>
      <c r="C77" s="583">
        <f>IF('[1]BASE'!C77=0,"",'[1]BASE'!C77)</f>
        <v>59</v>
      </c>
      <c r="D77" s="583" t="str">
        <f>IF('[1]BASE'!D77=0,"",'[1]BASE'!D77)</f>
        <v>RAMALLO - ROSARIO OESTE</v>
      </c>
      <c r="E77" s="583">
        <f>IF('[1]BASE'!E77=0,"",'[1]BASE'!E77)</f>
        <v>500</v>
      </c>
      <c r="F77" s="584">
        <f>IF('[1]BASE'!F77=0,"",'[1]BASE'!F77)</f>
        <v>77</v>
      </c>
      <c r="G77" s="584" t="str">
        <f>IF('[1]BASE'!G77=0,"",'[1]BASE'!G77)</f>
        <v>C</v>
      </c>
      <c r="H77" s="579">
        <f>IF('[1]BASE'!EJ77=0,"",'[1]BASE'!EJ77)</f>
      </c>
      <c r="I77" s="579">
        <f>IF('[1]BASE'!EK77=0,"",'[1]BASE'!EK77)</f>
      </c>
      <c r="J77" s="579">
        <f>IF('[1]BASE'!EL77=0,"",'[1]BASE'!EL77)</f>
      </c>
      <c r="K77" s="579">
        <f>IF('[1]BASE'!EM77=0,"",'[1]BASE'!EM77)</f>
      </c>
      <c r="L77" s="579">
        <f>IF('[1]BASE'!EN77=0,"",'[1]BASE'!EN77)</f>
      </c>
      <c r="M77" s="579">
        <f>IF('[1]BASE'!EO77=0,"",'[1]BASE'!EO77)</f>
      </c>
      <c r="N77" s="579">
        <f>IF('[1]BASE'!EP77=0,"",'[1]BASE'!EP77)</f>
      </c>
      <c r="O77" s="579">
        <f>IF('[1]BASE'!EQ77=0,"",'[1]BASE'!EQ77)</f>
      </c>
      <c r="P77" s="579">
        <f>IF('[1]BASE'!ER77=0,"",'[1]BASE'!ER77)</f>
      </c>
      <c r="Q77" s="579">
        <f>IF('[1]BASE'!ES77=0,"",'[1]BASE'!ES77)</f>
      </c>
      <c r="R77" s="579">
        <f>IF('[1]BASE'!ET77=0,"",'[1]BASE'!ET77)</f>
      </c>
      <c r="S77" s="579">
        <f>IF('[1]BASE'!EU77=0,"",'[1]BASE'!EU77)</f>
      </c>
      <c r="T77" s="580">
        <f>IF('[1]BASE'!EW77=0,"",'[1]BASE'!EW77)</f>
      </c>
      <c r="U77" s="570"/>
    </row>
    <row r="78" spans="2:21" s="571" customFormat="1" ht="19.5" customHeight="1">
      <c r="B78" s="572"/>
      <c r="C78" s="581">
        <f>IF('[1]BASE'!C78=0,"",'[1]BASE'!C78)</f>
        <v>60</v>
      </c>
      <c r="D78" s="581" t="str">
        <f>IF('[1]BASE'!D78=0,"",'[1]BASE'!D78)</f>
        <v>MACACHIN - HENDERSON</v>
      </c>
      <c r="E78" s="581">
        <f>IF('[1]BASE'!E78=0,"",'[1]BASE'!E78)</f>
        <v>500</v>
      </c>
      <c r="F78" s="582">
        <f>IF('[1]BASE'!F78=0,"",'[1]BASE'!F78)</f>
        <v>194</v>
      </c>
      <c r="G78" s="582" t="str">
        <f>IF('[1]BASE'!G78=0,"",'[1]BASE'!G78)</f>
        <v>A</v>
      </c>
      <c r="H78" s="579">
        <f>IF('[1]BASE'!EJ78=0,"",'[1]BASE'!EJ78)</f>
        <v>1</v>
      </c>
      <c r="I78" s="579">
        <f>IF('[1]BASE'!EK78=0,"",'[1]BASE'!EK78)</f>
      </c>
      <c r="J78" s="579">
        <f>IF('[1]BASE'!EL78=0,"",'[1]BASE'!EL78)</f>
      </c>
      <c r="K78" s="579">
        <f>IF('[1]BASE'!EM78=0,"",'[1]BASE'!EM78)</f>
      </c>
      <c r="L78" s="579">
        <f>IF('[1]BASE'!EN78=0,"",'[1]BASE'!EN78)</f>
      </c>
      <c r="M78" s="579">
        <f>IF('[1]BASE'!EO78=0,"",'[1]BASE'!EO78)</f>
      </c>
      <c r="N78" s="579">
        <f>IF('[1]BASE'!EP78=0,"",'[1]BASE'!EP78)</f>
      </c>
      <c r="O78" s="579">
        <f>IF('[1]BASE'!EQ78=0,"",'[1]BASE'!EQ78)</f>
      </c>
      <c r="P78" s="579">
        <f>IF('[1]BASE'!ER78=0,"",'[1]BASE'!ER78)</f>
      </c>
      <c r="Q78" s="579">
        <f>IF('[1]BASE'!ES78=0,"",'[1]BASE'!ES78)</f>
      </c>
      <c r="R78" s="579">
        <f>IF('[1]BASE'!ET78=0,"",'[1]BASE'!ET78)</f>
      </c>
      <c r="S78" s="579">
        <f>IF('[1]BASE'!EU78=0,"",'[1]BASE'!EU78)</f>
      </c>
      <c r="T78" s="580">
        <f>IF('[1]BASE'!EW78=0,"",'[1]BASE'!EW78)</f>
      </c>
      <c r="U78" s="570"/>
    </row>
    <row r="79" spans="2:21" s="571" customFormat="1" ht="19.5" customHeight="1">
      <c r="B79" s="572"/>
      <c r="C79" s="583">
        <f>IF('[1]BASE'!C79=0,"",'[1]BASE'!C79)</f>
        <v>61</v>
      </c>
      <c r="D79" s="583" t="str">
        <f>IF('[1]BASE'!D79=0,"",'[1]BASE'!D79)</f>
        <v>PUELCHES - MACACHIN</v>
      </c>
      <c r="E79" s="583">
        <f>IF('[1]BASE'!E79=0,"",'[1]BASE'!E79)</f>
        <v>500</v>
      </c>
      <c r="F79" s="583">
        <f>IF('[1]BASE'!F79=0,"",'[1]BASE'!F79)</f>
        <v>227</v>
      </c>
      <c r="G79" s="584" t="str">
        <f>IF('[1]BASE'!G79=0,"",'[1]BASE'!G79)</f>
        <v>A</v>
      </c>
      <c r="H79" s="579">
        <f>IF('[1]BASE'!EJ79=0,"",'[1]BASE'!EJ79)</f>
      </c>
      <c r="I79" s="579">
        <f>IF('[1]BASE'!EK79=0,"",'[1]BASE'!EK79)</f>
      </c>
      <c r="J79" s="579">
        <f>IF('[1]BASE'!EL79=0,"",'[1]BASE'!EL79)</f>
      </c>
      <c r="K79" s="579">
        <f>IF('[1]BASE'!EM79=0,"",'[1]BASE'!EM79)</f>
      </c>
      <c r="L79" s="579">
        <f>IF('[1]BASE'!EN79=0,"",'[1]BASE'!EN79)</f>
      </c>
      <c r="M79" s="579">
        <f>IF('[1]BASE'!EO79=0,"",'[1]BASE'!EO79)</f>
      </c>
      <c r="N79" s="579">
        <f>IF('[1]BASE'!EP79=0,"",'[1]BASE'!EP79)</f>
      </c>
      <c r="O79" s="579">
        <f>IF('[1]BASE'!EQ79=0,"",'[1]BASE'!EQ79)</f>
      </c>
      <c r="P79" s="579">
        <f>IF('[1]BASE'!ER79=0,"",'[1]BASE'!ER79)</f>
      </c>
      <c r="Q79" s="579">
        <f>IF('[1]BASE'!ES79=0,"",'[1]BASE'!ES79)</f>
      </c>
      <c r="R79" s="579">
        <f>IF('[1]BASE'!ET79=0,"",'[1]BASE'!ET79)</f>
      </c>
      <c r="S79" s="579">
        <f>IF('[1]BASE'!EU79=0,"",'[1]BASE'!EU79)</f>
      </c>
      <c r="T79" s="580">
        <f>IF('[1]BASE'!EW79=0,"",'[1]BASE'!EW79)</f>
      </c>
      <c r="U79" s="570"/>
    </row>
    <row r="80" spans="2:21" s="571" customFormat="1" ht="19.5" customHeight="1">
      <c r="B80" s="572"/>
      <c r="C80" s="581">
        <f>IF('[1]BASE'!C80=0,"",'[1]BASE'!C80)</f>
      </c>
      <c r="D80" s="581">
        <f>IF('[1]BASE'!D80=0,"",'[1]BASE'!D80)</f>
      </c>
      <c r="E80" s="581">
        <f>IF('[1]BASE'!E80=0,"",'[1]BASE'!E80)</f>
      </c>
      <c r="F80" s="582">
        <f>IF('[1]BASE'!F80=0,"",'[1]BASE'!F80)</f>
      </c>
      <c r="G80" s="582">
        <f>IF('[1]BASE'!G80=0,"",'[1]BASE'!G80)</f>
      </c>
      <c r="H80" s="579">
        <f>IF('[1]BASE'!EJ80=0,"",'[1]BASE'!EJ80)</f>
      </c>
      <c r="I80" s="579">
        <f>IF('[1]BASE'!EK80=0,"",'[1]BASE'!EK80)</f>
      </c>
      <c r="J80" s="579">
        <f>IF('[1]BASE'!EL80=0,"",'[1]BASE'!EL80)</f>
      </c>
      <c r="K80" s="579">
        <f>IF('[1]BASE'!EM80=0,"",'[1]BASE'!EM80)</f>
      </c>
      <c r="L80" s="579">
        <f>IF('[1]BASE'!EN80=0,"",'[1]BASE'!EN80)</f>
      </c>
      <c r="M80" s="579">
        <f>IF('[1]BASE'!EO80=0,"",'[1]BASE'!EO80)</f>
      </c>
      <c r="N80" s="579">
        <f>IF('[1]BASE'!EP80=0,"",'[1]BASE'!EP80)</f>
      </c>
      <c r="O80" s="579">
        <f>IF('[1]BASE'!EQ80=0,"",'[1]BASE'!EQ80)</f>
      </c>
      <c r="P80" s="579">
        <f>IF('[1]BASE'!ER80=0,"",'[1]BASE'!ER80)</f>
      </c>
      <c r="Q80" s="579">
        <f>IF('[1]BASE'!ES80=0,"",'[1]BASE'!ES80)</f>
      </c>
      <c r="R80" s="579">
        <f>IF('[1]BASE'!ET80=0,"",'[1]BASE'!ET80)</f>
      </c>
      <c r="S80" s="579">
        <f>IF('[1]BASE'!EU80=0,"",'[1]BASE'!EU80)</f>
      </c>
      <c r="T80" s="580">
        <f>IF('[1]BASE'!EW80=0,"",'[1]BASE'!EW80)</f>
      </c>
      <c r="U80" s="570"/>
    </row>
    <row r="81" spans="2:21" s="571" customFormat="1" ht="19.5" customHeight="1">
      <c r="B81" s="572"/>
      <c r="C81" s="583">
        <f>IF('[1]BASE'!C81=0,"",'[1]BASE'!C81)</f>
      </c>
      <c r="D81" s="583">
        <f>IF('[1]BASE'!D81=0,"",'[1]BASE'!D81)</f>
      </c>
      <c r="E81" s="583">
        <f>IF('[1]BASE'!E81=0,"",'[1]BASE'!E81)</f>
      </c>
      <c r="F81" s="584">
        <f>IF('[1]BASE'!F81=0,"",'[1]BASE'!F81)</f>
      </c>
      <c r="G81" s="584">
        <f>IF('[1]BASE'!G81=0,"",'[1]BASE'!G81)</f>
      </c>
      <c r="H81" s="579">
        <f>IF('[1]BASE'!EJ81=0,"",'[1]BASE'!EJ81)</f>
      </c>
      <c r="I81" s="579">
        <f>IF('[1]BASE'!EK81=0,"",'[1]BASE'!EK81)</f>
      </c>
      <c r="J81" s="579">
        <f>IF('[1]BASE'!EL81=0,"",'[1]BASE'!EL81)</f>
      </c>
      <c r="K81" s="579">
        <f>IF('[1]BASE'!EM81=0,"",'[1]BASE'!EM81)</f>
      </c>
      <c r="L81" s="579">
        <f>IF('[1]BASE'!EN81=0,"",'[1]BASE'!EN81)</f>
      </c>
      <c r="M81" s="579">
        <f>IF('[1]BASE'!EO81=0,"",'[1]BASE'!EO81)</f>
      </c>
      <c r="N81" s="579">
        <f>IF('[1]BASE'!EP81=0,"",'[1]BASE'!EP81)</f>
      </c>
      <c r="O81" s="579">
        <f>IF('[1]BASE'!EQ81=0,"",'[1]BASE'!EQ81)</f>
      </c>
      <c r="P81" s="579">
        <f>IF('[1]BASE'!ER81=0,"",'[1]BASE'!ER81)</f>
      </c>
      <c r="Q81" s="579">
        <f>IF('[1]BASE'!ES81=0,"",'[1]BASE'!ES81)</f>
      </c>
      <c r="R81" s="579">
        <f>IF('[1]BASE'!ET81=0,"",'[1]BASE'!ET81)</f>
      </c>
      <c r="S81" s="579">
        <f>IF('[1]BASE'!EU81=0,"",'[1]BASE'!EU81)</f>
      </c>
      <c r="T81" s="580">
        <f>IF('[1]BASE'!EW81=0,"",'[1]BASE'!EW81)</f>
      </c>
      <c r="U81" s="570"/>
    </row>
    <row r="82" spans="2:21" s="571" customFormat="1" ht="19.5" customHeight="1">
      <c r="B82" s="572"/>
      <c r="C82" s="581">
        <f>IF('[1]BASE'!C82=0,"",'[1]BASE'!C82)</f>
        <v>62</v>
      </c>
      <c r="D82" s="581" t="str">
        <f>IF('[1]BASE'!D82=0,"",'[1]BASE'!D82)</f>
        <v>YACYRETÁ - RINCON I</v>
      </c>
      <c r="E82" s="581">
        <f>IF('[1]BASE'!E82=0,"",'[1]BASE'!E82)</f>
        <v>500</v>
      </c>
      <c r="F82" s="582">
        <f>IF('[1]BASE'!F82=0,"",'[1]BASE'!F82)</f>
        <v>3.6</v>
      </c>
      <c r="G82" s="582" t="str">
        <f>IF('[1]BASE'!G82=0,"",'[1]BASE'!G82)</f>
        <v>B</v>
      </c>
      <c r="H82" s="579">
        <f>IF('[1]BASE'!EJ82=0,"",'[1]BASE'!EJ82)</f>
      </c>
      <c r="I82" s="579">
        <f>IF('[1]BASE'!EK82=0,"",'[1]BASE'!EK82)</f>
      </c>
      <c r="J82" s="579">
        <f>IF('[1]BASE'!EL82=0,"",'[1]BASE'!EL82)</f>
      </c>
      <c r="K82" s="579">
        <f>IF('[1]BASE'!EM82=0,"",'[1]BASE'!EM82)</f>
      </c>
      <c r="L82" s="579">
        <f>IF('[1]BASE'!EN82=0,"",'[1]BASE'!EN82)</f>
      </c>
      <c r="M82" s="579">
        <f>IF('[1]BASE'!EO82=0,"",'[1]BASE'!EO82)</f>
      </c>
      <c r="N82" s="579">
        <f>IF('[1]BASE'!EP82=0,"",'[1]BASE'!EP82)</f>
      </c>
      <c r="O82" s="579">
        <f>IF('[1]BASE'!EQ82=0,"",'[1]BASE'!EQ82)</f>
      </c>
      <c r="P82" s="579">
        <f>IF('[1]BASE'!ER82=0,"",'[1]BASE'!ER82)</f>
      </c>
      <c r="Q82" s="579">
        <f>IF('[1]BASE'!ES82=0,"",'[1]BASE'!ES82)</f>
      </c>
      <c r="R82" s="579">
        <f>IF('[1]BASE'!ET82=0,"",'[1]BASE'!ET82)</f>
      </c>
      <c r="S82" s="579">
        <f>IF('[1]BASE'!EU82=0,"",'[1]BASE'!EU82)</f>
      </c>
      <c r="T82" s="580">
        <f>IF('[1]BASE'!EW82=0,"",'[1]BASE'!EW82)</f>
      </c>
      <c r="U82" s="570"/>
    </row>
    <row r="83" spans="2:21" s="571" customFormat="1" ht="19.5" customHeight="1">
      <c r="B83" s="572"/>
      <c r="C83" s="583">
        <f>IF('[1]BASE'!C83=0,"",'[1]BASE'!C83)</f>
        <v>63</v>
      </c>
      <c r="D83" s="583" t="str">
        <f>IF('[1]BASE'!D83=0,"",'[1]BASE'!D83)</f>
        <v>YACYRETÁ - RINCON II</v>
      </c>
      <c r="E83" s="583">
        <f>IF('[1]BASE'!E83=0,"",'[1]BASE'!E83)</f>
        <v>500</v>
      </c>
      <c r="F83" s="583">
        <f>IF('[1]BASE'!F83=0,"",'[1]BASE'!F83)</f>
        <v>3.6</v>
      </c>
      <c r="G83" s="584" t="str">
        <f>IF('[1]BASE'!G83=0,"",'[1]BASE'!G83)</f>
        <v>B</v>
      </c>
      <c r="H83" s="579">
        <f>IF('[1]BASE'!EJ83=0,"",'[1]BASE'!EJ83)</f>
      </c>
      <c r="I83" s="579">
        <f>IF('[1]BASE'!EK83=0,"",'[1]BASE'!EK83)</f>
      </c>
      <c r="J83" s="579">
        <f>IF('[1]BASE'!EL83=0,"",'[1]BASE'!EL83)</f>
      </c>
      <c r="K83" s="579">
        <f>IF('[1]BASE'!EM83=0,"",'[1]BASE'!EM83)</f>
      </c>
      <c r="L83" s="579">
        <f>IF('[1]BASE'!EN83=0,"",'[1]BASE'!EN83)</f>
      </c>
      <c r="M83" s="579">
        <f>IF('[1]BASE'!EO83=0,"",'[1]BASE'!EO83)</f>
      </c>
      <c r="N83" s="579">
        <f>IF('[1]BASE'!EP83=0,"",'[1]BASE'!EP83)</f>
      </c>
      <c r="O83" s="579">
        <f>IF('[1]BASE'!EQ83=0,"",'[1]BASE'!EQ83)</f>
      </c>
      <c r="P83" s="579">
        <f>IF('[1]BASE'!ER83=0,"",'[1]BASE'!ER83)</f>
      </c>
      <c r="Q83" s="579">
        <f>IF('[1]BASE'!ES83=0,"",'[1]BASE'!ES83)</f>
      </c>
      <c r="R83" s="579">
        <f>IF('[1]BASE'!ET83=0,"",'[1]BASE'!ET83)</f>
      </c>
      <c r="S83" s="579">
        <f>IF('[1]BASE'!EU83=0,"",'[1]BASE'!EU83)</f>
      </c>
      <c r="T83" s="580">
        <f>IF('[1]BASE'!EW83=0,"",'[1]BASE'!EW83)</f>
      </c>
      <c r="U83" s="570"/>
    </row>
    <row r="84" spans="2:21" s="571" customFormat="1" ht="19.5" customHeight="1">
      <c r="B84" s="572"/>
      <c r="C84" s="581">
        <f>IF('[1]BASE'!C84=0,"",'[1]BASE'!C84)</f>
        <v>64</v>
      </c>
      <c r="D84" s="581" t="str">
        <f>IF('[1]BASE'!D84=0,"",'[1]BASE'!D84)</f>
        <v>YACYRETÁ - RINCON III</v>
      </c>
      <c r="E84" s="581">
        <f>IF('[1]BASE'!E84=0,"",'[1]BASE'!E84)</f>
        <v>500</v>
      </c>
      <c r="F84" s="582">
        <f>IF('[1]BASE'!F84=0,"",'[1]BASE'!F84)</f>
        <v>3.6</v>
      </c>
      <c r="G84" s="582" t="str">
        <f>IF('[1]BASE'!G84=0,"",'[1]BASE'!G84)</f>
        <v>B</v>
      </c>
      <c r="H84" s="579">
        <f>IF('[1]BASE'!EJ84=0,"",'[1]BASE'!EJ84)</f>
      </c>
      <c r="I84" s="579">
        <f>IF('[1]BASE'!EK84=0,"",'[1]BASE'!EK84)</f>
      </c>
      <c r="J84" s="579">
        <f>IF('[1]BASE'!EL84=0,"",'[1]BASE'!EL84)</f>
      </c>
      <c r="K84" s="579">
        <f>IF('[1]BASE'!EM84=0,"",'[1]BASE'!EM84)</f>
      </c>
      <c r="L84" s="579">
        <f>IF('[1]BASE'!EN84=0,"",'[1]BASE'!EN84)</f>
      </c>
      <c r="M84" s="579">
        <f>IF('[1]BASE'!EO84=0,"",'[1]BASE'!EO84)</f>
      </c>
      <c r="N84" s="579">
        <f>IF('[1]BASE'!EP84=0,"",'[1]BASE'!EP84)</f>
      </c>
      <c r="O84" s="579">
        <f>IF('[1]BASE'!EQ84=0,"",'[1]BASE'!EQ84)</f>
      </c>
      <c r="P84" s="579">
        <f>IF('[1]BASE'!ER84=0,"",'[1]BASE'!ER84)</f>
      </c>
      <c r="Q84" s="579">
        <f>IF('[1]BASE'!ES84=0,"",'[1]BASE'!ES84)</f>
      </c>
      <c r="R84" s="579">
        <f>IF('[1]BASE'!ET84=0,"",'[1]BASE'!ET84)</f>
      </c>
      <c r="S84" s="579">
        <f>IF('[1]BASE'!EU84=0,"",'[1]BASE'!EU84)</f>
      </c>
      <c r="T84" s="580">
        <f>IF('[1]BASE'!EW84=0,"",'[1]BASE'!EW84)</f>
      </c>
      <c r="U84" s="570"/>
    </row>
    <row r="85" spans="2:21" s="571" customFormat="1" ht="19.5" customHeight="1">
      <c r="B85" s="572"/>
      <c r="C85" s="583">
        <f>IF('[1]BASE'!C85=0,"",'[1]BASE'!C85)</f>
        <v>65</v>
      </c>
      <c r="D85" s="583" t="str">
        <f>IF('[1]BASE'!D85=0,"",'[1]BASE'!D85)</f>
        <v>RINCON - PASO DE LA PATRIA</v>
      </c>
      <c r="E85" s="583">
        <f>IF('[1]BASE'!E85=0,"",'[1]BASE'!E85)</f>
        <v>500</v>
      </c>
      <c r="F85" s="584">
        <f>IF('[1]BASE'!F85=0,"",'[1]BASE'!F85)</f>
        <v>227</v>
      </c>
      <c r="G85" s="584" t="str">
        <f>IF('[1]BASE'!G85=0,"",'[1]BASE'!G85)</f>
        <v>A</v>
      </c>
      <c r="H85" s="579">
        <f>IF('[1]BASE'!EJ85=0,"",'[1]BASE'!EJ85)</f>
      </c>
      <c r="I85" s="579">
        <f>IF('[1]BASE'!EK85=0,"",'[1]BASE'!EK85)</f>
      </c>
      <c r="J85" s="579">
        <f>IF('[1]BASE'!EL85=0,"",'[1]BASE'!EL85)</f>
      </c>
      <c r="K85" s="579">
        <f>IF('[1]BASE'!EM85=0,"",'[1]BASE'!EM85)</f>
      </c>
      <c r="L85" s="579">
        <f>IF('[1]BASE'!EN85=0,"",'[1]BASE'!EN85)</f>
      </c>
      <c r="M85" s="579">
        <f>IF('[1]BASE'!EO85=0,"",'[1]BASE'!EO85)</f>
      </c>
      <c r="N85" s="579">
        <f>IF('[1]BASE'!EP85=0,"",'[1]BASE'!EP85)</f>
      </c>
      <c r="O85" s="579">
        <f>IF('[1]BASE'!EQ85=0,"",'[1]BASE'!EQ85)</f>
      </c>
      <c r="P85" s="579">
        <f>IF('[1]BASE'!ER85=0,"",'[1]BASE'!ER85)</f>
      </c>
      <c r="Q85" s="579">
        <f>IF('[1]BASE'!ES85=0,"",'[1]BASE'!ES85)</f>
      </c>
      <c r="R85" s="579">
        <f>IF('[1]BASE'!ET85=0,"",'[1]BASE'!ET85)</f>
      </c>
      <c r="S85" s="579">
        <f>IF('[1]BASE'!EU85=0,"",'[1]BASE'!EU85)</f>
      </c>
      <c r="T85" s="580">
        <f>IF('[1]BASE'!EW85=0,"",'[1]BASE'!EW85)</f>
      </c>
      <c r="U85" s="570"/>
    </row>
    <row r="86" spans="2:21" s="571" customFormat="1" ht="19.5" customHeight="1">
      <c r="B86" s="572"/>
      <c r="C86" s="581">
        <f>IF('[1]BASE'!C86=0,"",'[1]BASE'!C86)</f>
        <v>66</v>
      </c>
      <c r="D86" s="581" t="str">
        <f>IF('[1]BASE'!D86=0,"",'[1]BASE'!D86)</f>
        <v>PASO DE LA PATRIA - RESISTENCIA</v>
      </c>
      <c r="E86" s="581">
        <f>IF('[1]BASE'!E86=0,"",'[1]BASE'!E86)</f>
        <v>500</v>
      </c>
      <c r="F86" s="582">
        <f>IF('[1]BASE'!F86=0,"",'[1]BASE'!F86)</f>
        <v>40</v>
      </c>
      <c r="G86" s="582" t="str">
        <f>IF('[1]BASE'!G86=0,"",'[1]BASE'!G86)</f>
        <v>C</v>
      </c>
      <c r="H86" s="579">
        <f>IF('[1]BASE'!EJ86=0,"",'[1]BASE'!EJ86)</f>
      </c>
      <c r="I86" s="579">
        <f>IF('[1]BASE'!EK86=0,"",'[1]BASE'!EK86)</f>
      </c>
      <c r="J86" s="579">
        <f>IF('[1]BASE'!EL86=0,"",'[1]BASE'!EL86)</f>
      </c>
      <c r="K86" s="579">
        <f>IF('[1]BASE'!EM86=0,"",'[1]BASE'!EM86)</f>
      </c>
      <c r="L86" s="579">
        <f>IF('[1]BASE'!EN86=0,"",'[1]BASE'!EN86)</f>
      </c>
      <c r="M86" s="579">
        <f>IF('[1]BASE'!EO86=0,"",'[1]BASE'!EO86)</f>
      </c>
      <c r="N86" s="579">
        <f>IF('[1]BASE'!EP86=0,"",'[1]BASE'!EP86)</f>
      </c>
      <c r="O86" s="579">
        <f>IF('[1]BASE'!EQ86=0,"",'[1]BASE'!EQ86)</f>
      </c>
      <c r="P86" s="579">
        <f>IF('[1]BASE'!ER86=0,"",'[1]BASE'!ER86)</f>
      </c>
      <c r="Q86" s="579">
        <f>IF('[1]BASE'!ES86=0,"",'[1]BASE'!ES86)</f>
      </c>
      <c r="R86" s="579">
        <f>IF('[1]BASE'!ET86=0,"",'[1]BASE'!ET86)</f>
      </c>
      <c r="S86" s="579">
        <f>IF('[1]BASE'!EU86=0,"",'[1]BASE'!EU86)</f>
      </c>
      <c r="T86" s="580">
        <f>IF('[1]BASE'!EW86=0,"",'[1]BASE'!EW86)</f>
      </c>
      <c r="U86" s="570"/>
    </row>
    <row r="87" spans="2:21" s="571" customFormat="1" ht="19.5" customHeight="1">
      <c r="B87" s="572"/>
      <c r="C87" s="583">
        <f>IF('[1]BASE'!C87=0,"",'[1]BASE'!C87)</f>
        <v>67</v>
      </c>
      <c r="D87" s="583" t="str">
        <f>IF('[1]BASE'!D87=0,"",'[1]BASE'!D87)</f>
        <v>RINCON - RESISTENCIA</v>
      </c>
      <c r="E87" s="583">
        <f>IF('[1]BASE'!E87=0,"",'[1]BASE'!E87)</f>
        <v>500</v>
      </c>
      <c r="F87" s="583">
        <f>IF('[1]BASE'!F87=0,"",'[1]BASE'!F87)</f>
        <v>267</v>
      </c>
      <c r="G87" s="584" t="str">
        <f>IF('[1]BASE'!G87=0,"",'[1]BASE'!G87)</f>
        <v>B</v>
      </c>
      <c r="H87" s="579" t="str">
        <f>IF('[1]BASE'!EJ87=0,"",'[1]BASE'!EJ87)</f>
        <v>XXXX</v>
      </c>
      <c r="I87" s="579" t="str">
        <f>IF('[1]BASE'!EK87=0,"",'[1]BASE'!EK87)</f>
        <v>XXXX</v>
      </c>
      <c r="J87" s="579" t="str">
        <f>IF('[1]BASE'!EL87=0,"",'[1]BASE'!EL87)</f>
        <v>XXXX</v>
      </c>
      <c r="K87" s="579" t="str">
        <f>IF('[1]BASE'!EM87=0,"",'[1]BASE'!EM87)</f>
        <v>XXXX</v>
      </c>
      <c r="L87" s="579" t="str">
        <f>IF('[1]BASE'!EN87=0,"",'[1]BASE'!EN87)</f>
        <v>XXXX</v>
      </c>
      <c r="M87" s="579" t="str">
        <f>IF('[1]BASE'!EO87=0,"",'[1]BASE'!EO87)</f>
        <v>XXXX</v>
      </c>
      <c r="N87" s="579" t="str">
        <f>IF('[1]BASE'!EP87=0,"",'[1]BASE'!EP87)</f>
        <v>XXXX</v>
      </c>
      <c r="O87" s="579" t="str">
        <f>IF('[1]BASE'!EQ87=0,"",'[1]BASE'!EQ87)</f>
        <v>XXXX</v>
      </c>
      <c r="P87" s="579" t="str">
        <f>IF('[1]BASE'!ER87=0,"",'[1]BASE'!ER87)</f>
        <v>XXXX</v>
      </c>
      <c r="Q87" s="579" t="str">
        <f>IF('[1]BASE'!ES87=0,"",'[1]BASE'!ES87)</f>
        <v>XXXX</v>
      </c>
      <c r="R87" s="579" t="str">
        <f>IF('[1]BASE'!ET87=0,"",'[1]BASE'!ET87)</f>
        <v>XXXX</v>
      </c>
      <c r="S87" s="579" t="str">
        <f>IF('[1]BASE'!EU87=0,"",'[1]BASE'!EU87)</f>
        <v>XXXX</v>
      </c>
      <c r="T87" s="580" t="str">
        <f>IF('[1]BASE'!EW87=0,"",'[1]BASE'!EW87)</f>
        <v>XXXX</v>
      </c>
      <c r="U87" s="570"/>
    </row>
    <row r="88" spans="2:21" s="571" customFormat="1" ht="19.5" customHeight="1">
      <c r="B88" s="572"/>
      <c r="C88" s="581">
        <f>IF('[1]BASE'!C88=0,"",'[1]BASE'!C88)</f>
      </c>
      <c r="D88" s="581">
        <f>IF('[1]BASE'!D88=0,"",'[1]BASE'!D88)</f>
      </c>
      <c r="E88" s="581">
        <f>IF('[1]BASE'!E88=0,"",'[1]BASE'!E88)</f>
      </c>
      <c r="F88" s="582">
        <f>IF('[1]BASE'!F88=0,"",'[1]BASE'!F88)</f>
      </c>
      <c r="G88" s="582">
        <f>IF('[1]BASE'!G88=0,"",'[1]BASE'!G88)</f>
      </c>
      <c r="H88" s="579">
        <f>IF('[1]BASE'!EJ88=0,"",'[1]BASE'!EJ88)</f>
      </c>
      <c r="I88" s="579">
        <f>IF('[1]BASE'!EK88=0,"",'[1]BASE'!EK88)</f>
      </c>
      <c r="J88" s="579">
        <f>IF('[1]BASE'!EL88=0,"",'[1]BASE'!EL88)</f>
      </c>
      <c r="K88" s="579">
        <f>IF('[1]BASE'!EM88=0,"",'[1]BASE'!EM88)</f>
      </c>
      <c r="L88" s="579">
        <f>IF('[1]BASE'!EN88=0,"",'[1]BASE'!EN88)</f>
      </c>
      <c r="M88" s="579">
        <f>IF('[1]BASE'!EO88=0,"",'[1]BASE'!EO88)</f>
      </c>
      <c r="N88" s="579">
        <f>IF('[1]BASE'!EP88=0,"",'[1]BASE'!EP88)</f>
      </c>
      <c r="O88" s="579">
        <f>IF('[1]BASE'!EQ88=0,"",'[1]BASE'!EQ88)</f>
      </c>
      <c r="P88" s="579">
        <f>IF('[1]BASE'!ER88=0,"",'[1]BASE'!ER88)</f>
      </c>
      <c r="Q88" s="579">
        <f>IF('[1]BASE'!ES88=0,"",'[1]BASE'!ES88)</f>
      </c>
      <c r="R88" s="579">
        <f>IF('[1]BASE'!ET88=0,"",'[1]BASE'!ET88)</f>
      </c>
      <c r="S88" s="579">
        <f>IF('[1]BASE'!EU88=0,"",'[1]BASE'!EU88)</f>
      </c>
      <c r="T88" s="580">
        <f>IF('[1]BASE'!EW88=0,"",'[1]BASE'!EW88)</f>
      </c>
      <c r="U88" s="570"/>
    </row>
    <row r="89" spans="2:21" s="571" customFormat="1" ht="19.5" customHeight="1">
      <c r="B89" s="572"/>
      <c r="C89" s="583">
        <f>IF('[1]BASE'!C89=0,"",'[1]BASE'!C89)</f>
        <v>68</v>
      </c>
      <c r="D89" s="583" t="str">
        <f>IF('[1]BASE'!D89=0,"",'[1]BASE'!D89)</f>
        <v>RINCON - SALTO GRANDE</v>
      </c>
      <c r="E89" s="583">
        <f>IF('[1]BASE'!E89=0,"",'[1]BASE'!E89)</f>
        <v>500</v>
      </c>
      <c r="F89" s="584">
        <f>IF('[1]BASE'!F89=0,"",'[1]BASE'!F89)</f>
        <v>506</v>
      </c>
      <c r="G89" s="584" t="str">
        <f>IF('[1]BASE'!G89=0,"",'[1]BASE'!G89)</f>
        <v>A</v>
      </c>
      <c r="H89" s="579">
        <f>IF('[1]BASE'!EJ89=0,"",'[1]BASE'!EJ89)</f>
      </c>
      <c r="I89" s="579">
        <f>IF('[1]BASE'!EK89=0,"",'[1]BASE'!EK89)</f>
      </c>
      <c r="J89" s="579">
        <f>IF('[1]BASE'!EL89=0,"",'[1]BASE'!EL89)</f>
      </c>
      <c r="K89" s="579">
        <f>IF('[1]BASE'!EM89=0,"",'[1]BASE'!EM89)</f>
      </c>
      <c r="L89" s="579">
        <f>IF('[1]BASE'!EN89=0,"",'[1]BASE'!EN89)</f>
      </c>
      <c r="M89" s="579">
        <f>IF('[1]BASE'!EO89=0,"",'[1]BASE'!EO89)</f>
      </c>
      <c r="N89" s="579">
        <f>IF('[1]BASE'!EP89=0,"",'[1]BASE'!EP89)</f>
      </c>
      <c r="O89" s="579">
        <f>IF('[1]BASE'!EQ89=0,"",'[1]BASE'!EQ89)</f>
      </c>
      <c r="P89" s="579">
        <f>IF('[1]BASE'!ER89=0,"",'[1]BASE'!ER89)</f>
      </c>
      <c r="Q89" s="579">
        <f>IF('[1]BASE'!ES89=0,"",'[1]BASE'!ES89)</f>
      </c>
      <c r="R89" s="579">
        <f>IF('[1]BASE'!ET89=0,"",'[1]BASE'!ET89)</f>
      </c>
      <c r="S89" s="579">
        <f>IF('[1]BASE'!EU89=0,"",'[1]BASE'!EU89)</f>
      </c>
      <c r="T89" s="580">
        <f>IF('[1]BASE'!EW89=0,"",'[1]BASE'!EW89)</f>
      </c>
      <c r="U89" s="570"/>
    </row>
    <row r="90" spans="2:21" s="571" customFormat="1" ht="19.5" customHeight="1">
      <c r="B90" s="572"/>
      <c r="C90" s="581">
        <f>IF('[1]BASE'!C90=0,"",'[1]BASE'!C90)</f>
        <v>69</v>
      </c>
      <c r="D90" s="581" t="str">
        <f>IF('[1]BASE'!D90=0,"",'[1]BASE'!D90)</f>
        <v>RINCON - SAN ISIDRO</v>
      </c>
      <c r="E90" s="581">
        <f>IF('[1]BASE'!E90=0,"",'[1]BASE'!E90)</f>
        <v>500</v>
      </c>
      <c r="F90" s="582">
        <f>IF('[1]BASE'!F90=0,"",'[1]BASE'!F90)</f>
        <v>85</v>
      </c>
      <c r="G90" s="582" t="str">
        <f>IF('[1]BASE'!G90=0,"",'[1]BASE'!G90)</f>
        <v>C</v>
      </c>
      <c r="H90" s="579">
        <f>IF('[1]BASE'!EJ90=0,"",'[1]BASE'!EJ90)</f>
      </c>
      <c r="I90" s="579">
        <f>IF('[1]BASE'!EK90=0,"",'[1]BASE'!EK90)</f>
      </c>
      <c r="J90" s="579">
        <f>IF('[1]BASE'!EL90=0,"",'[1]BASE'!EL90)</f>
      </c>
      <c r="K90" s="579">
        <f>IF('[1]BASE'!EM90=0,"",'[1]BASE'!EM90)</f>
      </c>
      <c r="L90" s="579">
        <f>IF('[1]BASE'!EN90=0,"",'[1]BASE'!EN90)</f>
      </c>
      <c r="M90" s="579">
        <f>IF('[1]BASE'!EO90=0,"",'[1]BASE'!EO90)</f>
      </c>
      <c r="N90" s="579">
        <f>IF('[1]BASE'!EP90=0,"",'[1]BASE'!EP90)</f>
      </c>
      <c r="O90" s="579">
        <f>IF('[1]BASE'!EQ90=0,"",'[1]BASE'!EQ90)</f>
      </c>
      <c r="P90" s="579">
        <f>IF('[1]BASE'!ER90=0,"",'[1]BASE'!ER90)</f>
      </c>
      <c r="Q90" s="579">
        <f>IF('[1]BASE'!ES90=0,"",'[1]BASE'!ES90)</f>
      </c>
      <c r="R90" s="579">
        <f>IF('[1]BASE'!ET90=0,"",'[1]BASE'!ET90)</f>
      </c>
      <c r="S90" s="579">
        <f>IF('[1]BASE'!EU90=0,"",'[1]BASE'!EU90)</f>
      </c>
      <c r="T90" s="580">
        <f>IF('[1]BASE'!EW90=0,"",'[1]BASE'!EW90)</f>
      </c>
      <c r="U90" s="570"/>
    </row>
    <row r="91" spans="2:21" s="571" customFormat="1" ht="19.5" customHeight="1">
      <c r="B91" s="572"/>
      <c r="C91" s="583">
        <f>IF('[1]BASE'!C91=0,"",'[1]BASE'!C91)</f>
      </c>
      <c r="D91" s="583">
        <f>IF('[1]BASE'!D91=0,"",'[1]BASE'!D91)</f>
      </c>
      <c r="E91" s="583">
        <f>IF('[1]BASE'!E91=0,"",'[1]BASE'!E91)</f>
      </c>
      <c r="F91" s="583">
        <f>IF('[1]BASE'!F91=0,"",'[1]BASE'!F91)</f>
      </c>
      <c r="G91" s="584">
        <f>IF('[1]BASE'!G91=0,"",'[1]BASE'!G91)</f>
      </c>
      <c r="H91" s="579">
        <f>IF('[1]BASE'!EJ91=0,"",'[1]BASE'!EJ91)</f>
      </c>
      <c r="I91" s="579">
        <f>IF('[1]BASE'!EK91=0,"",'[1]BASE'!EK91)</f>
      </c>
      <c r="J91" s="579">
        <f>IF('[1]BASE'!EL91=0,"",'[1]BASE'!EL91)</f>
      </c>
      <c r="K91" s="579">
        <f>IF('[1]BASE'!EM91=0,"",'[1]BASE'!EM91)</f>
      </c>
      <c r="L91" s="579">
        <f>IF('[1]BASE'!EN91=0,"",'[1]BASE'!EN91)</f>
      </c>
      <c r="M91" s="579">
        <f>IF('[1]BASE'!EO91=0,"",'[1]BASE'!EO91)</f>
      </c>
      <c r="N91" s="579">
        <f>IF('[1]BASE'!EP91=0,"",'[1]BASE'!EP91)</f>
      </c>
      <c r="O91" s="579">
        <f>IF('[1]BASE'!EQ91=0,"",'[1]BASE'!EQ91)</f>
      </c>
      <c r="P91" s="579">
        <f>IF('[1]BASE'!ER91=0,"",'[1]BASE'!ER91)</f>
      </c>
      <c r="Q91" s="579">
        <f>IF('[1]BASE'!ES91=0,"",'[1]BASE'!ES91)</f>
      </c>
      <c r="R91" s="579">
        <f>IF('[1]BASE'!ET91=0,"",'[1]BASE'!ET91)</f>
      </c>
      <c r="S91" s="579">
        <f>IF('[1]BASE'!EU91=0,"",'[1]BASE'!EU91)</f>
      </c>
      <c r="T91" s="580">
        <f>IF('[1]BASE'!EW91=0,"",'[1]BASE'!EW91)</f>
      </c>
      <c r="U91" s="570"/>
    </row>
    <row r="92" spans="2:21" s="571" customFormat="1" ht="19.5" customHeight="1" thickBot="1">
      <c r="B92" s="572"/>
      <c r="C92" s="585"/>
      <c r="D92" s="585"/>
      <c r="E92" s="585"/>
      <c r="F92" s="585"/>
      <c r="G92" s="586"/>
      <c r="H92" s="587"/>
      <c r="I92" s="587"/>
      <c r="J92" s="587"/>
      <c r="K92" s="587"/>
      <c r="L92" s="587"/>
      <c r="M92" s="587"/>
      <c r="N92" s="587"/>
      <c r="O92" s="587"/>
      <c r="P92" s="587"/>
      <c r="Q92" s="587"/>
      <c r="R92" s="587"/>
      <c r="S92" s="587"/>
      <c r="T92" s="588"/>
      <c r="U92" s="570"/>
    </row>
    <row r="93" spans="2:21" s="571" customFormat="1" ht="19.5" customHeight="1" thickBot="1" thickTop="1">
      <c r="B93" s="572"/>
      <c r="C93" s="589"/>
      <c r="D93" s="590"/>
      <c r="E93" s="591" t="s">
        <v>119</v>
      </c>
      <c r="F93" s="592">
        <f>SUM(F16:F92)-F46-F57-F78-F79-F87</f>
        <v>9666.7</v>
      </c>
      <c r="G93" s="593"/>
      <c r="H93" s="594"/>
      <c r="I93" s="594"/>
      <c r="J93" s="594"/>
      <c r="K93" s="594"/>
      <c r="L93" s="594"/>
      <c r="M93" s="594"/>
      <c r="N93" s="594"/>
      <c r="O93" s="594"/>
      <c r="P93" s="594"/>
      <c r="Q93" s="594"/>
      <c r="R93" s="594"/>
      <c r="S93" s="594"/>
      <c r="T93" s="594"/>
      <c r="U93" s="570"/>
    </row>
    <row r="94" spans="2:21" s="571" customFormat="1" ht="19.5" customHeight="1" thickBot="1" thickTop="1">
      <c r="B94" s="572"/>
      <c r="C94" s="595"/>
      <c r="D94" s="596"/>
      <c r="E94" s="597"/>
      <c r="F94" s="598" t="s">
        <v>120</v>
      </c>
      <c r="H94" s="599">
        <f aca="true" t="shared" si="0" ref="H94:Q94">SUM(H17:H92)</f>
        <v>7</v>
      </c>
      <c r="I94" s="599">
        <f t="shared" si="0"/>
        <v>4</v>
      </c>
      <c r="J94" s="599">
        <f t="shared" si="0"/>
        <v>1</v>
      </c>
      <c r="K94" s="599">
        <f t="shared" si="0"/>
        <v>0</v>
      </c>
      <c r="L94" s="599">
        <f t="shared" si="0"/>
        <v>6</v>
      </c>
      <c r="M94" s="599">
        <f t="shared" si="0"/>
        <v>2</v>
      </c>
      <c r="N94" s="599">
        <f t="shared" si="0"/>
        <v>2</v>
      </c>
      <c r="O94" s="599">
        <f t="shared" si="0"/>
        <v>8</v>
      </c>
      <c r="P94" s="599">
        <f t="shared" si="0"/>
        <v>3</v>
      </c>
      <c r="Q94" s="599">
        <f t="shared" si="0"/>
        <v>1</v>
      </c>
      <c r="R94" s="599">
        <f>SUM(R17:R92)</f>
        <v>5</v>
      </c>
      <c r="S94" s="599">
        <f>SUM(S17:S92)</f>
        <v>2</v>
      </c>
      <c r="T94" s="600"/>
      <c r="U94" s="570"/>
    </row>
    <row r="95" spans="2:21" s="571" customFormat="1" ht="19.5" customHeight="1" thickBot="1" thickTop="1">
      <c r="B95" s="572"/>
      <c r="E95" s="597"/>
      <c r="F95" s="598" t="s">
        <v>121</v>
      </c>
      <c r="H95" s="601">
        <f>'[1]BASE'!EJ100</f>
        <v>0.51</v>
      </c>
      <c r="I95" s="601">
        <f>'[1]BASE'!EK100</f>
        <v>0.49</v>
      </c>
      <c r="J95" s="601">
        <f>'[1]BASE'!EL100</f>
        <v>0.51</v>
      </c>
      <c r="K95" s="601">
        <f>'[1]BASE'!EM100</f>
        <v>0.47</v>
      </c>
      <c r="L95" s="601">
        <f>'[1]BASE'!EN100</f>
        <v>0.42</v>
      </c>
      <c r="M95" s="601">
        <f>'[1]BASE'!EO100</f>
        <v>0.47</v>
      </c>
      <c r="N95" s="601">
        <f>'[1]BASE'!EP100</f>
        <v>0.43</v>
      </c>
      <c r="O95" s="601">
        <f>'[1]BASE'!EQ100</f>
        <v>0.39</v>
      </c>
      <c r="P95" s="601">
        <f>'[1]BASE'!ER100</f>
        <v>0.43</v>
      </c>
      <c r="Q95" s="601">
        <f>'[1]BASE'!ES100</f>
        <v>0.46</v>
      </c>
      <c r="R95" s="601">
        <f>'[1]BASE'!ET100</f>
        <v>0.47</v>
      </c>
      <c r="S95" s="601">
        <f>'[1]BASE'!EU100</f>
        <v>0.48</v>
      </c>
      <c r="T95" s="601">
        <f>'[1]BASE'!EV100</f>
        <v>0.42</v>
      </c>
      <c r="U95" s="570"/>
    </row>
    <row r="96" spans="2:21" s="602" customFormat="1" ht="15.75" customHeight="1" thickBot="1" thickTop="1">
      <c r="B96" s="603"/>
      <c r="C96"/>
      <c r="D96" s="604"/>
      <c r="E96" s="605"/>
      <c r="F96" s="606"/>
      <c r="G96"/>
      <c r="H96" s="607"/>
      <c r="I96" s="607"/>
      <c r="J96" s="607"/>
      <c r="K96" s="607"/>
      <c r="L96" s="607"/>
      <c r="M96" s="607"/>
      <c r="N96" s="607"/>
      <c r="O96" s="607"/>
      <c r="P96" s="607"/>
      <c r="Q96" s="607"/>
      <c r="R96" s="607"/>
      <c r="S96" s="607"/>
      <c r="T96" s="607"/>
      <c r="U96" s="608"/>
    </row>
    <row r="97" spans="2:21" ht="15.75" customHeight="1" thickBot="1">
      <c r="B97" s="102"/>
      <c r="C97" s="609"/>
      <c r="D97" s="46" t="s">
        <v>122</v>
      </c>
      <c r="E97" s="14"/>
      <c r="F97" s="14"/>
      <c r="G97" s="2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06"/>
    </row>
    <row r="98" spans="2:21" ht="20.25" thickBot="1" thickTop="1">
      <c r="B98" s="102"/>
      <c r="C98" s="2"/>
      <c r="D98" s="14"/>
      <c r="F98" s="643" t="s">
        <v>125</v>
      </c>
      <c r="G98" s="644"/>
      <c r="H98" s="644"/>
      <c r="I98" s="644"/>
      <c r="J98" s="610">
        <f>T95</f>
        <v>0.42</v>
      </c>
      <c r="K98" s="611" t="s">
        <v>123</v>
      </c>
      <c r="L98" s="612"/>
      <c r="M98" s="613"/>
      <c r="N98" s="14"/>
      <c r="O98" s="14"/>
      <c r="P98" s="14"/>
      <c r="Q98" s="14"/>
      <c r="R98" s="14"/>
      <c r="S98" s="14"/>
      <c r="T98" s="14"/>
      <c r="U98" s="106"/>
    </row>
    <row r="99" spans="2:21" s="84" customFormat="1" ht="17.25" thickBot="1" thickTop="1">
      <c r="B99" s="109"/>
      <c r="C99" s="614"/>
      <c r="D99" s="111"/>
      <c r="E99" s="111"/>
      <c r="F99" s="614"/>
      <c r="G99" s="614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2"/>
    </row>
    <row r="100" spans="3:7" ht="13.5" thickTop="1">
      <c r="C100" s="549"/>
      <c r="F100" s="549"/>
      <c r="G100" s="549"/>
    </row>
    <row r="101" spans="3:194" ht="12.75">
      <c r="C101" s="549"/>
      <c r="D101" s="2"/>
      <c r="E101" s="2"/>
      <c r="F101" s="2"/>
      <c r="G101" s="2"/>
      <c r="H101" s="615"/>
      <c r="I101" s="615"/>
      <c r="J101" s="615"/>
      <c r="K101" s="615"/>
      <c r="L101" s="615"/>
      <c r="M101" s="615"/>
      <c r="N101" s="615"/>
      <c r="O101" s="615"/>
      <c r="P101" s="615"/>
      <c r="Q101" s="615"/>
      <c r="R101" s="615"/>
      <c r="S101" s="615"/>
      <c r="T101" s="61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</row>
    <row r="102" spans="3:194" ht="12.75">
      <c r="C102" s="549"/>
      <c r="D102" s="2"/>
      <c r="E102" s="2"/>
      <c r="F102" s="2"/>
      <c r="G102" s="2"/>
      <c r="H102" s="615"/>
      <c r="I102" s="615"/>
      <c r="J102" s="615"/>
      <c r="K102" s="615"/>
      <c r="L102" s="615"/>
      <c r="M102" s="615"/>
      <c r="N102" s="615"/>
      <c r="O102" s="615"/>
      <c r="P102" s="615"/>
      <c r="Q102" s="615"/>
      <c r="R102" s="615"/>
      <c r="S102" s="615"/>
      <c r="T102" s="61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</row>
    <row r="103" spans="3:194" ht="12.75">
      <c r="C103" s="549"/>
      <c r="D103" s="2"/>
      <c r="E103" s="2"/>
      <c r="F103" s="2"/>
      <c r="G103" s="2"/>
      <c r="H103" s="616"/>
      <c r="I103" s="616"/>
      <c r="J103" s="616"/>
      <c r="K103" s="616"/>
      <c r="L103" s="616"/>
      <c r="M103" s="616"/>
      <c r="N103" s="616"/>
      <c r="O103" s="616"/>
      <c r="P103" s="616"/>
      <c r="Q103" s="616"/>
      <c r="R103" s="616"/>
      <c r="S103" s="616"/>
      <c r="T103" s="616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</row>
    <row r="104" spans="3:194" ht="12.75">
      <c r="C104" s="549"/>
      <c r="D104" s="2"/>
      <c r="E104" s="2"/>
      <c r="F104" s="2" t="s">
        <v>143</v>
      </c>
      <c r="G104" s="2"/>
      <c r="H104" s="615"/>
      <c r="I104" s="615"/>
      <c r="J104" s="615"/>
      <c r="K104" s="615"/>
      <c r="L104" s="615"/>
      <c r="M104" s="615"/>
      <c r="N104" s="615"/>
      <c r="O104" s="615"/>
      <c r="P104" s="615"/>
      <c r="Q104" s="615"/>
      <c r="R104" s="615"/>
      <c r="S104" s="615"/>
      <c r="T104" s="61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</row>
    <row r="105" spans="3:194" ht="12.75">
      <c r="C105" s="549"/>
      <c r="D105" s="2"/>
      <c r="E105" s="2"/>
      <c r="F105" s="2"/>
      <c r="G105" s="2"/>
      <c r="H105" s="615"/>
      <c r="I105" s="615"/>
      <c r="J105" s="615"/>
      <c r="K105" s="615"/>
      <c r="L105" s="615"/>
      <c r="M105" s="615"/>
      <c r="N105" s="615"/>
      <c r="O105" s="615"/>
      <c r="P105" s="615"/>
      <c r="Q105" s="615"/>
      <c r="R105" s="615"/>
      <c r="S105" s="615"/>
      <c r="T105" s="61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</row>
    <row r="106" spans="3:194" ht="12.75">
      <c r="C106" s="549"/>
      <c r="D106" s="2"/>
      <c r="E106" s="2"/>
      <c r="F106" s="2"/>
      <c r="G106" s="2"/>
      <c r="H106" s="615"/>
      <c r="I106" s="615"/>
      <c r="J106" s="615"/>
      <c r="K106" s="615"/>
      <c r="L106" s="615"/>
      <c r="M106" s="615"/>
      <c r="N106" s="615"/>
      <c r="O106" s="615"/>
      <c r="P106" s="615"/>
      <c r="Q106" s="615"/>
      <c r="R106" s="615"/>
      <c r="S106" s="615"/>
      <c r="T106" s="61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</row>
    <row r="107" spans="3:194" ht="12.75">
      <c r="C107" s="549"/>
      <c r="D107" s="2"/>
      <c r="E107" s="2"/>
      <c r="F107" s="2"/>
      <c r="G107" s="2"/>
      <c r="H107" s="615"/>
      <c r="I107" s="615"/>
      <c r="J107" s="615"/>
      <c r="K107" s="615"/>
      <c r="L107" s="615"/>
      <c r="M107" s="615"/>
      <c r="N107" s="615"/>
      <c r="O107" s="615"/>
      <c r="P107" s="615"/>
      <c r="Q107" s="615"/>
      <c r="R107" s="615"/>
      <c r="S107" s="615"/>
      <c r="T107" s="61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</row>
    <row r="108" spans="3:194" ht="12.75">
      <c r="C108" s="549"/>
      <c r="D108" s="2"/>
      <c r="E108" s="2"/>
      <c r="F108" s="2"/>
      <c r="G108" s="2"/>
      <c r="H108" s="615"/>
      <c r="I108" s="615"/>
      <c r="J108" s="615"/>
      <c r="K108" s="615"/>
      <c r="L108" s="615"/>
      <c r="M108" s="615"/>
      <c r="N108" s="615"/>
      <c r="O108" s="615"/>
      <c r="P108" s="615"/>
      <c r="Q108" s="615"/>
      <c r="R108" s="615"/>
      <c r="S108" s="615"/>
      <c r="T108" s="61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</row>
    <row r="109" spans="3:194" ht="12.75">
      <c r="C109" s="549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</row>
    <row r="110" spans="3:194" ht="12.75">
      <c r="C110" s="549"/>
      <c r="D110" s="14"/>
      <c r="E110" s="14"/>
      <c r="F110" s="2"/>
      <c r="G110" s="2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</row>
    <row r="111" spans="3:7" ht="12.75">
      <c r="C111" s="549"/>
      <c r="F111" s="549"/>
      <c r="G111" s="549"/>
    </row>
    <row r="112" spans="3:7" ht="12.75">
      <c r="C112" s="549"/>
      <c r="F112" s="549"/>
      <c r="G112" s="549"/>
    </row>
    <row r="113" spans="3:7" ht="12.75">
      <c r="C113" s="549"/>
      <c r="F113" s="549"/>
      <c r="G113" s="549"/>
    </row>
    <row r="114" spans="6:7" ht="12.75">
      <c r="F114" s="549"/>
      <c r="G114" s="549"/>
    </row>
  </sheetData>
  <mergeCells count="1">
    <mergeCell ref="F98:I98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portrait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LFarinola</cp:lastModifiedBy>
  <cp:lastPrinted>2009-02-03T10:30:05Z</cp:lastPrinted>
  <dcterms:created xsi:type="dcterms:W3CDTF">1998-04-21T14:28:46Z</dcterms:created>
  <dcterms:modified xsi:type="dcterms:W3CDTF">2009-02-06T13:42:52Z</dcterms:modified>
  <cp:category/>
  <cp:version/>
  <cp:contentType/>
  <cp:contentStatus/>
</cp:coreProperties>
</file>