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0" yWindow="4395" windowWidth="9900" windowHeight="4545" activeTab="0"/>
  </bookViews>
  <sheets>
    <sheet name="PT-11" sheetId="1" r:id="rId1"/>
  </sheets>
  <definedNames>
    <definedName name="_xlnm.Print_Area" localSheetId="0">'PT-11'!$A$1:$U$42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T10" authorId="0">
      <text>
        <r>
          <rPr>
            <b/>
            <sz val="10"/>
            <rFont val="Tahoma"/>
            <family val="2"/>
          </rPr>
          <t>pleoni:</t>
        </r>
        <r>
          <rPr>
            <sz val="10"/>
            <rFont val="Tahoma"/>
            <family val="2"/>
          </rPr>
          <t xml:space="preserve">
no olvidar poner fecha de formulación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<sst xmlns="http://schemas.openxmlformats.org/spreadsheetml/2006/main" count="66" uniqueCount="46">
  <si>
    <t xml:space="preserve">ENTE NACIONAL REGULADOR </t>
  </si>
  <si>
    <t>DE LA ELECTRICIDAD</t>
  </si>
  <si>
    <t>INCUMPLIMIENTOS PROCEDIMIENTO TÉCNICO N° 11 - Resolución ex-S.E. Nº 61/92 y modificatorias y complementarias</t>
  </si>
  <si>
    <t>Fecha Formulación =</t>
  </si>
  <si>
    <t xml:space="preserve">AGENTE: </t>
  </si>
  <si>
    <t xml:space="preserve"> Precio Medio de Energía Sancionado  =</t>
  </si>
  <si>
    <t>Expediente ENRE N°:</t>
  </si>
  <si>
    <t>VDMM =</t>
  </si>
  <si>
    <t>Semestre controlado:</t>
  </si>
  <si>
    <t>Agosto 2010 - Enero 2011</t>
  </si>
  <si>
    <t>TOPE =</t>
  </si>
  <si>
    <t>PERTURBACION</t>
  </si>
  <si>
    <t>INFORME PRELIMINAR</t>
  </si>
  <si>
    <t>INFORME DEFINITIVO</t>
  </si>
  <si>
    <t>SANCION</t>
  </si>
  <si>
    <t>SANCIÓN</t>
  </si>
  <si>
    <t>Nº</t>
  </si>
  <si>
    <r>
      <t>Fecha y Hora</t>
    </r>
    <r>
      <rPr>
        <sz val="8"/>
        <rFont val="Arial"/>
        <family val="2"/>
      </rPr>
      <t xml:space="preserve"> (1)</t>
    </r>
  </si>
  <si>
    <t>Descripción</t>
  </si>
  <si>
    <r>
      <t>Plazo PT11</t>
    </r>
    <r>
      <rPr>
        <sz val="8"/>
        <rFont val="Arial"/>
        <family val="2"/>
      </rPr>
      <t xml:space="preserve"> (2)</t>
    </r>
  </si>
  <si>
    <r>
      <t>Recibido</t>
    </r>
    <r>
      <rPr>
        <sz val="8"/>
        <rFont val="Arial"/>
        <family val="2"/>
      </rPr>
      <t xml:space="preserve"> (3)</t>
    </r>
  </si>
  <si>
    <r>
      <t>Tardanza [horas]</t>
    </r>
    <r>
      <rPr>
        <sz val="8"/>
        <rFont val="Arial"/>
        <family val="2"/>
      </rPr>
      <t xml:space="preserve"> (3)-(2)</t>
    </r>
  </si>
  <si>
    <t>SI / NO</t>
  </si>
  <si>
    <r>
      <t>Plazo PT11</t>
    </r>
    <r>
      <rPr>
        <sz val="8"/>
        <rFont val="Arial"/>
        <family val="2"/>
      </rPr>
      <t xml:space="preserve"> (5)</t>
    </r>
  </si>
  <si>
    <r>
      <t>Recibido</t>
    </r>
    <r>
      <rPr>
        <sz val="8"/>
        <rFont val="Arial"/>
        <family val="2"/>
      </rPr>
      <t xml:space="preserve"> (6)</t>
    </r>
  </si>
  <si>
    <r>
      <t>Tardanza [dias]</t>
    </r>
    <r>
      <rPr>
        <sz val="8"/>
        <rFont val="Arial"/>
        <family val="2"/>
      </rPr>
      <t xml:space="preserve"> (6)-(5)</t>
    </r>
  </si>
  <si>
    <t>Recibido (3) EN NÚMERO</t>
  </si>
  <si>
    <r>
      <t>Recibido</t>
    </r>
    <r>
      <rPr>
        <sz val="8"/>
        <rFont val="Arial"/>
        <family val="2"/>
      </rPr>
      <t xml:space="preserve"> (3) si no se recibió</t>
    </r>
  </si>
  <si>
    <t>Tardanza [DIAS]</t>
  </si>
  <si>
    <t>Tardanza [dias]</t>
  </si>
  <si>
    <t>SIN TOPE</t>
  </si>
  <si>
    <t>dias</t>
  </si>
  <si>
    <t>($)</t>
  </si>
  <si>
    <t>TOTAL</t>
  </si>
  <si>
    <t xml:space="preserve">Desenganche COSTTV 01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</si>
  <si>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</si>
  <si>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</t>
  </si>
  <si>
    <t xml:space="preserve">ENDESA COSTANERA SA           </t>
  </si>
  <si>
    <t xml:space="preserve">Desenganche COSTTV 03                                                                                                                                                                                   </t>
  </si>
  <si>
    <t xml:space="preserve">Desenganche BSASTG 01 y BSASTV01                                                                                                                                                                        </t>
  </si>
  <si>
    <t xml:space="preserve">Desenganche COSTTV 04                                                                                                                                                                                   </t>
  </si>
  <si>
    <t xml:space="preserve">Desenganche COSTTV 10                                                                                                                                                                                   </t>
  </si>
  <si>
    <t>SI</t>
  </si>
  <si>
    <t xml:space="preserve">Falla arranque COSTTV 07                                                                                                                                                                                </t>
  </si>
  <si>
    <t>37386 /12</t>
  </si>
  <si>
    <t>ANEXO a la Resolución AAANR Nº  59 /2014 .-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</si>
</sst>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d/m/yy\ h:mm"/>
    <numFmt numFmtId="166" formatCode="hh:mm:ss\ \a\.m\./\p\.m\._)"/>
    <numFmt numFmtId="167" formatCode="#,##0\ &quot;$&quot;;\-#,##0\ &quot;$&quot;"/>
    <numFmt numFmtId="168" formatCode="#,##0\ &quot;$&quot;;[Red]\-#,##0\ &quot;$&quot;"/>
    <numFmt numFmtId="169" formatCode="#,##0.00\ &quot;$&quot;;\-#,##0.00\ &quot;$&quot;"/>
    <numFmt numFmtId="170" formatCode="#,##0.00\ &quot;$&quot;;[Red]\-#,##0.00\ &quot;$&quot;"/>
    <numFmt numFmtId="171" formatCode="_-* #,##0\ &quot;$&quot;_-;\-* #,##0\ &quot;$&quot;_-;_-* &quot;-&quot;\ &quot;$&quot;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.00\ _$_-;\-* #,##0.00\ _$_-;_-* &quot;-&quot;??\ _$_-;_-@_-"/>
    <numFmt numFmtId="175" formatCode="&quot;$&quot;\ #,##0;\-&quot;$&quot;\ #,##0"/>
    <numFmt numFmtId="176" formatCode="&quot;$&quot;\ #,##0;[Red]\-&quot;$&quot;\ #,##0"/>
    <numFmt numFmtId="177" formatCode="&quot;$&quot;\ #,##0.00;\-&quot;$&quot;\ #,##0.00"/>
    <numFmt numFmtId="178" formatCode="&quot;$&quot;\ #,##0.00;[Red]\-&quot;$&quot;\ #,##0.00"/>
    <numFmt numFmtId="179" formatCode="_-&quot;$&quot;\ * #,##0_-;\-&quot;$&quot;\ * #,##0_-;_-&quot;$&quot;\ * &quot;-&quot;_-;_-@_-"/>
    <numFmt numFmtId="180" formatCode="_-* #,##0_-;\-* #,##0_-;_-* &quot;-&quot;_-;_-@_-"/>
    <numFmt numFmtId="181" formatCode="_-&quot;$&quot;\ * #,##0.00_-;\-&quot;$&quot;\ * #,##0.00_-;_-&quot;$&quot;\ * &quot;-&quot;??_-;_-@_-"/>
    <numFmt numFmtId="182" formatCode="_-* #,##0.00_-;\-* #,##0.00_-;_-* &quot;-&quot;??_-;_-@_-"/>
    <numFmt numFmtId="183" formatCode="d&quot;d &quot;h&quot;h &quot;mm&quot;m&quot;"/>
    <numFmt numFmtId="184" formatCode="#,##0.0"/>
    <numFmt numFmtId="185" formatCode="0.000000_);\(0.000000\)"/>
    <numFmt numFmtId="186" formatCode="&quot;$&quot;\ #,##0.00"/>
    <numFmt numFmtId="187" formatCode="0.0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mmm\-yyyy"/>
  </numFmts>
  <fonts count="16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19" applyFont="1">
      <alignment/>
      <protection/>
    </xf>
    <xf numFmtId="1" fontId="1" fillId="0" borderId="0" xfId="19" applyNumberFormat="1" applyFont="1">
      <alignment/>
      <protection/>
    </xf>
    <xf numFmtId="2" fontId="1" fillId="2" borderId="0" xfId="19" applyNumberFormat="1" applyFont="1" applyFill="1">
      <alignment/>
      <protection/>
    </xf>
    <xf numFmtId="0" fontId="1" fillId="3" borderId="0" xfId="19" applyFont="1" applyFill="1">
      <alignment/>
      <protection/>
    </xf>
    <xf numFmtId="1" fontId="1" fillId="3" borderId="0" xfId="19" applyNumberFormat="1" applyFont="1" applyFill="1">
      <alignment/>
      <protection/>
    </xf>
    <xf numFmtId="0" fontId="1" fillId="2" borderId="0" xfId="19" applyFont="1" applyFill="1">
      <alignment/>
      <protection/>
    </xf>
    <xf numFmtId="0" fontId="2" fillId="0" borderId="0" xfId="20" applyFont="1" applyAlignment="1">
      <alignment horizontal="right" vertical="top"/>
      <protection/>
    </xf>
    <xf numFmtId="0" fontId="3" fillId="0" borderId="0" xfId="19" applyFont="1">
      <alignment/>
      <protection/>
    </xf>
    <xf numFmtId="0" fontId="4" fillId="0" borderId="0" xfId="19" applyFont="1" applyAlignment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1" fontId="1" fillId="0" borderId="0" xfId="19" applyNumberFormat="1" applyFont="1" applyAlignment="1">
      <alignment horizontal="centerContinuous"/>
      <protection/>
    </xf>
    <xf numFmtId="2" fontId="1" fillId="2" borderId="0" xfId="19" applyNumberFormat="1" applyFont="1" applyFill="1" applyAlignment="1">
      <alignment horizontal="centerContinuous"/>
      <protection/>
    </xf>
    <xf numFmtId="0" fontId="1" fillId="3" borderId="0" xfId="19" applyFont="1" applyFill="1" applyAlignment="1">
      <alignment horizontal="centerContinuous"/>
      <protection/>
    </xf>
    <xf numFmtId="1" fontId="1" fillId="3" borderId="0" xfId="19" applyNumberFormat="1" applyFont="1" applyFill="1" applyAlignment="1">
      <alignment horizontal="centerContinuous"/>
      <protection/>
    </xf>
    <xf numFmtId="0" fontId="1" fillId="2" borderId="0" xfId="19" applyFont="1" applyFill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4" fillId="0" borderId="0" xfId="19" applyFont="1" applyAlignment="1" quotePrefix="1">
      <alignment horizontal="centerContinuous"/>
      <protection/>
    </xf>
    <xf numFmtId="1" fontId="4" fillId="0" borderId="0" xfId="19" applyNumberFormat="1" applyFont="1" applyAlignment="1" quotePrefix="1">
      <alignment horizontal="centerContinuous"/>
      <protection/>
    </xf>
    <xf numFmtId="2" fontId="4" fillId="2" borderId="0" xfId="19" applyNumberFormat="1" applyFont="1" applyFill="1" applyAlignment="1" quotePrefix="1">
      <alignment horizontal="centerContinuous"/>
      <protection/>
    </xf>
    <xf numFmtId="0" fontId="4" fillId="3" borderId="0" xfId="19" applyFont="1" applyFill="1" applyAlignment="1" quotePrefix="1">
      <alignment horizontal="centerContinuous"/>
      <protection/>
    </xf>
    <xf numFmtId="1" fontId="4" fillId="3" borderId="0" xfId="19" applyNumberFormat="1" applyFont="1" applyFill="1" applyAlignment="1" quotePrefix="1">
      <alignment horizontal="centerContinuous"/>
      <protection/>
    </xf>
    <xf numFmtId="0" fontId="4" fillId="2" borderId="0" xfId="19" applyFont="1" applyFill="1" applyAlignment="1" quotePrefix="1">
      <alignment horizontal="centerContinuous"/>
      <protection/>
    </xf>
    <xf numFmtId="0" fontId="6" fillId="0" borderId="0" xfId="19" applyFont="1" applyAlignment="1">
      <alignment/>
      <protection/>
    </xf>
    <xf numFmtId="1" fontId="6" fillId="0" borderId="0" xfId="19" applyNumberFormat="1" applyFont="1" applyAlignment="1">
      <alignment/>
      <protection/>
    </xf>
    <xf numFmtId="2" fontId="6" fillId="2" borderId="0" xfId="19" applyNumberFormat="1" applyFont="1" applyFill="1" applyAlignment="1">
      <alignment/>
      <protection/>
    </xf>
    <xf numFmtId="0" fontId="6" fillId="3" borderId="0" xfId="19" applyFont="1" applyFill="1" applyAlignment="1">
      <alignment/>
      <protection/>
    </xf>
    <xf numFmtId="1" fontId="6" fillId="3" borderId="0" xfId="19" applyNumberFormat="1" applyFont="1" applyFill="1" applyAlignment="1">
      <alignment/>
      <protection/>
    </xf>
    <xf numFmtId="0" fontId="6" fillId="2" borderId="0" xfId="19" applyFont="1" applyFill="1" applyAlignment="1">
      <alignment/>
      <protection/>
    </xf>
    <xf numFmtId="0" fontId="6" fillId="0" borderId="0" xfId="19" applyFont="1">
      <alignment/>
      <protection/>
    </xf>
    <xf numFmtId="0" fontId="5" fillId="0" borderId="0" xfId="19" applyFont="1" applyAlignment="1">
      <alignment/>
      <protection/>
    </xf>
    <xf numFmtId="1" fontId="5" fillId="0" borderId="0" xfId="19" applyNumberFormat="1" applyFont="1" applyAlignment="1">
      <alignment/>
      <protection/>
    </xf>
    <xf numFmtId="2" fontId="5" fillId="2" borderId="0" xfId="19" applyNumberFormat="1" applyFont="1" applyFill="1" applyAlignment="1">
      <alignment/>
      <protection/>
    </xf>
    <xf numFmtId="0" fontId="5" fillId="3" borderId="0" xfId="19" applyFont="1" applyFill="1" applyAlignment="1">
      <alignment/>
      <protection/>
    </xf>
    <xf numFmtId="1" fontId="5" fillId="3" borderId="0" xfId="19" applyNumberFormat="1" applyFont="1" applyFill="1" applyAlignment="1">
      <alignment/>
      <protection/>
    </xf>
    <xf numFmtId="0" fontId="5" fillId="2" borderId="0" xfId="19" applyFont="1" applyFill="1" applyAlignment="1">
      <alignment/>
      <protection/>
    </xf>
    <xf numFmtId="0" fontId="5" fillId="0" borderId="0" xfId="19" applyFont="1" applyBorder="1" applyAlignment="1" applyProtection="1">
      <alignment horizontal="centerContinuous" vertical="center"/>
      <protection/>
    </xf>
    <xf numFmtId="0" fontId="1" fillId="0" borderId="1" xfId="19" applyFont="1" applyBorder="1">
      <alignment/>
      <protection/>
    </xf>
    <xf numFmtId="0" fontId="1" fillId="0" borderId="2" xfId="19" applyFont="1" applyBorder="1">
      <alignment/>
      <protection/>
    </xf>
    <xf numFmtId="1" fontId="1" fillId="0" borderId="2" xfId="19" applyNumberFormat="1" applyFont="1" applyBorder="1">
      <alignment/>
      <protection/>
    </xf>
    <xf numFmtId="2" fontId="1" fillId="2" borderId="2" xfId="19" applyNumberFormat="1" applyFont="1" applyFill="1" applyBorder="1">
      <alignment/>
      <protection/>
    </xf>
    <xf numFmtId="0" fontId="1" fillId="3" borderId="2" xfId="19" applyFont="1" applyFill="1" applyBorder="1">
      <alignment/>
      <protection/>
    </xf>
    <xf numFmtId="1" fontId="1" fillId="3" borderId="2" xfId="19" applyNumberFormat="1" applyFont="1" applyFill="1" applyBorder="1">
      <alignment/>
      <protection/>
    </xf>
    <xf numFmtId="0" fontId="1" fillId="2" borderId="2" xfId="19" applyFont="1" applyFill="1" applyBorder="1">
      <alignment/>
      <protection/>
    </xf>
    <xf numFmtId="0" fontId="1" fillId="0" borderId="3" xfId="19" applyFont="1" applyBorder="1">
      <alignment/>
      <protection/>
    </xf>
    <xf numFmtId="0" fontId="1" fillId="0" borderId="4" xfId="19" applyFont="1" applyBorder="1">
      <alignment/>
      <protection/>
    </xf>
    <xf numFmtId="0" fontId="7" fillId="0" borderId="0" xfId="19" applyFont="1" applyBorder="1" applyAlignment="1" quotePrefix="1">
      <alignment horizontal="left"/>
      <protection/>
    </xf>
    <xf numFmtId="1" fontId="7" fillId="0" borderId="0" xfId="19" applyNumberFormat="1" applyFont="1" applyBorder="1" applyAlignment="1" quotePrefix="1">
      <alignment horizontal="left"/>
      <protection/>
    </xf>
    <xf numFmtId="2" fontId="7" fillId="2" borderId="0" xfId="19" applyNumberFormat="1" applyFont="1" applyFill="1" applyBorder="1" applyAlignment="1" quotePrefix="1">
      <alignment horizontal="left"/>
      <protection/>
    </xf>
    <xf numFmtId="0" fontId="7" fillId="3" borderId="0" xfId="19" applyFont="1" applyFill="1" applyBorder="1" applyAlignment="1" quotePrefix="1">
      <alignment horizontal="left"/>
      <protection/>
    </xf>
    <xf numFmtId="1" fontId="7" fillId="3" borderId="0" xfId="19" applyNumberFormat="1" applyFont="1" applyFill="1" applyBorder="1" applyAlignment="1" quotePrefix="1">
      <alignment horizontal="left"/>
      <protection/>
    </xf>
    <xf numFmtId="0" fontId="7" fillId="2" borderId="0" xfId="19" applyFont="1" applyFill="1" applyBorder="1" applyAlignment="1" quotePrefix="1">
      <alignment horizontal="left"/>
      <protection/>
    </xf>
    <xf numFmtId="0" fontId="1" fillId="0" borderId="5" xfId="19" applyFont="1" applyBorder="1">
      <alignment/>
      <protection/>
    </xf>
    <xf numFmtId="0" fontId="8" fillId="0" borderId="0" xfId="19" applyFont="1" applyBorder="1" applyAlignment="1">
      <alignment horizontal="right"/>
      <protection/>
    </xf>
    <xf numFmtId="15" fontId="7" fillId="0" borderId="0" xfId="19" applyNumberFormat="1" applyFont="1" applyBorder="1" applyAlignment="1">
      <alignment horizontal="right"/>
      <protection/>
    </xf>
    <xf numFmtId="0" fontId="7" fillId="0" borderId="0" xfId="19" applyFont="1" applyBorder="1" applyAlignment="1">
      <alignment horizontal="left"/>
      <protection/>
    </xf>
    <xf numFmtId="1" fontId="7" fillId="0" borderId="0" xfId="19" applyNumberFormat="1" applyFont="1" applyBorder="1" applyAlignment="1">
      <alignment horizontal="left"/>
      <protection/>
    </xf>
    <xf numFmtId="2" fontId="7" fillId="2" borderId="0" xfId="19" applyNumberFormat="1" applyFont="1" applyFill="1" applyBorder="1" applyAlignment="1">
      <alignment horizontal="left"/>
      <protection/>
    </xf>
    <xf numFmtId="0" fontId="7" fillId="3" borderId="0" xfId="19" applyFont="1" applyFill="1" applyBorder="1" applyAlignment="1">
      <alignment horizontal="left"/>
      <protection/>
    </xf>
    <xf numFmtId="1" fontId="7" fillId="3" borderId="0" xfId="19" applyNumberFormat="1" applyFont="1" applyFill="1" applyBorder="1" applyAlignment="1">
      <alignment horizontal="left"/>
      <protection/>
    </xf>
    <xf numFmtId="0" fontId="7" fillId="2" borderId="0" xfId="19" applyFont="1" applyFill="1" applyBorder="1" applyAlignment="1">
      <alignment horizontal="left"/>
      <protection/>
    </xf>
    <xf numFmtId="186" fontId="7" fillId="0" borderId="0" xfId="19" applyNumberFormat="1" applyFont="1" applyBorder="1" applyAlignment="1">
      <alignment horizontal="right"/>
      <protection/>
    </xf>
    <xf numFmtId="0" fontId="1" fillId="0" borderId="0" xfId="19" applyFont="1" applyBorder="1">
      <alignment/>
      <protection/>
    </xf>
    <xf numFmtId="1" fontId="1" fillId="0" borderId="0" xfId="19" applyNumberFormat="1" applyFont="1" applyBorder="1">
      <alignment/>
      <protection/>
    </xf>
    <xf numFmtId="2" fontId="1" fillId="2" borderId="0" xfId="19" applyNumberFormat="1" applyFont="1" applyFill="1" applyBorder="1">
      <alignment/>
      <protection/>
    </xf>
    <xf numFmtId="0" fontId="1" fillId="3" borderId="0" xfId="19" applyFont="1" applyFill="1" applyBorder="1">
      <alignment/>
      <protection/>
    </xf>
    <xf numFmtId="1" fontId="1" fillId="3" borderId="0" xfId="19" applyNumberFormat="1" applyFont="1" applyFill="1" applyBorder="1">
      <alignment/>
      <protection/>
    </xf>
    <xf numFmtId="0" fontId="1" fillId="2" borderId="0" xfId="19" applyFont="1" applyFill="1" applyBorder="1">
      <alignment/>
      <protection/>
    </xf>
    <xf numFmtId="0" fontId="9" fillId="0" borderId="0" xfId="19" applyFont="1" applyBorder="1" applyAlignment="1" quotePrefix="1">
      <alignment horizontal="left"/>
      <protection/>
    </xf>
    <xf numFmtId="1" fontId="9" fillId="0" borderId="0" xfId="19" applyNumberFormat="1" applyFont="1" applyBorder="1" applyAlignment="1" quotePrefix="1">
      <alignment horizontal="left"/>
      <protection/>
    </xf>
    <xf numFmtId="2" fontId="9" fillId="2" borderId="0" xfId="19" applyNumberFormat="1" applyFont="1" applyFill="1" applyBorder="1" applyAlignment="1" quotePrefix="1">
      <alignment horizontal="left"/>
      <protection/>
    </xf>
    <xf numFmtId="0" fontId="9" fillId="3" borderId="0" xfId="19" applyFont="1" applyFill="1" applyBorder="1" applyAlignment="1" quotePrefix="1">
      <alignment horizontal="left"/>
      <protection/>
    </xf>
    <xf numFmtId="1" fontId="9" fillId="3" borderId="0" xfId="19" applyNumberFormat="1" applyFont="1" applyFill="1" applyBorder="1" applyAlignment="1" quotePrefix="1">
      <alignment horizontal="left"/>
      <protection/>
    </xf>
    <xf numFmtId="0" fontId="9" fillId="2" borderId="0" xfId="19" applyFont="1" applyFill="1" applyBorder="1" applyAlignment="1" quotePrefix="1">
      <alignment horizontal="left"/>
      <protection/>
    </xf>
    <xf numFmtId="14" fontId="10" fillId="0" borderId="0" xfId="19" applyNumberFormat="1" applyFont="1" applyBorder="1" applyAlignment="1" quotePrefix="1">
      <alignment horizontal="left"/>
      <protection/>
    </xf>
    <xf numFmtId="1" fontId="10" fillId="0" borderId="0" xfId="19" applyNumberFormat="1" applyFont="1" applyBorder="1" applyAlignment="1" quotePrefix="1">
      <alignment horizontal="left"/>
      <protection/>
    </xf>
    <xf numFmtId="2" fontId="10" fillId="2" borderId="0" xfId="19" applyNumberFormat="1" applyFont="1" applyFill="1" applyBorder="1" applyAlignment="1" quotePrefix="1">
      <alignment horizontal="left"/>
      <protection/>
    </xf>
    <xf numFmtId="14" fontId="10" fillId="3" borderId="0" xfId="19" applyNumberFormat="1" applyFont="1" applyFill="1" applyBorder="1" applyAlignment="1" quotePrefix="1">
      <alignment horizontal="left"/>
      <protection/>
    </xf>
    <xf numFmtId="1" fontId="10" fillId="3" borderId="0" xfId="19" applyNumberFormat="1" applyFont="1" applyFill="1" applyBorder="1" applyAlignment="1" quotePrefix="1">
      <alignment horizontal="left"/>
      <protection/>
    </xf>
    <xf numFmtId="14" fontId="10" fillId="2" borderId="0" xfId="19" applyNumberFormat="1" applyFont="1" applyFill="1" applyBorder="1" applyAlignment="1" quotePrefix="1">
      <alignment horizontal="left"/>
      <protection/>
    </xf>
    <xf numFmtId="2" fontId="1" fillId="0" borderId="0" xfId="19" applyNumberFormat="1" applyFont="1">
      <alignment/>
      <protection/>
    </xf>
    <xf numFmtId="0" fontId="1" fillId="0" borderId="0" xfId="19" applyFont="1" applyAlignment="1">
      <alignment vertical="center"/>
      <protection/>
    </xf>
    <xf numFmtId="0" fontId="1" fillId="0" borderId="4" xfId="19" applyFont="1" applyBorder="1" applyAlignment="1">
      <alignment vertical="center"/>
      <protection/>
    </xf>
    <xf numFmtId="0" fontId="11" fillId="4" borderId="6" xfId="20" applyFont="1" applyFill="1" applyBorder="1" applyAlignment="1">
      <alignment horizontal="centerContinuous" vertical="center"/>
      <protection/>
    </xf>
    <xf numFmtId="0" fontId="11" fillId="4" borderId="7" xfId="20" applyFont="1" applyFill="1" applyBorder="1" applyAlignment="1">
      <alignment horizontal="centerContinuous" vertical="center"/>
      <protection/>
    </xf>
    <xf numFmtId="0" fontId="11" fillId="4" borderId="8" xfId="20" applyFont="1" applyFill="1" applyBorder="1" applyAlignment="1">
      <alignment horizontal="centerContinuous" vertical="center"/>
      <protection/>
    </xf>
    <xf numFmtId="14" fontId="11" fillId="4" borderId="7" xfId="20" applyNumberFormat="1" applyFont="1" applyFill="1" applyBorder="1" applyAlignment="1">
      <alignment horizontal="centerContinuous" vertical="center"/>
      <protection/>
    </xf>
    <xf numFmtId="1" fontId="11" fillId="4" borderId="8" xfId="20" applyNumberFormat="1" applyFont="1" applyFill="1" applyBorder="1" applyAlignment="1">
      <alignment horizontal="centerContinuous" vertical="center"/>
      <protection/>
    </xf>
    <xf numFmtId="14" fontId="11" fillId="3" borderId="7" xfId="20" applyNumberFormat="1" applyFont="1" applyFill="1" applyBorder="1" applyAlignment="1">
      <alignment horizontal="centerContinuous" vertical="center"/>
      <protection/>
    </xf>
    <xf numFmtId="1" fontId="11" fillId="3" borderId="8" xfId="20" applyNumberFormat="1" applyFont="1" applyFill="1" applyBorder="1" applyAlignment="1">
      <alignment horizontal="centerContinuous" vertical="center"/>
      <protection/>
    </xf>
    <xf numFmtId="0" fontId="11" fillId="2" borderId="8" xfId="20" applyFont="1" applyFill="1" applyBorder="1" applyAlignment="1">
      <alignment horizontal="center" vertical="center"/>
      <protection/>
    </xf>
    <xf numFmtId="0" fontId="11" fillId="4" borderId="9" xfId="20" applyFont="1" applyFill="1" applyBorder="1" applyAlignment="1">
      <alignment horizontal="center" vertical="center"/>
      <protection/>
    </xf>
    <xf numFmtId="0" fontId="11" fillId="4" borderId="10" xfId="20" applyFont="1" applyFill="1" applyBorder="1" applyAlignment="1">
      <alignment horizontal="centerContinuous" vertical="center"/>
      <protection/>
    </xf>
    <xf numFmtId="0" fontId="1" fillId="0" borderId="5" xfId="19" applyFont="1" applyBorder="1" applyAlignment="1">
      <alignment vertical="center"/>
      <protection/>
    </xf>
    <xf numFmtId="0" fontId="11" fillId="4" borderId="11" xfId="20" applyFont="1" applyFill="1" applyBorder="1" applyAlignment="1">
      <alignment horizontal="center" vertical="center"/>
      <protection/>
    </xf>
    <xf numFmtId="0" fontId="11" fillId="4" borderId="12" xfId="20" applyFont="1" applyFill="1" applyBorder="1" applyAlignment="1">
      <alignment horizontal="center" vertical="center"/>
      <protection/>
    </xf>
    <xf numFmtId="0" fontId="11" fillId="4" borderId="11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" vertical="center" wrapText="1"/>
      <protection/>
    </xf>
    <xf numFmtId="0" fontId="12" fillId="4" borderId="11" xfId="20" applyFont="1" applyFill="1" applyBorder="1" applyAlignment="1">
      <alignment horizontal="center" vertical="center"/>
      <protection/>
    </xf>
    <xf numFmtId="14" fontId="11" fillId="4" borderId="12" xfId="20" applyNumberFormat="1" applyFont="1" applyFill="1" applyBorder="1" applyAlignment="1">
      <alignment horizontal="center" vertical="center"/>
      <protection/>
    </xf>
    <xf numFmtId="1" fontId="11" fillId="4" borderId="13" xfId="20" applyNumberFormat="1" applyFont="1" applyFill="1" applyBorder="1" applyAlignment="1">
      <alignment horizontal="center" vertical="center" wrapText="1"/>
      <protection/>
    </xf>
    <xf numFmtId="2" fontId="11" fillId="2" borderId="11" xfId="20" applyNumberFormat="1" applyFont="1" applyFill="1" applyBorder="1" applyAlignment="1">
      <alignment horizontal="center" vertical="center" wrapText="1"/>
      <protection/>
    </xf>
    <xf numFmtId="2" fontId="11" fillId="2" borderId="12" xfId="20" applyNumberFormat="1" applyFont="1" applyFill="1" applyBorder="1" applyAlignment="1">
      <alignment horizontal="center" vertical="justify"/>
      <protection/>
    </xf>
    <xf numFmtId="2" fontId="11" fillId="2" borderId="13" xfId="20" applyNumberFormat="1" applyFont="1" applyFill="1" applyBorder="1" applyAlignment="1">
      <alignment horizontal="center" vertical="center" wrapText="1"/>
      <protection/>
    </xf>
    <xf numFmtId="14" fontId="11" fillId="3" borderId="12" xfId="20" applyNumberFormat="1" applyFont="1" applyFill="1" applyBorder="1" applyAlignment="1">
      <alignment horizontal="center" vertical="center"/>
      <protection/>
    </xf>
    <xf numFmtId="1" fontId="11" fillId="3" borderId="13" xfId="20" applyNumberFormat="1" applyFont="1" applyFill="1" applyBorder="1" applyAlignment="1">
      <alignment horizontal="center" vertical="center" wrapText="1"/>
      <protection/>
    </xf>
    <xf numFmtId="0" fontId="11" fillId="2" borderId="13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Continuous" vertical="center"/>
      <protection/>
    </xf>
    <xf numFmtId="0" fontId="1" fillId="4" borderId="14" xfId="20" applyFont="1" applyFill="1" applyBorder="1" applyAlignment="1">
      <alignment horizontal="centerContinuous" vertical="center"/>
      <protection/>
    </xf>
    <xf numFmtId="0" fontId="1" fillId="0" borderId="6" xfId="20" applyFont="1" applyFill="1" applyBorder="1" applyAlignment="1">
      <alignment horizontal="center"/>
      <protection/>
    </xf>
    <xf numFmtId="22" fontId="1" fillId="0" borderId="7" xfId="20" applyNumberFormat="1" applyFont="1" applyBorder="1" applyAlignment="1" applyProtection="1">
      <alignment horizontal="center"/>
      <protection/>
    </xf>
    <xf numFmtId="0" fontId="1" fillId="0" borderId="7" xfId="20" applyFont="1" applyBorder="1" applyAlignment="1" applyProtection="1">
      <alignment horizontal="left"/>
      <protection/>
    </xf>
    <xf numFmtId="165" fontId="1" fillId="0" borderId="7" xfId="20" applyNumberFormat="1" applyFont="1" applyBorder="1" applyAlignment="1">
      <alignment horizontal="center"/>
      <protection/>
    </xf>
    <xf numFmtId="46" fontId="1" fillId="0" borderId="7" xfId="20" applyNumberFormat="1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14" fontId="1" fillId="0" borderId="7" xfId="20" applyNumberFormat="1" applyFont="1" applyBorder="1" applyAlignment="1">
      <alignment horizontal="center"/>
      <protection/>
    </xf>
    <xf numFmtId="1" fontId="1" fillId="0" borderId="7" xfId="20" applyNumberFormat="1" applyFont="1" applyBorder="1" applyAlignment="1">
      <alignment horizontal="center"/>
      <protection/>
    </xf>
    <xf numFmtId="2" fontId="1" fillId="2" borderId="7" xfId="20" applyNumberFormat="1" applyFont="1" applyFill="1" applyBorder="1" applyAlignment="1">
      <alignment horizontal="center"/>
      <protection/>
    </xf>
    <xf numFmtId="14" fontId="1" fillId="3" borderId="7" xfId="20" applyNumberFormat="1" applyFont="1" applyFill="1" applyBorder="1" applyAlignment="1">
      <alignment horizontal="center"/>
      <protection/>
    </xf>
    <xf numFmtId="1" fontId="1" fillId="3" borderId="7" xfId="20" applyNumberFormat="1" applyFont="1" applyFill="1" applyBorder="1" applyAlignment="1">
      <alignment horizontal="center"/>
      <protection/>
    </xf>
    <xf numFmtId="188" fontId="1" fillId="0" borderId="7" xfId="20" applyNumberFormat="1" applyFont="1" applyBorder="1" applyAlignment="1">
      <alignment horizontal="center"/>
      <protection/>
    </xf>
    <xf numFmtId="2" fontId="1" fillId="0" borderId="8" xfId="19" applyNumberFormat="1" applyFont="1" applyBorder="1">
      <alignment/>
      <protection/>
    </xf>
    <xf numFmtId="0" fontId="1" fillId="0" borderId="15" xfId="19" applyFont="1" applyBorder="1" applyAlignment="1">
      <alignment horizontal="center"/>
      <protection/>
    </xf>
    <xf numFmtId="22" fontId="1" fillId="5" borderId="16" xfId="20" applyNumberFormat="1" applyFont="1" applyFill="1" applyBorder="1" applyAlignment="1" applyProtection="1">
      <alignment horizontal="center"/>
      <protection/>
    </xf>
    <xf numFmtId="0" fontId="1" fillId="5" borderId="16" xfId="20" applyFont="1" applyFill="1" applyBorder="1" applyAlignment="1" applyProtection="1">
      <alignment horizontal="left"/>
      <protection/>
    </xf>
    <xf numFmtId="165" fontId="1" fillId="5" borderId="16" xfId="20" applyNumberFormat="1" applyFont="1" applyFill="1" applyBorder="1" applyAlignment="1">
      <alignment horizontal="center"/>
      <protection/>
    </xf>
    <xf numFmtId="46" fontId="1" fillId="0" borderId="16" xfId="20" applyNumberFormat="1" applyFont="1" applyBorder="1" applyAlignment="1">
      <alignment horizontal="center"/>
      <protection/>
    </xf>
    <xf numFmtId="0" fontId="1" fillId="5" borderId="16" xfId="20" applyFont="1" applyFill="1" applyBorder="1" applyAlignment="1">
      <alignment horizontal="center"/>
      <protection/>
    </xf>
    <xf numFmtId="14" fontId="1" fillId="5" borderId="16" xfId="20" applyNumberFormat="1" applyFont="1" applyFill="1" applyBorder="1" applyAlignment="1">
      <alignment horizontal="center"/>
      <protection/>
    </xf>
    <xf numFmtId="1" fontId="1" fillId="0" borderId="16" xfId="20" applyNumberFormat="1" applyFont="1" applyBorder="1" applyAlignment="1">
      <alignment horizontal="center"/>
      <protection/>
    </xf>
    <xf numFmtId="2" fontId="1" fillId="2" borderId="16" xfId="20" applyNumberFormat="1" applyFont="1" applyFill="1" applyBorder="1" applyAlignment="1">
      <alignment horizontal="center"/>
      <protection/>
    </xf>
    <xf numFmtId="14" fontId="1" fillId="3" borderId="16" xfId="20" applyNumberFormat="1" applyFont="1" applyFill="1" applyBorder="1" applyAlignment="1">
      <alignment horizontal="center"/>
      <protection/>
    </xf>
    <xf numFmtId="1" fontId="1" fillId="3" borderId="16" xfId="20" applyNumberFormat="1" applyFont="1" applyFill="1" applyBorder="1" applyAlignment="1">
      <alignment horizontal="center"/>
      <protection/>
    </xf>
    <xf numFmtId="188" fontId="1" fillId="0" borderId="16" xfId="19" applyNumberFormat="1" applyFont="1" applyBorder="1" applyAlignment="1">
      <alignment horizontal="center"/>
      <protection/>
    </xf>
    <xf numFmtId="2" fontId="1" fillId="0" borderId="17" xfId="19" applyNumberFormat="1" applyFont="1" applyBorder="1">
      <alignment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>
      <alignment/>
      <protection/>
    </xf>
    <xf numFmtId="1" fontId="1" fillId="0" borderId="12" xfId="19" applyNumberFormat="1" applyFont="1" applyBorder="1">
      <alignment/>
      <protection/>
    </xf>
    <xf numFmtId="2" fontId="1" fillId="2" borderId="12" xfId="19" applyNumberFormat="1" applyFont="1" applyFill="1" applyBorder="1">
      <alignment/>
      <protection/>
    </xf>
    <xf numFmtId="0" fontId="1" fillId="3" borderId="12" xfId="19" applyFont="1" applyFill="1" applyBorder="1">
      <alignment/>
      <protection/>
    </xf>
    <xf numFmtId="1" fontId="1" fillId="3" borderId="12" xfId="19" applyNumberFormat="1" applyFont="1" applyFill="1" applyBorder="1">
      <alignment/>
      <protection/>
    </xf>
    <xf numFmtId="0" fontId="1" fillId="2" borderId="12" xfId="19" applyFont="1" applyFill="1" applyBorder="1">
      <alignment/>
      <protection/>
    </xf>
    <xf numFmtId="0" fontId="1" fillId="0" borderId="13" xfId="19" applyFont="1" applyBorder="1">
      <alignment/>
      <protection/>
    </xf>
    <xf numFmtId="0" fontId="8" fillId="0" borderId="18" xfId="19" applyFont="1" applyBorder="1" applyAlignment="1">
      <alignment horizontal="center"/>
      <protection/>
    </xf>
    <xf numFmtId="186" fontId="8" fillId="0" borderId="19" xfId="19" applyNumberFormat="1" applyFont="1" applyBorder="1" applyAlignment="1">
      <alignment horizontal="center"/>
      <protection/>
    </xf>
    <xf numFmtId="0" fontId="1" fillId="0" borderId="20" xfId="19" applyFont="1" applyBorder="1">
      <alignment/>
      <protection/>
    </xf>
    <xf numFmtId="0" fontId="1" fillId="0" borderId="21" xfId="19" applyFont="1" applyBorder="1">
      <alignment/>
      <protection/>
    </xf>
    <xf numFmtId="1" fontId="1" fillId="0" borderId="21" xfId="19" applyNumberFormat="1" applyFont="1" applyBorder="1">
      <alignment/>
      <protection/>
    </xf>
    <xf numFmtId="2" fontId="1" fillId="2" borderId="21" xfId="19" applyNumberFormat="1" applyFont="1" applyFill="1" applyBorder="1">
      <alignment/>
      <protection/>
    </xf>
    <xf numFmtId="0" fontId="1" fillId="3" borderId="21" xfId="19" applyFont="1" applyFill="1" applyBorder="1">
      <alignment/>
      <protection/>
    </xf>
    <xf numFmtId="1" fontId="1" fillId="3" borderId="21" xfId="19" applyNumberFormat="1" applyFont="1" applyFill="1" applyBorder="1">
      <alignment/>
      <protection/>
    </xf>
    <xf numFmtId="0" fontId="1" fillId="2" borderId="21" xfId="19" applyFont="1" applyFill="1" applyBorder="1">
      <alignment/>
      <protection/>
    </xf>
    <xf numFmtId="0" fontId="1" fillId="0" borderId="14" xfId="19" applyFont="1" applyBorder="1">
      <alignment/>
      <protection/>
    </xf>
    <xf numFmtId="0" fontId="5" fillId="0" borderId="0" xfId="19" applyFont="1" applyBorder="1" applyAlignment="1" applyProtection="1">
      <alignment horizontal="center" vertical="center"/>
      <protection/>
    </xf>
    <xf numFmtId="2" fontId="11" fillId="2" borderId="22" xfId="20" applyNumberFormat="1" applyFont="1" applyFill="1" applyBorder="1" applyAlignment="1">
      <alignment horizontal="center" vertical="center"/>
      <protection/>
    </xf>
    <xf numFmtId="2" fontId="11" fillId="2" borderId="23" xfId="20" applyNumberFormat="1" applyFont="1" applyFill="1" applyBorder="1" applyAlignment="1">
      <alignment horizontal="center" vertical="center"/>
      <protection/>
    </xf>
    <xf numFmtId="2" fontId="11" fillId="2" borderId="9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96-ABR97_1" xfId="19"/>
    <cellStyle name="Normal_planilla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66675</xdr:rowOff>
    </xdr:from>
    <xdr:to>
      <xdr:col>1</xdr:col>
      <xdr:colOff>238125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675"/>
          <a:ext cx="40005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Z42"/>
  <sheetViews>
    <sheetView tabSelected="1" workbookViewId="0" topLeftCell="A1">
      <selection activeCell="B3" sqref="B3"/>
    </sheetView>
  </sheetViews>
  <sheetFormatPr defaultColWidth="11.421875" defaultRowHeight="12.75"/>
  <cols>
    <col min="1" max="1" width="14.140625" style="1" customWidth="1"/>
    <col min="2" max="2" width="8.57421875" style="1" customWidth="1"/>
    <col min="3" max="3" width="5.8515625" style="1" customWidth="1"/>
    <col min="4" max="4" width="16.421875" style="1" customWidth="1"/>
    <col min="5" max="5" width="41.8515625" style="1" customWidth="1"/>
    <col min="6" max="6" width="12.00390625" style="1" customWidth="1"/>
    <col min="7" max="7" width="11.57421875" style="1" customWidth="1"/>
    <col min="8" max="8" width="13.421875" style="1" customWidth="1"/>
    <col min="9" max="9" width="8.28125" style="1" customWidth="1"/>
    <col min="10" max="10" width="11.8515625" style="1" customWidth="1"/>
    <col min="11" max="11" width="11.28125" style="1" customWidth="1"/>
    <col min="12" max="12" width="10.421875" style="2" customWidth="1"/>
    <col min="13" max="14" width="10.8515625" style="3" hidden="1" customWidth="1"/>
    <col min="15" max="15" width="13.421875" style="3" hidden="1" customWidth="1"/>
    <col min="16" max="16" width="11.28125" style="4" hidden="1" customWidth="1"/>
    <col min="17" max="17" width="10.421875" style="5" hidden="1" customWidth="1"/>
    <col min="18" max="18" width="13.00390625" style="6" hidden="1" customWidth="1"/>
    <col min="19" max="19" width="9.28125" style="1" customWidth="1"/>
    <col min="20" max="20" width="12.421875" style="1" customWidth="1"/>
    <col min="21" max="21" width="4.7109375" style="1" customWidth="1"/>
    <col min="22" max="24" width="10.28125" style="1" customWidth="1"/>
    <col min="25" max="26" width="13.00390625" style="1" bestFit="1" customWidth="1"/>
    <col min="27" max="16384" width="10.28125" style="1" customWidth="1"/>
  </cols>
  <sheetData>
    <row r="1" ht="32.25" customHeight="1">
      <c r="U1" s="7"/>
    </row>
    <row r="2" spans="2:21" s="8" customFormat="1" ht="20.25">
      <c r="B2" s="9" t="s">
        <v>45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12"/>
      <c r="P2" s="13"/>
      <c r="Q2" s="14"/>
      <c r="R2" s="15"/>
      <c r="S2" s="10"/>
      <c r="T2" s="10"/>
      <c r="U2" s="16"/>
    </row>
    <row r="3" spans="3:20" s="8" customFormat="1" ht="17.25" customHeight="1"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19"/>
      <c r="O3" s="19"/>
      <c r="P3" s="20"/>
      <c r="Q3" s="21"/>
      <c r="R3" s="22"/>
      <c r="S3" s="17"/>
      <c r="T3" s="17"/>
    </row>
    <row r="4" spans="1:20" s="29" customFormat="1" ht="11.25">
      <c r="A4" s="153" t="s">
        <v>0</v>
      </c>
      <c r="B4" s="153"/>
      <c r="C4" s="153"/>
      <c r="D4" s="23"/>
      <c r="E4" s="23"/>
      <c r="F4" s="23"/>
      <c r="G4" s="23"/>
      <c r="H4" s="23"/>
      <c r="I4" s="23"/>
      <c r="J4" s="23"/>
      <c r="K4" s="23"/>
      <c r="L4" s="24"/>
      <c r="M4" s="25"/>
      <c r="N4" s="25"/>
      <c r="O4" s="25"/>
      <c r="P4" s="26"/>
      <c r="Q4" s="27"/>
      <c r="R4" s="28"/>
      <c r="S4" s="23"/>
      <c r="T4" s="23"/>
    </row>
    <row r="5" spans="1:20" s="29" customFormat="1" ht="11.25">
      <c r="A5" s="153" t="s">
        <v>1</v>
      </c>
      <c r="B5" s="153"/>
      <c r="C5" s="153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3"/>
      <c r="Q5" s="34"/>
      <c r="R5" s="35"/>
      <c r="S5" s="30"/>
      <c r="T5" s="30"/>
    </row>
    <row r="6" spans="1:20" s="29" customFormat="1" ht="24" customHeight="1">
      <c r="A6" s="36"/>
      <c r="B6" s="36"/>
      <c r="C6" s="30"/>
      <c r="D6" s="30"/>
      <c r="E6" s="30"/>
      <c r="F6" s="30"/>
      <c r="G6" s="30"/>
      <c r="H6" s="30"/>
      <c r="I6" s="30"/>
      <c r="J6" s="30"/>
      <c r="K6" s="30"/>
      <c r="L6" s="31"/>
      <c r="M6" s="32"/>
      <c r="N6" s="32"/>
      <c r="O6" s="32"/>
      <c r="P6" s="33"/>
      <c r="Q6" s="34"/>
      <c r="R6" s="35"/>
      <c r="S6" s="30"/>
      <c r="T6" s="30"/>
    </row>
    <row r="7" ht="12" thickBot="1"/>
    <row r="8" spans="2:21" ht="12" thickTop="1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1"/>
      <c r="Q8" s="42"/>
      <c r="R8" s="43"/>
      <c r="S8" s="38"/>
      <c r="T8" s="38"/>
      <c r="U8" s="44"/>
    </row>
    <row r="9" spans="2:21" ht="15">
      <c r="B9" s="45"/>
      <c r="C9" s="46" t="s">
        <v>2</v>
      </c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49"/>
      <c r="Q9" s="50"/>
      <c r="R9" s="51"/>
      <c r="S9" s="46"/>
      <c r="T9" s="46"/>
      <c r="U9" s="52"/>
    </row>
    <row r="10" spans="2:21" ht="1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/>
      <c r="N10" s="48"/>
      <c r="O10" s="48"/>
      <c r="P10" s="49"/>
      <c r="Q10" s="50"/>
      <c r="R10" s="51"/>
      <c r="S10" s="53" t="s">
        <v>3</v>
      </c>
      <c r="T10" s="54">
        <v>41220</v>
      </c>
      <c r="U10" s="52"/>
    </row>
    <row r="11" spans="2:21" ht="15">
      <c r="B11" s="45"/>
      <c r="C11" s="55" t="s">
        <v>4</v>
      </c>
      <c r="D11" s="55"/>
      <c r="E11" s="55" t="s">
        <v>37</v>
      </c>
      <c r="F11" s="55"/>
      <c r="G11" s="55"/>
      <c r="H11" s="55"/>
      <c r="I11" s="55"/>
      <c r="J11" s="55"/>
      <c r="K11" s="55"/>
      <c r="L11" s="56"/>
      <c r="M11" s="57"/>
      <c r="N11" s="57"/>
      <c r="O11" s="57"/>
      <c r="P11" s="58"/>
      <c r="Q11" s="59"/>
      <c r="R11" s="60"/>
      <c r="S11" s="53" t="s">
        <v>5</v>
      </c>
      <c r="T11" s="61">
        <v>54.64</v>
      </c>
      <c r="U11" s="52"/>
    </row>
    <row r="12" spans="2:21" ht="15">
      <c r="B12" s="45"/>
      <c r="C12" s="55" t="s">
        <v>6</v>
      </c>
      <c r="D12" s="62"/>
      <c r="E12" s="55" t="s">
        <v>44</v>
      </c>
      <c r="F12" s="62"/>
      <c r="G12" s="62"/>
      <c r="H12" s="62"/>
      <c r="I12" s="62"/>
      <c r="J12" s="62"/>
      <c r="K12" s="62"/>
      <c r="L12" s="63"/>
      <c r="M12" s="64"/>
      <c r="N12" s="64"/>
      <c r="O12" s="64"/>
      <c r="P12" s="65"/>
      <c r="Q12" s="66"/>
      <c r="R12" s="67"/>
      <c r="S12" s="53" t="s">
        <v>7</v>
      </c>
      <c r="T12" s="61">
        <f>5*T11</f>
        <v>273.2</v>
      </c>
      <c r="U12" s="52"/>
    </row>
    <row r="13" spans="2:21" ht="15">
      <c r="B13" s="45"/>
      <c r="C13" s="55" t="s">
        <v>8</v>
      </c>
      <c r="D13" s="68"/>
      <c r="E13" s="55" t="s">
        <v>9</v>
      </c>
      <c r="F13" s="68"/>
      <c r="G13" s="68"/>
      <c r="I13" s="68"/>
      <c r="J13" s="68"/>
      <c r="K13" s="68"/>
      <c r="L13" s="69"/>
      <c r="M13" s="70"/>
      <c r="N13" s="70"/>
      <c r="P13" s="71"/>
      <c r="Q13" s="72"/>
      <c r="R13" s="73"/>
      <c r="S13" s="53" t="s">
        <v>10</v>
      </c>
      <c r="T13" s="61">
        <f>200*T11</f>
        <v>10928</v>
      </c>
      <c r="U13" s="52"/>
    </row>
    <row r="14" spans="2:25" ht="12.75" thickBot="1"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6"/>
      <c r="N14" s="76"/>
      <c r="O14" s="76"/>
      <c r="P14" s="77"/>
      <c r="Q14" s="78"/>
      <c r="R14" s="79"/>
      <c r="S14" s="74"/>
      <c r="T14" s="74"/>
      <c r="U14" s="52"/>
      <c r="Y14" s="80"/>
    </row>
    <row r="15" spans="2:21" s="81" customFormat="1" ht="12" thickTop="1">
      <c r="B15" s="82"/>
      <c r="C15" s="83" t="s">
        <v>11</v>
      </c>
      <c r="D15" s="84"/>
      <c r="E15" s="84"/>
      <c r="F15" s="83" t="s">
        <v>12</v>
      </c>
      <c r="G15" s="84"/>
      <c r="H15" s="85"/>
      <c r="I15" s="83" t="s">
        <v>13</v>
      </c>
      <c r="J15" s="86"/>
      <c r="K15" s="86"/>
      <c r="L15" s="87"/>
      <c r="M15" s="154" t="s">
        <v>12</v>
      </c>
      <c r="N15" s="155"/>
      <c r="O15" s="156"/>
      <c r="P15" s="88" t="s">
        <v>13</v>
      </c>
      <c r="Q15" s="89"/>
      <c r="R15" s="90" t="s">
        <v>14</v>
      </c>
      <c r="S15" s="91"/>
      <c r="T15" s="92" t="s">
        <v>15</v>
      </c>
      <c r="U15" s="93"/>
    </row>
    <row r="16" spans="2:21" ht="34.5" thickBot="1">
      <c r="B16" s="45"/>
      <c r="C16" s="94" t="s">
        <v>16</v>
      </c>
      <c r="D16" s="95" t="s">
        <v>17</v>
      </c>
      <c r="E16" s="95" t="s">
        <v>18</v>
      </c>
      <c r="F16" s="96" t="s">
        <v>19</v>
      </c>
      <c r="G16" s="95" t="s">
        <v>20</v>
      </c>
      <c r="H16" s="97" t="s">
        <v>21</v>
      </c>
      <c r="I16" s="98" t="s">
        <v>22</v>
      </c>
      <c r="J16" s="99" t="s">
        <v>23</v>
      </c>
      <c r="K16" s="99" t="s">
        <v>24</v>
      </c>
      <c r="L16" s="100" t="s">
        <v>25</v>
      </c>
      <c r="M16" s="101" t="s">
        <v>26</v>
      </c>
      <c r="N16" s="102" t="s">
        <v>27</v>
      </c>
      <c r="O16" s="103" t="s">
        <v>28</v>
      </c>
      <c r="P16" s="104" t="s">
        <v>24</v>
      </c>
      <c r="Q16" s="105" t="s">
        <v>29</v>
      </c>
      <c r="R16" s="106" t="s">
        <v>30</v>
      </c>
      <c r="S16" s="107" t="s">
        <v>31</v>
      </c>
      <c r="T16" s="108" t="s">
        <v>32</v>
      </c>
      <c r="U16" s="52"/>
    </row>
    <row r="17" spans="2:21" ht="12.75" thickBot="1" thickTop="1">
      <c r="B17" s="45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4"/>
      <c r="N17" s="64"/>
      <c r="O17" s="64"/>
      <c r="P17" s="65"/>
      <c r="Q17" s="66"/>
      <c r="R17" s="67"/>
      <c r="S17" s="62"/>
      <c r="T17" s="62"/>
      <c r="U17" s="52"/>
    </row>
    <row r="18" spans="2:26" ht="12" thickTop="1">
      <c r="B18" s="45"/>
      <c r="C18" s="109"/>
      <c r="D18" s="110"/>
      <c r="E18" s="111"/>
      <c r="F18" s="112"/>
      <c r="G18" s="112"/>
      <c r="H18" s="113"/>
      <c r="I18" s="114"/>
      <c r="J18" s="115"/>
      <c r="K18" s="115"/>
      <c r="L18" s="116"/>
      <c r="M18" s="117"/>
      <c r="N18" s="117"/>
      <c r="O18" s="117"/>
      <c r="P18" s="118"/>
      <c r="Q18" s="119"/>
      <c r="R18" s="117"/>
      <c r="S18" s="120"/>
      <c r="T18" s="121"/>
      <c r="U18" s="52"/>
      <c r="W18" s="80"/>
      <c r="Z18" s="80"/>
    </row>
    <row r="19" spans="2:21" ht="11.25">
      <c r="B19" s="45"/>
      <c r="C19" s="122" t="str">
        <f>IF(D19="","","1")</f>
        <v>1</v>
      </c>
      <c r="D19" s="123">
        <v>40439.228472222225</v>
      </c>
      <c r="E19" s="124" t="s">
        <v>34</v>
      </c>
      <c r="F19" s="125">
        <v>40441.458333333336</v>
      </c>
      <c r="G19" s="125">
        <v>40442.73125</v>
      </c>
      <c r="H19" s="126">
        <f aca="true" t="shared" si="0" ref="H19:H38">IF(OR(G19=0,G19&lt;F19)," ",+G19-F19)</f>
        <v>1.272916666661331</v>
      </c>
      <c r="I19" s="127" t="s">
        <v>35</v>
      </c>
      <c r="J19" s="128" t="s">
        <v>36</v>
      </c>
      <c r="K19" s="128"/>
      <c r="L19" s="129" t="str">
        <f aca="true" t="shared" si="1" ref="L19:L38">IF(OR(K19=0,K19&lt;J19)," ",+K19-J19)</f>
        <v> </v>
      </c>
      <c r="M19" s="130">
        <f aca="true" t="shared" si="2" ref="M19:M38">G19</f>
        <v>40442.73125</v>
      </c>
      <c r="N19" s="130">
        <f aca="true" t="shared" si="3" ref="N19:N38">IF(G19=0,$T$10,IF(G19&gt;F19,G19,F19))</f>
        <v>40442.73125</v>
      </c>
      <c r="O19" s="130">
        <f aca="true" t="shared" si="4" ref="O19:O38">IF(OR(F19=0,AND(G19&lt;F19,G19&gt;0)),0,+N19-F19)</f>
        <v>1.272916666661331</v>
      </c>
      <c r="P19" s="131">
        <f aca="true" t="shared" si="5" ref="P19:P38">IF(K19=0,$T$10,IF(K19&gt;J19,K19,J19))</f>
        <v>41220</v>
      </c>
      <c r="Q19" s="132">
        <f aca="true" t="shared" si="6" ref="Q19:Q38">IF(AND(I19="si",OR(K19=0,P19&gt;J19)),P19-J19,0)</f>
        <v>0</v>
      </c>
      <c r="R19" s="130">
        <f aca="true" t="shared" si="7" ref="R19:R38">IF(S19&gt;0,+$T$12*(1+S19),0)</f>
        <v>620.9608333318756</v>
      </c>
      <c r="S19" s="133">
        <f aca="true" t="shared" si="8" ref="S19:S38">IF(E19="","",+Q19+O19)</f>
        <v>1.272916666661331</v>
      </c>
      <c r="T19" s="134">
        <f aca="true" t="shared" si="9" ref="T19:T38">IF(AND(F19="",J19="")," ",IF(OR(AND(G19=0,F19&gt;0),AND(I19="SI",K19=0)),$T$13,IF(R19&gt;$T$13,$T$13,R19)))</f>
        <v>620.9608333318756</v>
      </c>
      <c r="U19" s="52"/>
    </row>
    <row r="20" spans="2:21" ht="11.25">
      <c r="B20" s="45"/>
      <c r="C20" s="122" t="str">
        <f>IF(D20="","","2")</f>
        <v>2</v>
      </c>
      <c r="D20" s="123">
        <v>40461.03611111111</v>
      </c>
      <c r="E20" s="124" t="s">
        <v>38</v>
      </c>
      <c r="F20" s="125">
        <v>40463.458333333336</v>
      </c>
      <c r="G20" s="125">
        <v>40471.40277777778</v>
      </c>
      <c r="H20" s="126">
        <f t="shared" si="0"/>
        <v>7.944444444445253</v>
      </c>
      <c r="I20" s="127" t="s">
        <v>35</v>
      </c>
      <c r="J20" s="128" t="s">
        <v>36</v>
      </c>
      <c r="K20" s="128"/>
      <c r="L20" s="129" t="str">
        <f t="shared" si="1"/>
        <v> </v>
      </c>
      <c r="M20" s="130">
        <f t="shared" si="2"/>
        <v>40471.40277777778</v>
      </c>
      <c r="N20" s="130">
        <f t="shared" si="3"/>
        <v>40471.40277777778</v>
      </c>
      <c r="O20" s="130">
        <f t="shared" si="4"/>
        <v>7.944444444445253</v>
      </c>
      <c r="P20" s="131">
        <f t="shared" si="5"/>
        <v>41220</v>
      </c>
      <c r="Q20" s="132">
        <f t="shared" si="6"/>
        <v>0</v>
      </c>
      <c r="R20" s="130">
        <f t="shared" si="7"/>
        <v>2443.622222222443</v>
      </c>
      <c r="S20" s="133">
        <f t="shared" si="8"/>
        <v>7.944444444445253</v>
      </c>
      <c r="T20" s="134">
        <f t="shared" si="9"/>
        <v>2443.622222222443</v>
      </c>
      <c r="U20" s="52"/>
    </row>
    <row r="21" spans="2:21" ht="11.25">
      <c r="B21" s="45"/>
      <c r="C21" s="122" t="str">
        <f>IF(D21="","","3")</f>
        <v>3</v>
      </c>
      <c r="D21" s="123">
        <v>40461.361805555556</v>
      </c>
      <c r="E21" s="124" t="s">
        <v>39</v>
      </c>
      <c r="F21" s="125">
        <v>40463.458333333336</v>
      </c>
      <c r="G21" s="125">
        <v>40471.40347222222</v>
      </c>
      <c r="H21" s="126">
        <f t="shared" si="0"/>
        <v>7.945138888884685</v>
      </c>
      <c r="I21" s="127" t="s">
        <v>35</v>
      </c>
      <c r="J21" s="128" t="s">
        <v>36</v>
      </c>
      <c r="K21" s="128"/>
      <c r="L21" s="129" t="str">
        <f t="shared" si="1"/>
        <v> </v>
      </c>
      <c r="M21" s="130">
        <f t="shared" si="2"/>
        <v>40471.40347222222</v>
      </c>
      <c r="N21" s="130">
        <f t="shared" si="3"/>
        <v>40471.40347222222</v>
      </c>
      <c r="O21" s="130">
        <f t="shared" si="4"/>
        <v>7.945138888884685</v>
      </c>
      <c r="P21" s="131">
        <f t="shared" si="5"/>
        <v>41220</v>
      </c>
      <c r="Q21" s="132">
        <f t="shared" si="6"/>
        <v>0</v>
      </c>
      <c r="R21" s="130">
        <f t="shared" si="7"/>
        <v>2443.811944443296</v>
      </c>
      <c r="S21" s="133">
        <f t="shared" si="8"/>
        <v>7.945138888884685</v>
      </c>
      <c r="T21" s="134">
        <f t="shared" si="9"/>
        <v>2443.811944443296</v>
      </c>
      <c r="U21" s="52"/>
    </row>
    <row r="22" spans="2:21" ht="11.25">
      <c r="B22" s="45"/>
      <c r="C22" s="122" t="str">
        <f>IF(D22="","","4")</f>
        <v>4</v>
      </c>
      <c r="D22" s="123">
        <v>40513.65833333333</v>
      </c>
      <c r="E22" s="124" t="s">
        <v>34</v>
      </c>
      <c r="F22" s="125">
        <v>40514.458333333336</v>
      </c>
      <c r="G22" s="125">
        <v>40868.65625</v>
      </c>
      <c r="H22" s="126">
        <f t="shared" si="0"/>
        <v>354.19791666666424</v>
      </c>
      <c r="I22" s="127" t="s">
        <v>35</v>
      </c>
      <c r="J22" s="128" t="s">
        <v>36</v>
      </c>
      <c r="K22" s="128"/>
      <c r="L22" s="129" t="str">
        <f t="shared" si="1"/>
        <v> </v>
      </c>
      <c r="M22" s="130">
        <f t="shared" si="2"/>
        <v>40868.65625</v>
      </c>
      <c r="N22" s="130">
        <f t="shared" si="3"/>
        <v>40868.65625</v>
      </c>
      <c r="O22" s="130">
        <f t="shared" si="4"/>
        <v>354.19791666666424</v>
      </c>
      <c r="P22" s="131">
        <f t="shared" si="5"/>
        <v>41220</v>
      </c>
      <c r="Q22" s="132">
        <f t="shared" si="6"/>
        <v>0</v>
      </c>
      <c r="R22" s="130">
        <f t="shared" si="7"/>
        <v>97040.07083333266</v>
      </c>
      <c r="S22" s="133">
        <f t="shared" si="8"/>
        <v>354.19791666666424</v>
      </c>
      <c r="T22" s="134">
        <f t="shared" si="9"/>
        <v>10928</v>
      </c>
      <c r="U22" s="52"/>
    </row>
    <row r="23" spans="2:21" ht="11.25">
      <c r="B23" s="45"/>
      <c r="C23" s="122" t="str">
        <f>IF(D23="","","5")</f>
        <v>5</v>
      </c>
      <c r="D23" s="123">
        <v>40534.41180555556</v>
      </c>
      <c r="E23" s="124" t="s">
        <v>40</v>
      </c>
      <c r="F23" s="125">
        <v>40535.458333333336</v>
      </c>
      <c r="G23" s="125">
        <v>40535.59305555555</v>
      </c>
      <c r="H23" s="126">
        <f t="shared" si="0"/>
        <v>0.13472222221753327</v>
      </c>
      <c r="I23" s="127" t="s">
        <v>35</v>
      </c>
      <c r="J23" s="128" t="s">
        <v>36</v>
      </c>
      <c r="K23" s="128"/>
      <c r="L23" s="129" t="str">
        <f t="shared" si="1"/>
        <v> </v>
      </c>
      <c r="M23" s="130">
        <f t="shared" si="2"/>
        <v>40535.59305555555</v>
      </c>
      <c r="N23" s="130">
        <f t="shared" si="3"/>
        <v>40535.59305555555</v>
      </c>
      <c r="O23" s="130">
        <f t="shared" si="4"/>
        <v>0.13472222221753327</v>
      </c>
      <c r="P23" s="131">
        <f t="shared" si="5"/>
        <v>41220</v>
      </c>
      <c r="Q23" s="132">
        <f t="shared" si="6"/>
        <v>0</v>
      </c>
      <c r="R23" s="130">
        <f t="shared" si="7"/>
        <v>310.0061111098301</v>
      </c>
      <c r="S23" s="133">
        <f t="shared" si="8"/>
        <v>0.13472222221753327</v>
      </c>
      <c r="T23" s="134">
        <f t="shared" si="9"/>
        <v>310.0061111098301</v>
      </c>
      <c r="U23" s="52"/>
    </row>
    <row r="24" spans="2:21" ht="11.25">
      <c r="B24" s="45"/>
      <c r="C24" s="122" t="str">
        <f>IF(D24="","","6")</f>
        <v>6</v>
      </c>
      <c r="D24" s="123">
        <v>40538.936111111114</v>
      </c>
      <c r="E24" s="124" t="s">
        <v>41</v>
      </c>
      <c r="F24" s="125">
        <v>40539.458333333336</v>
      </c>
      <c r="G24" s="125">
        <v>40539.4125</v>
      </c>
      <c r="H24" s="126" t="str">
        <f t="shared" si="0"/>
        <v> </v>
      </c>
      <c r="I24" s="127" t="s">
        <v>42</v>
      </c>
      <c r="J24" s="128">
        <v>40557</v>
      </c>
      <c r="K24" s="128">
        <v>40869</v>
      </c>
      <c r="L24" s="129">
        <f t="shared" si="1"/>
        <v>312</v>
      </c>
      <c r="M24" s="130">
        <f t="shared" si="2"/>
        <v>40539.4125</v>
      </c>
      <c r="N24" s="130">
        <f t="shared" si="3"/>
        <v>40539.458333333336</v>
      </c>
      <c r="O24" s="130">
        <f t="shared" si="4"/>
        <v>0</v>
      </c>
      <c r="P24" s="131">
        <f t="shared" si="5"/>
        <v>40869</v>
      </c>
      <c r="Q24" s="132">
        <f t="shared" si="6"/>
        <v>312</v>
      </c>
      <c r="R24" s="130">
        <f t="shared" si="7"/>
        <v>85511.59999999999</v>
      </c>
      <c r="S24" s="133">
        <f t="shared" si="8"/>
        <v>312</v>
      </c>
      <c r="T24" s="134">
        <f t="shared" si="9"/>
        <v>10928</v>
      </c>
      <c r="U24" s="52"/>
    </row>
    <row r="25" spans="2:21" ht="11.25">
      <c r="B25" s="45"/>
      <c r="C25" s="122" t="str">
        <f>IF(D25="","","7")</f>
        <v>7</v>
      </c>
      <c r="D25" s="123">
        <v>40538.631944444445</v>
      </c>
      <c r="E25" s="124" t="s">
        <v>40</v>
      </c>
      <c r="F25" s="125">
        <v>40539.458333333336</v>
      </c>
      <c r="G25" s="125">
        <v>40539.575694444444</v>
      </c>
      <c r="H25" s="126">
        <f t="shared" si="0"/>
        <v>0.11736111110803904</v>
      </c>
      <c r="I25" s="127" t="s">
        <v>35</v>
      </c>
      <c r="J25" s="128" t="s">
        <v>36</v>
      </c>
      <c r="K25" s="128"/>
      <c r="L25" s="129" t="str">
        <f t="shared" si="1"/>
        <v> </v>
      </c>
      <c r="M25" s="130">
        <f t="shared" si="2"/>
        <v>40539.575694444444</v>
      </c>
      <c r="N25" s="130">
        <f t="shared" si="3"/>
        <v>40539.575694444444</v>
      </c>
      <c r="O25" s="130">
        <f t="shared" si="4"/>
        <v>0.11736111110803904</v>
      </c>
      <c r="P25" s="131">
        <f t="shared" si="5"/>
        <v>41220</v>
      </c>
      <c r="Q25" s="132">
        <f t="shared" si="6"/>
        <v>0</v>
      </c>
      <c r="R25" s="130">
        <f t="shared" si="7"/>
        <v>305.26305555471623</v>
      </c>
      <c r="S25" s="133">
        <f t="shared" si="8"/>
        <v>0.11736111110803904</v>
      </c>
      <c r="T25" s="134">
        <f t="shared" si="9"/>
        <v>305.26305555471623</v>
      </c>
      <c r="U25" s="52"/>
    </row>
    <row r="26" spans="2:21" ht="11.25">
      <c r="B26" s="45"/>
      <c r="C26" s="122" t="str">
        <f>IF(D26="","","8")</f>
        <v>8</v>
      </c>
      <c r="D26" s="123">
        <v>40553.36666666667</v>
      </c>
      <c r="E26" s="124" t="s">
        <v>43</v>
      </c>
      <c r="F26" s="125">
        <v>40554.458333333336</v>
      </c>
      <c r="G26" s="125">
        <v>40868.768055555556</v>
      </c>
      <c r="H26" s="126">
        <f t="shared" si="0"/>
        <v>314.30972222222044</v>
      </c>
      <c r="I26" s="127" t="s">
        <v>35</v>
      </c>
      <c r="J26" s="128" t="s">
        <v>36</v>
      </c>
      <c r="K26" s="128"/>
      <c r="L26" s="129" t="str">
        <f t="shared" si="1"/>
        <v> </v>
      </c>
      <c r="M26" s="130">
        <f t="shared" si="2"/>
        <v>40868.768055555556</v>
      </c>
      <c r="N26" s="130">
        <f t="shared" si="3"/>
        <v>40868.768055555556</v>
      </c>
      <c r="O26" s="130">
        <f t="shared" si="4"/>
        <v>314.30972222222044</v>
      </c>
      <c r="P26" s="131">
        <f t="shared" si="5"/>
        <v>41220</v>
      </c>
      <c r="Q26" s="132">
        <f t="shared" si="6"/>
        <v>0</v>
      </c>
      <c r="R26" s="130">
        <f t="shared" si="7"/>
        <v>86142.61611111062</v>
      </c>
      <c r="S26" s="133">
        <f t="shared" si="8"/>
        <v>314.30972222222044</v>
      </c>
      <c r="T26" s="134">
        <f t="shared" si="9"/>
        <v>10928</v>
      </c>
      <c r="U26" s="52"/>
    </row>
    <row r="27" spans="2:21" ht="11.25">
      <c r="B27" s="45"/>
      <c r="C27" s="122" t="str">
        <f>IF(D27="","","9")</f>
        <v>9</v>
      </c>
      <c r="D27" s="123">
        <v>40556.92013888889</v>
      </c>
      <c r="E27" s="124" t="s">
        <v>40</v>
      </c>
      <c r="F27" s="125">
        <v>40557.583333333336</v>
      </c>
      <c r="G27" s="125">
        <v>40560.311111111114</v>
      </c>
      <c r="H27" s="126">
        <f t="shared" si="0"/>
        <v>2.727777777778101</v>
      </c>
      <c r="I27" s="127" t="s">
        <v>35</v>
      </c>
      <c r="J27" s="128" t="s">
        <v>36</v>
      </c>
      <c r="K27" s="128"/>
      <c r="L27" s="129" t="str">
        <f t="shared" si="1"/>
        <v> </v>
      </c>
      <c r="M27" s="130">
        <f t="shared" si="2"/>
        <v>40560.311111111114</v>
      </c>
      <c r="N27" s="130">
        <f t="shared" si="3"/>
        <v>40560.311111111114</v>
      </c>
      <c r="O27" s="130">
        <f t="shared" si="4"/>
        <v>2.727777777778101</v>
      </c>
      <c r="P27" s="131">
        <f t="shared" si="5"/>
        <v>41220</v>
      </c>
      <c r="Q27" s="132">
        <f t="shared" si="6"/>
        <v>0</v>
      </c>
      <c r="R27" s="130">
        <f t="shared" si="7"/>
        <v>1018.4288888889772</v>
      </c>
      <c r="S27" s="133">
        <f t="shared" si="8"/>
        <v>2.727777777778101</v>
      </c>
      <c r="T27" s="134">
        <f t="shared" si="9"/>
        <v>1018.4288888889772</v>
      </c>
      <c r="U27" s="52"/>
    </row>
    <row r="28" spans="2:21" ht="11.25">
      <c r="B28" s="45"/>
      <c r="C28" s="122">
        <f>IF(D28="","","10")</f>
      </c>
      <c r="D28" s="123"/>
      <c r="E28" s="124"/>
      <c r="F28" s="125"/>
      <c r="G28" s="125"/>
      <c r="H28" s="126" t="str">
        <f t="shared" si="0"/>
        <v> </v>
      </c>
      <c r="I28" s="127"/>
      <c r="J28" s="128"/>
      <c r="K28" s="128"/>
      <c r="L28" s="129" t="str">
        <f t="shared" si="1"/>
        <v> </v>
      </c>
      <c r="M28" s="130">
        <f t="shared" si="2"/>
        <v>0</v>
      </c>
      <c r="N28" s="130">
        <f t="shared" si="3"/>
        <v>41220</v>
      </c>
      <c r="O28" s="130">
        <f t="shared" si="4"/>
        <v>0</v>
      </c>
      <c r="P28" s="131">
        <f t="shared" si="5"/>
        <v>41220</v>
      </c>
      <c r="Q28" s="132">
        <f t="shared" si="6"/>
        <v>0</v>
      </c>
      <c r="R28" s="130" t="e">
        <f t="shared" si="7"/>
        <v>#VALUE!</v>
      </c>
      <c r="S28" s="133">
        <f t="shared" si="8"/>
      </c>
      <c r="T28" s="134" t="str">
        <f t="shared" si="9"/>
        <v> </v>
      </c>
      <c r="U28" s="52"/>
    </row>
    <row r="29" spans="2:21" ht="11.25">
      <c r="B29" s="45"/>
      <c r="C29" s="122">
        <f>IF(D29="","","11")</f>
      </c>
      <c r="D29" s="123"/>
      <c r="E29" s="124"/>
      <c r="F29" s="125"/>
      <c r="G29" s="125"/>
      <c r="H29" s="126" t="str">
        <f t="shared" si="0"/>
        <v> </v>
      </c>
      <c r="I29" s="127"/>
      <c r="J29" s="128"/>
      <c r="K29" s="128"/>
      <c r="L29" s="129" t="str">
        <f t="shared" si="1"/>
        <v> </v>
      </c>
      <c r="M29" s="130">
        <f t="shared" si="2"/>
        <v>0</v>
      </c>
      <c r="N29" s="130">
        <f t="shared" si="3"/>
        <v>41220</v>
      </c>
      <c r="O29" s="130">
        <f t="shared" si="4"/>
        <v>0</v>
      </c>
      <c r="P29" s="131">
        <f t="shared" si="5"/>
        <v>41220</v>
      </c>
      <c r="Q29" s="132">
        <f t="shared" si="6"/>
        <v>0</v>
      </c>
      <c r="R29" s="130" t="e">
        <f t="shared" si="7"/>
        <v>#VALUE!</v>
      </c>
      <c r="S29" s="133">
        <f t="shared" si="8"/>
      </c>
      <c r="T29" s="134" t="str">
        <f t="shared" si="9"/>
        <v> </v>
      </c>
      <c r="U29" s="52"/>
    </row>
    <row r="30" spans="2:21" ht="11.25">
      <c r="B30" s="45"/>
      <c r="C30" s="122">
        <f>IF(D30="","","12")</f>
      </c>
      <c r="D30" s="123"/>
      <c r="E30" s="124"/>
      <c r="F30" s="125"/>
      <c r="G30" s="125"/>
      <c r="H30" s="126" t="str">
        <f t="shared" si="0"/>
        <v> </v>
      </c>
      <c r="I30" s="127"/>
      <c r="J30" s="128"/>
      <c r="K30" s="128"/>
      <c r="L30" s="129" t="str">
        <f t="shared" si="1"/>
        <v> </v>
      </c>
      <c r="M30" s="130">
        <f t="shared" si="2"/>
        <v>0</v>
      </c>
      <c r="N30" s="130">
        <f t="shared" si="3"/>
        <v>41220</v>
      </c>
      <c r="O30" s="130">
        <f t="shared" si="4"/>
        <v>0</v>
      </c>
      <c r="P30" s="131">
        <f t="shared" si="5"/>
        <v>41220</v>
      </c>
      <c r="Q30" s="132">
        <f t="shared" si="6"/>
        <v>0</v>
      </c>
      <c r="R30" s="130" t="e">
        <f t="shared" si="7"/>
        <v>#VALUE!</v>
      </c>
      <c r="S30" s="133">
        <f t="shared" si="8"/>
      </c>
      <c r="T30" s="134" t="str">
        <f t="shared" si="9"/>
        <v> </v>
      </c>
      <c r="U30" s="52"/>
    </row>
    <row r="31" spans="2:21" ht="11.25">
      <c r="B31" s="45"/>
      <c r="C31" s="122">
        <f>IF(D31="","","13")</f>
      </c>
      <c r="D31" s="123"/>
      <c r="E31" s="124"/>
      <c r="F31" s="125"/>
      <c r="G31" s="125"/>
      <c r="H31" s="126" t="str">
        <f t="shared" si="0"/>
        <v> </v>
      </c>
      <c r="I31" s="127"/>
      <c r="J31" s="128"/>
      <c r="K31" s="128"/>
      <c r="L31" s="129" t="str">
        <f t="shared" si="1"/>
        <v> </v>
      </c>
      <c r="M31" s="130">
        <f t="shared" si="2"/>
        <v>0</v>
      </c>
      <c r="N31" s="130">
        <f t="shared" si="3"/>
        <v>41220</v>
      </c>
      <c r="O31" s="130">
        <f t="shared" si="4"/>
        <v>0</v>
      </c>
      <c r="P31" s="131">
        <f t="shared" si="5"/>
        <v>41220</v>
      </c>
      <c r="Q31" s="132">
        <f t="shared" si="6"/>
        <v>0</v>
      </c>
      <c r="R31" s="130" t="e">
        <f t="shared" si="7"/>
        <v>#VALUE!</v>
      </c>
      <c r="S31" s="133">
        <f t="shared" si="8"/>
      </c>
      <c r="T31" s="134" t="str">
        <f t="shared" si="9"/>
        <v> </v>
      </c>
      <c r="U31" s="52"/>
    </row>
    <row r="32" spans="2:21" ht="11.25">
      <c r="B32" s="45"/>
      <c r="C32" s="122">
        <f>IF(D32="","","14")</f>
      </c>
      <c r="D32" s="123"/>
      <c r="E32" s="124"/>
      <c r="F32" s="125"/>
      <c r="G32" s="125"/>
      <c r="H32" s="126" t="str">
        <f t="shared" si="0"/>
        <v> </v>
      </c>
      <c r="I32" s="127"/>
      <c r="J32" s="128"/>
      <c r="K32" s="128"/>
      <c r="L32" s="129" t="str">
        <f t="shared" si="1"/>
        <v> </v>
      </c>
      <c r="M32" s="130">
        <f t="shared" si="2"/>
        <v>0</v>
      </c>
      <c r="N32" s="130">
        <f t="shared" si="3"/>
        <v>41220</v>
      </c>
      <c r="O32" s="130">
        <f t="shared" si="4"/>
        <v>0</v>
      </c>
      <c r="P32" s="131">
        <f t="shared" si="5"/>
        <v>41220</v>
      </c>
      <c r="Q32" s="132">
        <f t="shared" si="6"/>
        <v>0</v>
      </c>
      <c r="R32" s="130" t="e">
        <f t="shared" si="7"/>
        <v>#VALUE!</v>
      </c>
      <c r="S32" s="133">
        <f t="shared" si="8"/>
      </c>
      <c r="T32" s="134" t="str">
        <f t="shared" si="9"/>
        <v> </v>
      </c>
      <c r="U32" s="52"/>
    </row>
    <row r="33" spans="2:21" ht="11.25">
      <c r="B33" s="45"/>
      <c r="C33" s="122">
        <f>IF(D33="","","15")</f>
      </c>
      <c r="D33" s="123"/>
      <c r="E33" s="124"/>
      <c r="F33" s="125"/>
      <c r="G33" s="125"/>
      <c r="H33" s="126" t="str">
        <f t="shared" si="0"/>
        <v> </v>
      </c>
      <c r="I33" s="127"/>
      <c r="J33" s="128"/>
      <c r="K33" s="128"/>
      <c r="L33" s="129" t="str">
        <f t="shared" si="1"/>
        <v> </v>
      </c>
      <c r="M33" s="130">
        <f t="shared" si="2"/>
        <v>0</v>
      </c>
      <c r="N33" s="130">
        <f t="shared" si="3"/>
        <v>41220</v>
      </c>
      <c r="O33" s="130">
        <f t="shared" si="4"/>
        <v>0</v>
      </c>
      <c r="P33" s="131">
        <f t="shared" si="5"/>
        <v>41220</v>
      </c>
      <c r="Q33" s="132">
        <f t="shared" si="6"/>
        <v>0</v>
      </c>
      <c r="R33" s="130" t="e">
        <f t="shared" si="7"/>
        <v>#VALUE!</v>
      </c>
      <c r="S33" s="133">
        <f t="shared" si="8"/>
      </c>
      <c r="T33" s="134" t="str">
        <f t="shared" si="9"/>
        <v> </v>
      </c>
      <c r="U33" s="52"/>
    </row>
    <row r="34" spans="2:21" ht="11.25">
      <c r="B34" s="45"/>
      <c r="C34" s="122">
        <f>IF(D34="","","16")</f>
      </c>
      <c r="D34" s="123"/>
      <c r="E34" s="124"/>
      <c r="F34" s="125"/>
      <c r="G34" s="125"/>
      <c r="H34" s="126" t="str">
        <f t="shared" si="0"/>
        <v> </v>
      </c>
      <c r="I34" s="127"/>
      <c r="J34" s="128"/>
      <c r="K34" s="128"/>
      <c r="L34" s="129" t="str">
        <f t="shared" si="1"/>
        <v> </v>
      </c>
      <c r="M34" s="130">
        <f t="shared" si="2"/>
        <v>0</v>
      </c>
      <c r="N34" s="130">
        <f t="shared" si="3"/>
        <v>41220</v>
      </c>
      <c r="O34" s="130">
        <f t="shared" si="4"/>
        <v>0</v>
      </c>
      <c r="P34" s="131">
        <f t="shared" si="5"/>
        <v>41220</v>
      </c>
      <c r="Q34" s="132">
        <f t="shared" si="6"/>
        <v>0</v>
      </c>
      <c r="R34" s="130" t="e">
        <f t="shared" si="7"/>
        <v>#VALUE!</v>
      </c>
      <c r="S34" s="133">
        <f t="shared" si="8"/>
      </c>
      <c r="T34" s="134" t="str">
        <f t="shared" si="9"/>
        <v> </v>
      </c>
      <c r="U34" s="52"/>
    </row>
    <row r="35" spans="2:21" ht="11.25">
      <c r="B35" s="45"/>
      <c r="C35" s="122">
        <f>IF(D35="","","17")</f>
      </c>
      <c r="D35" s="123"/>
      <c r="E35" s="124"/>
      <c r="F35" s="125"/>
      <c r="G35" s="125"/>
      <c r="H35" s="126" t="str">
        <f t="shared" si="0"/>
        <v> </v>
      </c>
      <c r="I35" s="127"/>
      <c r="J35" s="128"/>
      <c r="K35" s="128"/>
      <c r="L35" s="129" t="str">
        <f t="shared" si="1"/>
        <v> </v>
      </c>
      <c r="M35" s="130">
        <f t="shared" si="2"/>
        <v>0</v>
      </c>
      <c r="N35" s="130">
        <f t="shared" si="3"/>
        <v>41220</v>
      </c>
      <c r="O35" s="130">
        <f t="shared" si="4"/>
        <v>0</v>
      </c>
      <c r="P35" s="131">
        <f t="shared" si="5"/>
        <v>41220</v>
      </c>
      <c r="Q35" s="132">
        <f t="shared" si="6"/>
        <v>0</v>
      </c>
      <c r="R35" s="130" t="e">
        <f t="shared" si="7"/>
        <v>#VALUE!</v>
      </c>
      <c r="S35" s="133">
        <f t="shared" si="8"/>
      </c>
      <c r="T35" s="134" t="str">
        <f t="shared" si="9"/>
        <v> </v>
      </c>
      <c r="U35" s="52"/>
    </row>
    <row r="36" spans="2:21" ht="11.25">
      <c r="B36" s="45"/>
      <c r="C36" s="122">
        <f>IF(D36="","","18")</f>
      </c>
      <c r="D36" s="123"/>
      <c r="E36" s="124"/>
      <c r="F36" s="125"/>
      <c r="G36" s="125"/>
      <c r="H36" s="126" t="str">
        <f t="shared" si="0"/>
        <v> </v>
      </c>
      <c r="I36" s="127"/>
      <c r="J36" s="128"/>
      <c r="K36" s="128"/>
      <c r="L36" s="129" t="str">
        <f t="shared" si="1"/>
        <v> </v>
      </c>
      <c r="M36" s="130">
        <f t="shared" si="2"/>
        <v>0</v>
      </c>
      <c r="N36" s="130">
        <f t="shared" si="3"/>
        <v>41220</v>
      </c>
      <c r="O36" s="130">
        <f t="shared" si="4"/>
        <v>0</v>
      </c>
      <c r="P36" s="131">
        <f t="shared" si="5"/>
        <v>41220</v>
      </c>
      <c r="Q36" s="132">
        <f t="shared" si="6"/>
        <v>0</v>
      </c>
      <c r="R36" s="130" t="e">
        <f t="shared" si="7"/>
        <v>#VALUE!</v>
      </c>
      <c r="S36" s="133">
        <f t="shared" si="8"/>
      </c>
      <c r="T36" s="134" t="str">
        <f t="shared" si="9"/>
        <v> </v>
      </c>
      <c r="U36" s="52"/>
    </row>
    <row r="37" spans="2:21" ht="11.25">
      <c r="B37" s="45"/>
      <c r="C37" s="122">
        <f>IF(D37="","","19")</f>
      </c>
      <c r="D37" s="123"/>
      <c r="E37" s="124"/>
      <c r="F37" s="125"/>
      <c r="G37" s="125"/>
      <c r="H37" s="126" t="str">
        <f t="shared" si="0"/>
        <v> </v>
      </c>
      <c r="I37" s="127"/>
      <c r="J37" s="128"/>
      <c r="K37" s="128"/>
      <c r="L37" s="129" t="str">
        <f t="shared" si="1"/>
        <v> </v>
      </c>
      <c r="M37" s="130">
        <f t="shared" si="2"/>
        <v>0</v>
      </c>
      <c r="N37" s="130">
        <f t="shared" si="3"/>
        <v>41220</v>
      </c>
      <c r="O37" s="130">
        <f t="shared" si="4"/>
        <v>0</v>
      </c>
      <c r="P37" s="131">
        <f t="shared" si="5"/>
        <v>41220</v>
      </c>
      <c r="Q37" s="132">
        <f t="shared" si="6"/>
        <v>0</v>
      </c>
      <c r="R37" s="130" t="e">
        <f t="shared" si="7"/>
        <v>#VALUE!</v>
      </c>
      <c r="S37" s="133">
        <f t="shared" si="8"/>
      </c>
      <c r="T37" s="134" t="str">
        <f t="shared" si="9"/>
        <v> </v>
      </c>
      <c r="U37" s="52"/>
    </row>
    <row r="38" spans="2:21" ht="11.25">
      <c r="B38" s="45"/>
      <c r="C38" s="122">
        <f>IF(D38="","","20")</f>
      </c>
      <c r="D38" s="123"/>
      <c r="E38" s="124"/>
      <c r="F38" s="125"/>
      <c r="G38" s="125"/>
      <c r="H38" s="126" t="str">
        <f t="shared" si="0"/>
        <v> </v>
      </c>
      <c r="I38" s="127"/>
      <c r="J38" s="128"/>
      <c r="K38" s="128"/>
      <c r="L38" s="129" t="str">
        <f t="shared" si="1"/>
        <v> </v>
      </c>
      <c r="M38" s="130">
        <f t="shared" si="2"/>
        <v>0</v>
      </c>
      <c r="N38" s="130">
        <f t="shared" si="3"/>
        <v>41220</v>
      </c>
      <c r="O38" s="130">
        <f t="shared" si="4"/>
        <v>0</v>
      </c>
      <c r="P38" s="131">
        <f t="shared" si="5"/>
        <v>41220</v>
      </c>
      <c r="Q38" s="132">
        <f t="shared" si="6"/>
        <v>0</v>
      </c>
      <c r="R38" s="130" t="e">
        <f t="shared" si="7"/>
        <v>#VALUE!</v>
      </c>
      <c r="S38" s="133">
        <f t="shared" si="8"/>
      </c>
      <c r="T38" s="134" t="str">
        <f t="shared" si="9"/>
        <v> </v>
      </c>
      <c r="U38" s="52"/>
    </row>
    <row r="39" spans="2:21" ht="12" thickBot="1">
      <c r="B39" s="45"/>
      <c r="C39" s="135"/>
      <c r="D39" s="136"/>
      <c r="E39" s="136"/>
      <c r="F39" s="136"/>
      <c r="G39" s="136"/>
      <c r="H39" s="136"/>
      <c r="I39" s="136"/>
      <c r="J39" s="136"/>
      <c r="K39" s="136"/>
      <c r="L39" s="137"/>
      <c r="M39" s="138"/>
      <c r="N39" s="138"/>
      <c r="O39" s="138"/>
      <c r="P39" s="139"/>
      <c r="Q39" s="140"/>
      <c r="R39" s="141"/>
      <c r="S39" s="136"/>
      <c r="T39" s="142"/>
      <c r="U39" s="52"/>
    </row>
    <row r="40" spans="2:21" ht="14.25" thickBot="1" thickTop="1">
      <c r="B40" s="45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4"/>
      <c r="N40" s="64"/>
      <c r="O40" s="64"/>
      <c r="P40" s="65"/>
      <c r="Q40" s="66"/>
      <c r="R40" s="67"/>
      <c r="S40" s="143" t="s">
        <v>33</v>
      </c>
      <c r="T40" s="144">
        <f>SUM(T18:T39)</f>
        <v>39926.09305555114</v>
      </c>
      <c r="U40" s="52"/>
    </row>
    <row r="41" spans="2:21" ht="12" thickTop="1">
      <c r="B41" s="45"/>
      <c r="C41" s="62"/>
      <c r="D41" s="62"/>
      <c r="E41" s="62"/>
      <c r="F41" s="62"/>
      <c r="G41" s="62"/>
      <c r="H41" s="62"/>
      <c r="I41" s="62"/>
      <c r="J41" s="62"/>
      <c r="K41" s="62"/>
      <c r="L41" s="63"/>
      <c r="M41" s="64"/>
      <c r="N41" s="64"/>
      <c r="O41" s="64"/>
      <c r="P41" s="65"/>
      <c r="Q41" s="66"/>
      <c r="R41" s="67"/>
      <c r="S41" s="62"/>
      <c r="T41" s="62"/>
      <c r="U41" s="52"/>
    </row>
    <row r="42" spans="2:21" ht="12" thickBot="1"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7"/>
      <c r="M42" s="148"/>
      <c r="N42" s="148"/>
      <c r="O42" s="148"/>
      <c r="P42" s="149"/>
      <c r="Q42" s="150"/>
      <c r="R42" s="151"/>
      <c r="S42" s="146"/>
      <c r="T42" s="146"/>
      <c r="U42" s="152"/>
    </row>
    <row r="43" ht="12" thickTop="1"/>
  </sheetData>
  <mergeCells count="3">
    <mergeCell ref="A4:C4"/>
    <mergeCell ref="A5:C5"/>
    <mergeCell ref="M15:O15"/>
  </mergeCells>
  <printOptions horizontalCentered="1"/>
  <pageMargins left="0.3937007874015748" right="0.3937007874015748" top="0.984251968503937" bottom="0.5905511811023623" header="0.5118110236220472" footer="0.3937007874015748"/>
  <pageSetup fitToHeight="1" fitToWidth="1" horizontalDpi="300" verticalDpi="300" orientation="landscape" paperSize="9" scale="74" r:id="rId4"/>
  <headerFooter alignWithMargins="0">
    <oddFooter>&amp;L&amp;"Times New Roman,Normal"&amp;7&amp;Z&amp;F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rroldan</dc:creator>
  <cp:keywords/>
  <dc:description/>
  <cp:lastModifiedBy>hantunez</cp:lastModifiedBy>
  <cp:lastPrinted>2012-03-22T11:24:22Z</cp:lastPrinted>
  <dcterms:created xsi:type="dcterms:W3CDTF">2012-03-22T11:26:54Z</dcterms:created>
  <dcterms:modified xsi:type="dcterms:W3CDTF">2014-04-07T14:12:45Z</dcterms:modified>
  <cp:category/>
  <cp:version/>
  <cp:contentType/>
  <cp:contentStatus/>
</cp:coreProperties>
</file>