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<sst xmlns="http://schemas.openxmlformats.org/spreadsheetml/2006/main" count="90" uniqueCount="83">
  <si>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</si>
  <si>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</si>
  <si>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</si>
  <si>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</si>
  <si>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</si>
  <si>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</si>
  <si>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</si>
  <si>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</si>
  <si>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</si>
  <si>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</si>
  <si>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</si>
  <si>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</si>
  <si>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</si>
  <si>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</si>
  <si>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</si>
  <si>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</si>
  <si>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</si>
  <si>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</si>
  <si>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</si>
  <si>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</si>
  <si>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</si>
  <si>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</si>
  <si>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</si>
  <si>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</si>
  <si>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</si>
  <si>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</si>
  <si>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</si>
  <si>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</si>
  <si>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</si>
  <si>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</si>
  <si>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</si>
  <si>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</si>
  <si>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</si>
  <si>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</si>
  <si>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</si>
  <si>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</si>
  <si>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</si>
  <si>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</si>
  <si>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</si>
  <si>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</si>
  <si>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</si>
  <si>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</si>
  <si>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</si>
  <si>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</si>
  <si>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</si>
  <si>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</si>
  <si>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</si>
  <si>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</si>
  <si>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</si>
  <si>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</si>
  <si>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</si>
  <si>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</si>
  <si>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</si>
  <si>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</si>
  <si>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</si>
  <si>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</si>
  <si>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</si>
  <si>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</si>
  <si>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</si>
  <si>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</si>
  <si>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</si>
  <si>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</si>
  <si>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</si>
  <si>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</si>
  <si>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</si>
  <si>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</si>
  <si>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</si>
  <si>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</si>
  <si>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</si>
  <si>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</si>
  <si>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</si>
  <si>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</si>
  <si>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</si>
  <si>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</si>
  <si>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</si>
  <si>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</si>
  <si>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</si>
  <si>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</si>
  <si>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mayo de 2007</t>
  </si>
  <si>
    <t>Total s/Res. ENRE N° 423/09</t>
  </si>
  <si>
    <t>DIFERENCIA</t>
  </si>
  <si>
    <t>ANEXO VII al Memorandum  D.T.E.E. N°  64 /2010</t>
  </si>
  <si>
    <t>ANEXO VII al Memorandum  D.T.E.E. N° 64 /2010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</si>
</sst>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4"/>
  <sheetViews>
    <sheetView zoomScale="75" zoomScaleNormal="75" workbookViewId="0" topLeftCell="A1">
      <selection activeCell="A13" sqref="A1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81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39203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257983.72277246966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38779.24602099963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6099.732357992337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82512.77934150882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13754.293285714288</v>
      </c>
      <c r="K24" s="80">
        <f>J24*0.5</f>
        <v>6877.146642857144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9538.81304347826</v>
      </c>
      <c r="K26" s="80">
        <f>J26*0.5</f>
        <v>4769.40652173913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420315.1399867592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79</v>
      </c>
      <c r="H30" s="218"/>
      <c r="I30" s="218"/>
      <c r="J30" s="47">
        <v>407791.55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80</v>
      </c>
      <c r="H31" s="218"/>
      <c r="I31" s="218"/>
      <c r="J31" s="47">
        <f>+J29-J30</f>
        <v>12523.589986759238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76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1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tabSelected="1" zoomScale="75" zoomScaleNormal="75" workbookViewId="0" topLeftCell="D1">
      <selection activeCell="A16" sqref="A1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">
        <v>82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mayo de 2007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45</v>
      </c>
      <c r="E14" s="222"/>
      <c r="F14" s="112"/>
      <c r="G14" s="227" t="s">
        <v>38</v>
      </c>
      <c r="H14" s="227"/>
      <c r="I14" s="227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8" t="s">
        <v>47</v>
      </c>
      <c r="E15" s="228"/>
      <c r="F15" s="112"/>
      <c r="G15" s="223" t="s">
        <v>48</v>
      </c>
      <c r="H15" s="223"/>
      <c r="I15" s="223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55</v>
      </c>
      <c r="D22" s="151" t="s">
        <v>64</v>
      </c>
      <c r="E22" s="152" t="s">
        <v>58</v>
      </c>
      <c r="F22" s="116"/>
      <c r="G22" s="178">
        <v>36314.66666667798</v>
      </c>
      <c r="H22" s="179">
        <v>12753.416666772624</v>
      </c>
      <c r="I22" s="180">
        <v>65854.93195251492</v>
      </c>
      <c r="J22" s="181"/>
      <c r="K22" s="182">
        <v>418846.6666665394</v>
      </c>
      <c r="L22" s="181"/>
      <c r="M22" s="182">
        <v>1747.1333333351067</v>
      </c>
      <c r="N22" s="181"/>
      <c r="O22" s="182">
        <v>1244048.499999695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1"/>
      <c r="D25" s="156" t="s">
        <v>56</v>
      </c>
      <c r="E25" s="150" t="s">
        <v>61</v>
      </c>
      <c r="F25" s="119"/>
      <c r="G25" s="125">
        <v>9</v>
      </c>
      <c r="H25" s="126">
        <v>3</v>
      </c>
      <c r="I25" s="103">
        <v>26</v>
      </c>
      <c r="J25" s="140"/>
      <c r="K25" s="133">
        <v>23</v>
      </c>
      <c r="L25" s="140"/>
      <c r="M25" s="133">
        <v>9</v>
      </c>
      <c r="N25" s="140"/>
      <c r="O25" s="133">
        <v>36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46</v>
      </c>
      <c r="D27" s="157" t="s">
        <v>25</v>
      </c>
      <c r="E27" s="158"/>
      <c r="F27" s="120"/>
      <c r="G27" s="127">
        <f>1-G22/G23/G24</f>
        <v>0.9986098223026638</v>
      </c>
      <c r="H27" s="128">
        <f>1-H22/H23/H24</f>
        <v>0.998969660663476</v>
      </c>
      <c r="I27" s="129">
        <f>1-I22/I23/I24</f>
        <v>0.9975835922034171</v>
      </c>
      <c r="J27" s="141"/>
      <c r="K27" s="104">
        <f>1-K22/K23/K24</f>
        <v>0.9953352637635979</v>
      </c>
      <c r="L27" s="141"/>
      <c r="M27" s="104">
        <f>1-M22/M23/M24</f>
        <v>0.9981702344546363</v>
      </c>
      <c r="N27" s="141"/>
      <c r="O27" s="104">
        <f>1-O22/O23/O24</f>
        <v>0.9801724720489023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26</v>
      </c>
      <c r="E29" s="160" t="s">
        <v>62</v>
      </c>
      <c r="F29" s="120"/>
      <c r="G29" s="131">
        <f>+G25/G24*100</f>
        <v>0.30181086519114686</v>
      </c>
      <c r="H29" s="131">
        <f>+H25/H24*100</f>
        <v>0.21231422505307856</v>
      </c>
      <c r="I29" s="130">
        <f>+I25/I24*100</f>
        <v>0.8357172704188229</v>
      </c>
      <c r="J29" s="142"/>
      <c r="K29" s="105">
        <f>+K25/K24*100</f>
        <v>0.224390243902439</v>
      </c>
      <c r="L29" s="142"/>
      <c r="M29" s="105">
        <f>+M25/M24</f>
        <v>0.08256880733944955</v>
      </c>
      <c r="N29" s="142"/>
      <c r="O29" s="105">
        <f>+O25/O24*100</f>
        <v>0.5026178010471204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74</v>
      </c>
      <c r="C32" s="195" t="s">
        <v>69</v>
      </c>
      <c r="D32" s="196"/>
      <c r="E32" s="197"/>
      <c r="F32" s="196"/>
      <c r="G32" s="198">
        <f>+(G27-G19)/(1-G19)</f>
        <v>0.8534649839426396</v>
      </c>
      <c r="H32" s="198">
        <f>+(H27-H19)/(1-H19)</f>
        <v>0.8416811099379267</v>
      </c>
      <c r="I32" s="198">
        <f>+(I27-I19)/(1-I19)</f>
        <v>0.24839570868337663</v>
      </c>
      <c r="J32" s="198"/>
      <c r="K32" s="198">
        <f>+(K27-K19)/(1-K19)</f>
        <v>0.46302103874731587</v>
      </c>
      <c r="L32" s="198"/>
      <c r="M32" s="198">
        <f>+(M27-M19)/(1-M19)</f>
        <v>-0.8463829922944537</v>
      </c>
      <c r="N32" s="198"/>
      <c r="O32" s="199">
        <f>+(O27-O19)/(1-O19)</f>
        <v>-0.20510107281940043</v>
      </c>
      <c r="P32" s="190"/>
    </row>
    <row r="33" spans="1:16" s="191" customFormat="1" ht="19.5" customHeight="1" hidden="1">
      <c r="A33" s="189"/>
      <c r="B33" s="219"/>
      <c r="C33" s="200" t="s">
        <v>70</v>
      </c>
      <c r="D33" s="192"/>
      <c r="E33" s="193"/>
      <c r="F33" s="192"/>
      <c r="G33" s="194">
        <f>IF(G32&gt;0,G32,0)</f>
        <v>0.8534649839426396</v>
      </c>
      <c r="H33" s="194">
        <f aca="true" t="shared" si="0" ref="H33:O33">IF(H32&gt;0,H32,0)</f>
        <v>0.8416811099379267</v>
      </c>
      <c r="I33" s="194">
        <f t="shared" si="0"/>
        <v>0.24839570868337663</v>
      </c>
      <c r="J33" s="194"/>
      <c r="K33" s="194">
        <f t="shared" si="0"/>
        <v>0.46302103874731587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9"/>
      <c r="C34" s="200" t="s">
        <v>71</v>
      </c>
      <c r="D34" s="192"/>
      <c r="E34" s="193"/>
      <c r="F34" s="192"/>
      <c r="G34" s="194">
        <f>+(G20-G29)/G20</f>
        <v>0.4884561606929714</v>
      </c>
      <c r="H34" s="194">
        <f>+(H20-H29)/H20</f>
        <v>0.808725923375605</v>
      </c>
      <c r="I34" s="194">
        <f>+(I20-I29)/I20</f>
        <v>0.16428272958117707</v>
      </c>
      <c r="J34" s="194"/>
      <c r="K34" s="194">
        <f>+(K20-K29)/K20</f>
        <v>0.551219512195122</v>
      </c>
      <c r="L34" s="194"/>
      <c r="M34" s="194">
        <f>+(M20-M29)/M20</f>
        <v>0.8820445609436436</v>
      </c>
      <c r="N34" s="194"/>
      <c r="O34" s="201">
        <f>+(O20-O29)/O20</f>
        <v>0.2715684042795356</v>
      </c>
      <c r="P34" s="190"/>
    </row>
    <row r="35" spans="1:16" s="191" customFormat="1" ht="19.5" customHeight="1" hidden="1">
      <c r="A35" s="189"/>
      <c r="B35" s="219"/>
      <c r="C35" s="200" t="s">
        <v>72</v>
      </c>
      <c r="D35" s="192"/>
      <c r="E35" s="193"/>
      <c r="F35" s="192"/>
      <c r="G35" s="194">
        <f>+G34+G33</f>
        <v>1.341921144635611</v>
      </c>
      <c r="H35" s="194">
        <f aca="true" t="shared" si="1" ref="H35:O35">+H34+H33</f>
        <v>1.6504070333135317</v>
      </c>
      <c r="I35" s="194">
        <f t="shared" si="1"/>
        <v>0.4126784382645537</v>
      </c>
      <c r="J35" s="194"/>
      <c r="K35" s="194">
        <f t="shared" si="1"/>
        <v>1.014240550942438</v>
      </c>
      <c r="L35" s="194"/>
      <c r="M35" s="194">
        <f t="shared" si="1"/>
        <v>0.8820445609436436</v>
      </c>
      <c r="N35" s="194"/>
      <c r="O35" s="201">
        <f t="shared" si="1"/>
        <v>0.2715684042795356</v>
      </c>
      <c r="P35" s="190"/>
    </row>
    <row r="36" spans="1:16" s="191" customFormat="1" ht="19.5" customHeight="1" hidden="1">
      <c r="A36" s="189"/>
      <c r="B36" s="219"/>
      <c r="C36" s="200" t="s">
        <v>70</v>
      </c>
      <c r="D36" s="192"/>
      <c r="E36" s="193"/>
      <c r="F36" s="192"/>
      <c r="G36" s="194">
        <f>IF(G35&gt;0,G35,0)</f>
        <v>1.341921144635611</v>
      </c>
      <c r="H36" s="194">
        <f aca="true" t="shared" si="2" ref="H36:O36">IF(H35&gt;0,H35,0)</f>
        <v>1.6504070333135317</v>
      </c>
      <c r="I36" s="194">
        <f t="shared" si="2"/>
        <v>0.4126784382645537</v>
      </c>
      <c r="J36" s="194"/>
      <c r="K36" s="194">
        <f t="shared" si="2"/>
        <v>1.014240550942438</v>
      </c>
      <c r="L36" s="194"/>
      <c r="M36" s="194">
        <f t="shared" si="2"/>
        <v>0.8820445609436436</v>
      </c>
      <c r="N36" s="194"/>
      <c r="O36" s="201">
        <f t="shared" si="2"/>
        <v>0.2715684042795356</v>
      </c>
      <c r="P36" s="190"/>
    </row>
    <row r="37" spans="1:16" s="191" customFormat="1" ht="19.5" customHeight="1" hidden="1">
      <c r="A37" s="189"/>
      <c r="B37" s="219"/>
      <c r="C37" s="200" t="s">
        <v>73</v>
      </c>
      <c r="D37" s="192"/>
      <c r="E37" s="193"/>
      <c r="F37" s="192"/>
      <c r="G37" s="194">
        <f>+G36*G24*G18</f>
        <v>257983.72277246966</v>
      </c>
      <c r="H37" s="194">
        <f aca="true" t="shared" si="3" ref="H37:O37">+H36*H24*H18</f>
        <v>38779.24602099963</v>
      </c>
      <c r="I37" s="194">
        <f t="shared" si="3"/>
        <v>6099.732357992337</v>
      </c>
      <c r="J37" s="194"/>
      <c r="K37" s="194">
        <f t="shared" si="3"/>
        <v>82512.77934150882</v>
      </c>
      <c r="L37" s="194"/>
      <c r="M37" s="194">
        <f t="shared" si="3"/>
        <v>13754.293285714288</v>
      </c>
      <c r="N37" s="194"/>
      <c r="O37" s="201">
        <f t="shared" si="3"/>
        <v>9538.81304347826</v>
      </c>
      <c r="P37" s="190"/>
    </row>
    <row r="38" spans="1:16" s="191" customFormat="1" ht="19.5" customHeight="1" hidden="1" thickBot="1">
      <c r="A38" s="189"/>
      <c r="B38" s="219"/>
      <c r="C38" s="202" t="s">
        <v>70</v>
      </c>
      <c r="D38" s="203"/>
      <c r="E38" s="204"/>
      <c r="F38" s="203"/>
      <c r="G38" s="205">
        <f>IF(G37&gt;0,G37,0)</f>
        <v>257983.72277246966</v>
      </c>
      <c r="H38" s="205">
        <f aca="true" t="shared" si="4" ref="H38:O38">IF(H37&gt;0,H37,0)</f>
        <v>38779.24602099963</v>
      </c>
      <c r="I38" s="205">
        <f t="shared" si="4"/>
        <v>6099.732357992337</v>
      </c>
      <c r="J38" s="206"/>
      <c r="K38" s="205">
        <f t="shared" si="4"/>
        <v>82512.77934150882</v>
      </c>
      <c r="L38" s="206"/>
      <c r="M38" s="205">
        <f t="shared" si="4"/>
        <v>13754.293285714288</v>
      </c>
      <c r="N38" s="206"/>
      <c r="O38" s="207">
        <f t="shared" si="4"/>
        <v>9538.81304347826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27</v>
      </c>
      <c r="E41" s="221"/>
      <c r="F41" s="106"/>
      <c r="G41" s="108">
        <f>G38</f>
        <v>257983.72277246966</v>
      </c>
      <c r="H41" s="108">
        <f>H38</f>
        <v>38779.24602099963</v>
      </c>
      <c r="I41" s="108">
        <f>I38</f>
        <v>6099.732357992337</v>
      </c>
      <c r="J41" s="143"/>
      <c r="K41" s="108">
        <f>K38</f>
        <v>82512.77934150882</v>
      </c>
      <c r="L41" s="143"/>
      <c r="M41" s="108">
        <f>M38</f>
        <v>13754.293285714288</v>
      </c>
      <c r="N41" s="143"/>
      <c r="O41" s="108">
        <f>O38</f>
        <v>9538.81304347826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39203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ndopico</cp:lastModifiedBy>
  <cp:lastPrinted>2010-01-13T19:54:34Z</cp:lastPrinted>
  <dcterms:created xsi:type="dcterms:W3CDTF">1998-04-21T14:04:37Z</dcterms:created>
  <dcterms:modified xsi:type="dcterms:W3CDTF">2010-01-19T14:22:53Z</dcterms:modified>
  <cp:category/>
  <cp:version/>
  <cp:contentType/>
  <cp:contentStatus/>
</cp:coreProperties>
</file>