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8" yWindow="65500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<sst xmlns="http://schemas.openxmlformats.org/spreadsheetml/2006/main" count="83" uniqueCount="79">
  <si>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</si>
  <si>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</si>
  <si>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</si>
  <si>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</si>
  <si>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</si>
  <si>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</si>
  <si>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</si>
  <si>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</si>
  <si>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</si>
  <si>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</si>
  <si>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</si>
  <si>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</si>
  <si>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</si>
  <si>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</si>
  <si>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</si>
  <si>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</si>
  <si>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</si>
  <si>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</si>
  <si>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</si>
  <si>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</si>
  <si>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</si>
  <si>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</si>
  <si>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</si>
  <si>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</si>
  <si>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</si>
  <si>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</si>
  <si>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</si>
  <si>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</si>
  <si>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</si>
  <si>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</si>
  <si>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</si>
  <si>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</si>
  <si>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</si>
  <si>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</si>
  <si>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</si>
  <si>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</si>
  <si>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</si>
  <si>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</si>
  <si>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</si>
  <si>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</si>
  <si>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</si>
  <si>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</si>
  <si>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</si>
  <si>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</si>
  <si>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</si>
  <si>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</si>
  <si>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</si>
  <si>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</si>
  <si>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</si>
  <si>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</si>
  <si>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</si>
  <si>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</si>
  <si>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</si>
  <si>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</si>
  <si>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</si>
  <si>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</si>
  <si>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</si>
  <si>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</si>
  <si>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</si>
  <si>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</si>
  <si>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</si>
  <si>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</si>
  <si>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</si>
  <si>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</si>
  <si>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</si>
  <si>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</si>
  <si>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</si>
  <si>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</si>
  <si>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</si>
  <si>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</si>
  <si>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</si>
  <si>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</si>
  <si>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</si>
  <si>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</si>
  <si>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</si>
  <si>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</si>
  <si>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</si>
  <si>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ANEXO X al Memorándum  D.T.E.E. N°           /2014</t>
  </si>
  <si>
    <t>Asociado al desempeño durante los doce meses anteriores a Septiembre de 2013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</si>
</sst>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1114425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9530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2"/>
  <sheetViews>
    <sheetView tabSelected="1" zoomScale="75" zoomScaleNormal="75" workbookViewId="0" topLeftCell="A1">
      <selection activeCell="J36" sqref="J36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77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>
        <v>41518</v>
      </c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78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8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8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8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301952.60417851293</v>
      </c>
      <c r="K18" s="80"/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8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35760.822317361155</v>
      </c>
      <c r="K19" s="80"/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8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0</v>
      </c>
      <c r="K20" s="80"/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80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8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8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55517.13874807359</v>
      </c>
      <c r="K23" s="8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8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10893.073285714285</v>
      </c>
      <c r="K24" s="80">
        <f>J24*0.5</f>
        <v>5446.536642857142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8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8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14513.885507246376</v>
      </c>
      <c r="K26" s="80">
        <f>J26*0.5</f>
        <v>7256.942753623188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8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8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8.75" thickBot="1" thickTop="1">
      <c r="B29" s="34"/>
      <c r="C29" s="38"/>
      <c r="D29" s="38"/>
      <c r="G29" s="216" t="s">
        <v>10</v>
      </c>
      <c r="H29" s="217"/>
      <c r="I29" s="217"/>
      <c r="J29" s="47">
        <f>SUM(J17:J27)+K24+K26</f>
        <v>431341.0034333886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8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5.7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zoomScale="60" zoomScaleNormal="60" workbookViewId="0" topLeftCell="B1">
      <selection activeCell="O26" sqref="O26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X al Memorándum  D.T.E.E. N°           /2014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8" t="s">
        <v>1</v>
      </c>
      <c r="B4" s="218"/>
      <c r="C4" s="77"/>
      <c r="P4" s="16"/>
    </row>
    <row r="5" spans="1:16" s="15" customFormat="1" ht="9.75">
      <c r="A5" s="218" t="s">
        <v>2</v>
      </c>
      <c r="B5" s="21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1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1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8">
      <c r="A12" s="33"/>
      <c r="B12" s="27" t="str">
        <f>+TOTAL!B14</f>
        <v>Asociado al desempeño durante los doce meses anteriores a Septiembre de 2013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8">
      <c r="A14" s="46"/>
      <c r="B14" s="111"/>
      <c r="C14" s="46"/>
      <c r="D14" s="227" t="s">
        <v>45</v>
      </c>
      <c r="E14" s="227"/>
      <c r="F14" s="112"/>
      <c r="G14" s="229" t="s">
        <v>38</v>
      </c>
      <c r="H14" s="229"/>
      <c r="I14" s="229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8">
      <c r="A15" s="134"/>
      <c r="B15" s="135"/>
      <c r="C15" s="134"/>
      <c r="D15" s="230" t="s">
        <v>47</v>
      </c>
      <c r="E15" s="230"/>
      <c r="F15" s="112"/>
      <c r="G15" s="228" t="s">
        <v>48</v>
      </c>
      <c r="H15" s="228"/>
      <c r="I15" s="228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19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2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3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19" t="s">
        <v>55</v>
      </c>
      <c r="D22" s="151" t="s">
        <v>64</v>
      </c>
      <c r="E22" s="152" t="s">
        <v>58</v>
      </c>
      <c r="F22" s="116"/>
      <c r="G22" s="178">
        <v>7807.4188332672775</v>
      </c>
      <c r="H22" s="179">
        <v>28237.68149990971</v>
      </c>
      <c r="I22" s="180">
        <v>95962.84682533846</v>
      </c>
      <c r="J22" s="181"/>
      <c r="K22" s="182">
        <v>662455.000000057</v>
      </c>
      <c r="L22" s="181"/>
      <c r="M22" s="182">
        <v>2018.233333336073</v>
      </c>
      <c r="N22" s="181"/>
      <c r="O22" s="182">
        <v>1653082.3777776468</v>
      </c>
      <c r="P22" s="100"/>
      <c r="T22" s="213"/>
    </row>
    <row r="23" spans="1:20" s="98" customFormat="1" ht="19.5" customHeight="1">
      <c r="A23" s="93"/>
      <c r="B23" s="94"/>
      <c r="C23" s="220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0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21"/>
      <c r="D25" s="156" t="s">
        <v>56</v>
      </c>
      <c r="E25" s="150" t="s">
        <v>61</v>
      </c>
      <c r="F25" s="119"/>
      <c r="G25" s="125">
        <v>7</v>
      </c>
      <c r="H25" s="126">
        <v>2</v>
      </c>
      <c r="I25" s="103">
        <v>40</v>
      </c>
      <c r="J25" s="140"/>
      <c r="K25" s="133">
        <v>24</v>
      </c>
      <c r="L25" s="140"/>
      <c r="M25" s="133">
        <v>23</v>
      </c>
      <c r="N25" s="140"/>
      <c r="O25" s="133">
        <v>29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19" t="s">
        <v>46</v>
      </c>
      <c r="D27" s="157" t="s">
        <v>25</v>
      </c>
      <c r="E27" s="158"/>
      <c r="F27" s="120"/>
      <c r="G27" s="127">
        <f>1-G22/G23/G24</f>
        <v>0.9997011207720728</v>
      </c>
      <c r="H27" s="128">
        <f>1-H22/H23/H24</f>
        <v>0.9977186980726983</v>
      </c>
      <c r="I27" s="129">
        <f>1-I22/I23/I24</f>
        <v>0.9964788457845762</v>
      </c>
      <c r="J27" s="141"/>
      <c r="K27" s="104">
        <f>1-K22/K23/K24</f>
        <v>0.992622173961465</v>
      </c>
      <c r="L27" s="141"/>
      <c r="M27" s="104">
        <f>1-M22/M23/M24</f>
        <v>0.9978863125410162</v>
      </c>
      <c r="N27" s="141"/>
      <c r="O27" s="104">
        <f>1-O22/O23/O24</f>
        <v>0.9736533285873812</v>
      </c>
      <c r="P27" s="97"/>
    </row>
    <row r="28" spans="1:16" s="98" customFormat="1" ht="19.5" customHeight="1" thickBot="1" thickTop="1">
      <c r="A28" s="93"/>
      <c r="B28" s="94"/>
      <c r="C28" s="222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3"/>
      <c r="D29" s="159" t="s">
        <v>26</v>
      </c>
      <c r="E29" s="160" t="s">
        <v>62</v>
      </c>
      <c r="F29" s="120"/>
      <c r="G29" s="131">
        <f>+G25/G24*100</f>
        <v>0.2347417840375587</v>
      </c>
      <c r="H29" s="131">
        <f>+H25/H24*100</f>
        <v>0.14154281670205238</v>
      </c>
      <c r="I29" s="130">
        <f>+I25/I24*100</f>
        <v>1.28571887756742</v>
      </c>
      <c r="J29" s="142"/>
      <c r="K29" s="105">
        <f>+K25/K24*100</f>
        <v>0.23414634146341462</v>
      </c>
      <c r="L29" s="142"/>
      <c r="M29" s="105">
        <f>+M25/M24</f>
        <v>0.21100917431192662</v>
      </c>
      <c r="N29" s="142"/>
      <c r="O29" s="105">
        <f>+O25/O24*100</f>
        <v>0.4048865619546248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4" t="s">
        <v>74</v>
      </c>
      <c r="C32" s="195" t="s">
        <v>69</v>
      </c>
      <c r="D32" s="196"/>
      <c r="E32" s="197"/>
      <c r="F32" s="196"/>
      <c r="G32" s="198">
        <f>+(G27-G19)/(1-G19)</f>
        <v>0.9684959177899072</v>
      </c>
      <c r="H32" s="198">
        <f>+(H27-H19)/(1-H19)</f>
        <v>0.6494619042253061</v>
      </c>
      <c r="I32" s="198">
        <f>+(I27-I19)/(1-I19)</f>
        <v>-0.09522681661704382</v>
      </c>
      <c r="J32" s="198"/>
      <c r="K32" s="198">
        <f>+(K27-K19)/(1-K19)</f>
        <v>0.15070495700069247</v>
      </c>
      <c r="L32" s="198"/>
      <c r="M32" s="198">
        <f>+(M27-M19)/(1-M19)</f>
        <v>-1.132883409670885</v>
      </c>
      <c r="N32" s="198"/>
      <c r="O32" s="199">
        <f>+(O27-O19)/(1-O19)</f>
        <v>-0.6013293267257481</v>
      </c>
      <c r="P32" s="190"/>
    </row>
    <row r="33" spans="1:16" s="191" customFormat="1" ht="19.5" customHeight="1" hidden="1">
      <c r="A33" s="189"/>
      <c r="B33" s="224"/>
      <c r="C33" s="200" t="s">
        <v>70</v>
      </c>
      <c r="D33" s="192"/>
      <c r="E33" s="193"/>
      <c r="F33" s="192"/>
      <c r="G33" s="194">
        <f>IF(G32&gt;0,G32,0)</f>
        <v>0.9684959177899072</v>
      </c>
      <c r="H33" s="194">
        <f aca="true" t="shared" si="0" ref="H33:O33">IF(H32&gt;0,H32,0)</f>
        <v>0.6494619042253061</v>
      </c>
      <c r="I33" s="194">
        <f t="shared" si="0"/>
        <v>0</v>
      </c>
      <c r="J33" s="194"/>
      <c r="K33" s="194">
        <f t="shared" si="0"/>
        <v>0.15070495700069247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4"/>
      <c r="C34" s="200" t="s">
        <v>71</v>
      </c>
      <c r="D34" s="192"/>
      <c r="E34" s="193"/>
      <c r="F34" s="192"/>
      <c r="G34" s="194">
        <f>+(G20-G29)/G20</f>
        <v>0.6021325694278666</v>
      </c>
      <c r="H34" s="194">
        <f>+(H20-H29)/H20</f>
        <v>0.8724839489170699</v>
      </c>
      <c r="I34" s="194">
        <f>+(I20-I29)/I20</f>
        <v>-0.28571887756742</v>
      </c>
      <c r="J34" s="194"/>
      <c r="K34" s="194">
        <f>+(K20-K29)/K20</f>
        <v>0.5317073170731708</v>
      </c>
      <c r="L34" s="194"/>
      <c r="M34" s="194">
        <f>+(M20-M29)/M20</f>
        <v>0.6985583224115334</v>
      </c>
      <c r="N34" s="194"/>
      <c r="O34" s="201">
        <f>+(O20-O29)/O20</f>
        <v>0.41320788122518143</v>
      </c>
      <c r="P34" s="190"/>
    </row>
    <row r="35" spans="1:16" s="191" customFormat="1" ht="19.5" customHeight="1" hidden="1">
      <c r="A35" s="189"/>
      <c r="B35" s="224"/>
      <c r="C35" s="200" t="s">
        <v>72</v>
      </c>
      <c r="D35" s="192"/>
      <c r="E35" s="193"/>
      <c r="F35" s="192"/>
      <c r="G35" s="194">
        <f>+G34+G33</f>
        <v>1.5706284872177738</v>
      </c>
      <c r="H35" s="194">
        <f aca="true" t="shared" si="1" ref="H35:O35">+H34+H33</f>
        <v>1.521945853142376</v>
      </c>
      <c r="I35" s="194">
        <f t="shared" si="1"/>
        <v>-0.28571887756742</v>
      </c>
      <c r="J35" s="194"/>
      <c r="K35" s="194">
        <f t="shared" si="1"/>
        <v>0.6824122740738632</v>
      </c>
      <c r="L35" s="194"/>
      <c r="M35" s="194">
        <f t="shared" si="1"/>
        <v>0.6985583224115334</v>
      </c>
      <c r="N35" s="194"/>
      <c r="O35" s="201">
        <f t="shared" si="1"/>
        <v>0.41320788122518143</v>
      </c>
      <c r="P35" s="190"/>
    </row>
    <row r="36" spans="1:16" s="191" customFormat="1" ht="19.5" customHeight="1" hidden="1">
      <c r="A36" s="189"/>
      <c r="B36" s="224"/>
      <c r="C36" s="200" t="s">
        <v>70</v>
      </c>
      <c r="D36" s="192"/>
      <c r="E36" s="193"/>
      <c r="F36" s="192"/>
      <c r="G36" s="194">
        <f>IF(G35&gt;0,G35,0)</f>
        <v>1.5706284872177738</v>
      </c>
      <c r="H36" s="194">
        <f aca="true" t="shared" si="2" ref="H36:O36">IF(H35&gt;0,H35,0)</f>
        <v>1.521945853142376</v>
      </c>
      <c r="I36" s="194">
        <f t="shared" si="2"/>
        <v>0</v>
      </c>
      <c r="J36" s="194"/>
      <c r="K36" s="194">
        <f t="shared" si="2"/>
        <v>0.6824122740738632</v>
      </c>
      <c r="L36" s="194"/>
      <c r="M36" s="194">
        <f t="shared" si="2"/>
        <v>0.6985583224115334</v>
      </c>
      <c r="N36" s="194"/>
      <c r="O36" s="201">
        <f t="shared" si="2"/>
        <v>0.41320788122518143</v>
      </c>
      <c r="P36" s="190"/>
    </row>
    <row r="37" spans="1:16" s="191" customFormat="1" ht="19.5" customHeight="1" hidden="1">
      <c r="A37" s="189"/>
      <c r="B37" s="224"/>
      <c r="C37" s="200" t="s">
        <v>73</v>
      </c>
      <c r="D37" s="192"/>
      <c r="E37" s="193"/>
      <c r="F37" s="192"/>
      <c r="G37" s="194">
        <f>+G36*G24*G18</f>
        <v>301952.60417851293</v>
      </c>
      <c r="H37" s="194">
        <f aca="true" t="shared" si="3" ref="H37:O37">+H36*H24*H18</f>
        <v>35760.822317361155</v>
      </c>
      <c r="I37" s="194">
        <f t="shared" si="3"/>
        <v>0</v>
      </c>
      <c r="J37" s="194"/>
      <c r="K37" s="194">
        <f t="shared" si="3"/>
        <v>55517.13874807359</v>
      </c>
      <c r="L37" s="194"/>
      <c r="M37" s="194">
        <f t="shared" si="3"/>
        <v>10893.073285714285</v>
      </c>
      <c r="N37" s="194"/>
      <c r="O37" s="201">
        <f t="shared" si="3"/>
        <v>14513.885507246376</v>
      </c>
      <c r="P37" s="190"/>
    </row>
    <row r="38" spans="1:16" s="191" customFormat="1" ht="19.5" customHeight="1" hidden="1" thickBot="1">
      <c r="A38" s="189"/>
      <c r="B38" s="224"/>
      <c r="C38" s="202" t="s">
        <v>70</v>
      </c>
      <c r="D38" s="203"/>
      <c r="E38" s="204"/>
      <c r="F38" s="203"/>
      <c r="G38" s="205">
        <f>IF(G37&gt;0,G37,0)</f>
        <v>301952.60417851293</v>
      </c>
      <c r="H38" s="205">
        <f aca="true" t="shared" si="4" ref="H38:O38">IF(H37&gt;0,H37,0)</f>
        <v>35760.822317361155</v>
      </c>
      <c r="I38" s="205">
        <f t="shared" si="4"/>
        <v>0</v>
      </c>
      <c r="J38" s="206"/>
      <c r="K38" s="205">
        <f t="shared" si="4"/>
        <v>55517.13874807359</v>
      </c>
      <c r="L38" s="206"/>
      <c r="M38" s="205">
        <f t="shared" si="4"/>
        <v>10893.073285714285</v>
      </c>
      <c r="N38" s="206"/>
      <c r="O38" s="207">
        <f t="shared" si="4"/>
        <v>14513.885507246376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5" t="s">
        <v>27</v>
      </c>
      <c r="E41" s="226"/>
      <c r="F41" s="106"/>
      <c r="G41" s="108">
        <f>G38</f>
        <v>301952.60417851293</v>
      </c>
      <c r="H41" s="108">
        <f>H38</f>
        <v>35760.822317361155</v>
      </c>
      <c r="I41" s="108">
        <f>I38</f>
        <v>0</v>
      </c>
      <c r="J41" s="143"/>
      <c r="K41" s="108">
        <f>K38</f>
        <v>55517.13874807359</v>
      </c>
      <c r="L41" s="143"/>
      <c r="M41" s="108">
        <f>M38</f>
        <v>10893.073285714285</v>
      </c>
      <c r="N41" s="143"/>
      <c r="O41" s="108">
        <f>O38</f>
        <v>14513.885507246376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41518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2.7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B32:B38"/>
    <mergeCell ref="D41:E41"/>
    <mergeCell ref="D14:E14"/>
    <mergeCell ref="G15:I15"/>
    <mergeCell ref="C27:C29"/>
    <mergeCell ref="G14:I14"/>
    <mergeCell ref="D15:E15"/>
    <mergeCell ref="A4:B4"/>
    <mergeCell ref="A5:B5"/>
    <mergeCell ref="C22:C25"/>
    <mergeCell ref="C18:C20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jescandar</cp:lastModifiedBy>
  <cp:lastPrinted>2012-03-22T14:38:55Z</cp:lastPrinted>
  <dcterms:created xsi:type="dcterms:W3CDTF">1998-04-21T14:04:37Z</dcterms:created>
  <dcterms:modified xsi:type="dcterms:W3CDTF">2014-08-07T13:36:39Z</dcterms:modified>
  <cp:category/>
  <cp:version/>
  <cp:contentType/>
  <cp:contentStatus/>
</cp:coreProperties>
</file>