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380" windowHeight="9345" tabRatio="826" activeTab="0"/>
  </bookViews>
  <sheets>
    <sheet name="TOT-0815" sheetId="1" r:id="rId1"/>
    <sheet name="LI-08 (1)" sheetId="2" r:id="rId2"/>
    <sheet name="Incendio" sheetId="3" r:id="rId3"/>
    <sheet name="LI-INTESAR 4-08 (1)" sheetId="4" r:id="rId4"/>
    <sheet name="Incendio Intesar 4" sheetId="5" r:id="rId5"/>
    <sheet name="LI-INTESAR 5-08 (2)" sheetId="6" r:id="rId6"/>
    <sheet name="LI-LITSA-08 (1)" sheetId="7" r:id="rId7"/>
    <sheet name="TR-08 (1)" sheetId="8" r:id="rId8"/>
    <sheet name="TR-ENECOR-08 (1)" sheetId="9" r:id="rId9"/>
    <sheet name="TR-INTESAR 1-08 (1)" sheetId="10" r:id="rId10"/>
    <sheet name="TR-LITSA-08 (1)" sheetId="11" r:id="rId11"/>
    <sheet name="SA-08 (1)" sheetId="12" r:id="rId12"/>
    <sheet name="SA-LINSA-08 (1)" sheetId="13" r:id="rId13"/>
    <sheet name="SA-LITSA-08 (1)" sheetId="14" r:id="rId14"/>
    <sheet name="SA-TESA-08 (1)" sheetId="15" r:id="rId15"/>
    <sheet name="SA-TIBA-08 (1)" sheetId="16" r:id="rId16"/>
    <sheet name="RE-08 (1)" sheetId="17" r:id="rId17"/>
    <sheet name="RE-YACY-08 (1)" sheetId="18" r:id="rId18"/>
    <sheet name="SUP-ENECOR" sheetId="19" r:id="rId19"/>
    <sheet name="SUP-INTESAR 5" sheetId="20" r:id="rId20"/>
    <sheet name="SUP-INTESAR" sheetId="21" r:id="rId21"/>
    <sheet name="SUP-LITSA" sheetId="22" r:id="rId22"/>
    <sheet name="SUP-LINSA" sheetId="23" r:id="rId23"/>
    <sheet name="SUP-TESA" sheetId="24" r:id="rId24"/>
    <sheet name="SUP-TIBA" sheetId="25" r:id="rId25"/>
    <sheet name="SUP-YACYLEC" sheetId="26" r:id="rId26"/>
  </sheets>
  <externalReferences>
    <externalReference r:id="rId29"/>
    <externalReference r:id="rId30"/>
  </externalReferences>
  <definedNames>
    <definedName name="_xlnm.Print_Area" localSheetId="15">'SA-TIBA-08 (1)'!$A$1:$X$45</definedName>
    <definedName name="_xlnm.Print_Area" localSheetId="18">'SUP-ENECOR'!$A$1:$W$76</definedName>
    <definedName name="_xlnm.Print_Area" localSheetId="22">'SUP-LINSA'!$A$1:$AD$95</definedName>
    <definedName name="_xlnm.Print_Area" localSheetId="24">'SUP-TIBA'!$A$1:$X$82</definedName>
    <definedName name="_xlnm.Print_Area" localSheetId="25">'SUP-YACYLEC'!$A$1:$AD$76</definedName>
    <definedName name="_xlnm.Print_Area" localSheetId="0">'TOT-0815'!$A$1:$J$55</definedName>
    <definedName name="DD" localSheetId="2">'Incendio'!DD</definedName>
    <definedName name="DD" localSheetId="4">'Incendio Intesar 4'!DD</definedName>
    <definedName name="DD" localSheetId="6">'LI-LITSA-08 (1)'!DD</definedName>
    <definedName name="DD" localSheetId="18">'SUP-ENECOR'!DD</definedName>
    <definedName name="DD" localSheetId="19">'SUP-INTESAR 5'!DD</definedName>
    <definedName name="DD" localSheetId="22">'SUP-LINSA'!DD</definedName>
    <definedName name="DD" localSheetId="24">'SUP-TIBA'!DD</definedName>
    <definedName name="DD" localSheetId="25">'SUP-YACYLEC'!DD</definedName>
    <definedName name="DD" localSheetId="10">'TR-LITSA-08 (1)'!DD</definedName>
    <definedName name="DD">[0]!DD</definedName>
    <definedName name="DDD" localSheetId="2">'Incendio'!DDD</definedName>
    <definedName name="DDD" localSheetId="4">'Incendio Intesar 4'!DDD</definedName>
    <definedName name="DDD" localSheetId="6">'LI-LITSA-08 (1)'!DDD</definedName>
    <definedName name="DDD" localSheetId="18">'SUP-ENECOR'!DDD</definedName>
    <definedName name="DDD" localSheetId="19">'SUP-INTESAR 5'!DDD</definedName>
    <definedName name="DDD" localSheetId="22">'SUP-LINSA'!DDD</definedName>
    <definedName name="DDD" localSheetId="24">'SUP-TIBA'!DDD</definedName>
    <definedName name="DDD" localSheetId="25">'SUP-YACYLEC'!DDD</definedName>
    <definedName name="DDD" localSheetId="10">'TR-LITSA-08 (1)'!DDD</definedName>
    <definedName name="DDD">[0]!DDD</definedName>
    <definedName name="DISTROCUYO" localSheetId="2">'Incendio'!DISTROCUYO</definedName>
    <definedName name="DISTROCUYO" localSheetId="4">'Incendio Intesar 4'!DISTROCUYO</definedName>
    <definedName name="DISTROCUYO" localSheetId="6">'LI-LITSA-08 (1)'!DISTROCUYO</definedName>
    <definedName name="DISTROCUYO" localSheetId="18">'SUP-ENECOR'!DISTROCUYO</definedName>
    <definedName name="DISTROCUYO" localSheetId="19">'SUP-INTESAR 5'!DISTROCUYO</definedName>
    <definedName name="DISTROCUYO" localSheetId="22">'SUP-LINSA'!DISTROCUYO</definedName>
    <definedName name="DISTROCUYO" localSheetId="24">'SUP-TIBA'!DISTROCUYO</definedName>
    <definedName name="DISTROCUYO" localSheetId="25">'SUP-YACYLEC'!DISTROCUYO</definedName>
    <definedName name="DISTROCUYO" localSheetId="10">'TR-LITSA-08 (1)'!DISTROCUYO</definedName>
    <definedName name="DISTROCUYO">[0]!DISTROCUYO</definedName>
    <definedName name="FER" localSheetId="2">'Incendio'!FER</definedName>
    <definedName name="FER" localSheetId="4">'Incendio Intesar 4'!FER</definedName>
    <definedName name="FER" localSheetId="6">'LI-LITSA-08 (1)'!FER</definedName>
    <definedName name="FER" localSheetId="18">'SUP-ENECOR'!FER</definedName>
    <definedName name="FER" localSheetId="19">'SUP-INTESAR 5'!FER</definedName>
    <definedName name="FER" localSheetId="22">'SUP-LINSA'!FER</definedName>
    <definedName name="FER" localSheetId="24">'SUP-TIBA'!FER</definedName>
    <definedName name="FER" localSheetId="25">'SUP-YACYLEC'!FER</definedName>
    <definedName name="FER" localSheetId="10">'TR-LITSA-08 (1)'!FER</definedName>
    <definedName name="FER">[0]!FER</definedName>
    <definedName name="INICIO" localSheetId="2">'Incendio'!INICIO</definedName>
    <definedName name="INICIO" localSheetId="4">'Incendio Intesar 4'!INICIO</definedName>
    <definedName name="INICIO" localSheetId="6">'LI-LITSA-08 (1)'!INICIO</definedName>
    <definedName name="INICIO" localSheetId="18">'SUP-ENECOR'!INICIO</definedName>
    <definedName name="INICIO" localSheetId="19">'SUP-INTESAR 5'!INICIO</definedName>
    <definedName name="INICIO" localSheetId="22">'SUP-LINSA'!INICIO</definedName>
    <definedName name="INICIO" localSheetId="24">'SUP-TIBA'!INICIO</definedName>
    <definedName name="INICIO" localSheetId="25">'SUP-YACYLEC'!INICIO</definedName>
    <definedName name="INICIO" localSheetId="10">'TR-LITSA-08 (1)'!INICIO</definedName>
    <definedName name="INICIO">[0]!INICIO</definedName>
    <definedName name="INICIOTI" localSheetId="2">'Incendio'!INICIOTI</definedName>
    <definedName name="INICIOTI" localSheetId="4">'Incendio Intesar 4'!INICIOTI</definedName>
    <definedName name="INICIOTI" localSheetId="6">'LI-LITSA-08 (1)'!INICIOTI</definedName>
    <definedName name="INICIOTI" localSheetId="18">'SUP-ENECOR'!INICIOTI</definedName>
    <definedName name="INICIOTI" localSheetId="19">'SUP-INTESAR 5'!INICIOTI</definedName>
    <definedName name="INICIOTI" localSheetId="22">'SUP-LINSA'!INICIOTI</definedName>
    <definedName name="INICIOTI" localSheetId="24">'SUP-TIBA'!INICIOTI</definedName>
    <definedName name="INICIOTI" localSheetId="25">'SUP-YACYLEC'!INICIOTI</definedName>
    <definedName name="INICIOTI" localSheetId="10">'TR-LITSA-08 (1)'!INICIOTI</definedName>
    <definedName name="INICIOTI">[0]!INICIOTI</definedName>
    <definedName name="LINEAS" localSheetId="2">'Incendio'!LINEAS</definedName>
    <definedName name="LINEAS" localSheetId="4">'Incendio Intesar 4'!LINEAS</definedName>
    <definedName name="LINEAS" localSheetId="6">'LI-LITSA-08 (1)'!LINEAS</definedName>
    <definedName name="LINEAS" localSheetId="18">'SUP-ENECOR'!LINEAS</definedName>
    <definedName name="LINEAS" localSheetId="19">'SUP-INTESAR 5'!LINEAS</definedName>
    <definedName name="LINEAS" localSheetId="22">'SUP-LINSA'!LINEAS</definedName>
    <definedName name="LINEAS" localSheetId="24">'SUP-TIBA'!LINEAS</definedName>
    <definedName name="LINEAS" localSheetId="25">'SUP-YACYLEC'!LINEAS</definedName>
    <definedName name="LINEAS" localSheetId="10">'TR-LITSA-08 (1)'!LINEAS</definedName>
    <definedName name="LINEAS">[0]!LINEAS</definedName>
    <definedName name="LINEASTI" localSheetId="2">'Incendio'!LINEASTI</definedName>
    <definedName name="LINEASTI" localSheetId="4">'Incendio Intesar 4'!LINEASTI</definedName>
    <definedName name="LINEASTI" localSheetId="6">'LI-LITSA-08 (1)'!LINEASTI</definedName>
    <definedName name="LINEASTI" localSheetId="18">'SUP-ENECOR'!LINEASTI</definedName>
    <definedName name="LINEASTI" localSheetId="19">'SUP-INTESAR 5'!LINEASTI</definedName>
    <definedName name="LINEASTI" localSheetId="22">'SUP-LINSA'!LINEASTI</definedName>
    <definedName name="LINEASTI" localSheetId="24">'SUP-TIBA'!LINEASTI</definedName>
    <definedName name="LINEASTI" localSheetId="25">'SUP-YACYLEC'!LINEASTI</definedName>
    <definedName name="LINEASTI" localSheetId="10">'TR-LITSA-08 (1)'!LINEASTI</definedName>
    <definedName name="LINEASTI">[0]!LINEASTI</definedName>
    <definedName name="NAME_L" localSheetId="2">'Incendio'!NAME_L</definedName>
    <definedName name="NAME_L" localSheetId="4">'Incendio Intesar 4'!NAME_L</definedName>
    <definedName name="NAME_L" localSheetId="6">'LI-LITSA-08 (1)'!NAME_L</definedName>
    <definedName name="NAME_L" localSheetId="18">'SUP-ENECOR'!NAME_L</definedName>
    <definedName name="NAME_L" localSheetId="19">'SUP-INTESAR 5'!NAME_L</definedName>
    <definedName name="NAME_L" localSheetId="22">'SUP-LINSA'!NAME_L</definedName>
    <definedName name="NAME_L" localSheetId="24">'SUP-TIBA'!NAME_L</definedName>
    <definedName name="NAME_L" localSheetId="25">'SUP-YACYLEC'!NAME_L</definedName>
    <definedName name="NAME_L" localSheetId="10">'TR-LITSA-08 (1)'!NAME_L</definedName>
    <definedName name="NAME_L">[0]!NAME_L</definedName>
    <definedName name="NAME_L_TI" localSheetId="2">'Incendio'!NAME_L_TI</definedName>
    <definedName name="NAME_L_TI" localSheetId="4">'Incendio Intesar 4'!NAME_L_TI</definedName>
    <definedName name="NAME_L_TI" localSheetId="6">'LI-LITSA-08 (1)'!NAME_L_TI</definedName>
    <definedName name="NAME_L_TI" localSheetId="18">'SUP-ENECOR'!NAME_L_TI</definedName>
    <definedName name="NAME_L_TI" localSheetId="19">'SUP-INTESAR 5'!NAME_L_TI</definedName>
    <definedName name="NAME_L_TI" localSheetId="22">'SUP-LINSA'!NAME_L_TI</definedName>
    <definedName name="NAME_L_TI" localSheetId="24">'SUP-TIBA'!NAME_L_TI</definedName>
    <definedName name="NAME_L_TI" localSheetId="25">'SUP-YACYLEC'!NAME_L_TI</definedName>
    <definedName name="NAME_L_TI" localSheetId="10">'TR-LITSA-08 (1)'!NAME_L_TI</definedName>
    <definedName name="NAME_L_TI">[0]!NAME_L_TI</definedName>
    <definedName name="TRAN" localSheetId="2">'Incendio'!TRAN</definedName>
    <definedName name="TRAN" localSheetId="4">'Incendio Intesar 4'!TRAN</definedName>
    <definedName name="TRAN" localSheetId="6">'LI-LITSA-08 (1)'!TRAN</definedName>
    <definedName name="TRAN" localSheetId="18">'SUP-ENECOR'!TRAN</definedName>
    <definedName name="TRAN" localSheetId="19">'SUP-INTESAR 5'!TRAN</definedName>
    <definedName name="TRAN" localSheetId="22">'SUP-LINSA'!TRAN</definedName>
    <definedName name="TRAN" localSheetId="24">'SUP-TIBA'!TRAN</definedName>
    <definedName name="TRAN" localSheetId="25">'SUP-YACYLEC'!TRAN</definedName>
    <definedName name="TRAN" localSheetId="10">'TR-LITSA-08 (1)'!TRAN</definedName>
    <definedName name="TRAN">[0]!TRAN</definedName>
    <definedName name="TRANSNOA" localSheetId="2">'Incendio'!TRANSNOA</definedName>
    <definedName name="TRANSNOA" localSheetId="4">'Incendio Intesar 4'!TRANSNOA</definedName>
    <definedName name="TRANSNOA" localSheetId="6">'LI-LITSA-08 (1)'!TRANSNOA</definedName>
    <definedName name="TRANSNOA" localSheetId="18">'SUP-ENECOR'!TRANSNOA</definedName>
    <definedName name="TRANSNOA" localSheetId="19">'SUP-INTESAR 5'!TRANSNOA</definedName>
    <definedName name="TRANSNOA" localSheetId="22">'SUP-LINSA'!TRANSNOA</definedName>
    <definedName name="TRANSNOA" localSheetId="24">'SUP-TIBA'!TRANSNOA</definedName>
    <definedName name="TRANSNOA" localSheetId="25">'SUP-YACYLEC'!TRANSNOA</definedName>
    <definedName name="TRANSNOA" localSheetId="10">'TR-LITSA-08 (1)'!TRANSNOA</definedName>
    <definedName name="TRANSNOA">[0]!TRANSNOA</definedName>
    <definedName name="TRANSPA" localSheetId="2">'Incendio'!TRANSPA</definedName>
    <definedName name="TRANSPA" localSheetId="4">'Incendio Intesar 4'!TRANSPA</definedName>
    <definedName name="TRANSPA" localSheetId="6">'LI-LITSA-08 (1)'!TRANSPA</definedName>
    <definedName name="TRANSPA" localSheetId="18">'SUP-ENECOR'!TRANSPA</definedName>
    <definedName name="TRANSPA" localSheetId="19">'SUP-INTESAR 5'!TRANSPA</definedName>
    <definedName name="TRANSPA" localSheetId="22">'SUP-LINSA'!TRANSPA</definedName>
    <definedName name="TRANSPA" localSheetId="24">'SUP-TIBA'!TRANSPA</definedName>
    <definedName name="TRANSPA" localSheetId="25">'SUP-YACYLEC'!TRANSPA</definedName>
    <definedName name="TRANSPA" localSheetId="10">'TR-LITSA-08 (1)'!TRANSPA</definedName>
    <definedName name="TRANSPA">[0]!TRANSPA</definedName>
    <definedName name="x" localSheetId="2">'Incendio'!x</definedName>
    <definedName name="x" localSheetId="4">'Incendio Intesar 4'!x</definedName>
    <definedName name="x" localSheetId="6">'LI-LITSA-08 (1)'!x</definedName>
    <definedName name="x" localSheetId="18">'SUP-ENECOR'!x</definedName>
    <definedName name="x" localSheetId="19">'SUP-INTESAR 5'!x</definedName>
    <definedName name="x" localSheetId="22">'SUP-LINSA'!x</definedName>
    <definedName name="x" localSheetId="24">'SUP-TIBA'!x</definedName>
    <definedName name="x" localSheetId="25">'SUP-YACYLEC'!x</definedName>
    <definedName name="x" localSheetId="10">'TR-LITSA-08 (1)'!x</definedName>
    <definedName name="x">[0]!x</definedName>
    <definedName name="XX" localSheetId="2">'Incendio'!XX</definedName>
    <definedName name="XX" localSheetId="4">'Incendio Intesar 4'!XX</definedName>
    <definedName name="XX" localSheetId="6">'LI-LITSA-08 (1)'!XX</definedName>
    <definedName name="XX" localSheetId="18">'SUP-ENECOR'!XX</definedName>
    <definedName name="XX" localSheetId="19">'SUP-INTESAR 5'!XX</definedName>
    <definedName name="XX" localSheetId="22">'SUP-LINSA'!XX</definedName>
    <definedName name="XX" localSheetId="24">'SUP-TIBA'!XX</definedName>
    <definedName name="XX" localSheetId="25">'SUP-YACYLEC'!XX</definedName>
    <definedName name="XX" localSheetId="10">'TR-LITSA-08 (1)'!XX</definedName>
    <definedName name="XX">[0]!XX</definedName>
  </definedNames>
  <calcPr fullCalcOnLoad="1"/>
</workbook>
</file>

<file path=xl/comments11.xml><?xml version="1.0" encoding="utf-8"?>
<comments xmlns="http://schemas.openxmlformats.org/spreadsheetml/2006/main">
  <authors>
    <author>gmir</author>
  </authors>
  <commentList>
    <comment ref="H14" authorId="0">
      <text>
        <r>
          <rPr>
            <b/>
            <sz val="8"/>
            <rFont val="Tahoma"/>
            <family val="2"/>
          </rPr>
          <t>gmir:</t>
        </r>
        <r>
          <rPr>
            <sz val="8"/>
            <rFont val="Tahoma"/>
            <family val="2"/>
          </rPr>
          <t xml:space="preserve">
Cargo igual al actual de transener.
Para sancionar rtafo de Salto grande
</t>
        </r>
      </text>
    </comment>
    <comment ref="H15" authorId="0">
      <text>
        <r>
          <rPr>
            <b/>
            <sz val="8"/>
            <rFont val="Tahoma"/>
            <family val="2"/>
          </rPr>
          <t>gmir:</t>
        </r>
        <r>
          <rPr>
            <sz val="8"/>
            <rFont val="Tahoma"/>
            <family val="2"/>
          </rPr>
          <t xml:space="preserve">
cargos originales de transener actualizados por ppi y cpi.
Para reafo de Rincon
</t>
        </r>
      </text>
    </comment>
  </commentList>
</comments>
</file>

<file path=xl/comments12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comments21.xml><?xml version="1.0" encoding="utf-8"?>
<comments xmlns="http://schemas.openxmlformats.org/spreadsheetml/2006/main">
  <authors>
    <author>Ing. Juan Messina</author>
  </authors>
  <commentList>
    <comment ref="M48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  <comment ref="M52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</commentList>
</comments>
</file>

<file path=xl/comments22.xml><?xml version="1.0" encoding="utf-8"?>
<comments xmlns="http://schemas.openxmlformats.org/spreadsheetml/2006/main">
  <authors>
    <author>Ing. Juan Messina</author>
  </authors>
  <commentList>
    <comment ref="M75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Anexo2,1 DTE
ATRAXX.TXT</t>
        </r>
      </text>
    </comment>
    <comment ref="M76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Anexo2,1 DTE
ATRAXX.TXT</t>
        </r>
      </text>
    </comment>
    <comment ref="M79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  <comment ref="M8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</commentList>
</comments>
</file>

<file path=xl/comments23.xml><?xml version="1.0" encoding="utf-8"?>
<comments xmlns="http://schemas.openxmlformats.org/spreadsheetml/2006/main">
  <authors>
    <author>Ing. Juan Messina</author>
  </authors>
  <commentList>
    <comment ref="M69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Anexo2,1 DTE
ATRAXX.TXT</t>
        </r>
      </text>
    </comment>
    <comment ref="M70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Anexo2,1 DTE
ATRAXX.TXT</t>
        </r>
      </text>
    </comment>
    <comment ref="M71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Anexo2,1 DTE
ATRAXX.TXT</t>
        </r>
      </text>
    </comment>
    <comment ref="M74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Anexo2,5 DTE
ATRAXX.TXT</t>
        </r>
      </text>
    </comment>
    <comment ref="M75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Anexo2,5 DTE
ATRAXX.TXT</t>
        </r>
      </text>
    </comment>
    <comment ref="M76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Anexo2,5 DTE
ATRAXX.TXT</t>
        </r>
      </text>
    </comment>
  </commentList>
</comments>
</file>

<file path=xl/sharedStrings.xml><?xml version="1.0" encoding="utf-8"?>
<sst xmlns="http://schemas.openxmlformats.org/spreadsheetml/2006/main" count="2036" uniqueCount="383">
  <si>
    <t>SISTEMA DE TRANSPORTE DE ENERGÍA ELÉCTRICA EN ALTA TENSIÓN</t>
  </si>
  <si>
    <t>TRANSENER S.A.</t>
  </si>
  <si>
    <t xml:space="preserve">ENTE NACIONAL REGULADOR </t>
  </si>
  <si>
    <t>DE LA ELECTRICIDAD</t>
  </si>
  <si>
    <t>1.-</t>
  </si>
  <si>
    <t>LÍNEAS</t>
  </si>
  <si>
    <t>Equipamiento propio</t>
  </si>
  <si>
    <t>Transportista Independiente YACYLEC S.A.</t>
  </si>
  <si>
    <t>Transportista Independiente INTESAR S.A. 4</t>
  </si>
  <si>
    <t>2.-</t>
  </si>
  <si>
    <t>CONEXIÓN</t>
  </si>
  <si>
    <t>Transformación</t>
  </si>
  <si>
    <t>Transportista Independiente TIBA S.A.</t>
  </si>
  <si>
    <t>Transportista Independiente ENECOR S.A.</t>
  </si>
  <si>
    <t>Salidas</t>
  </si>
  <si>
    <t>Equipamiento del Mercosur T.E.S.A.</t>
  </si>
  <si>
    <t>Transportista Independiene L.I.T.S.A.</t>
  </si>
  <si>
    <t>Transportista Independiene L.I.N.S.A.</t>
  </si>
  <si>
    <t>3.-</t>
  </si>
  <si>
    <t>POTENCIA REACTIVA</t>
  </si>
  <si>
    <t>4.-</t>
  </si>
  <si>
    <t>SUPERVISIÓN</t>
  </si>
  <si>
    <t>Transportista Independiente LINSA</t>
  </si>
  <si>
    <t>Equipamiento del Mercosur TESA</t>
  </si>
  <si>
    <t xml:space="preserve">TOTAL </t>
  </si>
  <si>
    <t>SISTEMA DE TRANSPORTE DE ENERGÍA ELÉCTRICA EN ALTA TENSIÓN - TRANSENER S.A.</t>
  </si>
  <si>
    <t>1.- LÍNEAS</t>
  </si>
  <si>
    <t>1.1.- Líneas propias</t>
  </si>
  <si>
    <t xml:space="preserve">$/100 km-h : LINEAS 500 kV </t>
  </si>
  <si>
    <t xml:space="preserve">$/100 km-h : LINEAS 220 kV </t>
  </si>
  <si>
    <t>N°</t>
  </si>
  <si>
    <t>INDISP</t>
  </si>
  <si>
    <t>ID EQUIPO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</si>
  <si>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</si>
  <si>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</si>
  <si>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</si>
  <si>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</si>
  <si>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</si>
  <si>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</si>
  <si>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</si>
  <si>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</si>
  <si>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</si>
  <si>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t>Rest.
%</t>
  </si>
  <si>
    <t>R.D.</t>
  </si>
  <si>
    <t>AUT.</t>
  </si>
  <si>
    <t>PENALIZ.
PROGRAM.</t>
  </si>
  <si>
    <t>REDUCC.
PROGRAM.</t>
  </si>
  <si>
    <t>PENALIZACIÓN FORZADA
Por Salida    1ras 5 hs.   hs. Restantes</t>
  </si>
  <si>
    <t>REDUCCIÓN FORZADA
Por Salida       1ras 5 hs.     hs. Restantes</t>
  </si>
  <si>
    <t>RESTANTE
FORZADA</t>
  </si>
  <si>
    <t>REDUCCIÓN
RESTANTE</t>
  </si>
  <si>
    <t>Informó
enTérm.</t>
  </si>
  <si>
    <t>TOTAL
PENALIZAC.</t>
  </si>
  <si>
    <t>PENALIZACION FORZADA
Por Salida      1ras 5 hs.     hs. Restantes</t>
  </si>
  <si>
    <t>ENTE NACIONAL REGULADOR</t>
  </si>
  <si>
    <t>2.1.- TRANSFORMACIÓN</t>
  </si>
  <si>
    <t>2.1.1.- Equipamiento Propio</t>
  </si>
  <si>
    <t>Por Transformador por cada MVA    $ =</t>
  </si>
  <si>
    <t>Coeficiente de penalización por salida forzada   =</t>
  </si>
  <si>
    <t>ESTACIÓN
TRANSFORMADORA</t>
  </si>
  <si>
    <t>EQUIPO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</si>
  <si>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</si>
  <si>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</si>
  <si>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</si>
  <si>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</si>
  <si>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</si>
  <si>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>TOTAL
PENALIZ.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</si>
  <si>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</si>
  <si>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</si>
  <si>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</si>
  <si>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</si>
  <si>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</si>
  <si>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</si>
  <si>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PENALIZAC.
PROGRAM.</t>
  </si>
  <si>
    <t>PENALIZAC. FORZADA
Por Salida       hs. Restantes</t>
  </si>
  <si>
    <t xml:space="preserve"> 2.2.2.- Transportista Independiente TIBA S.A.</t>
  </si>
  <si>
    <t>-</t>
  </si>
  <si>
    <t xml:space="preserve"> 2.2.6.- Transportista independiente T.E.S.A.</t>
  </si>
  <si>
    <t xml:space="preserve"> 2.2.9.- Transportista Independiente LITSA</t>
  </si>
  <si>
    <t xml:space="preserve"> 2.2.11.- Transportista Independiente LINSA</t>
  </si>
  <si>
    <t>SISTEMA DE TRANSPORTE DE ENERGÍA ELÉCTRICA EN ALTA TENSIÓN  -  TRANSENER S.A.</t>
  </si>
  <si>
    <t>3.- POTENCIA REACTIVA</t>
  </si>
  <si>
    <t>3.1.- Equipamiento propio</t>
  </si>
  <si>
    <t>POT.
[MVAr]</t>
  </si>
  <si>
    <t>PENAL.FORZADA x Sal hs. Restantes</t>
  </si>
  <si>
    <t>RED.FORZADA
x Sal hs. Restantes</t>
  </si>
  <si>
    <t>SI</t>
  </si>
  <si>
    <t>3.2.-  Transportista Independiente YACYLEC S.A.</t>
  </si>
  <si>
    <t>SISTEMA DE TRANSPORTE DE ENERGÍA ELÉCTRICA EN ALTA TENSIÓN - TRANSENER  S.A.</t>
  </si>
  <si>
    <t>4.- SUPERVISIÓN</t>
  </si>
  <si>
    <t>a)</t>
  </si>
  <si>
    <t>Datos</t>
  </si>
  <si>
    <t>Remuneración LÍNEAS 500 kV              =</t>
  </si>
  <si>
    <t>$/100 km-h</t>
  </si>
  <si>
    <t>Porcentaje por Supervisión  =</t>
  </si>
  <si>
    <t>Remuneración TRANSFORMADOR    =</t>
  </si>
  <si>
    <t>$/MVA</t>
  </si>
  <si>
    <t>Tiempo de servicio =</t>
  </si>
  <si>
    <t>hs</t>
  </si>
  <si>
    <t>b)</t>
  </si>
  <si>
    <t>CS =</t>
  </si>
  <si>
    <t>c)</t>
  </si>
  <si>
    <t>Tipo 
Sal</t>
  </si>
  <si>
    <t>REDUCC. FORZADA
Por Salida        1ras 5 hs.      hs. Restantes</t>
  </si>
  <si>
    <t>REDUCC.
RESTANTE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</si>
  <si>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</si>
  <si>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</si>
  <si>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</si>
  <si>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</si>
  <si>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</si>
  <si>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</si>
  <si>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</si>
  <si>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</si>
  <si>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</si>
  <si>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</si>
  <si>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</si>
  <si>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XXIV</t>
  </si>
  <si>
    <t>Tipo 
Sal.</t>
  </si>
  <si>
    <t>Rest %</t>
  </si>
  <si>
    <t>K (P;ENS)</t>
  </si>
  <si>
    <t>PENALIZAC. FORZADA
Por Salida    hs. Restantes</t>
  </si>
  <si>
    <t>REDUC PROGR</t>
  </si>
  <si>
    <t>SM =</t>
  </si>
  <si>
    <t>d)</t>
  </si>
  <si>
    <t>LONG.</t>
  </si>
  <si>
    <t>U [kV]</t>
  </si>
  <si>
    <t>Línea Rincón - Resistencia</t>
  </si>
  <si>
    <t>3 Líneas Rincón - Yacyretá</t>
  </si>
  <si>
    <t>e)</t>
  </si>
  <si>
    <t>SANCIÓN</t>
  </si>
  <si>
    <t>Sanción calculada</t>
  </si>
  <si>
    <t>TOTAL A PENALIZAR A TRANSENER S.A POR SUPERVISIÓN A YACYLEC</t>
  </si>
  <si>
    <t>SANCIÓN =</t>
  </si>
  <si>
    <t>Remuneración SALIDA 132 kV             =</t>
  </si>
  <si>
    <t>$/hora</t>
  </si>
  <si>
    <t>Remuneración SALIDA 500 kV             =</t>
  </si>
  <si>
    <t xml:space="preserve"> Rincón - Salto Grande</t>
  </si>
  <si>
    <t xml:space="preserve"> Rincón - San Isidro</t>
  </si>
  <si>
    <t>TRANSFORMADOR</t>
  </si>
  <si>
    <t>POT. [MVA]</t>
  </si>
  <si>
    <t>Rincón - TR06</t>
  </si>
  <si>
    <t>500/132</t>
  </si>
  <si>
    <t>Salto Grande - TR02</t>
  </si>
  <si>
    <t>500/132/13,8</t>
  </si>
  <si>
    <t>E.T.</t>
  </si>
  <si>
    <t>SALIDA</t>
  </si>
  <si>
    <t>Rincón</t>
  </si>
  <si>
    <t>Ituzaingó, Ita Ibate, Virasoro</t>
  </si>
  <si>
    <t>Salto Grande</t>
  </si>
  <si>
    <t>Trafo 2 500/132 kV</t>
  </si>
  <si>
    <t>TOTAL A PENALIZAR A TRANSENER S.A POR SUPERVISIÓN A LITSA</t>
  </si>
  <si>
    <t>500/132/33</t>
  </si>
  <si>
    <t xml:space="preserve">Salida en 500 kV en $/h </t>
  </si>
  <si>
    <t xml:space="preserve">Cargo por Transformador por MVA = </t>
  </si>
  <si>
    <t>Salida en 132 kV en $/h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</si>
  <si>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</si>
  <si>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</si>
  <si>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</si>
  <si>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</si>
  <si>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</si>
  <si>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</si>
  <si>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</si>
  <si>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</si>
  <si>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Campana trafos</t>
  </si>
  <si>
    <t>RM =</t>
  </si>
  <si>
    <t>TOTAL A PENALIZAR A TRANSENER S.A POR SUPERVISIÓN A TIBA</t>
  </si>
  <si>
    <t>Paso de la Patria Trafo 1</t>
  </si>
  <si>
    <t>Paso de la Patria</t>
  </si>
  <si>
    <t>TOTAL A PENALIZAR A TRANSENER S.A POR SUPERVISIÓN A ENECOR S.A.</t>
  </si>
  <si>
    <t>Rincon</t>
  </si>
  <si>
    <t>TOTAL A PENALIZAR A TRANSENER S.A POR SUPERVISIÓN A TESA</t>
  </si>
  <si>
    <t>Choele Choel - P.Madryn</t>
  </si>
  <si>
    <t>Nueva P. Madryn AT1</t>
  </si>
  <si>
    <t>500/330/33</t>
  </si>
  <si>
    <t>TOTAL A PENALIZAR A TRANSENER S.A POR SUPERVISIÓN A INTESAR</t>
  </si>
  <si>
    <t>500/132/13,2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</si>
  <si>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</si>
  <si>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</si>
  <si>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</si>
  <si>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</si>
  <si>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</si>
  <si>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</si>
  <si>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</si>
  <si>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</si>
  <si>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</t>
    </r>
    <r>
      <rPr>
        <sz val="12"/>
        <rFont val="Times New Roman"/>
        <family val="1"/>
      </rPr>
      <t xml:space="preserve"> Total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</si>
  <si>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</si>
  <si>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Conexión</t>
    </r>
  </si>
  <si>
    <r>
      <t>RM</t>
    </r>
    <r>
      <rPr>
        <sz val="12"/>
        <rFont val="Times New Roman"/>
        <family val="1"/>
      </rPr>
      <t xml:space="preserve"> por Cargos de Conexión</t>
    </r>
  </si>
  <si>
    <t>Desde el 01 al 31 de agosto de 2015</t>
  </si>
  <si>
    <t>EZEIZA - ABASTO 2</t>
  </si>
  <si>
    <t>C</t>
  </si>
  <si>
    <t>P</t>
  </si>
  <si>
    <t>ROMANG - RESISTENCIA</t>
  </si>
  <si>
    <t>F</t>
  </si>
  <si>
    <t>SANTO TOME - ROMANG</t>
  </si>
  <si>
    <t>RAMALLO - VILLA LIA  1</t>
  </si>
  <si>
    <t>MALVINAS ARG. - ALMAFUERTE</t>
  </si>
  <si>
    <t>RAMALLO - VILLA LIA  2</t>
  </si>
  <si>
    <t>GRAL. RODRIGUEZ - VILLA  LIA 1</t>
  </si>
  <si>
    <t>SALTO GRANDE - SANTO TOME</t>
  </si>
  <si>
    <t>RINCON - SALTO GRANDE</t>
  </si>
  <si>
    <t>EL BRACHO</t>
  </si>
  <si>
    <t>TRAFO 2</t>
  </si>
  <si>
    <t>ROMANG</t>
  </si>
  <si>
    <t>TRAFO</t>
  </si>
  <si>
    <t>ROSARIO OESTE</t>
  </si>
  <si>
    <t>TRAFO 3</t>
  </si>
  <si>
    <t>CHOELE CHOEL</t>
  </si>
  <si>
    <t>AUTOTRAFO 5</t>
  </si>
  <si>
    <t>EL CHOCON</t>
  </si>
  <si>
    <t>TRAFO 4</t>
  </si>
  <si>
    <t>TRAFO T2</t>
  </si>
  <si>
    <t>RESISTENCIA</t>
  </si>
  <si>
    <t>GRAN MENDOZA</t>
  </si>
  <si>
    <t>AUTOTRAFO</t>
  </si>
  <si>
    <t>ALMAFUERTE</t>
  </si>
  <si>
    <t>T3AM</t>
  </si>
  <si>
    <t>RINCON STA.MARIA</t>
  </si>
  <si>
    <t>TRAFO 1</t>
  </si>
  <si>
    <t>P. DE LA PATRIA</t>
  </si>
  <si>
    <t>TRPP</t>
  </si>
  <si>
    <t>NUEVA P.MADRYN</t>
  </si>
  <si>
    <t>AT1</t>
  </si>
  <si>
    <t>RIO GRANDE</t>
  </si>
  <si>
    <t>SALIDA TRAFO MAQ. 1 Y 2</t>
  </si>
  <si>
    <t>SALIDA LINEA CALCHAQUI</t>
  </si>
  <si>
    <t>SALIDA LINEA A RECONQUISTA</t>
  </si>
  <si>
    <t>SALIDA LINEA CEVIL POZO</t>
  </si>
  <si>
    <t>SALIDA TRAFO MAQ. 3 Y 4</t>
  </si>
  <si>
    <t>SALIDA LINEA LOS REYUNOS</t>
  </si>
  <si>
    <t>SALIDA LINEA REOLIN 2</t>
  </si>
  <si>
    <t>RECREO</t>
  </si>
  <si>
    <t>ALIMENTADOR A FRIAS</t>
  </si>
  <si>
    <t>SALIDA LÍNEA A C.T. TUCUMÁN maq 1</t>
  </si>
  <si>
    <t>OLAVARRIA</t>
  </si>
  <si>
    <t>SALIDA ACOPLAMIENTO A-C</t>
  </si>
  <si>
    <t>SALIDA LINEA GRAL. SAN MARTIN</t>
  </si>
  <si>
    <t>CAMPANA 500</t>
  </si>
  <si>
    <t>SALIDA ACOP. BARRAS B,D</t>
  </si>
  <si>
    <t>SALIDA LINEA ROSARIO SUR 2</t>
  </si>
  <si>
    <t>SALIDA LINEA PROVINCIAS UNIDAS</t>
  </si>
  <si>
    <t>LUJAN</t>
  </si>
  <si>
    <t>SALIDA SAN LUIS II</t>
  </si>
  <si>
    <t>SALIDA A LAPRIDA</t>
  </si>
  <si>
    <t xml:space="preserve">BAHIA BLANCA </t>
  </si>
  <si>
    <t>SALIDA A PETROQUIMICA</t>
  </si>
  <si>
    <t xml:space="preserve">CAMPANA </t>
  </si>
  <si>
    <t>SALIDA A SIDERCA 0</t>
  </si>
  <si>
    <t>SALIDA A L. NEGRA</t>
  </si>
  <si>
    <t>SALIDA A COOP. P. ALTA</t>
  </si>
  <si>
    <t>SALIDA A TANDIL</t>
  </si>
  <si>
    <t xml:space="preserve">OLAVARRIA </t>
  </si>
  <si>
    <t>SALIDA BARKER</t>
  </si>
  <si>
    <t>0,000</t>
  </si>
  <si>
    <t xml:space="preserve">EZEIZA </t>
  </si>
  <si>
    <t>CS1</t>
  </si>
  <si>
    <t>CS3</t>
  </si>
  <si>
    <t>CS4</t>
  </si>
  <si>
    <t>PUELCHES</t>
  </si>
  <si>
    <t>R4L5PU</t>
  </si>
  <si>
    <t xml:space="preserve">HENDERSON </t>
  </si>
  <si>
    <t>R2B5HE</t>
  </si>
  <si>
    <t>CS2</t>
  </si>
  <si>
    <t xml:space="preserve">EL BRACHO </t>
  </si>
  <si>
    <t>R1T2BR</t>
  </si>
  <si>
    <t>GRAL. RODRIGUEZ</t>
  </si>
  <si>
    <t>R3L5RD</t>
  </si>
  <si>
    <t>RINCON</t>
  </si>
  <si>
    <t>R1B5RI</t>
  </si>
  <si>
    <t>Transportista Independiente INTESAR S.A. 5</t>
  </si>
  <si>
    <t>Transportista Independiente INTESAR 5</t>
  </si>
  <si>
    <t>Transportista Independiente LITSA</t>
  </si>
  <si>
    <t>Transportista Independiente L.I.T.S.A.</t>
  </si>
  <si>
    <t>2.2.3.-</t>
  </si>
  <si>
    <t>1.4.- Transportista Independiente L.I.T.S.A.</t>
  </si>
  <si>
    <t>2.1.2.- Transportista Independiente ENECOR S.A.</t>
  </si>
  <si>
    <t>2.1.3.- Transportista Independiente INTESAR 1</t>
  </si>
  <si>
    <t>2.1.4.- Transportista Independiente L.I.T.S.A.</t>
  </si>
  <si>
    <t>EL BRACHO - COBOS</t>
  </si>
  <si>
    <t>COBOS - SAN JUANCITO</t>
  </si>
  <si>
    <t>P - PROGRAMADA  ; F - FORZADA</t>
  </si>
  <si>
    <t>A. DEL CAJON - RIO DIAMANTE</t>
  </si>
  <si>
    <t>1.2.- Transportista Independiente INTESAR 4 (Bracho - Cobos - M.Q. - S. Juancito)</t>
  </si>
  <si>
    <t>1.3.- Transportista Independiente INTESAR 5 (A. del Cajón - R. Diamante)</t>
  </si>
  <si>
    <t>F - FORZADA</t>
  </si>
  <si>
    <t xml:space="preserve"> - 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</si>
  <si>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</si>
  <si>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>P - PROGRAMADA</t>
  </si>
  <si>
    <t>Por Transformador por cada MVA  $   =</t>
  </si>
  <si>
    <t xml:space="preserve">P - PROGRAMADA  </t>
  </si>
  <si>
    <t>NO</t>
  </si>
  <si>
    <t>SALIDA VIRASORO</t>
  </si>
  <si>
    <t>SALIDA TRAFO A ITUZAINGO</t>
  </si>
  <si>
    <t>SALIDA ITA - BATE</t>
  </si>
  <si>
    <t>GRAN FORMOSA</t>
  </si>
  <si>
    <t>SALIDA A CLORINDA   1</t>
  </si>
  <si>
    <t>SALIDA FORMOSA   1</t>
  </si>
  <si>
    <t>SALIDA FORMOSA   2</t>
  </si>
  <si>
    <t>CHACO</t>
  </si>
  <si>
    <t>SALIDA ALIMEN. CHARATA</t>
  </si>
  <si>
    <t>SALIDA 2 A CONVERSORA GARABÍ</t>
  </si>
  <si>
    <t>SALIDA A LA PAMPITA</t>
  </si>
  <si>
    <t>R9L5RI</t>
  </si>
  <si>
    <t>ATUCHA II - G. RODRIGUEZ</t>
  </si>
  <si>
    <t>500/130/13,2</t>
  </si>
  <si>
    <t>500/220/13,2</t>
  </si>
  <si>
    <t>Res SE 1/03</t>
  </si>
  <si>
    <t>TRAFO 2 (Res. SE 1/03)</t>
  </si>
  <si>
    <t>BRACHO</t>
  </si>
  <si>
    <t>SALIDA A LA BANDA</t>
  </si>
  <si>
    <t>RAMALLO</t>
  </si>
  <si>
    <t>SALIDA SIDERAR</t>
  </si>
  <si>
    <t>R. OESTE</t>
  </si>
  <si>
    <t>R2L5RO</t>
  </si>
  <si>
    <r>
      <t>CS:</t>
    </r>
    <r>
      <rPr>
        <sz val="12"/>
        <rFont val="Times New Roman"/>
        <family val="1"/>
      </rPr>
      <t xml:space="preserve"> es el cargo por supervisión de la operación que la concesionaria percibe por supervisar la operación y mantenimiento del transportista independiente, establecido en el reglamento de acceso.</t>
    </r>
  </si>
  <si>
    <t xml:space="preserve"> Resistencia - Gran Formosa</t>
  </si>
  <si>
    <t>Chaco - Resistencia</t>
  </si>
  <si>
    <t>Monte Quemado - Chaco</t>
  </si>
  <si>
    <t>G.Formosa - Trafo 1</t>
  </si>
  <si>
    <t>Chaco - Trafo 1</t>
  </si>
  <si>
    <t>Monte Quemado</t>
  </si>
  <si>
    <t>Gran Formosa</t>
  </si>
  <si>
    <t>Pirane</t>
  </si>
  <si>
    <t>Clorinda 1</t>
  </si>
  <si>
    <t>Clorinda 2</t>
  </si>
  <si>
    <t>Formosa 1</t>
  </si>
  <si>
    <t>Formosa 2</t>
  </si>
  <si>
    <t>Chaco</t>
  </si>
  <si>
    <t>Charata</t>
  </si>
  <si>
    <t>Presidencia R.S. Peña</t>
  </si>
  <si>
    <t>monte Quemado</t>
  </si>
  <si>
    <t>Copo</t>
  </si>
  <si>
    <t>RM  =</t>
  </si>
  <si>
    <t>RM * =</t>
  </si>
  <si>
    <r>
      <t xml:space="preserve">RM * </t>
    </r>
    <r>
      <rPr>
        <sz val="14"/>
        <rFont val="Times New Roman"/>
        <family val="1"/>
      </rPr>
      <t xml:space="preserve">= VALOR EMPLEADO PARA CALCULAR </t>
    </r>
    <r>
      <rPr>
        <b/>
        <sz val="14"/>
        <rFont val="Times New Roman"/>
        <family val="1"/>
      </rPr>
      <t>CS</t>
    </r>
  </si>
  <si>
    <t>(DTE 0815)</t>
  </si>
  <si>
    <t>RM *  =</t>
  </si>
  <si>
    <t xml:space="preserve"> -</t>
  </si>
  <si>
    <t>XII</t>
  </si>
  <si>
    <t>XIII</t>
  </si>
  <si>
    <t>XIV</t>
  </si>
  <si>
    <t>RM: Por Capacitores ET  B. Blanca:</t>
  </si>
  <si>
    <t>100 MVAr</t>
  </si>
  <si>
    <r>
      <t>RM *</t>
    </r>
    <r>
      <rPr>
        <sz val="14"/>
        <rFont val="Times New Roman"/>
        <family val="1"/>
      </rPr>
      <t xml:space="preserve"> =  VALOR EMPLEADO PARA CALCULAR   </t>
    </r>
    <r>
      <rPr>
        <b/>
        <sz val="14"/>
        <rFont val="Times New Roman"/>
        <family val="1"/>
      </rPr>
      <t>CS</t>
    </r>
  </si>
  <si>
    <t>Coeficiente de penalización forzada=</t>
  </si>
  <si>
    <r>
      <t>RM *</t>
    </r>
    <r>
      <rPr>
        <sz val="14"/>
        <rFont val="Times New Roman"/>
        <family val="1"/>
      </rPr>
      <t xml:space="preserve"> =   VALOR EMPLEADO PARA CALCULAR    </t>
    </r>
    <r>
      <rPr>
        <b/>
        <sz val="14"/>
        <rFont val="Times New Roman"/>
        <family val="1"/>
      </rPr>
      <t>CS</t>
    </r>
  </si>
  <si>
    <t>Remuneración REACTIVOS    =</t>
  </si>
  <si>
    <t>4.8.- Transportista Independiente YACYLEC S.A.</t>
  </si>
  <si>
    <t>4.7.- Transportista Independiente  TIBA S.A.</t>
  </si>
  <si>
    <t>4.6.- Transportista Independiente T.E.S.A.</t>
  </si>
  <si>
    <t>4.5.- Transportista Independiente LINSA  (Gran Formosa - Resistencia  - M. Quemado)</t>
  </si>
  <si>
    <t>4.4.- Transportista Independiente L.I.T.S.A.</t>
  </si>
  <si>
    <t xml:space="preserve">Transportista Independiente INTESAR S.A. </t>
  </si>
  <si>
    <t>Transportista Independiente INTESAR S.A.</t>
  </si>
  <si>
    <t>4.3.- Transportista Independiente INTESAR S.A.</t>
  </si>
  <si>
    <t>4.1.- Transportista Independiente  ENECOR S.A.</t>
  </si>
  <si>
    <t xml:space="preserve">Cargo por Equipamiento Reactivo  = </t>
  </si>
  <si>
    <t>$/h*MVAr</t>
  </si>
  <si>
    <t>PENALIZACIÓN FORZADA
Por Salida     hs. Restantes</t>
  </si>
  <si>
    <r>
      <t>RM *</t>
    </r>
    <r>
      <rPr>
        <sz val="14"/>
        <rFont val="Times New Roman"/>
        <family val="1"/>
      </rPr>
      <t xml:space="preserve"> = VALOR EMPLEADO PARA EL CALCULO DE</t>
    </r>
    <r>
      <rPr>
        <b/>
        <sz val="14"/>
        <rFont val="Times New Roman"/>
        <family val="1"/>
      </rPr>
      <t xml:space="preserve"> CS</t>
    </r>
  </si>
  <si>
    <t>RM: Por Capacitores ET  P. Patria:</t>
  </si>
  <si>
    <t>75 MVAr</t>
  </si>
  <si>
    <r>
      <t>RM</t>
    </r>
    <r>
      <rPr>
        <sz val="12"/>
        <rFont val="Times New Roman"/>
        <family val="1"/>
      </rPr>
      <t xml:space="preserve"> por Conección</t>
    </r>
  </si>
  <si>
    <t>Remuneración CONEXIÓN de 500 kV      =</t>
  </si>
  <si>
    <t>Coef.penalización por salida forzada   =</t>
  </si>
  <si>
    <t>A. CAJON - RIO DIAMANTE</t>
  </si>
  <si>
    <t>A. Cajon - Río Diamante</t>
  </si>
  <si>
    <t>REACTIVOS</t>
  </si>
  <si>
    <t>A. Cajón - R1L5AG</t>
  </si>
  <si>
    <t>A. Cajón - R2L5AG</t>
  </si>
  <si>
    <t>Río Diamante - R1L5RDI</t>
  </si>
  <si>
    <t>Río Diamante - R2L5RDI</t>
  </si>
  <si>
    <r>
      <t xml:space="preserve">  RM *</t>
    </r>
    <r>
      <rPr>
        <sz val="12"/>
        <rFont val="Times New Roman"/>
        <family val="1"/>
      </rPr>
      <t xml:space="preserve"> = valor empleado para calcular </t>
    </r>
    <r>
      <rPr>
        <b/>
        <sz val="12"/>
        <rFont val="Times New Roman"/>
        <family val="1"/>
      </rPr>
      <t>CS</t>
    </r>
  </si>
  <si>
    <t>4.2.- Transportista Independiente INTESAR 5 (A. Cajón - Río Diamante)</t>
  </si>
  <si>
    <t>R1L5AM</t>
  </si>
  <si>
    <r>
      <rPr>
        <b/>
        <sz val="10"/>
        <rFont val="Times New Roman"/>
        <family val="1"/>
      </rPr>
      <t>NOTA:</t>
    </r>
    <r>
      <rPr>
        <sz val="10"/>
        <rFont val="Times New Roman"/>
        <family val="1"/>
      </rPr>
      <t xml:space="preserve"> LOS CAPACITORES SERIE NO SE PENALIZAN</t>
    </r>
  </si>
  <si>
    <t>TOTAL DE PENALIZACIONES A APLICAR</t>
  </si>
  <si>
    <t>1.1.1.- Incendio de Campos</t>
  </si>
  <si>
    <t xml:space="preserve"> --</t>
  </si>
  <si>
    <t>1.2.1.- Incendio de Campos</t>
  </si>
  <si>
    <t>1.2.1.- Incendio de Campos INTESAR S.A. 4</t>
  </si>
  <si>
    <t>(DTE0815)</t>
  </si>
  <si>
    <t>ANEXO III al Memorándum D.T.E.E. N°   580 / 2016          .-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</si>
</sst>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</numFmts>
  <fonts count="1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0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sz val="11"/>
      <name val="MS Sans Serif"/>
      <family val="2"/>
    </font>
    <font>
      <sz val="11"/>
      <color indexed="27"/>
      <name val="MS Sans Serif"/>
      <family val="2"/>
    </font>
    <font>
      <sz val="11"/>
      <color indexed="47"/>
      <name val="MS Sans Serif"/>
      <family val="2"/>
    </font>
    <font>
      <sz val="10"/>
      <name val="Wingdings"/>
      <family val="0"/>
    </font>
    <font>
      <sz val="11"/>
      <color indexed="26"/>
      <name val="MS Sans Serif"/>
      <family val="2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1"/>
      <color indexed="62"/>
      <name val="MS Sans Serif"/>
      <family val="2"/>
    </font>
    <font>
      <sz val="10"/>
      <color indexed="62"/>
      <name val="MS Sans Serif"/>
      <family val="2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27"/>
      <name val="Times New Roman"/>
      <family val="1"/>
    </font>
    <font>
      <sz val="10"/>
      <color indexed="47"/>
      <name val="Times New Roman"/>
      <family val="1"/>
    </font>
    <font>
      <sz val="10"/>
      <color indexed="26"/>
      <name val="Times New Roman"/>
      <family val="1"/>
    </font>
    <font>
      <sz val="10"/>
      <color indexed="50"/>
      <name val="Times New Roman"/>
      <family val="1"/>
    </font>
    <font>
      <sz val="10"/>
      <color indexed="62"/>
      <name val="Times New Roman"/>
      <family val="1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26"/>
      <name val="Times New Roman"/>
      <family val="0"/>
    </font>
    <font>
      <b/>
      <sz val="10"/>
      <color indexed="50"/>
      <name val="Times New Roman"/>
      <family val="1"/>
    </font>
    <font>
      <b/>
      <sz val="10"/>
      <color indexed="10"/>
      <name val="Times New Roman"/>
      <family val="0"/>
    </font>
    <font>
      <b/>
      <sz val="10"/>
      <color indexed="62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10"/>
      <color indexed="14"/>
      <name val="Times New Roman"/>
      <family val="1"/>
    </font>
    <font>
      <sz val="11"/>
      <color indexed="48"/>
      <name val="MS Sans Serif"/>
      <family val="2"/>
    </font>
    <font>
      <sz val="11"/>
      <color indexed="8"/>
      <name val="MS Sans Serif"/>
      <family val="2"/>
    </font>
    <font>
      <sz val="11"/>
      <color indexed="9"/>
      <name val="MS Sans Serif"/>
      <family val="2"/>
    </font>
    <font>
      <sz val="10"/>
      <color indexed="48"/>
      <name val="Times New Roman"/>
      <family val="1"/>
    </font>
    <font>
      <b/>
      <sz val="10"/>
      <color indexed="9"/>
      <name val="Times New Roman"/>
      <family val="0"/>
    </font>
    <font>
      <sz val="11"/>
      <color indexed="13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sz val="10"/>
      <color indexed="18"/>
      <name val="Times New Roman"/>
      <family val="1"/>
    </font>
    <font>
      <sz val="10"/>
      <color indexed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0"/>
    </font>
    <font>
      <b/>
      <i/>
      <u val="single"/>
      <sz val="12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sz val="10"/>
      <color indexed="9"/>
      <name val="MS Sans Serif"/>
      <family val="2"/>
    </font>
    <font>
      <b/>
      <sz val="12"/>
      <color indexed="48"/>
      <name val="Times New Roman"/>
      <family val="0"/>
    </font>
    <font>
      <b/>
      <sz val="12"/>
      <color indexed="9"/>
      <name val="Times New Roman"/>
      <family val="0"/>
    </font>
    <font>
      <b/>
      <sz val="10"/>
      <color indexed="34"/>
      <name val="Times New Roman"/>
      <family val="1"/>
    </font>
    <font>
      <sz val="12"/>
      <color indexed="10"/>
      <name val="Times New Roman"/>
      <family val="1"/>
    </font>
    <font>
      <b/>
      <sz val="12"/>
      <color indexed="34"/>
      <name val="Times New Roman"/>
      <family val="0"/>
    </font>
    <font>
      <b/>
      <sz val="10"/>
      <color indexed="48"/>
      <name val="Times New Roman"/>
      <family val="0"/>
    </font>
    <font>
      <sz val="12"/>
      <color indexed="8"/>
      <name val="Times New Roman"/>
      <family val="1"/>
    </font>
    <font>
      <sz val="12"/>
      <name val="MS Sans Serif"/>
      <family val="0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sz val="14"/>
      <name val="MS Sans Serif"/>
      <family val="0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5"/>
      <color indexed="56"/>
      <name val="Calibri"/>
      <family val="2"/>
    </font>
    <font>
      <sz val="9"/>
      <name val="Times New Roman"/>
      <family val="1"/>
    </font>
    <font>
      <sz val="9"/>
      <name val="Wingdings"/>
      <family val="0"/>
    </font>
    <font>
      <sz val="16"/>
      <name val="MS Sans Serif"/>
      <family val="2"/>
    </font>
    <font>
      <b/>
      <sz val="11"/>
      <name val="Times New Roman"/>
      <family val="1"/>
    </font>
    <font>
      <sz val="9"/>
      <name val="Courier New"/>
      <family val="3"/>
    </font>
    <font>
      <b/>
      <sz val="10"/>
      <name val="MS Sans Serif"/>
      <family val="2"/>
    </font>
    <font>
      <b/>
      <sz val="12"/>
      <name val="MS Sans Serif"/>
      <family val="2"/>
    </font>
    <font>
      <sz val="20"/>
      <name val="MS Sans Serif"/>
      <family val="2"/>
    </font>
    <font>
      <sz val="7"/>
      <color indexed="10"/>
      <name val="Times New Roman"/>
      <family val="1"/>
    </font>
    <font>
      <sz val="7"/>
      <color indexed="14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2" fillId="2" borderId="0" applyNumberFormat="0" applyBorder="0" applyAlignment="0" applyProtection="0"/>
    <xf numFmtId="0" fontId="132" fillId="3" borderId="0" applyNumberFormat="0" applyBorder="0" applyAlignment="0" applyProtection="0"/>
    <xf numFmtId="0" fontId="132" fillId="4" borderId="0" applyNumberFormat="0" applyBorder="0" applyAlignment="0" applyProtection="0"/>
    <xf numFmtId="0" fontId="132" fillId="5" borderId="0" applyNumberFormat="0" applyBorder="0" applyAlignment="0" applyProtection="0"/>
    <xf numFmtId="0" fontId="132" fillId="6" borderId="0" applyNumberFormat="0" applyBorder="0" applyAlignment="0" applyProtection="0"/>
    <xf numFmtId="0" fontId="132" fillId="7" borderId="0" applyNumberFormat="0" applyBorder="0" applyAlignment="0" applyProtection="0"/>
    <xf numFmtId="0" fontId="132" fillId="8" borderId="0" applyNumberFormat="0" applyBorder="0" applyAlignment="0" applyProtection="0"/>
    <xf numFmtId="0" fontId="132" fillId="9" borderId="0" applyNumberFormat="0" applyBorder="0" applyAlignment="0" applyProtection="0"/>
    <xf numFmtId="0" fontId="132" fillId="10" borderId="0" applyNumberFormat="0" applyBorder="0" applyAlignment="0" applyProtection="0"/>
    <xf numFmtId="0" fontId="132" fillId="11" borderId="0" applyNumberFormat="0" applyBorder="0" applyAlignment="0" applyProtection="0"/>
    <xf numFmtId="0" fontId="132" fillId="12" borderId="0" applyNumberFormat="0" applyBorder="0" applyAlignment="0" applyProtection="0"/>
    <xf numFmtId="0" fontId="132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34" fillId="20" borderId="0" applyNumberFormat="0" applyBorder="0" applyAlignment="0" applyProtection="0"/>
    <xf numFmtId="0" fontId="135" fillId="21" borderId="1" applyNumberFormat="0" applyAlignment="0" applyProtection="0"/>
    <xf numFmtId="0" fontId="136" fillId="22" borderId="2" applyNumberFormat="0" applyAlignment="0" applyProtection="0"/>
    <xf numFmtId="0" fontId="137" fillId="0" borderId="3" applyNumberFormat="0" applyFill="0" applyAlignment="0" applyProtection="0"/>
    <xf numFmtId="0" fontId="104" fillId="0" borderId="4" applyNumberFormat="0" applyFill="0" applyAlignment="0" applyProtection="0"/>
    <xf numFmtId="0" fontId="138" fillId="0" borderId="0" applyNumberFormat="0" applyFill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3" fillId="26" borderId="0" applyNumberFormat="0" applyBorder="0" applyAlignment="0" applyProtection="0"/>
    <xf numFmtId="0" fontId="133" fillId="27" borderId="0" applyNumberFormat="0" applyBorder="0" applyAlignment="0" applyProtection="0"/>
    <xf numFmtId="0" fontId="133" fillId="28" borderId="0" applyNumberFormat="0" applyBorder="0" applyAlignment="0" applyProtection="0"/>
    <xf numFmtId="0" fontId="1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141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42" fillId="21" borderId="6" applyNumberFormat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7" applyNumberFormat="0" applyFill="0" applyAlignment="0" applyProtection="0"/>
    <xf numFmtId="0" fontId="147" fillId="0" borderId="8" applyNumberFormat="0" applyFill="0" applyAlignment="0" applyProtection="0"/>
    <xf numFmtId="0" fontId="138" fillId="0" borderId="9" applyNumberFormat="0" applyFill="0" applyAlignment="0" applyProtection="0"/>
    <xf numFmtId="0" fontId="148" fillId="0" borderId="10" applyNumberFormat="0" applyFill="0" applyAlignment="0" applyProtection="0"/>
  </cellStyleXfs>
  <cellXfs count="2941">
    <xf numFmtId="0" fontId="0" fillId="0" borderId="0" xfId="0" applyAlignment="1">
      <alignment/>
    </xf>
    <xf numFmtId="0" fontId="8" fillId="0" borderId="0" xfId="72" applyFont="1" quotePrefix="1">
      <alignment/>
      <protection/>
    </xf>
    <xf numFmtId="0" fontId="9" fillId="0" borderId="0" xfId="72" applyFont="1" applyAlignment="1">
      <alignment horizontal="centerContinuous"/>
      <protection/>
    </xf>
    <xf numFmtId="0" fontId="8" fillId="0" borderId="0" xfId="72" applyFont="1">
      <alignment/>
      <protection/>
    </xf>
    <xf numFmtId="0" fontId="10" fillId="0" borderId="0" xfId="72" applyFont="1" applyBorder="1">
      <alignment/>
      <protection/>
    </xf>
    <xf numFmtId="0" fontId="11" fillId="0" borderId="0" xfId="72" applyFont="1" applyAlignment="1">
      <alignment horizontal="right" vertical="top"/>
      <protection/>
    </xf>
    <xf numFmtId="0" fontId="12" fillId="0" borderId="0" xfId="72" applyFont="1">
      <alignment/>
      <protection/>
    </xf>
    <xf numFmtId="0" fontId="3" fillId="0" borderId="0" xfId="72">
      <alignment/>
      <protection/>
    </xf>
    <xf numFmtId="0" fontId="12" fillId="0" borderId="0" xfId="72" applyFont="1" applyBorder="1">
      <alignment/>
      <protection/>
    </xf>
    <xf numFmtId="0" fontId="6" fillId="0" borderId="0" xfId="72" applyFont="1" applyFill="1" applyBorder="1" applyAlignment="1" applyProtection="1">
      <alignment horizontal="centerContinuous"/>
      <protection/>
    </xf>
    <xf numFmtId="0" fontId="13" fillId="0" borderId="0" xfId="72" applyFont="1">
      <alignment/>
      <protection/>
    </xf>
    <xf numFmtId="0" fontId="13" fillId="0" borderId="0" xfId="72" applyFont="1" applyBorder="1">
      <alignment/>
      <protection/>
    </xf>
    <xf numFmtId="0" fontId="8" fillId="0" borderId="0" xfId="72" applyFont="1" applyBorder="1">
      <alignment/>
      <protection/>
    </xf>
    <xf numFmtId="0" fontId="15" fillId="0" borderId="0" xfId="72" applyFont="1">
      <alignment/>
      <protection/>
    </xf>
    <xf numFmtId="0" fontId="15" fillId="0" borderId="0" xfId="72" applyFont="1" applyAlignment="1">
      <alignment horizontal="centerContinuous"/>
      <protection/>
    </xf>
    <xf numFmtId="0" fontId="15" fillId="0" borderId="0" xfId="72" applyFont="1" applyBorder="1" applyAlignment="1">
      <alignment horizontal="centerContinuous"/>
      <protection/>
    </xf>
    <xf numFmtId="0" fontId="15" fillId="0" borderId="0" xfId="72" applyFont="1" applyBorder="1">
      <alignment/>
      <protection/>
    </xf>
    <xf numFmtId="0" fontId="17" fillId="0" borderId="0" xfId="72" applyFont="1">
      <alignment/>
      <protection/>
    </xf>
    <xf numFmtId="0" fontId="3" fillId="0" borderId="0" xfId="72" applyAlignment="1">
      <alignment horizontal="centerContinuous"/>
      <protection/>
    </xf>
    <xf numFmtId="0" fontId="19" fillId="0" borderId="0" xfId="72" applyFont="1">
      <alignment/>
      <protection/>
    </xf>
    <xf numFmtId="0" fontId="20" fillId="0" borderId="0" xfId="72" applyFont="1" applyBorder="1">
      <alignment/>
      <protection/>
    </xf>
    <xf numFmtId="0" fontId="19" fillId="0" borderId="0" xfId="72" applyFont="1" applyBorder="1">
      <alignment/>
      <protection/>
    </xf>
    <xf numFmtId="0" fontId="19" fillId="0" borderId="11" xfId="72" applyFont="1" applyBorder="1">
      <alignment/>
      <protection/>
    </xf>
    <xf numFmtId="0" fontId="19" fillId="0" borderId="12" xfId="72" applyFont="1" applyBorder="1">
      <alignment/>
      <protection/>
    </xf>
    <xf numFmtId="182" fontId="19" fillId="0" borderId="12" xfId="72" applyNumberFormat="1" applyFont="1" applyBorder="1">
      <alignment/>
      <protection/>
    </xf>
    <xf numFmtId="0" fontId="19" fillId="0" borderId="13" xfId="72" applyFont="1" applyBorder="1">
      <alignment/>
      <protection/>
    </xf>
    <xf numFmtId="0" fontId="21" fillId="0" borderId="0" xfId="72" applyFont="1">
      <alignment/>
      <protection/>
    </xf>
    <xf numFmtId="0" fontId="22" fillId="0" borderId="14" xfId="72" applyFont="1" applyBorder="1" applyAlignment="1">
      <alignment horizontal="centerContinuous"/>
      <protection/>
    </xf>
    <xf numFmtId="0" fontId="3" fillId="0" borderId="0" xfId="72" applyNumberFormat="1" applyAlignment="1">
      <alignment horizontal="centerContinuous"/>
      <protection/>
    </xf>
    <xf numFmtId="0" fontId="21" fillId="0" borderId="0" xfId="72" applyNumberFormat="1" applyFont="1" applyAlignment="1">
      <alignment horizontal="centerContinuous"/>
      <protection/>
    </xf>
    <xf numFmtId="182" fontId="22" fillId="0" borderId="0" xfId="72" applyNumberFormat="1" applyFont="1" applyBorder="1" applyAlignment="1">
      <alignment horizontal="centerContinuous"/>
      <protection/>
    </xf>
    <xf numFmtId="0" fontId="22" fillId="0" borderId="0" xfId="72" applyFont="1" applyBorder="1" applyAlignment="1">
      <alignment horizontal="centerContinuous"/>
      <protection/>
    </xf>
    <xf numFmtId="0" fontId="21" fillId="0" borderId="0" xfId="72" applyFont="1" applyBorder="1" applyAlignment="1">
      <alignment horizontal="centerContinuous"/>
      <protection/>
    </xf>
    <xf numFmtId="0" fontId="21" fillId="0" borderId="15" xfId="72" applyFont="1" applyBorder="1" applyAlignment="1">
      <alignment horizontal="centerContinuous"/>
      <protection/>
    </xf>
    <xf numFmtId="0" fontId="21" fillId="0" borderId="0" xfId="72" applyFont="1" applyBorder="1">
      <alignment/>
      <protection/>
    </xf>
    <xf numFmtId="0" fontId="21" fillId="0" borderId="14" xfId="72" applyFont="1" applyBorder="1">
      <alignment/>
      <protection/>
    </xf>
    <xf numFmtId="0" fontId="10" fillId="0" borderId="0" xfId="72" applyNumberFormat="1" applyFont="1" applyBorder="1" applyAlignment="1">
      <alignment horizontal="right"/>
      <protection/>
    </xf>
    <xf numFmtId="181" fontId="10" fillId="0" borderId="0" xfId="72" applyNumberFormat="1" applyFont="1" applyBorder="1" applyAlignment="1">
      <alignment horizontal="right"/>
      <protection/>
    </xf>
    <xf numFmtId="182" fontId="21" fillId="0" borderId="0" xfId="72" applyNumberFormat="1" applyFont="1" applyBorder="1">
      <alignment/>
      <protection/>
    </xf>
    <xf numFmtId="0" fontId="22" fillId="0" borderId="0" xfId="72" applyFont="1" applyBorder="1">
      <alignment/>
      <protection/>
    </xf>
    <xf numFmtId="0" fontId="21" fillId="0" borderId="15" xfId="72" applyFont="1" applyBorder="1">
      <alignment/>
      <protection/>
    </xf>
    <xf numFmtId="0" fontId="10" fillId="0" borderId="0" xfId="72" applyNumberFormat="1" applyFont="1" applyBorder="1" applyAlignment="1">
      <alignment horizontal="right"/>
      <protection/>
    </xf>
    <xf numFmtId="7" fontId="10" fillId="0" borderId="0" xfId="72" applyNumberFormat="1" applyFont="1" applyBorder="1" applyAlignment="1">
      <alignment horizontal="right"/>
      <protection/>
    </xf>
    <xf numFmtId="182" fontId="10" fillId="0" borderId="0" xfId="72" applyNumberFormat="1" applyFont="1" applyBorder="1">
      <alignment/>
      <protection/>
    </xf>
    <xf numFmtId="182" fontId="10" fillId="0" borderId="0" xfId="72" applyNumberFormat="1" applyFont="1" applyBorder="1">
      <alignment/>
      <protection/>
    </xf>
    <xf numFmtId="0" fontId="22" fillId="0" borderId="0" xfId="72" applyFont="1" applyBorder="1">
      <alignment/>
      <protection/>
    </xf>
    <xf numFmtId="7" fontId="10" fillId="0" borderId="0" xfId="72" applyNumberFormat="1" applyFont="1" applyBorder="1" applyAlignment="1">
      <alignment horizontal="right"/>
      <protection/>
    </xf>
    <xf numFmtId="0" fontId="12" fillId="0" borderId="14" xfId="72" applyFont="1" applyBorder="1">
      <alignment/>
      <protection/>
    </xf>
    <xf numFmtId="0" fontId="5" fillId="0" borderId="0" xfId="72" applyNumberFormat="1" applyFont="1" applyBorder="1" applyAlignment="1">
      <alignment horizontal="right"/>
      <protection/>
    </xf>
    <xf numFmtId="182" fontId="12" fillId="0" borderId="0" xfId="72" applyNumberFormat="1" applyFont="1" applyBorder="1">
      <alignment/>
      <protection/>
    </xf>
    <xf numFmtId="0" fontId="23" fillId="0" borderId="0" xfId="72" applyFont="1" applyBorder="1">
      <alignment/>
      <protection/>
    </xf>
    <xf numFmtId="7" fontId="5" fillId="0" borderId="0" xfId="72" applyNumberFormat="1" applyFont="1" applyBorder="1" applyAlignment="1">
      <alignment horizontal="right"/>
      <protection/>
    </xf>
    <xf numFmtId="0" fontId="12" fillId="0" borderId="15" xfId="72" applyFont="1" applyBorder="1">
      <alignment/>
      <protection/>
    </xf>
    <xf numFmtId="181" fontId="10" fillId="0" borderId="0" xfId="72" applyNumberFormat="1" applyFont="1" applyBorder="1" applyAlignment="1">
      <alignment horizontal="left"/>
      <protection/>
    </xf>
    <xf numFmtId="182" fontId="21" fillId="0" borderId="0" xfId="72" applyNumberFormat="1" applyFont="1" applyBorder="1">
      <alignment/>
      <protection/>
    </xf>
    <xf numFmtId="182" fontId="10" fillId="0" borderId="0" xfId="72" applyNumberFormat="1" applyFont="1" applyBorder="1" applyAlignment="1">
      <alignment horizontal="right"/>
      <protection/>
    </xf>
    <xf numFmtId="0" fontId="10" fillId="0" borderId="0" xfId="72" applyFont="1" applyBorder="1">
      <alignment/>
      <protection/>
    </xf>
    <xf numFmtId="182" fontId="10" fillId="0" borderId="0" xfId="72" applyNumberFormat="1" applyFont="1" applyBorder="1" applyAlignment="1">
      <alignment horizontal="right"/>
      <protection/>
    </xf>
    <xf numFmtId="182" fontId="12" fillId="0" borderId="0" xfId="72" applyNumberFormat="1" applyFont="1" applyBorder="1">
      <alignment/>
      <protection/>
    </xf>
    <xf numFmtId="0" fontId="23" fillId="0" borderId="0" xfId="72" applyFont="1" applyBorder="1">
      <alignment/>
      <protection/>
    </xf>
    <xf numFmtId="7" fontId="5" fillId="0" borderId="0" xfId="72" applyNumberFormat="1" applyFont="1" applyBorder="1" applyAlignment="1">
      <alignment horizontal="right"/>
      <protection/>
    </xf>
    <xf numFmtId="0" fontId="24" fillId="0" borderId="0" xfId="72" applyFont="1" applyBorder="1">
      <alignment/>
      <protection/>
    </xf>
    <xf numFmtId="0" fontId="10" fillId="0" borderId="16" xfId="72" applyFont="1" applyBorder="1" applyAlignment="1">
      <alignment horizontal="center"/>
      <protection/>
    </xf>
    <xf numFmtId="7" fontId="10" fillId="0" borderId="17" xfId="72" applyNumberFormat="1" applyFont="1" applyBorder="1" applyAlignment="1">
      <alignment horizontal="center"/>
      <protection/>
    </xf>
    <xf numFmtId="7" fontId="10" fillId="0" borderId="0" xfId="72" applyNumberFormat="1" applyFont="1" applyBorder="1" applyAlignment="1">
      <alignment horizontal="center"/>
      <protection/>
    </xf>
    <xf numFmtId="0" fontId="10" fillId="0" borderId="0" xfId="72" applyFont="1" applyBorder="1" applyAlignment="1">
      <alignment horizontal="center"/>
      <protection/>
    </xf>
    <xf numFmtId="0" fontId="26" fillId="0" borderId="0" xfId="72" applyFont="1">
      <alignment/>
      <protection/>
    </xf>
    <xf numFmtId="0" fontId="19" fillId="0" borderId="18" xfId="72" applyFont="1" applyBorder="1">
      <alignment/>
      <protection/>
    </xf>
    <xf numFmtId="0" fontId="19" fillId="0" borderId="19" xfId="72" applyNumberFormat="1" applyFont="1" applyBorder="1">
      <alignment/>
      <protection/>
    </xf>
    <xf numFmtId="0" fontId="19" fillId="0" borderId="19" xfId="72" applyFont="1" applyBorder="1">
      <alignment/>
      <protection/>
    </xf>
    <xf numFmtId="0" fontId="19" fillId="0" borderId="20" xfId="72" applyFont="1" applyBorder="1">
      <alignment/>
      <protection/>
    </xf>
    <xf numFmtId="0" fontId="19" fillId="0" borderId="0" xfId="72" applyFont="1" applyFill="1" applyBorder="1">
      <alignment/>
      <protection/>
    </xf>
    <xf numFmtId="4" fontId="19" fillId="0" borderId="0" xfId="72" applyNumberFormat="1" applyFont="1" applyFill="1" applyBorder="1">
      <alignment/>
      <protection/>
    </xf>
    <xf numFmtId="7" fontId="19" fillId="0" borderId="0" xfId="72" applyNumberFormat="1" applyFont="1" applyBorder="1">
      <alignment/>
      <protection/>
    </xf>
    <xf numFmtId="168" fontId="19" fillId="0" borderId="0" xfId="72" applyNumberFormat="1" applyFont="1" applyBorder="1" applyAlignment="1">
      <alignment horizontal="center"/>
      <protection/>
    </xf>
    <xf numFmtId="0" fontId="12" fillId="0" borderId="0" xfId="72" applyFont="1" applyFill="1" applyBorder="1">
      <alignment/>
      <protection/>
    </xf>
    <xf numFmtId="4" fontId="12" fillId="0" borderId="0" xfId="72" applyNumberFormat="1" applyFont="1" applyFill="1" applyBorder="1">
      <alignment/>
      <protection/>
    </xf>
    <xf numFmtId="0" fontId="12" fillId="0" borderId="0" xfId="72" applyFont="1" applyBorder="1" applyAlignment="1">
      <alignment horizontal="center"/>
      <protection/>
    </xf>
    <xf numFmtId="4" fontId="12" fillId="0" borderId="0" xfId="72" applyNumberFormat="1" applyFont="1" applyBorder="1">
      <alignment/>
      <protection/>
    </xf>
    <xf numFmtId="4" fontId="5" fillId="0" borderId="0" xfId="72" applyNumberFormat="1" applyFont="1" applyBorder="1" applyAlignment="1">
      <alignment horizontal="center"/>
      <protection/>
    </xf>
    <xf numFmtId="0" fontId="8" fillId="0" borderId="0" xfId="72" applyFont="1" applyFill="1">
      <alignment/>
      <protection/>
    </xf>
    <xf numFmtId="0" fontId="12" fillId="0" borderId="0" xfId="72" applyFont="1" applyFill="1">
      <alignment/>
      <protection/>
    </xf>
    <xf numFmtId="0" fontId="13" fillId="0" borderId="0" xfId="72" applyFont="1" applyAlignment="1">
      <alignment horizontal="centerContinuous"/>
      <protection/>
    </xf>
    <xf numFmtId="0" fontId="12" fillId="0" borderId="11" xfId="72" applyFont="1" applyBorder="1">
      <alignment/>
      <protection/>
    </xf>
    <xf numFmtId="0" fontId="12" fillId="0" borderId="12" xfId="72" applyFont="1" applyBorder="1">
      <alignment/>
      <protection/>
    </xf>
    <xf numFmtId="0" fontId="12" fillId="0" borderId="12" xfId="72" applyFont="1" applyBorder="1" applyAlignment="1" applyProtection="1">
      <alignment horizontal="left"/>
      <protection/>
    </xf>
    <xf numFmtId="0" fontId="12" fillId="0" borderId="13" xfId="72" applyFont="1" applyFill="1" applyBorder="1">
      <alignment/>
      <protection/>
    </xf>
    <xf numFmtId="0" fontId="15" fillId="0" borderId="14" xfId="72" applyFont="1" applyBorder="1">
      <alignment/>
      <protection/>
    </xf>
    <xf numFmtId="0" fontId="18" fillId="0" borderId="0" xfId="72" applyFont="1" applyBorder="1" applyAlignment="1">
      <alignment horizontal="left"/>
      <protection/>
    </xf>
    <xf numFmtId="0" fontId="18" fillId="0" borderId="0" xfId="72" applyFont="1" applyBorder="1">
      <alignment/>
      <protection/>
    </xf>
    <xf numFmtId="0" fontId="15" fillId="0" borderId="15" xfId="72" applyFont="1" applyFill="1" applyBorder="1">
      <alignment/>
      <protection/>
    </xf>
    <xf numFmtId="0" fontId="12" fillId="0" borderId="15" xfId="72" applyFont="1" applyFill="1" applyBorder="1">
      <alignment/>
      <protection/>
    </xf>
    <xf numFmtId="0" fontId="12" fillId="0" borderId="0" xfId="72" applyFont="1" applyBorder="1" applyProtection="1">
      <alignment/>
      <protection/>
    </xf>
    <xf numFmtId="0" fontId="22" fillId="0" borderId="0" xfId="72" applyFont="1" applyAlignment="1">
      <alignment horizontal="centerContinuous"/>
      <protection/>
    </xf>
    <xf numFmtId="0" fontId="22" fillId="0" borderId="15" xfId="72" applyFont="1" applyFill="1" applyBorder="1" applyAlignment="1">
      <alignment horizontal="centerContinuous"/>
      <protection/>
    </xf>
    <xf numFmtId="0" fontId="23" fillId="0" borderId="0" xfId="72" applyFont="1" applyBorder="1" applyAlignment="1">
      <alignment horizontal="left"/>
      <protection/>
    </xf>
    <xf numFmtId="0" fontId="3" fillId="0" borderId="16" xfId="72" applyFont="1" applyBorder="1" applyAlignment="1" applyProtection="1">
      <alignment horizontal="center"/>
      <protection/>
    </xf>
    <xf numFmtId="174" fontId="0" fillId="0" borderId="16" xfId="72" applyNumberFormat="1" applyFont="1" applyBorder="1" applyAlignment="1">
      <alignment horizontal="centerContinuous"/>
      <protection/>
    </xf>
    <xf numFmtId="0" fontId="3" fillId="0" borderId="17" xfId="72" applyBorder="1" applyAlignment="1">
      <alignment horizontal="centerContinuous"/>
      <protection/>
    </xf>
    <xf numFmtId="0" fontId="3" fillId="0" borderId="0" xfId="72" applyFont="1" applyBorder="1" applyAlignment="1" applyProtection="1">
      <alignment horizontal="center"/>
      <protection/>
    </xf>
    <xf numFmtId="174" fontId="3" fillId="0" borderId="0" xfId="72" applyNumberFormat="1" applyFont="1" applyBorder="1" applyAlignment="1">
      <alignment horizontal="centerContinuous"/>
      <protection/>
    </xf>
    <xf numFmtId="22" fontId="12" fillId="0" borderId="0" xfId="72" applyNumberFormat="1" applyFont="1" applyBorder="1">
      <alignment/>
      <protection/>
    </xf>
    <xf numFmtId="0" fontId="27" fillId="0" borderId="0" xfId="72" applyFont="1" applyBorder="1">
      <alignment/>
      <protection/>
    </xf>
    <xf numFmtId="0" fontId="28" fillId="0" borderId="21" xfId="72" applyFont="1" applyBorder="1" applyAlignment="1">
      <alignment horizontal="center" vertical="center"/>
      <protection/>
    </xf>
    <xf numFmtId="0" fontId="28" fillId="0" borderId="21" xfId="72" applyFont="1" applyBorder="1" applyAlignment="1" applyProtection="1">
      <alignment horizontal="center" vertical="center"/>
      <protection/>
    </xf>
    <xf numFmtId="164" fontId="28" fillId="0" borderId="21" xfId="72" applyNumberFormat="1" applyFont="1" applyBorder="1" applyAlignment="1" applyProtection="1">
      <alignment horizontal="center" vertical="center" wrapText="1"/>
      <protection/>
    </xf>
    <xf numFmtId="0" fontId="28" fillId="0" borderId="21" xfId="72" applyFont="1" applyBorder="1" applyAlignment="1" applyProtection="1">
      <alignment horizontal="center" vertical="center" wrapText="1"/>
      <protection/>
    </xf>
    <xf numFmtId="168" fontId="28" fillId="0" borderId="21" xfId="72" applyNumberFormat="1" applyFont="1" applyBorder="1" applyAlignment="1" applyProtection="1">
      <alignment horizontal="center" vertical="center"/>
      <protection/>
    </xf>
    <xf numFmtId="168" fontId="29" fillId="33" borderId="21" xfId="72" applyNumberFormat="1" applyFont="1" applyFill="1" applyBorder="1" applyAlignment="1" applyProtection="1">
      <alignment horizontal="center" vertical="center"/>
      <protection/>
    </xf>
    <xf numFmtId="0" fontId="30" fillId="34" borderId="21" xfId="72" applyFont="1" applyFill="1" applyBorder="1" applyAlignment="1" applyProtection="1">
      <alignment horizontal="center" vertical="center"/>
      <protection/>
    </xf>
    <xf numFmtId="0" fontId="28" fillId="0" borderId="16" xfId="72" applyFont="1" applyBorder="1" applyAlignment="1" applyProtection="1">
      <alignment horizontal="center" vertical="center"/>
      <protection/>
    </xf>
    <xf numFmtId="0" fontId="28" fillId="0" borderId="16" xfId="72" applyFont="1" applyBorder="1" applyAlignment="1" applyProtection="1">
      <alignment horizontal="center" vertical="center" wrapText="1"/>
      <protection/>
    </xf>
    <xf numFmtId="0" fontId="32" fillId="35" borderId="21" xfId="72" applyFont="1" applyFill="1" applyBorder="1" applyAlignment="1">
      <alignment horizontal="center" vertical="center" wrapText="1"/>
      <protection/>
    </xf>
    <xf numFmtId="0" fontId="33" fillId="36" borderId="21" xfId="72" applyFont="1" applyFill="1" applyBorder="1" applyAlignment="1">
      <alignment horizontal="center" vertical="center" wrapText="1"/>
      <protection/>
    </xf>
    <xf numFmtId="0" fontId="34" fillId="37" borderId="16" xfId="72" applyFont="1" applyFill="1" applyBorder="1" applyAlignment="1" applyProtection="1">
      <alignment horizontal="centerContinuous" vertical="center" wrapText="1"/>
      <protection/>
    </xf>
    <xf numFmtId="0" fontId="7" fillId="37" borderId="22" xfId="72" applyFont="1" applyFill="1" applyBorder="1" applyAlignment="1">
      <alignment horizontal="centerContinuous"/>
      <protection/>
    </xf>
    <xf numFmtId="0" fontId="34" fillId="37" borderId="17" xfId="72" applyFont="1" applyFill="1" applyBorder="1" applyAlignment="1">
      <alignment horizontal="centerContinuous" vertical="center"/>
      <protection/>
    </xf>
    <xf numFmtId="0" fontId="35" fillId="38" borderId="16" xfId="72" applyFont="1" applyFill="1" applyBorder="1" applyAlignment="1">
      <alignment horizontal="centerContinuous" vertical="center" wrapText="1"/>
      <protection/>
    </xf>
    <xf numFmtId="0" fontId="36" fillId="38" borderId="22" xfId="72" applyFont="1" applyFill="1" applyBorder="1" applyAlignment="1">
      <alignment horizontal="centerContinuous"/>
      <protection/>
    </xf>
    <xf numFmtId="0" fontId="35" fillId="38" borderId="17" xfId="72" applyFont="1" applyFill="1" applyBorder="1" applyAlignment="1">
      <alignment horizontal="centerContinuous" vertical="center"/>
      <protection/>
    </xf>
    <xf numFmtId="0" fontId="37" fillId="39" borderId="21" xfId="72" applyFont="1" applyFill="1" applyBorder="1" applyAlignment="1">
      <alignment horizontal="center" vertical="center" wrapText="1"/>
      <protection/>
    </xf>
    <xf numFmtId="0" fontId="38" fillId="40" borderId="21" xfId="72" applyFont="1" applyFill="1" applyBorder="1" applyAlignment="1">
      <alignment horizontal="center" vertical="center" wrapText="1"/>
      <protection/>
    </xf>
    <xf numFmtId="0" fontId="28" fillId="0" borderId="21" xfId="72" applyFont="1" applyBorder="1" applyAlignment="1">
      <alignment horizontal="center" vertical="center" wrapText="1"/>
      <protection/>
    </xf>
    <xf numFmtId="0" fontId="12" fillId="0" borderId="15" xfId="72" applyFont="1" applyFill="1" applyBorder="1" applyAlignment="1">
      <alignment horizontal="center"/>
      <protection/>
    </xf>
    <xf numFmtId="0" fontId="12" fillId="0" borderId="23" xfId="72" applyFont="1" applyBorder="1">
      <alignment/>
      <protection/>
    </xf>
    <xf numFmtId="0" fontId="12" fillId="0" borderId="23" xfId="72" applyFont="1" applyFill="1" applyBorder="1" applyAlignment="1">
      <alignment horizontal="center"/>
      <protection/>
    </xf>
    <xf numFmtId="170" fontId="12" fillId="0" borderId="23" xfId="72" applyNumberFormat="1" applyFont="1" applyFill="1" applyBorder="1">
      <alignment/>
      <protection/>
    </xf>
    <xf numFmtId="0" fontId="12" fillId="0" borderId="23" xfId="72" applyFont="1" applyFill="1" applyBorder="1">
      <alignment/>
      <protection/>
    </xf>
    <xf numFmtId="0" fontId="39" fillId="0" borderId="23" xfId="72" applyFont="1" applyFill="1" applyBorder="1">
      <alignment/>
      <protection/>
    </xf>
    <xf numFmtId="0" fontId="40" fillId="0" borderId="23" xfId="72" applyFont="1" applyFill="1" applyBorder="1">
      <alignment/>
      <protection/>
    </xf>
    <xf numFmtId="22" fontId="12" fillId="0" borderId="23" xfId="72" applyNumberFormat="1" applyFont="1" applyFill="1" applyBorder="1">
      <alignment/>
      <protection/>
    </xf>
    <xf numFmtId="0" fontId="41" fillId="0" borderId="23" xfId="72" applyFont="1" applyFill="1" applyBorder="1">
      <alignment/>
      <protection/>
    </xf>
    <xf numFmtId="0" fontId="42" fillId="0" borderId="23" xfId="72" applyFont="1" applyFill="1" applyBorder="1">
      <alignment/>
      <protection/>
    </xf>
    <xf numFmtId="0" fontId="12" fillId="0" borderId="24" xfId="72" applyFont="1" applyFill="1" applyBorder="1">
      <alignment/>
      <protection/>
    </xf>
    <xf numFmtId="0" fontId="12" fillId="0" borderId="25" xfId="72" applyFont="1" applyFill="1" applyBorder="1">
      <alignment/>
      <protection/>
    </xf>
    <xf numFmtId="0" fontId="12" fillId="0" borderId="26" xfId="72" applyFont="1" applyFill="1" applyBorder="1">
      <alignment/>
      <protection/>
    </xf>
    <xf numFmtId="0" fontId="43" fillId="0" borderId="24" xfId="72" applyFont="1" applyFill="1" applyBorder="1">
      <alignment/>
      <protection/>
    </xf>
    <xf numFmtId="0" fontId="43" fillId="0" borderId="25" xfId="72" applyFont="1" applyFill="1" applyBorder="1">
      <alignment/>
      <protection/>
    </xf>
    <xf numFmtId="0" fontId="43" fillId="0" borderId="26" xfId="72" applyFont="1" applyFill="1" applyBorder="1">
      <alignment/>
      <protection/>
    </xf>
    <xf numFmtId="0" fontId="44" fillId="0" borderId="23" xfId="72" applyFont="1" applyFill="1" applyBorder="1">
      <alignment/>
      <protection/>
    </xf>
    <xf numFmtId="0" fontId="45" fillId="0" borderId="23" xfId="72" applyFont="1" applyFill="1" applyBorder="1">
      <alignment/>
      <protection/>
    </xf>
    <xf numFmtId="7" fontId="46" fillId="0" borderId="23" xfId="72" applyNumberFormat="1" applyFont="1" applyBorder="1" applyAlignment="1">
      <alignment/>
      <protection/>
    </xf>
    <xf numFmtId="0" fontId="12" fillId="0" borderId="27" xfId="72" applyFont="1" applyFill="1" applyBorder="1" applyAlignment="1">
      <alignment horizontal="center"/>
      <protection/>
    </xf>
    <xf numFmtId="0" fontId="12" fillId="0" borderId="28" xfId="72" applyFont="1" applyBorder="1">
      <alignment/>
      <protection/>
    </xf>
    <xf numFmtId="0" fontId="12" fillId="0" borderId="28" xfId="72" applyFont="1" applyBorder="1" applyAlignment="1">
      <alignment horizontal="center"/>
      <protection/>
    </xf>
    <xf numFmtId="170" fontId="12" fillId="0" borderId="28" xfId="72" applyNumberFormat="1" applyFont="1" applyBorder="1">
      <alignment/>
      <protection/>
    </xf>
    <xf numFmtId="0" fontId="39" fillId="33" borderId="28" xfId="72" applyFont="1" applyFill="1" applyBorder="1">
      <alignment/>
      <protection/>
    </xf>
    <xf numFmtId="0" fontId="40" fillId="34" borderId="28" xfId="72" applyFont="1" applyFill="1" applyBorder="1">
      <alignment/>
      <protection/>
    </xf>
    <xf numFmtId="22" fontId="12" fillId="0" borderId="29" xfId="72" applyNumberFormat="1" applyFont="1" applyBorder="1" applyAlignment="1">
      <alignment horizontal="center"/>
      <protection/>
    </xf>
    <xf numFmtId="0" fontId="12" fillId="0" borderId="29" xfId="72" applyFont="1" applyBorder="1">
      <alignment/>
      <protection/>
    </xf>
    <xf numFmtId="0" fontId="41" fillId="35" borderId="28" xfId="72" applyFont="1" applyFill="1" applyBorder="1">
      <alignment/>
      <protection/>
    </xf>
    <xf numFmtId="0" fontId="42" fillId="36" borderId="29" xfId="72" applyFont="1" applyFill="1" applyBorder="1">
      <alignment/>
      <protection/>
    </xf>
    <xf numFmtId="168" fontId="47" fillId="37" borderId="30" xfId="72" applyNumberFormat="1" applyFont="1" applyFill="1" applyBorder="1" applyAlignment="1" applyProtection="1" quotePrefix="1">
      <alignment horizontal="center"/>
      <protection/>
    </xf>
    <xf numFmtId="168" fontId="47" fillId="37" borderId="31" xfId="72" applyNumberFormat="1" applyFont="1" applyFill="1" applyBorder="1" applyAlignment="1" applyProtection="1" quotePrefix="1">
      <alignment horizontal="center"/>
      <protection/>
    </xf>
    <xf numFmtId="4" fontId="47" fillId="37" borderId="29" xfId="72" applyNumberFormat="1" applyFont="1" applyFill="1" applyBorder="1" applyAlignment="1" applyProtection="1">
      <alignment horizontal="center"/>
      <protection/>
    </xf>
    <xf numFmtId="168" fontId="43" fillId="38" borderId="30" xfId="72" applyNumberFormat="1" applyFont="1" applyFill="1" applyBorder="1" applyAlignment="1" applyProtection="1" quotePrefix="1">
      <alignment horizontal="center"/>
      <protection/>
    </xf>
    <xf numFmtId="168" fontId="43" fillId="38" borderId="31" xfId="72" applyNumberFormat="1" applyFont="1" applyFill="1" applyBorder="1" applyAlignment="1" applyProtection="1" quotePrefix="1">
      <alignment horizontal="center"/>
      <protection/>
    </xf>
    <xf numFmtId="4" fontId="43" fillId="38" borderId="29" xfId="72" applyNumberFormat="1" applyFont="1" applyFill="1" applyBorder="1" applyAlignment="1" applyProtection="1">
      <alignment horizontal="center"/>
      <protection/>
    </xf>
    <xf numFmtId="4" fontId="44" fillId="39" borderId="28" xfId="72" applyNumberFormat="1" applyFont="1" applyFill="1" applyBorder="1" applyAlignment="1" applyProtection="1">
      <alignment horizontal="center"/>
      <protection/>
    </xf>
    <xf numFmtId="4" fontId="45" fillId="40" borderId="28" xfId="72" applyNumberFormat="1" applyFont="1" applyFill="1" applyBorder="1" applyAlignment="1" applyProtection="1">
      <alignment horizontal="center"/>
      <protection/>
    </xf>
    <xf numFmtId="0" fontId="46" fillId="0" borderId="29" xfId="72" applyFont="1" applyBorder="1">
      <alignment/>
      <protection/>
    </xf>
    <xf numFmtId="0" fontId="12" fillId="0" borderId="28" xfId="72" applyFont="1" applyFill="1" applyBorder="1" applyAlignment="1" applyProtection="1">
      <alignment horizontal="center"/>
      <protection locked="0"/>
    </xf>
    <xf numFmtId="164" fontId="12" fillId="0" borderId="28" xfId="72" applyNumberFormat="1" applyFont="1" applyFill="1" applyBorder="1" applyAlignment="1" applyProtection="1">
      <alignment horizontal="center"/>
      <protection locked="0"/>
    </xf>
    <xf numFmtId="170" fontId="12" fillId="0" borderId="28" xfId="72" applyNumberFormat="1" applyFont="1" applyFill="1" applyBorder="1" applyAlignment="1" applyProtection="1">
      <alignment horizontal="center"/>
      <protection locked="0"/>
    </xf>
    <xf numFmtId="0" fontId="39" fillId="33" borderId="28" xfId="72" applyFont="1" applyFill="1" applyBorder="1" applyAlignment="1" applyProtection="1">
      <alignment horizontal="center"/>
      <protection/>
    </xf>
    <xf numFmtId="174" fontId="40" fillId="34" borderId="28" xfId="72" applyNumberFormat="1" applyFont="1" applyFill="1" applyBorder="1" applyAlignment="1" applyProtection="1">
      <alignment horizontal="center"/>
      <protection/>
    </xf>
    <xf numFmtId="22" fontId="12" fillId="0" borderId="29" xfId="72" applyNumberFormat="1" applyFont="1" applyFill="1" applyBorder="1" applyAlignment="1" applyProtection="1">
      <alignment horizontal="center"/>
      <protection locked="0"/>
    </xf>
    <xf numFmtId="22" fontId="12" fillId="0" borderId="32" xfId="72" applyNumberFormat="1" applyFont="1" applyFill="1" applyBorder="1" applyAlignment="1" applyProtection="1">
      <alignment horizontal="center"/>
      <protection locked="0"/>
    </xf>
    <xf numFmtId="4" fontId="12" fillId="41" borderId="28" xfId="72" applyNumberFormat="1" applyFont="1" applyFill="1" applyBorder="1" applyAlignment="1" applyProtection="1" quotePrefix="1">
      <alignment horizontal="center"/>
      <protection/>
    </xf>
    <xf numFmtId="164" fontId="12" fillId="41" borderId="28" xfId="72" applyNumberFormat="1" applyFont="1" applyFill="1" applyBorder="1" applyAlignment="1" applyProtection="1" quotePrefix="1">
      <alignment horizontal="center"/>
      <protection/>
    </xf>
    <xf numFmtId="168" fontId="12" fillId="0" borderId="29" xfId="72" applyNumberFormat="1" applyFont="1" applyBorder="1" applyAlignment="1" applyProtection="1">
      <alignment horizontal="center"/>
      <protection locked="0"/>
    </xf>
    <xf numFmtId="173" fontId="12" fillId="0" borderId="28" xfId="72" applyNumberFormat="1" applyFont="1" applyBorder="1" applyAlignment="1" applyProtection="1" quotePrefix="1">
      <alignment horizontal="center"/>
      <protection/>
    </xf>
    <xf numFmtId="168" fontId="12" fillId="0" borderId="28" xfId="72" applyNumberFormat="1" applyFont="1" applyBorder="1" applyAlignment="1" applyProtection="1">
      <alignment horizontal="center"/>
      <protection/>
    </xf>
    <xf numFmtId="2" fontId="48" fillId="35" borderId="28" xfId="72" applyNumberFormat="1" applyFont="1" applyFill="1" applyBorder="1" applyAlignment="1" applyProtection="1">
      <alignment horizontal="center"/>
      <protection locked="0"/>
    </xf>
    <xf numFmtId="2" fontId="49" fillId="36" borderId="29" xfId="72" applyNumberFormat="1" applyFont="1" applyFill="1" applyBorder="1" applyAlignment="1" applyProtection="1">
      <alignment horizontal="center"/>
      <protection locked="0"/>
    </xf>
    <xf numFmtId="168" fontId="50" fillId="37" borderId="30" xfId="72" applyNumberFormat="1" applyFont="1" applyFill="1" applyBorder="1" applyAlignment="1" applyProtection="1" quotePrefix="1">
      <alignment horizontal="center"/>
      <protection locked="0"/>
    </xf>
    <xf numFmtId="168" fontId="50" fillId="37" borderId="31" xfId="72" applyNumberFormat="1" applyFont="1" applyFill="1" applyBorder="1" applyAlignment="1" applyProtection="1" quotePrefix="1">
      <alignment horizontal="center"/>
      <protection locked="0"/>
    </xf>
    <xf numFmtId="4" fontId="50" fillId="37" borderId="29" xfId="72" applyNumberFormat="1" applyFont="1" applyFill="1" applyBorder="1" applyAlignment="1" applyProtection="1">
      <alignment horizontal="center"/>
      <protection locked="0"/>
    </xf>
    <xf numFmtId="168" fontId="51" fillId="38" borderId="30" xfId="72" applyNumberFormat="1" applyFont="1" applyFill="1" applyBorder="1" applyAlignment="1" applyProtection="1" quotePrefix="1">
      <alignment horizontal="center"/>
      <protection locked="0"/>
    </xf>
    <xf numFmtId="168" fontId="51" fillId="38" borderId="31" xfId="72" applyNumberFormat="1" applyFont="1" applyFill="1" applyBorder="1" applyAlignment="1" applyProtection="1" quotePrefix="1">
      <alignment horizontal="center"/>
      <protection locked="0"/>
    </xf>
    <xf numFmtId="4" fontId="51" fillId="38" borderId="29" xfId="72" applyNumberFormat="1" applyFont="1" applyFill="1" applyBorder="1" applyAlignment="1" applyProtection="1">
      <alignment horizontal="center"/>
      <protection locked="0"/>
    </xf>
    <xf numFmtId="4" fontId="52" fillId="39" borderId="28" xfId="72" applyNumberFormat="1" applyFont="1" applyFill="1" applyBorder="1" applyAlignment="1" applyProtection="1">
      <alignment horizontal="center"/>
      <protection locked="0"/>
    </xf>
    <xf numFmtId="4" fontId="53" fillId="40" borderId="28" xfId="72" applyNumberFormat="1" applyFont="1" applyFill="1" applyBorder="1" applyAlignment="1" applyProtection="1">
      <alignment horizontal="center"/>
      <protection locked="0"/>
    </xf>
    <xf numFmtId="4" fontId="47" fillId="0" borderId="28" xfId="72" applyNumberFormat="1" applyFont="1" applyBorder="1" applyAlignment="1" applyProtection="1">
      <alignment horizontal="center"/>
      <protection/>
    </xf>
    <xf numFmtId="4" fontId="46" fillId="0" borderId="29" xfId="72" applyNumberFormat="1" applyFont="1" applyFill="1" applyBorder="1" applyAlignment="1">
      <alignment horizontal="right"/>
      <protection/>
    </xf>
    <xf numFmtId="2" fontId="12" fillId="0" borderId="15" xfId="72" applyNumberFormat="1" applyFont="1" applyFill="1" applyBorder="1" applyAlignment="1">
      <alignment horizontal="center"/>
      <protection/>
    </xf>
    <xf numFmtId="0" fontId="12" fillId="0" borderId="28" xfId="69" applyFont="1" applyFill="1" applyBorder="1" applyAlignment="1" applyProtection="1">
      <alignment horizontal="center"/>
      <protection locked="0"/>
    </xf>
    <xf numFmtId="164" fontId="12" fillId="0" borderId="28" xfId="69" applyNumberFormat="1" applyFont="1" applyFill="1" applyBorder="1" applyAlignment="1" applyProtection="1">
      <alignment horizontal="center"/>
      <protection locked="0"/>
    </xf>
    <xf numFmtId="170" fontId="12" fillId="0" borderId="28" xfId="69" applyNumberFormat="1" applyFont="1" applyFill="1" applyBorder="1" applyAlignment="1" applyProtection="1">
      <alignment horizontal="center"/>
      <protection locked="0"/>
    </xf>
    <xf numFmtId="22" fontId="12" fillId="0" borderId="29" xfId="69" applyNumberFormat="1" applyFont="1" applyFill="1" applyBorder="1" applyAlignment="1" applyProtection="1">
      <alignment horizontal="center"/>
      <protection locked="0"/>
    </xf>
    <xf numFmtId="22" fontId="12" fillId="0" borderId="33" xfId="69" applyNumberFormat="1" applyFont="1" applyFill="1" applyBorder="1" applyAlignment="1" applyProtection="1">
      <alignment horizontal="center"/>
      <protection locked="0"/>
    </xf>
    <xf numFmtId="0" fontId="12" fillId="0" borderId="28" xfId="72" applyFont="1" applyBorder="1" applyAlignment="1" applyProtection="1">
      <alignment horizontal="center"/>
      <protection locked="0"/>
    </xf>
    <xf numFmtId="164" fontId="12" fillId="0" borderId="28" xfId="72" applyNumberFormat="1" applyFont="1" applyBorder="1" applyAlignment="1" applyProtection="1">
      <alignment horizontal="center"/>
      <protection locked="0"/>
    </xf>
    <xf numFmtId="170" fontId="12" fillId="0" borderId="28" xfId="72" applyNumberFormat="1" applyFont="1" applyBorder="1" applyAlignment="1" applyProtection="1">
      <alignment horizontal="center"/>
      <protection locked="0"/>
    </xf>
    <xf numFmtId="22" fontId="12" fillId="0" borderId="29" xfId="72" applyNumberFormat="1" applyFont="1" applyBorder="1" applyAlignment="1" applyProtection="1">
      <alignment horizontal="center"/>
      <protection locked="0"/>
    </xf>
    <xf numFmtId="22" fontId="12" fillId="0" borderId="32" xfId="72" applyNumberFormat="1" applyFont="1" applyBorder="1" applyAlignment="1" applyProtection="1">
      <alignment horizontal="center"/>
      <protection locked="0"/>
    </xf>
    <xf numFmtId="22" fontId="12" fillId="0" borderId="33" xfId="72" applyNumberFormat="1" applyFont="1" applyBorder="1" applyAlignment="1" applyProtection="1">
      <alignment horizontal="center"/>
      <protection locked="0"/>
    </xf>
    <xf numFmtId="0" fontId="12" fillId="0" borderId="34" xfId="72" applyFont="1" applyFill="1" applyBorder="1" applyAlignment="1" applyProtection="1">
      <alignment horizontal="center"/>
      <protection locked="0"/>
    </xf>
    <xf numFmtId="0" fontId="12" fillId="0" borderId="35" xfId="72" applyFont="1" applyFill="1" applyBorder="1" applyAlignment="1" applyProtection="1">
      <alignment horizontal="center"/>
      <protection locked="0"/>
    </xf>
    <xf numFmtId="0" fontId="12" fillId="0" borderId="36" xfId="72" applyFont="1" applyBorder="1" applyAlignment="1" applyProtection="1">
      <alignment horizontal="center"/>
      <protection locked="0"/>
    </xf>
    <xf numFmtId="164" fontId="47" fillId="0" borderId="36" xfId="72" applyNumberFormat="1" applyFont="1" applyBorder="1" applyAlignment="1" applyProtection="1">
      <alignment horizontal="center"/>
      <protection locked="0"/>
    </xf>
    <xf numFmtId="170" fontId="12" fillId="0" borderId="36" xfId="72" applyNumberFormat="1" applyFont="1" applyBorder="1" applyAlignment="1" applyProtection="1">
      <alignment horizontal="center"/>
      <protection locked="0"/>
    </xf>
    <xf numFmtId="165" fontId="12" fillId="0" borderId="36" xfId="72" applyNumberFormat="1" applyFont="1" applyBorder="1" applyAlignment="1" applyProtection="1">
      <alignment horizontal="center"/>
      <protection locked="0"/>
    </xf>
    <xf numFmtId="0" fontId="39" fillId="33" borderId="36" xfId="72" applyFont="1" applyFill="1" applyBorder="1" applyAlignment="1" applyProtection="1">
      <alignment horizontal="center"/>
      <protection/>
    </xf>
    <xf numFmtId="174" fontId="40" fillId="34" borderId="36" xfId="72" applyNumberFormat="1" applyFont="1" applyFill="1" applyBorder="1" applyAlignment="1" applyProtection="1">
      <alignment horizontal="center"/>
      <protection/>
    </xf>
    <xf numFmtId="22" fontId="12" fillId="0" borderId="36" xfId="72" applyNumberFormat="1" applyFont="1" applyBorder="1" applyAlignment="1" applyProtection="1">
      <alignment horizontal="center"/>
      <protection locked="0"/>
    </xf>
    <xf numFmtId="168" fontId="12" fillId="0" borderId="36" xfId="72" applyNumberFormat="1" applyFont="1" applyBorder="1" applyAlignment="1" applyProtection="1">
      <alignment horizontal="center"/>
      <protection/>
    </xf>
    <xf numFmtId="168" fontId="12" fillId="0" borderId="36" xfId="72" applyNumberFormat="1" applyFont="1" applyBorder="1" applyAlignment="1" applyProtection="1">
      <alignment horizontal="center"/>
      <protection locked="0"/>
    </xf>
    <xf numFmtId="173" fontId="12" fillId="0" borderId="36" xfId="72" applyNumberFormat="1" applyFont="1" applyBorder="1" applyAlignment="1" applyProtection="1" quotePrefix="1">
      <alignment horizontal="center"/>
      <protection locked="0"/>
    </xf>
    <xf numFmtId="2" fontId="41" fillId="35" borderId="36" xfId="72" applyNumberFormat="1" applyFont="1" applyFill="1" applyBorder="1" applyAlignment="1" applyProtection="1">
      <alignment horizontal="center"/>
      <protection locked="0"/>
    </xf>
    <xf numFmtId="2" fontId="49" fillId="36" borderId="36" xfId="72" applyNumberFormat="1" applyFont="1" applyFill="1" applyBorder="1" applyAlignment="1" applyProtection="1">
      <alignment horizontal="center"/>
      <protection locked="0"/>
    </xf>
    <xf numFmtId="168" fontId="50" fillId="37" borderId="37" xfId="72" applyNumberFormat="1" applyFont="1" applyFill="1" applyBorder="1" applyAlignment="1" applyProtection="1" quotePrefix="1">
      <alignment horizontal="center"/>
      <protection locked="0"/>
    </xf>
    <xf numFmtId="168" fontId="50" fillId="37" borderId="38" xfId="72" applyNumberFormat="1" applyFont="1" applyFill="1" applyBorder="1" applyAlignment="1" applyProtection="1" quotePrefix="1">
      <alignment horizontal="center"/>
      <protection locked="0"/>
    </xf>
    <xf numFmtId="4" fontId="50" fillId="37" borderId="39" xfId="72" applyNumberFormat="1" applyFont="1" applyFill="1" applyBorder="1" applyAlignment="1" applyProtection="1">
      <alignment horizontal="center"/>
      <protection locked="0"/>
    </xf>
    <xf numFmtId="168" fontId="51" fillId="38" borderId="37" xfId="72" applyNumberFormat="1" applyFont="1" applyFill="1" applyBorder="1" applyAlignment="1" applyProtection="1" quotePrefix="1">
      <alignment horizontal="center"/>
      <protection locked="0"/>
    </xf>
    <xf numFmtId="168" fontId="51" fillId="38" borderId="38" xfId="72" applyNumberFormat="1" applyFont="1" applyFill="1" applyBorder="1" applyAlignment="1" applyProtection="1" quotePrefix="1">
      <alignment horizontal="center"/>
      <protection locked="0"/>
    </xf>
    <xf numFmtId="4" fontId="51" fillId="38" borderId="39" xfId="72" applyNumberFormat="1" applyFont="1" applyFill="1" applyBorder="1" applyAlignment="1" applyProtection="1">
      <alignment horizontal="center"/>
      <protection locked="0"/>
    </xf>
    <xf numFmtId="4" fontId="52" fillId="39" borderId="36" xfId="72" applyNumberFormat="1" applyFont="1" applyFill="1" applyBorder="1" applyAlignment="1" applyProtection="1">
      <alignment horizontal="center"/>
      <protection locked="0"/>
    </xf>
    <xf numFmtId="4" fontId="53" fillId="40" borderId="36" xfId="72" applyNumberFormat="1" applyFont="1" applyFill="1" applyBorder="1" applyAlignment="1" applyProtection="1">
      <alignment horizontal="center"/>
      <protection locked="0"/>
    </xf>
    <xf numFmtId="4" fontId="47" fillId="0" borderId="36" xfId="72" applyNumberFormat="1" applyFont="1" applyBorder="1" applyAlignment="1" applyProtection="1">
      <alignment horizontal="center"/>
      <protection locked="0"/>
    </xf>
    <xf numFmtId="2" fontId="46" fillId="0" borderId="40" xfId="72" applyNumberFormat="1" applyFont="1" applyFill="1" applyBorder="1" applyAlignment="1">
      <alignment horizontal="right"/>
      <protection/>
    </xf>
    <xf numFmtId="0" fontId="55" fillId="0" borderId="41" xfId="72" applyFont="1" applyBorder="1" applyAlignment="1">
      <alignment horizontal="center"/>
      <protection/>
    </xf>
    <xf numFmtId="0" fontId="56" fillId="0" borderId="0" xfId="72" applyFont="1" applyBorder="1" applyAlignment="1" applyProtection="1">
      <alignment horizontal="left"/>
      <protection/>
    </xf>
    <xf numFmtId="164" fontId="47" fillId="0" borderId="0" xfId="72" applyNumberFormat="1" applyFont="1" applyBorder="1" applyAlignment="1" applyProtection="1">
      <alignment horizontal="center"/>
      <protection/>
    </xf>
    <xf numFmtId="0" fontId="12" fillId="0" borderId="0" xfId="72" applyFont="1" applyBorder="1" applyAlignment="1" applyProtection="1">
      <alignment horizontal="center"/>
      <protection/>
    </xf>
    <xf numFmtId="165" fontId="12" fillId="0" borderId="0" xfId="72" applyNumberFormat="1" applyFont="1" applyBorder="1" applyAlignment="1" applyProtection="1">
      <alignment horizontal="center"/>
      <protection/>
    </xf>
    <xf numFmtId="168" fontId="12" fillId="0" borderId="0" xfId="72" applyNumberFormat="1" applyFont="1" applyBorder="1" applyAlignment="1" applyProtection="1">
      <alignment horizontal="center"/>
      <protection/>
    </xf>
    <xf numFmtId="173" fontId="12" fillId="0" borderId="0" xfId="72" applyNumberFormat="1" applyFont="1" applyBorder="1" applyAlignment="1" applyProtection="1" quotePrefix="1">
      <alignment horizontal="center"/>
      <protection/>
    </xf>
    <xf numFmtId="2" fontId="48" fillId="35" borderId="21" xfId="72" applyNumberFormat="1" applyFont="1" applyFill="1" applyBorder="1" applyAlignment="1" applyProtection="1">
      <alignment horizontal="center"/>
      <protection/>
    </xf>
    <xf numFmtId="2" fontId="49" fillId="36" borderId="21" xfId="72" applyNumberFormat="1" applyFont="1" applyFill="1" applyBorder="1" applyAlignment="1" applyProtection="1">
      <alignment horizontal="center"/>
      <protection/>
    </xf>
    <xf numFmtId="2" fontId="50" fillId="37" borderId="21" xfId="72" applyNumberFormat="1" applyFont="1" applyFill="1" applyBorder="1" applyAlignment="1" applyProtection="1">
      <alignment horizontal="center"/>
      <protection/>
    </xf>
    <xf numFmtId="2" fontId="51" fillId="38" borderId="21" xfId="72" applyNumberFormat="1" applyFont="1" applyFill="1" applyBorder="1" applyAlignment="1" applyProtection="1">
      <alignment horizontal="center"/>
      <protection/>
    </xf>
    <xf numFmtId="2" fontId="52" fillId="39" borderId="21" xfId="72" applyNumberFormat="1" applyFont="1" applyFill="1" applyBorder="1" applyAlignment="1" applyProtection="1">
      <alignment horizontal="center"/>
      <protection/>
    </xf>
    <xf numFmtId="2" fontId="53" fillId="40" borderId="21" xfId="72" applyNumberFormat="1" applyFont="1" applyFill="1" applyBorder="1" applyAlignment="1" applyProtection="1">
      <alignment horizontal="center"/>
      <protection/>
    </xf>
    <xf numFmtId="2" fontId="57" fillId="0" borderId="42" xfId="72" applyNumberFormat="1" applyFont="1" applyBorder="1" applyAlignment="1" applyProtection="1">
      <alignment horizontal="center"/>
      <protection/>
    </xf>
    <xf numFmtId="7" fontId="4" fillId="0" borderId="21" xfId="72" applyNumberFormat="1" applyFont="1" applyFill="1" applyBorder="1" applyAlignment="1" applyProtection="1">
      <alignment horizontal="right"/>
      <protection/>
    </xf>
    <xf numFmtId="0" fontId="12" fillId="0" borderId="18" xfId="72" applyFont="1" applyBorder="1">
      <alignment/>
      <protection/>
    </xf>
    <xf numFmtId="0" fontId="12" fillId="0" borderId="19" xfId="72" applyFont="1" applyBorder="1">
      <alignment/>
      <protection/>
    </xf>
    <xf numFmtId="0" fontId="12" fillId="0" borderId="20" xfId="72" applyFont="1" applyBorder="1">
      <alignment/>
      <protection/>
    </xf>
    <xf numFmtId="0" fontId="3" fillId="0" borderId="0" xfId="72" applyBorder="1">
      <alignment/>
      <protection/>
    </xf>
    <xf numFmtId="0" fontId="15" fillId="0" borderId="0" xfId="72" applyFont="1" applyAlignment="1">
      <alignment vertical="top"/>
      <protection/>
    </xf>
    <xf numFmtId="0" fontId="15" fillId="0" borderId="14" xfId="72" applyFont="1" applyBorder="1" applyAlignment="1">
      <alignment vertical="top"/>
      <protection/>
    </xf>
    <xf numFmtId="0" fontId="15" fillId="0" borderId="0" xfId="72" applyFont="1" applyBorder="1" applyAlignment="1">
      <alignment vertical="top"/>
      <protection/>
    </xf>
    <xf numFmtId="0" fontId="18" fillId="0" borderId="0" xfId="72" applyFont="1" applyBorder="1" applyAlignment="1">
      <alignment vertical="top"/>
      <protection/>
    </xf>
    <xf numFmtId="0" fontId="15" fillId="0" borderId="15" xfId="72" applyFont="1" applyFill="1" applyBorder="1" applyAlignment="1">
      <alignment vertical="top"/>
      <protection/>
    </xf>
    <xf numFmtId="0" fontId="12" fillId="0" borderId="0" xfId="72" applyFont="1" applyAlignment="1">
      <alignment vertical="top"/>
      <protection/>
    </xf>
    <xf numFmtId="0" fontId="12" fillId="0" borderId="14" xfId="72" applyFont="1" applyBorder="1" applyAlignment="1">
      <alignment vertical="top"/>
      <protection/>
    </xf>
    <xf numFmtId="0" fontId="12" fillId="0" borderId="0" xfId="72" applyFont="1" applyBorder="1" applyAlignment="1">
      <alignment vertical="top"/>
      <protection/>
    </xf>
    <xf numFmtId="0" fontId="12" fillId="0" borderId="0" xfId="72" applyFont="1" applyBorder="1" applyAlignment="1" applyProtection="1">
      <alignment vertical="top"/>
      <protection/>
    </xf>
    <xf numFmtId="0" fontId="12" fillId="0" borderId="15" xfId="72" applyFont="1" applyFill="1" applyBorder="1" applyAlignment="1">
      <alignment vertical="top"/>
      <protection/>
    </xf>
    <xf numFmtId="0" fontId="12" fillId="0" borderId="28" xfId="72" applyFont="1" applyFill="1" applyBorder="1" applyAlignment="1">
      <alignment horizontal="center"/>
      <protection/>
    </xf>
    <xf numFmtId="2" fontId="48" fillId="35" borderId="28" xfId="72" applyNumberFormat="1" applyFont="1" applyFill="1" applyBorder="1" applyAlignment="1" applyProtection="1">
      <alignment horizontal="center"/>
      <protection/>
    </xf>
    <xf numFmtId="2" fontId="49" fillId="36" borderId="29" xfId="72" applyNumberFormat="1" applyFont="1" applyFill="1" applyBorder="1" applyAlignment="1" applyProtection="1">
      <alignment horizontal="center"/>
      <protection/>
    </xf>
    <xf numFmtId="168" fontId="50" fillId="37" borderId="30" xfId="72" applyNumberFormat="1" applyFont="1" applyFill="1" applyBorder="1" applyAlignment="1" applyProtection="1" quotePrefix="1">
      <alignment horizontal="center"/>
      <protection/>
    </xf>
    <xf numFmtId="168" fontId="50" fillId="37" borderId="31" xfId="72" applyNumberFormat="1" applyFont="1" applyFill="1" applyBorder="1" applyAlignment="1" applyProtection="1" quotePrefix="1">
      <alignment horizontal="center"/>
      <protection/>
    </xf>
    <xf numFmtId="4" fontId="50" fillId="37" borderId="29" xfId="72" applyNumberFormat="1" applyFont="1" applyFill="1" applyBorder="1" applyAlignment="1" applyProtection="1">
      <alignment horizontal="center"/>
      <protection/>
    </xf>
    <xf numFmtId="168" fontId="51" fillId="38" borderId="30" xfId="72" applyNumberFormat="1" applyFont="1" applyFill="1" applyBorder="1" applyAlignment="1" applyProtection="1" quotePrefix="1">
      <alignment horizontal="center"/>
      <protection/>
    </xf>
    <xf numFmtId="168" fontId="51" fillId="38" borderId="31" xfId="72" applyNumberFormat="1" applyFont="1" applyFill="1" applyBorder="1" applyAlignment="1" applyProtection="1" quotePrefix="1">
      <alignment horizontal="center"/>
      <protection/>
    </xf>
    <xf numFmtId="4" fontId="51" fillId="38" borderId="29" xfId="72" applyNumberFormat="1" applyFont="1" applyFill="1" applyBorder="1" applyAlignment="1" applyProtection="1">
      <alignment horizontal="center"/>
      <protection/>
    </xf>
    <xf numFmtId="4" fontId="52" fillId="39" borderId="28" xfId="72" applyNumberFormat="1" applyFont="1" applyFill="1" applyBorder="1" applyAlignment="1" applyProtection="1">
      <alignment horizontal="center"/>
      <protection/>
    </xf>
    <xf numFmtId="4" fontId="53" fillId="40" borderId="28" xfId="72" applyNumberFormat="1" applyFont="1" applyFill="1" applyBorder="1" applyAlignment="1" applyProtection="1">
      <alignment horizontal="center"/>
      <protection/>
    </xf>
    <xf numFmtId="4" fontId="12" fillId="0" borderId="28" xfId="72" applyNumberFormat="1" applyFont="1" applyBorder="1" applyAlignment="1" applyProtection="1">
      <alignment horizontal="center"/>
      <protection/>
    </xf>
    <xf numFmtId="0" fontId="12" fillId="0" borderId="0" xfId="72" applyFont="1" applyBorder="1" applyAlignment="1">
      <alignment horizontal="left"/>
      <protection/>
    </xf>
    <xf numFmtId="0" fontId="16" fillId="0" borderId="0" xfId="72" applyFont="1" applyBorder="1">
      <alignment/>
      <protection/>
    </xf>
    <xf numFmtId="0" fontId="21" fillId="0" borderId="15" xfId="72" applyFont="1" applyFill="1" applyBorder="1">
      <alignment/>
      <protection/>
    </xf>
    <xf numFmtId="0" fontId="18" fillId="0" borderId="0" xfId="72" applyFont="1" applyBorder="1" applyAlignment="1">
      <alignment horizontal="left" vertical="top"/>
      <protection/>
    </xf>
    <xf numFmtId="0" fontId="28" fillId="0" borderId="21" xfId="63" applyFont="1" applyBorder="1" applyAlignment="1">
      <alignment horizontal="center" vertical="center"/>
      <protection/>
    </xf>
    <xf numFmtId="164" fontId="28" fillId="0" borderId="17" xfId="72" applyNumberFormat="1" applyFont="1" applyBorder="1" applyAlignment="1" applyProtection="1">
      <alignment horizontal="center" vertical="center" wrapText="1"/>
      <protection/>
    </xf>
    <xf numFmtId="0" fontId="28" fillId="0" borderId="22" xfId="72" applyFont="1" applyBorder="1" applyAlignment="1" applyProtection="1">
      <alignment horizontal="center" vertical="center" wrapText="1"/>
      <protection/>
    </xf>
    <xf numFmtId="168" fontId="58" fillId="37" borderId="21" xfId="72" applyNumberFormat="1" applyFont="1" applyFill="1" applyBorder="1" applyAlignment="1" applyProtection="1">
      <alignment horizontal="center" vertical="center"/>
      <protection/>
    </xf>
    <xf numFmtId="0" fontId="12" fillId="0" borderId="23" xfId="72" applyFont="1" applyBorder="1" applyAlignment="1">
      <alignment horizontal="center"/>
      <protection/>
    </xf>
    <xf numFmtId="0" fontId="12" fillId="0" borderId="29" xfId="72" applyFont="1" applyBorder="1" applyAlignment="1">
      <alignment horizontal="center"/>
      <protection/>
    </xf>
    <xf numFmtId="0" fontId="61" fillId="37" borderId="28" xfId="72" applyFont="1" applyFill="1" applyBorder="1" applyAlignment="1" applyProtection="1">
      <alignment horizontal="center"/>
      <protection/>
    </xf>
    <xf numFmtId="173" fontId="12" fillId="0" borderId="29" xfId="72" applyNumberFormat="1" applyFont="1" applyBorder="1" applyAlignment="1" applyProtection="1" quotePrefix="1">
      <alignment horizontal="center"/>
      <protection/>
    </xf>
    <xf numFmtId="4" fontId="12" fillId="0" borderId="15" xfId="72" applyNumberFormat="1" applyFont="1" applyFill="1" applyBorder="1" applyAlignment="1">
      <alignment horizontal="center"/>
      <protection/>
    </xf>
    <xf numFmtId="0" fontId="6" fillId="0" borderId="0" xfId="72" applyFont="1" applyFill="1" applyBorder="1" applyAlignment="1" applyProtection="1">
      <alignment horizontal="left"/>
      <protection/>
    </xf>
    <xf numFmtId="0" fontId="3" fillId="0" borderId="41" xfId="72" applyFont="1" applyBorder="1" applyAlignment="1" applyProtection="1">
      <alignment horizontal="center"/>
      <protection/>
    </xf>
    <xf numFmtId="0" fontId="11" fillId="0" borderId="0" xfId="72" applyFont="1" applyFill="1" applyAlignment="1">
      <alignment horizontal="right" vertical="top"/>
      <protection/>
    </xf>
    <xf numFmtId="0" fontId="9" fillId="0" borderId="0" xfId="72" applyFont="1" applyFill="1" applyAlignment="1">
      <alignment horizontal="centerContinuous"/>
      <protection/>
    </xf>
    <xf numFmtId="0" fontId="6" fillId="0" borderId="0" xfId="72" applyFont="1" applyFill="1" applyAlignment="1">
      <alignment horizontal="centerContinuous"/>
      <protection/>
    </xf>
    <xf numFmtId="0" fontId="13" fillId="0" borderId="0" xfId="72" applyFont="1" applyFill="1" applyAlignment="1">
      <alignment horizontal="centerContinuous"/>
      <protection/>
    </xf>
    <xf numFmtId="0" fontId="13" fillId="0" borderId="0" xfId="72" applyFont="1" applyFill="1">
      <alignment/>
      <protection/>
    </xf>
    <xf numFmtId="0" fontId="12" fillId="0" borderId="11" xfId="72" applyFont="1" applyFill="1" applyBorder="1">
      <alignment/>
      <protection/>
    </xf>
    <xf numFmtId="0" fontId="12" fillId="0" borderId="12" xfId="72" applyFont="1" applyFill="1" applyBorder="1">
      <alignment/>
      <protection/>
    </xf>
    <xf numFmtId="0" fontId="15" fillId="0" borderId="0" xfId="72" applyFont="1" applyFill="1">
      <alignment/>
      <protection/>
    </xf>
    <xf numFmtId="0" fontId="15" fillId="0" borderId="14" xfId="72" applyFont="1" applyFill="1" applyBorder="1">
      <alignment/>
      <protection/>
    </xf>
    <xf numFmtId="0" fontId="15" fillId="0" borderId="0" xfId="72" applyFont="1" applyFill="1" applyBorder="1">
      <alignment/>
      <protection/>
    </xf>
    <xf numFmtId="0" fontId="18" fillId="0" borderId="0" xfId="72" applyFont="1" applyFill="1" applyBorder="1" applyAlignment="1">
      <alignment horizontal="left"/>
      <protection/>
    </xf>
    <xf numFmtId="0" fontId="15" fillId="0" borderId="0" xfId="72" applyFont="1" applyFill="1" applyBorder="1" applyAlignment="1" applyProtection="1">
      <alignment horizontal="left"/>
      <protection/>
    </xf>
    <xf numFmtId="0" fontId="12" fillId="0" borderId="14" xfId="72" applyFont="1" applyFill="1" applyBorder="1">
      <alignment/>
      <protection/>
    </xf>
    <xf numFmtId="0" fontId="5" fillId="0" borderId="0" xfId="72" applyFont="1" applyFill="1" applyBorder="1" applyAlignment="1">
      <alignment horizontal="left"/>
      <protection/>
    </xf>
    <xf numFmtId="0" fontId="15" fillId="0" borderId="0" xfId="72" applyFont="1" applyFill="1" applyAlignment="1">
      <alignment vertical="center"/>
      <protection/>
    </xf>
    <xf numFmtId="0" fontId="15" fillId="0" borderId="14" xfId="72" applyFont="1" applyFill="1" applyBorder="1" applyAlignment="1">
      <alignment vertical="center"/>
      <protection/>
    </xf>
    <xf numFmtId="0" fontId="15" fillId="0" borderId="0" xfId="72" applyFont="1" applyFill="1" applyBorder="1" applyAlignment="1">
      <alignment vertical="center"/>
      <protection/>
    </xf>
    <xf numFmtId="0" fontId="18" fillId="0" borderId="0" xfId="72" applyFont="1" applyFill="1" applyBorder="1" applyAlignment="1">
      <alignment horizontal="left" vertical="center"/>
      <protection/>
    </xf>
    <xf numFmtId="0" fontId="18" fillId="0" borderId="0" xfId="72" applyFont="1" applyFill="1" applyBorder="1" applyAlignment="1">
      <alignment vertical="center"/>
      <protection/>
    </xf>
    <xf numFmtId="0" fontId="15" fillId="0" borderId="15" xfId="72" applyFont="1" applyFill="1" applyBorder="1" applyAlignment="1">
      <alignment vertical="center"/>
      <protection/>
    </xf>
    <xf numFmtId="0" fontId="15" fillId="0" borderId="0" xfId="72" applyFont="1" applyAlignment="1">
      <alignment vertical="center"/>
      <protection/>
    </xf>
    <xf numFmtId="0" fontId="12" fillId="0" borderId="0" xfId="72" applyFont="1" applyFill="1" applyAlignment="1">
      <alignment vertical="center"/>
      <protection/>
    </xf>
    <xf numFmtId="0" fontId="12" fillId="0" borderId="14" xfId="72" applyFont="1" applyFill="1" applyBorder="1" applyAlignment="1">
      <alignment vertical="center"/>
      <protection/>
    </xf>
    <xf numFmtId="0" fontId="12" fillId="0" borderId="0" xfId="72" applyFont="1" applyFill="1" applyBorder="1" applyAlignment="1">
      <alignment vertical="center"/>
      <protection/>
    </xf>
    <xf numFmtId="0" fontId="12" fillId="0" borderId="0" xfId="72" applyFont="1" applyAlignment="1">
      <alignment vertical="center"/>
      <protection/>
    </xf>
    <xf numFmtId="0" fontId="12" fillId="0" borderId="15" xfId="72" applyFont="1" applyFill="1" applyBorder="1" applyAlignment="1">
      <alignment vertical="center"/>
      <protection/>
    </xf>
    <xf numFmtId="0" fontId="18" fillId="0" borderId="0" xfId="72" applyFont="1" applyFill="1" applyAlignment="1">
      <alignment vertical="center"/>
      <protection/>
    </xf>
    <xf numFmtId="0" fontId="23" fillId="0" borderId="0" xfId="72" applyFont="1" applyFill="1" applyBorder="1" applyAlignment="1">
      <alignment vertical="center"/>
      <protection/>
    </xf>
    <xf numFmtId="0" fontId="12" fillId="0" borderId="0" xfId="72" applyFont="1" applyFill="1" applyBorder="1" applyAlignment="1">
      <alignment horizontal="center"/>
      <protection/>
    </xf>
    <xf numFmtId="0" fontId="21" fillId="0" borderId="0" xfId="72" applyFont="1" applyFill="1">
      <alignment/>
      <protection/>
    </xf>
    <xf numFmtId="0" fontId="22" fillId="0" borderId="0" xfId="72" applyFont="1" applyFill="1" applyAlignment="1">
      <alignment horizontal="centerContinuous"/>
      <protection/>
    </xf>
    <xf numFmtId="0" fontId="22" fillId="0" borderId="0" xfId="72" applyFont="1" applyFill="1" applyBorder="1" applyAlignment="1">
      <alignment horizontal="centerContinuous"/>
      <protection/>
    </xf>
    <xf numFmtId="0" fontId="24" fillId="0" borderId="15" xfId="72" applyFont="1" applyFill="1" applyBorder="1" applyAlignment="1">
      <alignment horizontal="centerContinuous"/>
      <protection/>
    </xf>
    <xf numFmtId="0" fontId="12" fillId="0" borderId="16" xfId="72" applyFont="1" applyFill="1" applyBorder="1" applyAlignment="1" applyProtection="1">
      <alignment horizontal="left"/>
      <protection/>
    </xf>
    <xf numFmtId="0" fontId="12" fillId="0" borderId="41" xfId="72" applyFont="1" applyFill="1" applyBorder="1" applyAlignment="1" applyProtection="1">
      <alignment horizontal="center"/>
      <protection/>
    </xf>
    <xf numFmtId="0" fontId="12" fillId="0" borderId="21" xfId="72" applyFont="1" applyFill="1" applyBorder="1" applyAlignment="1">
      <alignment horizontal="center"/>
      <protection/>
    </xf>
    <xf numFmtId="0" fontId="3" fillId="0" borderId="16" xfId="72" applyFont="1" applyFill="1" applyBorder="1" applyAlignment="1" applyProtection="1" quotePrefix="1">
      <alignment horizontal="left"/>
      <protection/>
    </xf>
    <xf numFmtId="0" fontId="3" fillId="0" borderId="22" xfId="72" applyFont="1" applyFill="1" applyBorder="1" applyAlignment="1" applyProtection="1">
      <alignment horizontal="center"/>
      <protection/>
    </xf>
    <xf numFmtId="164" fontId="3" fillId="0" borderId="21" xfId="72" applyNumberFormat="1" applyFont="1" applyFill="1" applyBorder="1" applyAlignment="1" applyProtection="1">
      <alignment horizontal="center"/>
      <protection/>
    </xf>
    <xf numFmtId="22" fontId="12" fillId="0" borderId="0" xfId="72" applyNumberFormat="1" applyFont="1" applyFill="1" applyBorder="1">
      <alignment/>
      <protection/>
    </xf>
    <xf numFmtId="0" fontId="27" fillId="0" borderId="0" xfId="72" applyFont="1" applyFill="1" applyBorder="1">
      <alignment/>
      <protection/>
    </xf>
    <xf numFmtId="0" fontId="28" fillId="0" borderId="21" xfId="72" applyFont="1" applyFill="1" applyBorder="1" applyAlignment="1">
      <alignment horizontal="center" vertical="center"/>
      <protection/>
    </xf>
    <xf numFmtId="0" fontId="28" fillId="0" borderId="21" xfId="72" applyFont="1" applyFill="1" applyBorder="1" applyAlignment="1" applyProtection="1">
      <alignment horizontal="center" vertical="center" wrapText="1"/>
      <protection/>
    </xf>
    <xf numFmtId="0" fontId="28" fillId="0" borderId="21" xfId="72" applyFont="1" applyFill="1" applyBorder="1" applyAlignment="1" applyProtection="1">
      <alignment horizontal="center" vertical="center"/>
      <protection/>
    </xf>
    <xf numFmtId="0" fontId="28" fillId="0" borderId="21" xfId="72" applyFont="1" applyFill="1" applyBorder="1" applyAlignment="1" applyProtection="1" quotePrefix="1">
      <alignment horizontal="center" vertical="center" wrapText="1"/>
      <protection/>
    </xf>
    <xf numFmtId="0" fontId="28" fillId="0" borderId="21" xfId="72" applyFont="1" applyFill="1" applyBorder="1" applyAlignment="1">
      <alignment horizontal="center" vertical="center" wrapText="1"/>
      <protection/>
    </xf>
    <xf numFmtId="0" fontId="58" fillId="37" borderId="21" xfId="72" applyFont="1" applyFill="1" applyBorder="1" applyAlignment="1" applyProtection="1">
      <alignment horizontal="center" vertical="center"/>
      <protection/>
    </xf>
    <xf numFmtId="0" fontId="28" fillId="0" borderId="16" xfId="72" applyFont="1" applyFill="1" applyBorder="1" applyAlignment="1" applyProtection="1">
      <alignment horizontal="center" vertical="center"/>
      <protection/>
    </xf>
    <xf numFmtId="0" fontId="60" fillId="42" borderId="21" xfId="72" applyFont="1" applyFill="1" applyBorder="1" applyAlignment="1" applyProtection="1">
      <alignment horizontal="center" vertical="center"/>
      <protection/>
    </xf>
    <xf numFmtId="0" fontId="64" fillId="39" borderId="21" xfId="72" applyFont="1" applyFill="1" applyBorder="1" applyAlignment="1">
      <alignment horizontal="center" vertical="center" wrapText="1"/>
      <protection/>
    </xf>
    <xf numFmtId="0" fontId="65" fillId="36" borderId="21" xfId="72" applyFont="1" applyFill="1" applyBorder="1" applyAlignment="1">
      <alignment horizontal="center" vertical="center" wrapText="1"/>
      <protection/>
    </xf>
    <xf numFmtId="0" fontId="66" fillId="43" borderId="16" xfId="72" applyFont="1" applyFill="1" applyBorder="1" applyAlignment="1" applyProtection="1">
      <alignment horizontal="centerContinuous" vertical="center" wrapText="1"/>
      <protection/>
    </xf>
    <xf numFmtId="0" fontId="66" fillId="43" borderId="17" xfId="72" applyFont="1" applyFill="1" applyBorder="1" applyAlignment="1">
      <alignment horizontal="centerContinuous" vertical="center"/>
      <protection/>
    </xf>
    <xf numFmtId="0" fontId="32" fillId="44" borderId="21" xfId="72" applyFont="1" applyFill="1" applyBorder="1" applyAlignment="1">
      <alignment horizontal="center" vertical="center" wrapText="1"/>
      <protection/>
    </xf>
    <xf numFmtId="0" fontId="67" fillId="39" borderId="21" xfId="72" applyFont="1" applyFill="1" applyBorder="1" applyAlignment="1">
      <alignment horizontal="center" vertical="center" wrapText="1"/>
      <protection/>
    </xf>
    <xf numFmtId="0" fontId="12" fillId="0" borderId="43" xfId="72" applyFont="1" applyFill="1" applyBorder="1" applyAlignment="1">
      <alignment horizontal="center"/>
      <protection/>
    </xf>
    <xf numFmtId="164" fontId="12" fillId="0" borderId="43" xfId="72" applyNumberFormat="1" applyFont="1" applyFill="1" applyBorder="1" applyAlignment="1" applyProtection="1">
      <alignment horizontal="center"/>
      <protection/>
    </xf>
    <xf numFmtId="0" fontId="61" fillId="37" borderId="43" xfId="72" applyFont="1" applyFill="1" applyBorder="1" applyAlignment="1">
      <alignment horizontal="center"/>
      <protection/>
    </xf>
    <xf numFmtId="0" fontId="12" fillId="0" borderId="44" xfId="72" applyFont="1" applyFill="1" applyBorder="1" applyAlignment="1">
      <alignment horizontal="center"/>
      <protection/>
    </xf>
    <xf numFmtId="0" fontId="27" fillId="42" borderId="43" xfId="72" applyFont="1" applyFill="1" applyBorder="1" applyAlignment="1">
      <alignment horizontal="center"/>
      <protection/>
    </xf>
    <xf numFmtId="0" fontId="68" fillId="39" borderId="43" xfId="72" applyFont="1" applyFill="1" applyBorder="1" applyAlignment="1">
      <alignment horizontal="center"/>
      <protection/>
    </xf>
    <xf numFmtId="0" fontId="69" fillId="36" borderId="43" xfId="72" applyFont="1" applyFill="1" applyBorder="1" applyAlignment="1">
      <alignment horizontal="center"/>
      <protection/>
    </xf>
    <xf numFmtId="0" fontId="50" fillId="37" borderId="24" xfId="72" applyFont="1" applyFill="1" applyBorder="1" applyAlignment="1">
      <alignment horizontal="center"/>
      <protection/>
    </xf>
    <xf numFmtId="0" fontId="50" fillId="37" borderId="26" xfId="72" applyFont="1" applyFill="1" applyBorder="1" applyAlignment="1">
      <alignment horizontal="center"/>
      <protection/>
    </xf>
    <xf numFmtId="0" fontId="70" fillId="43" borderId="45" xfId="72" applyFont="1" applyFill="1" applyBorder="1" applyAlignment="1">
      <alignment horizontal="center"/>
      <protection/>
    </xf>
    <xf numFmtId="0" fontId="70" fillId="43" borderId="46" xfId="72" applyFont="1" applyFill="1" applyBorder="1" applyAlignment="1">
      <alignment horizontal="center"/>
      <protection/>
    </xf>
    <xf numFmtId="0" fontId="48" fillId="44" borderId="43" xfId="72" applyFont="1" applyFill="1" applyBorder="1" applyAlignment="1">
      <alignment horizontal="center"/>
      <protection/>
    </xf>
    <xf numFmtId="0" fontId="71" fillId="39" borderId="43" xfId="72" applyFont="1" applyFill="1" applyBorder="1" applyAlignment="1">
      <alignment horizontal="center"/>
      <protection/>
    </xf>
    <xf numFmtId="7" fontId="46" fillId="0" borderId="44" xfId="72" applyNumberFormat="1" applyFont="1" applyFill="1" applyBorder="1" applyAlignment="1">
      <alignment/>
      <protection/>
    </xf>
    <xf numFmtId="164" fontId="12" fillId="0" borderId="27" xfId="72" applyNumberFormat="1" applyFont="1" applyFill="1" applyBorder="1" applyAlignment="1" applyProtection="1">
      <alignment horizontal="center"/>
      <protection/>
    </xf>
    <xf numFmtId="0" fontId="61" fillId="37" borderId="27" xfId="72" applyFont="1" applyFill="1" applyBorder="1" applyAlignment="1">
      <alignment horizontal="center"/>
      <protection/>
    </xf>
    <xf numFmtId="0" fontId="12" fillId="0" borderId="47" xfId="72" applyFont="1" applyFill="1" applyBorder="1" applyAlignment="1">
      <alignment horizontal="center"/>
      <protection/>
    </xf>
    <xf numFmtId="0" fontId="27" fillId="42" borderId="27" xfId="72" applyFont="1" applyFill="1" applyBorder="1" applyAlignment="1">
      <alignment horizontal="center"/>
      <protection/>
    </xf>
    <xf numFmtId="0" fontId="68" fillId="39" borderId="27" xfId="72" applyFont="1" applyFill="1" applyBorder="1" applyAlignment="1">
      <alignment horizontal="center"/>
      <protection/>
    </xf>
    <xf numFmtId="0" fontId="69" fillId="36" borderId="27" xfId="72" applyFont="1" applyFill="1" applyBorder="1" applyAlignment="1">
      <alignment horizontal="center"/>
      <protection/>
    </xf>
    <xf numFmtId="0" fontId="50" fillId="37" borderId="48" xfId="72" applyFont="1" applyFill="1" applyBorder="1" applyAlignment="1">
      <alignment horizontal="center"/>
      <protection/>
    </xf>
    <xf numFmtId="0" fontId="50" fillId="37" borderId="49" xfId="72" applyFont="1" applyFill="1" applyBorder="1" applyAlignment="1">
      <alignment horizontal="center"/>
      <protection/>
    </xf>
    <xf numFmtId="0" fontId="70" fillId="43" borderId="48" xfId="72" applyFont="1" applyFill="1" applyBorder="1" applyAlignment="1">
      <alignment horizontal="center"/>
      <protection/>
    </xf>
    <xf numFmtId="0" fontId="70" fillId="43" borderId="49" xfId="72" applyFont="1" applyFill="1" applyBorder="1" applyAlignment="1">
      <alignment horizontal="center"/>
      <protection/>
    </xf>
    <xf numFmtId="0" fontId="48" fillId="44" borderId="27" xfId="72" applyFont="1" applyFill="1" applyBorder="1" applyAlignment="1">
      <alignment horizontal="center"/>
      <protection/>
    </xf>
    <xf numFmtId="0" fontId="71" fillId="39" borderId="27" xfId="72" applyFont="1" applyFill="1" applyBorder="1" applyAlignment="1">
      <alignment horizontal="center"/>
      <protection/>
    </xf>
    <xf numFmtId="0" fontId="46" fillId="0" borderId="47" xfId="72" applyFont="1" applyFill="1" applyBorder="1" applyAlignment="1">
      <alignment horizontal="center"/>
      <protection/>
    </xf>
    <xf numFmtId="0" fontId="12" fillId="0" borderId="27" xfId="72" applyFont="1" applyBorder="1" applyAlignment="1" applyProtection="1">
      <alignment horizontal="center"/>
      <protection locked="0"/>
    </xf>
    <xf numFmtId="0" fontId="12" fillId="0" borderId="32" xfId="72" applyFont="1" applyBorder="1" applyAlignment="1" applyProtection="1">
      <alignment horizontal="center"/>
      <protection locked="0"/>
    </xf>
    <xf numFmtId="164" fontId="12" fillId="0" borderId="27" xfId="72" applyNumberFormat="1" applyFont="1" applyBorder="1" applyAlignment="1" applyProtection="1">
      <alignment horizontal="center"/>
      <protection locked="0"/>
    </xf>
    <xf numFmtId="1" fontId="12" fillId="0" borderId="49" xfId="72" applyNumberFormat="1" applyFont="1" applyBorder="1" applyAlignment="1" applyProtection="1" quotePrefix="1">
      <alignment horizontal="center"/>
      <protection locked="0"/>
    </xf>
    <xf numFmtId="174" fontId="61" fillId="37" borderId="28" xfId="72" applyNumberFormat="1" applyFont="1" applyFill="1" applyBorder="1" applyAlignment="1" applyProtection="1">
      <alignment horizontal="center"/>
      <protection/>
    </xf>
    <xf numFmtId="22" fontId="12" fillId="0" borderId="28" xfId="72" applyNumberFormat="1" applyFont="1" applyFill="1" applyBorder="1" applyAlignment="1" applyProtection="1">
      <alignment horizontal="center"/>
      <protection locked="0"/>
    </xf>
    <xf numFmtId="4" fontId="12" fillId="0" borderId="28" xfId="72" applyNumberFormat="1" applyFont="1" applyFill="1" applyBorder="1" applyAlignment="1" applyProtection="1">
      <alignment horizontal="center"/>
      <protection/>
    </xf>
    <xf numFmtId="3" fontId="12" fillId="0" borderId="28" xfId="72" applyNumberFormat="1" applyFont="1" applyFill="1" applyBorder="1" applyAlignment="1" applyProtection="1">
      <alignment horizontal="center"/>
      <protection/>
    </xf>
    <xf numFmtId="168" fontId="12" fillId="0" borderId="28" xfId="72" applyNumberFormat="1" applyFont="1" applyFill="1" applyBorder="1" applyAlignment="1" applyProtection="1">
      <alignment horizontal="center"/>
      <protection locked="0"/>
    </xf>
    <xf numFmtId="168" fontId="12" fillId="0" borderId="28" xfId="72" applyNumberFormat="1" applyFont="1" applyBorder="1" applyAlignment="1" applyProtection="1" quotePrefix="1">
      <alignment horizontal="center"/>
      <protection/>
    </xf>
    <xf numFmtId="164" fontId="27" fillId="42" borderId="28" xfId="72" applyNumberFormat="1" applyFont="1" applyFill="1" applyBorder="1" applyAlignment="1" applyProtection="1">
      <alignment horizontal="center"/>
      <protection/>
    </xf>
    <xf numFmtId="2" fontId="68" fillId="39" borderId="28" xfId="72" applyNumberFormat="1" applyFont="1" applyFill="1" applyBorder="1" applyAlignment="1">
      <alignment horizontal="center"/>
      <protection/>
    </xf>
    <xf numFmtId="2" fontId="69" fillId="36" borderId="28" xfId="72" applyNumberFormat="1" applyFont="1" applyFill="1" applyBorder="1" applyAlignment="1">
      <alignment horizontal="center"/>
      <protection/>
    </xf>
    <xf numFmtId="168" fontId="50" fillId="37" borderId="48" xfId="72" applyNumberFormat="1" applyFont="1" applyFill="1" applyBorder="1" applyAlignment="1" applyProtection="1" quotePrefix="1">
      <alignment horizontal="center"/>
      <protection/>
    </xf>
    <xf numFmtId="168" fontId="50" fillId="37" borderId="49" xfId="72" applyNumberFormat="1" applyFont="1" applyFill="1" applyBorder="1" applyAlignment="1" applyProtection="1" quotePrefix="1">
      <alignment horizontal="center"/>
      <protection/>
    </xf>
    <xf numFmtId="168" fontId="70" fillId="43" borderId="48" xfId="72" applyNumberFormat="1" applyFont="1" applyFill="1" applyBorder="1" applyAlignment="1" applyProtection="1" quotePrefix="1">
      <alignment horizontal="center"/>
      <protection/>
    </xf>
    <xf numFmtId="168" fontId="70" fillId="43" borderId="49" xfId="72" applyNumberFormat="1" applyFont="1" applyFill="1" applyBorder="1" applyAlignment="1" applyProtection="1" quotePrefix="1">
      <alignment horizontal="center"/>
      <protection/>
    </xf>
    <xf numFmtId="168" fontId="48" fillId="44" borderId="28" xfId="72" applyNumberFormat="1" applyFont="1" applyFill="1" applyBorder="1" applyAlignment="1" applyProtection="1" quotePrefix="1">
      <alignment horizontal="center"/>
      <protection/>
    </xf>
    <xf numFmtId="168" fontId="71" fillId="39" borderId="27" xfId="72" applyNumberFormat="1" applyFont="1" applyFill="1" applyBorder="1" applyAlignment="1" applyProtection="1" quotePrefix="1">
      <alignment horizontal="center"/>
      <protection/>
    </xf>
    <xf numFmtId="168" fontId="12" fillId="0" borderId="29" xfId="72" applyNumberFormat="1" applyFont="1" applyFill="1" applyBorder="1" applyAlignment="1">
      <alignment horizontal="center"/>
      <protection/>
    </xf>
    <xf numFmtId="0" fontId="12" fillId="0" borderId="47" xfId="72" applyFont="1" applyBorder="1" applyAlignment="1" applyProtection="1">
      <alignment horizontal="center"/>
      <protection locked="0"/>
    </xf>
    <xf numFmtId="0" fontId="72" fillId="0" borderId="36" xfId="72" applyFont="1" applyFill="1" applyBorder="1" applyAlignment="1" applyProtection="1">
      <alignment horizontal="center"/>
      <protection locked="0"/>
    </xf>
    <xf numFmtId="0" fontId="72" fillId="0" borderId="36" xfId="72" applyFont="1" applyFill="1" applyBorder="1" applyAlignment="1" applyProtection="1" quotePrefix="1">
      <alignment horizontal="center"/>
      <protection locked="0"/>
    </xf>
    <xf numFmtId="164" fontId="47" fillId="0" borderId="34" xfId="72" applyNumberFormat="1" applyFont="1" applyFill="1" applyBorder="1" applyAlignment="1" applyProtection="1">
      <alignment horizontal="center"/>
      <protection locked="0"/>
    </xf>
    <xf numFmtId="168" fontId="61" fillId="37" borderId="36" xfId="72" applyNumberFormat="1" applyFont="1" applyFill="1" applyBorder="1" applyAlignment="1" applyProtection="1">
      <alignment horizontal="center"/>
      <protection/>
    </xf>
    <xf numFmtId="0" fontId="12" fillId="0" borderId="36" xfId="72" applyFont="1" applyFill="1" applyBorder="1" applyAlignment="1" applyProtection="1">
      <alignment horizontal="center"/>
      <protection locked="0"/>
    </xf>
    <xf numFmtId="38" fontId="12" fillId="0" borderId="36" xfId="72" applyNumberFormat="1" applyFont="1" applyFill="1" applyBorder="1" applyAlignment="1" applyProtection="1">
      <alignment horizontal="center"/>
      <protection locked="0"/>
    </xf>
    <xf numFmtId="38" fontId="12" fillId="0" borderId="36" xfId="72" applyNumberFormat="1" applyFont="1" applyFill="1" applyBorder="1" applyAlignment="1" applyProtection="1">
      <alignment horizontal="center"/>
      <protection/>
    </xf>
    <xf numFmtId="164" fontId="12" fillId="0" borderId="36" xfId="72" applyNumberFormat="1" applyFont="1" applyFill="1" applyBorder="1" applyAlignment="1" applyProtection="1" quotePrefix="1">
      <alignment horizontal="center"/>
      <protection/>
    </xf>
    <xf numFmtId="168" fontId="12" fillId="0" borderId="36" xfId="72" applyNumberFormat="1" applyFont="1" applyFill="1" applyBorder="1" applyAlignment="1" applyProtection="1">
      <alignment horizontal="center"/>
      <protection locked="0"/>
    </xf>
    <xf numFmtId="168" fontId="12" fillId="0" borderId="50" xfId="72" applyNumberFormat="1" applyFont="1" applyFill="1" applyBorder="1" applyAlignment="1" applyProtection="1">
      <alignment horizontal="center"/>
      <protection locked="0"/>
    </xf>
    <xf numFmtId="164" fontId="27" fillId="42" borderId="36" xfId="72" applyNumberFormat="1" applyFont="1" applyFill="1" applyBorder="1" applyAlignment="1" applyProtection="1">
      <alignment horizontal="center"/>
      <protection/>
    </xf>
    <xf numFmtId="2" fontId="68" fillId="39" borderId="36" xfId="72" applyNumberFormat="1" applyFont="1" applyFill="1" applyBorder="1" applyAlignment="1">
      <alignment horizontal="center"/>
      <protection/>
    </xf>
    <xf numFmtId="2" fontId="69" fillId="36" borderId="36" xfId="72" applyNumberFormat="1" applyFont="1" applyFill="1" applyBorder="1" applyAlignment="1">
      <alignment horizontal="center"/>
      <protection/>
    </xf>
    <xf numFmtId="168" fontId="50" fillId="37" borderId="51" xfId="72" applyNumberFormat="1" applyFont="1" applyFill="1" applyBorder="1" applyAlignment="1" applyProtection="1" quotePrefix="1">
      <alignment horizontal="center"/>
      <protection/>
    </xf>
    <xf numFmtId="168" fontId="50" fillId="37" borderId="52" xfId="72" applyNumberFormat="1" applyFont="1" applyFill="1" applyBorder="1" applyAlignment="1" applyProtection="1" quotePrefix="1">
      <alignment horizontal="center"/>
      <protection/>
    </xf>
    <xf numFmtId="168" fontId="70" fillId="43" borderId="37" xfId="72" applyNumberFormat="1" applyFont="1" applyFill="1" applyBorder="1" applyAlignment="1" applyProtection="1" quotePrefix="1">
      <alignment horizontal="center"/>
      <protection/>
    </xf>
    <xf numFmtId="168" fontId="70" fillId="43" borderId="39" xfId="72" applyNumberFormat="1" applyFont="1" applyFill="1" applyBorder="1" applyAlignment="1" applyProtection="1" quotePrefix="1">
      <alignment horizontal="center"/>
      <protection/>
    </xf>
    <xf numFmtId="168" fontId="48" fillId="44" borderId="36" xfId="72" applyNumberFormat="1" applyFont="1" applyFill="1" applyBorder="1" applyAlignment="1" applyProtection="1" quotePrefix="1">
      <alignment horizontal="center"/>
      <protection/>
    </xf>
    <xf numFmtId="168" fontId="71" fillId="39" borderId="36" xfId="72" applyNumberFormat="1" applyFont="1" applyFill="1" applyBorder="1" applyAlignment="1" applyProtection="1" quotePrefix="1">
      <alignment horizontal="center"/>
      <protection/>
    </xf>
    <xf numFmtId="168" fontId="73" fillId="0" borderId="50" xfId="72" applyNumberFormat="1" applyFont="1" applyFill="1" applyBorder="1" applyAlignment="1">
      <alignment horizontal="center"/>
      <protection/>
    </xf>
    <xf numFmtId="168" fontId="63" fillId="0" borderId="53" xfId="72" applyNumberFormat="1" applyFont="1" applyFill="1" applyBorder="1" applyAlignment="1">
      <alignment horizontal="center"/>
      <protection/>
    </xf>
    <xf numFmtId="4" fontId="68" fillId="39" borderId="21" xfId="72" applyNumberFormat="1" applyFont="1" applyFill="1" applyBorder="1" applyAlignment="1">
      <alignment horizontal="center"/>
      <protection/>
    </xf>
    <xf numFmtId="4" fontId="69" fillId="36" borderId="21" xfId="72" applyNumberFormat="1" applyFont="1" applyFill="1" applyBorder="1" applyAlignment="1">
      <alignment horizontal="center"/>
      <protection/>
    </xf>
    <xf numFmtId="4" fontId="50" fillId="37" borderId="54" xfId="72" applyNumberFormat="1" applyFont="1" applyFill="1" applyBorder="1" applyAlignment="1">
      <alignment horizontal="center"/>
      <protection/>
    </xf>
    <xf numFmtId="4" fontId="50" fillId="37" borderId="17" xfId="72" applyNumberFormat="1" applyFont="1" applyFill="1" applyBorder="1" applyAlignment="1">
      <alignment horizontal="center"/>
      <protection/>
    </xf>
    <xf numFmtId="4" fontId="70" fillId="43" borderId="54" xfId="72" applyNumberFormat="1" applyFont="1" applyFill="1" applyBorder="1" applyAlignment="1">
      <alignment horizontal="center"/>
      <protection/>
    </xf>
    <xf numFmtId="4" fontId="70" fillId="43" borderId="55" xfId="72" applyNumberFormat="1" applyFont="1" applyFill="1" applyBorder="1" applyAlignment="1">
      <alignment horizontal="center"/>
      <protection/>
    </xf>
    <xf numFmtId="4" fontId="48" fillId="44" borderId="21" xfId="72" applyNumberFormat="1" applyFont="1" applyFill="1" applyBorder="1" applyAlignment="1">
      <alignment horizontal="center"/>
      <protection/>
    </xf>
    <xf numFmtId="4" fontId="71" fillId="39" borderId="21" xfId="72" applyNumberFormat="1" applyFont="1" applyFill="1" applyBorder="1" applyAlignment="1">
      <alignment horizontal="center"/>
      <protection/>
    </xf>
    <xf numFmtId="7" fontId="74" fillId="0" borderId="21" xfId="72" applyNumberFormat="1" applyFont="1" applyFill="1" applyBorder="1" applyAlignment="1">
      <alignment horizontal="right"/>
      <protection/>
    </xf>
    <xf numFmtId="0" fontId="12" fillId="0" borderId="18" xfId="72" applyFont="1" applyFill="1" applyBorder="1">
      <alignment/>
      <protection/>
    </xf>
    <xf numFmtId="0" fontId="12" fillId="0" borderId="19" xfId="72" applyFont="1" applyFill="1" applyBorder="1">
      <alignment/>
      <protection/>
    </xf>
    <xf numFmtId="0" fontId="12" fillId="0" borderId="20" xfId="72" applyFont="1" applyFill="1" applyBorder="1">
      <alignment/>
      <protection/>
    </xf>
    <xf numFmtId="0" fontId="3" fillId="0" borderId="0" xfId="72" applyFill="1">
      <alignment/>
      <protection/>
    </xf>
    <xf numFmtId="0" fontId="0" fillId="0" borderId="0" xfId="72" applyFont="1">
      <alignment/>
      <protection/>
    </xf>
    <xf numFmtId="0" fontId="18" fillId="0" borderId="0" xfId="72" applyFont="1" applyFill="1" applyBorder="1" applyAlignment="1">
      <alignment horizontal="left" vertical="top"/>
      <protection/>
    </xf>
    <xf numFmtId="0" fontId="12" fillId="0" borderId="0" xfId="72" applyFont="1" applyFill="1" applyAlignment="1">
      <alignment vertical="top"/>
      <protection/>
    </xf>
    <xf numFmtId="0" fontId="12" fillId="0" borderId="14" xfId="72" applyFont="1" applyFill="1" applyBorder="1" applyAlignment="1">
      <alignment vertical="top"/>
      <protection/>
    </xf>
    <xf numFmtId="0" fontId="12" fillId="0" borderId="0" xfId="72" applyFont="1" applyFill="1" applyBorder="1" applyAlignment="1">
      <alignment vertical="top"/>
      <protection/>
    </xf>
    <xf numFmtId="0" fontId="12" fillId="0" borderId="0" xfId="72" applyFont="1" applyFill="1" applyBorder="1" applyAlignment="1">
      <alignment horizontal="center" vertical="top"/>
      <protection/>
    </xf>
    <xf numFmtId="0" fontId="61" fillId="37" borderId="35" xfId="72" applyFont="1" applyFill="1" applyBorder="1" applyAlignment="1">
      <alignment horizontal="center"/>
      <protection/>
    </xf>
    <xf numFmtId="164" fontId="27" fillId="42" borderId="27" xfId="72" applyNumberFormat="1" applyFont="1" applyFill="1" applyBorder="1" applyAlignment="1" applyProtection="1">
      <alignment horizontal="center"/>
      <protection/>
    </xf>
    <xf numFmtId="22" fontId="12" fillId="0" borderId="27" xfId="72" applyNumberFormat="1" applyFont="1" applyFill="1" applyBorder="1" applyAlignment="1" applyProtection="1">
      <alignment horizontal="center"/>
      <protection locked="0"/>
    </xf>
    <xf numFmtId="168" fontId="12" fillId="0" borderId="27" xfId="72" applyNumberFormat="1" applyFont="1" applyBorder="1" applyAlignment="1" applyProtection="1" quotePrefix="1">
      <alignment horizontal="center"/>
      <protection/>
    </xf>
    <xf numFmtId="168" fontId="12" fillId="0" borderId="27" xfId="72" applyNumberFormat="1" applyFont="1" applyBorder="1" applyAlignment="1" applyProtection="1">
      <alignment horizontal="center"/>
      <protection/>
    </xf>
    <xf numFmtId="2" fontId="68" fillId="39" borderId="28" xfId="72" applyNumberFormat="1" applyFont="1" applyFill="1" applyBorder="1" applyAlignment="1" applyProtection="1">
      <alignment horizontal="center"/>
      <protection/>
    </xf>
    <xf numFmtId="2" fontId="69" fillId="36" borderId="28" xfId="72" applyNumberFormat="1" applyFont="1" applyFill="1" applyBorder="1" applyAlignment="1" applyProtection="1">
      <alignment horizontal="center"/>
      <protection/>
    </xf>
    <xf numFmtId="168" fontId="12" fillId="0" borderId="47" xfId="72" applyNumberFormat="1" applyFont="1" applyFill="1" applyBorder="1" applyAlignment="1" applyProtection="1">
      <alignment horizontal="center"/>
      <protection/>
    </xf>
    <xf numFmtId="2" fontId="68" fillId="39" borderId="36" xfId="72" applyNumberFormat="1" applyFont="1" applyFill="1" applyBorder="1" applyAlignment="1" applyProtection="1">
      <alignment horizontal="center"/>
      <protection locked="0"/>
    </xf>
    <xf numFmtId="2" fontId="69" fillId="36" borderId="36" xfId="72" applyNumberFormat="1" applyFont="1" applyFill="1" applyBorder="1" applyAlignment="1" applyProtection="1">
      <alignment horizontal="center"/>
      <protection locked="0"/>
    </xf>
    <xf numFmtId="168" fontId="50" fillId="37" borderId="51" xfId="72" applyNumberFormat="1" applyFont="1" applyFill="1" applyBorder="1" applyAlignment="1" applyProtection="1" quotePrefix="1">
      <alignment horizontal="center"/>
      <protection locked="0"/>
    </xf>
    <xf numFmtId="168" fontId="50" fillId="37" borderId="52" xfId="72" applyNumberFormat="1" applyFont="1" applyFill="1" applyBorder="1" applyAlignment="1" applyProtection="1" quotePrefix="1">
      <alignment horizontal="center"/>
      <protection locked="0"/>
    </xf>
    <xf numFmtId="168" fontId="70" fillId="43" borderId="37" xfId="72" applyNumberFormat="1" applyFont="1" applyFill="1" applyBorder="1" applyAlignment="1" applyProtection="1" quotePrefix="1">
      <alignment horizontal="center"/>
      <protection locked="0"/>
    </xf>
    <xf numFmtId="168" fontId="70" fillId="43" borderId="39" xfId="72" applyNumberFormat="1" applyFont="1" applyFill="1" applyBorder="1" applyAlignment="1" applyProtection="1" quotePrefix="1">
      <alignment horizontal="center"/>
      <protection locked="0"/>
    </xf>
    <xf numFmtId="168" fontId="48" fillId="44" borderId="36" xfId="72" applyNumberFormat="1" applyFont="1" applyFill="1" applyBorder="1" applyAlignment="1" applyProtection="1" quotePrefix="1">
      <alignment horizontal="center"/>
      <protection locked="0"/>
    </xf>
    <xf numFmtId="168" fontId="71" fillId="39" borderId="36" xfId="72" applyNumberFormat="1" applyFont="1" applyFill="1" applyBorder="1" applyAlignment="1" applyProtection="1" quotePrefix="1">
      <alignment horizontal="center"/>
      <protection locked="0"/>
    </xf>
    <xf numFmtId="168" fontId="73" fillId="0" borderId="50" xfId="72" applyNumberFormat="1" applyFont="1" applyFill="1" applyBorder="1" applyAlignment="1" applyProtection="1">
      <alignment horizontal="center"/>
      <protection locked="0"/>
    </xf>
    <xf numFmtId="0" fontId="15" fillId="0" borderId="0" xfId="72" applyFont="1" applyFill="1" applyAlignment="1">
      <alignment vertical="top"/>
      <protection/>
    </xf>
    <xf numFmtId="0" fontId="15" fillId="0" borderId="14" xfId="72" applyFont="1" applyFill="1" applyBorder="1" applyAlignment="1">
      <alignment vertical="top"/>
      <protection/>
    </xf>
    <xf numFmtId="0" fontId="15" fillId="0" borderId="0" xfId="72" applyFont="1" applyFill="1" applyBorder="1" applyAlignment="1">
      <alignment vertical="top"/>
      <protection/>
    </xf>
    <xf numFmtId="0" fontId="18" fillId="0" borderId="0" xfId="72" applyFont="1" applyFill="1" applyBorder="1" applyAlignment="1">
      <alignment vertical="top"/>
      <protection/>
    </xf>
    <xf numFmtId="168" fontId="12" fillId="0" borderId="29" xfId="72" applyNumberFormat="1" applyFont="1" applyFill="1" applyBorder="1" applyAlignment="1" applyProtection="1">
      <alignment horizontal="center"/>
      <protection/>
    </xf>
    <xf numFmtId="4" fontId="75" fillId="0" borderId="29" xfId="72" applyNumberFormat="1" applyFont="1" applyFill="1" applyBorder="1" applyAlignment="1">
      <alignment horizontal="right"/>
      <protection/>
    </xf>
    <xf numFmtId="164" fontId="27" fillId="42" borderId="36" xfId="72" applyNumberFormat="1" applyFont="1" applyFill="1" applyBorder="1" applyAlignment="1" applyProtection="1">
      <alignment horizontal="center"/>
      <protection locked="0"/>
    </xf>
    <xf numFmtId="0" fontId="12" fillId="0" borderId="56" xfId="72" applyFont="1" applyFill="1" applyBorder="1" applyAlignment="1">
      <alignment horizontal="center"/>
      <protection/>
    </xf>
    <xf numFmtId="0" fontId="27" fillId="42" borderId="23" xfId="72" applyFont="1" applyFill="1" applyBorder="1" applyAlignment="1">
      <alignment horizontal="center"/>
      <protection/>
    </xf>
    <xf numFmtId="0" fontId="68" fillId="39" borderId="23" xfId="72" applyFont="1" applyFill="1" applyBorder="1" applyAlignment="1">
      <alignment horizontal="center"/>
      <protection/>
    </xf>
    <xf numFmtId="0" fontId="69" fillId="36" borderId="23" xfId="72" applyFont="1" applyFill="1" applyBorder="1" applyAlignment="1">
      <alignment horizontal="center"/>
      <protection/>
    </xf>
    <xf numFmtId="0" fontId="70" fillId="43" borderId="24" xfId="72" applyFont="1" applyFill="1" applyBorder="1" applyAlignment="1">
      <alignment horizontal="center"/>
      <protection/>
    </xf>
    <xf numFmtId="0" fontId="70" fillId="43" borderId="26" xfId="72" applyFont="1" applyFill="1" applyBorder="1" applyAlignment="1">
      <alignment horizontal="center"/>
      <protection/>
    </xf>
    <xf numFmtId="0" fontId="48" fillId="44" borderId="23" xfId="72" applyFont="1" applyFill="1" applyBorder="1" applyAlignment="1">
      <alignment horizontal="center"/>
      <protection/>
    </xf>
    <xf numFmtId="0" fontId="71" fillId="39" borderId="23" xfId="72" applyFont="1" applyFill="1" applyBorder="1" applyAlignment="1">
      <alignment horizontal="center"/>
      <protection/>
    </xf>
    <xf numFmtId="7" fontId="46" fillId="0" borderId="56" xfId="72" applyNumberFormat="1" applyFont="1" applyFill="1" applyBorder="1" applyAlignment="1">
      <alignment/>
      <protection/>
    </xf>
    <xf numFmtId="173" fontId="12" fillId="0" borderId="27" xfId="72" applyNumberFormat="1" applyFont="1" applyBorder="1" applyAlignment="1" applyProtection="1" quotePrefix="1">
      <alignment horizontal="center"/>
      <protection/>
    </xf>
    <xf numFmtId="2" fontId="68" fillId="39" borderId="27" xfId="72" applyNumberFormat="1" applyFont="1" applyFill="1" applyBorder="1" applyAlignment="1" applyProtection="1">
      <alignment horizontal="center"/>
      <protection/>
    </xf>
    <xf numFmtId="2" fontId="69" fillId="36" borderId="27" xfId="72" applyNumberFormat="1" applyFont="1" applyFill="1" applyBorder="1" applyAlignment="1" applyProtection="1">
      <alignment horizontal="center"/>
      <protection/>
    </xf>
    <xf numFmtId="168" fontId="48" fillId="44" borderId="27" xfId="72" applyNumberFormat="1" applyFont="1" applyFill="1" applyBorder="1" applyAlignment="1" applyProtection="1" quotePrefix="1">
      <alignment horizontal="center"/>
      <protection/>
    </xf>
    <xf numFmtId="0" fontId="12" fillId="0" borderId="13" xfId="72" applyFont="1" applyBorder="1">
      <alignment/>
      <protection/>
    </xf>
    <xf numFmtId="0" fontId="18" fillId="0" borderId="0" xfId="72" applyFont="1" applyFill="1" applyBorder="1">
      <alignment/>
      <protection/>
    </xf>
    <xf numFmtId="0" fontId="15" fillId="0" borderId="15" xfId="72" applyFont="1" applyBorder="1">
      <alignment/>
      <protection/>
    </xf>
    <xf numFmtId="0" fontId="18" fillId="0" borderId="0" xfId="72" applyFont="1" applyFill="1">
      <alignment/>
      <protection/>
    </xf>
    <xf numFmtId="0" fontId="76" fillId="0" borderId="0" xfId="72" applyFont="1" applyFill="1">
      <alignment/>
      <protection/>
    </xf>
    <xf numFmtId="0" fontId="15" fillId="0" borderId="0" xfId="72" applyFont="1" applyFill="1" applyBorder="1" applyProtection="1">
      <alignment/>
      <protection/>
    </xf>
    <xf numFmtId="0" fontId="5" fillId="0" borderId="0" xfId="72" applyFont="1" applyFill="1">
      <alignment/>
      <protection/>
    </xf>
    <xf numFmtId="0" fontId="12" fillId="0" borderId="0" xfId="72" applyFont="1" applyFill="1" applyBorder="1" applyProtection="1">
      <alignment/>
      <protection/>
    </xf>
    <xf numFmtId="0" fontId="22" fillId="0" borderId="0" xfId="72" applyFont="1" applyBorder="1" applyAlignment="1" applyProtection="1">
      <alignment horizontal="centerContinuous"/>
      <protection/>
    </xf>
    <xf numFmtId="0" fontId="22" fillId="0" borderId="15" xfId="72" applyFont="1" applyBorder="1" applyAlignment="1">
      <alignment horizontal="centerContinuous"/>
      <protection/>
    </xf>
    <xf numFmtId="0" fontId="23" fillId="0" borderId="14" xfId="72" applyFont="1" applyBorder="1" applyAlignment="1">
      <alignment horizontal="centerContinuous"/>
      <protection/>
    </xf>
    <xf numFmtId="0" fontId="23" fillId="0" borderId="0" xfId="72" applyFont="1" applyBorder="1" applyAlignment="1">
      <alignment horizontal="centerContinuous"/>
      <protection/>
    </xf>
    <xf numFmtId="0" fontId="23" fillId="0" borderId="0" xfId="72" applyFont="1" applyBorder="1" applyAlignment="1" applyProtection="1">
      <alignment horizontal="centerContinuous"/>
      <protection/>
    </xf>
    <xf numFmtId="0" fontId="23" fillId="0" borderId="15" xfId="72" applyFont="1" applyBorder="1" applyAlignment="1">
      <alignment horizontal="centerContinuous"/>
      <protection/>
    </xf>
    <xf numFmtId="0" fontId="3" fillId="0" borderId="0" xfId="72" applyFont="1" applyBorder="1">
      <alignment/>
      <protection/>
    </xf>
    <xf numFmtId="0" fontId="3" fillId="0" borderId="21" xfId="72" applyFont="1" applyBorder="1" applyAlignment="1">
      <alignment horizontal="center"/>
      <protection/>
    </xf>
    <xf numFmtId="0" fontId="3" fillId="0" borderId="16" xfId="72" applyFont="1" applyBorder="1" applyAlignment="1" applyProtection="1">
      <alignment horizontal="left" vertical="center"/>
      <protection/>
    </xf>
    <xf numFmtId="174" fontId="3" fillId="0" borderId="17" xfId="72" applyNumberFormat="1" applyFont="1" applyBorder="1" applyAlignment="1" applyProtection="1">
      <alignment horizontal="center" vertical="center"/>
      <protection/>
    </xf>
    <xf numFmtId="0" fontId="3" fillId="0" borderId="21" xfId="72" applyFont="1" applyBorder="1" applyAlignment="1">
      <alignment horizontal="center" vertical="center"/>
      <protection/>
    </xf>
    <xf numFmtId="0" fontId="3" fillId="0" borderId="16" xfId="72" applyFont="1" applyBorder="1" applyAlignment="1">
      <alignment vertical="center"/>
      <protection/>
    </xf>
    <xf numFmtId="174" fontId="3" fillId="0" borderId="17" xfId="72" applyNumberFormat="1" applyFont="1" applyBorder="1" applyAlignment="1">
      <alignment horizontal="center" vertical="center"/>
      <protection/>
    </xf>
    <xf numFmtId="0" fontId="3" fillId="0" borderId="16" xfId="72" applyFont="1" applyBorder="1" applyAlignment="1">
      <alignment horizontal="left" vertical="center"/>
      <protection/>
    </xf>
    <xf numFmtId="0" fontId="28" fillId="0" borderId="17" xfId="72" applyFont="1" applyBorder="1" applyAlignment="1" applyProtection="1">
      <alignment horizontal="center" vertical="center"/>
      <protection/>
    </xf>
    <xf numFmtId="0" fontId="28" fillId="0" borderId="22" xfId="72" applyFont="1" applyBorder="1" applyAlignment="1">
      <alignment horizontal="center" vertical="center" wrapText="1"/>
      <protection/>
    </xf>
    <xf numFmtId="0" fontId="28" fillId="0" borderId="17" xfId="72" applyFont="1" applyBorder="1" applyAlignment="1" applyProtection="1">
      <alignment horizontal="center" vertical="center" wrapText="1"/>
      <protection/>
    </xf>
    <xf numFmtId="0" fontId="60" fillId="34" borderId="21" xfId="72" applyFont="1" applyFill="1" applyBorder="1" applyAlignment="1" applyProtection="1">
      <alignment horizontal="center" vertical="center"/>
      <protection/>
    </xf>
    <xf numFmtId="0" fontId="66" fillId="43" borderId="21" xfId="72" applyFont="1" applyFill="1" applyBorder="1" applyAlignment="1">
      <alignment horizontal="center" vertical="center" wrapText="1"/>
      <protection/>
    </xf>
    <xf numFmtId="0" fontId="33" fillId="36" borderId="16" xfId="72" applyFont="1" applyFill="1" applyBorder="1" applyAlignment="1" applyProtection="1">
      <alignment horizontal="centerContinuous" vertical="center" wrapText="1"/>
      <protection/>
    </xf>
    <xf numFmtId="0" fontId="33" fillId="36" borderId="17" xfId="72" applyFont="1" applyFill="1" applyBorder="1" applyAlignment="1">
      <alignment horizontal="centerContinuous" vertical="center"/>
      <protection/>
    </xf>
    <xf numFmtId="0" fontId="60" fillId="35" borderId="21" xfId="72" applyFont="1" applyFill="1" applyBorder="1" applyAlignment="1">
      <alignment horizontal="center" vertical="center" wrapText="1"/>
      <protection/>
    </xf>
    <xf numFmtId="0" fontId="72" fillId="0" borderId="28" xfId="72" applyFont="1" applyBorder="1" applyAlignment="1" applyProtection="1">
      <alignment horizontal="center"/>
      <protection/>
    </xf>
    <xf numFmtId="0" fontId="27" fillId="34" borderId="23" xfId="72" applyFont="1" applyFill="1" applyBorder="1" applyAlignment="1" applyProtection="1">
      <alignment horizontal="center"/>
      <protection/>
    </xf>
    <xf numFmtId="0" fontId="70" fillId="43" borderId="23" xfId="72" applyFont="1" applyFill="1" applyBorder="1" applyAlignment="1" applyProtection="1">
      <alignment horizontal="center"/>
      <protection/>
    </xf>
    <xf numFmtId="168" fontId="49" fillId="36" borderId="24" xfId="72" applyNumberFormat="1" applyFont="1" applyFill="1" applyBorder="1" applyAlignment="1" applyProtection="1" quotePrefix="1">
      <alignment horizontal="center"/>
      <protection/>
    </xf>
    <xf numFmtId="168" fontId="49" fillId="36" borderId="26" xfId="72" applyNumberFormat="1" applyFont="1" applyFill="1" applyBorder="1" applyAlignment="1" applyProtection="1" quotePrefix="1">
      <alignment horizontal="center"/>
      <protection/>
    </xf>
    <xf numFmtId="168" fontId="62" fillId="35" borderId="23" xfId="72" applyNumberFormat="1" applyFont="1" applyFill="1" applyBorder="1" applyAlignment="1" applyProtection="1" quotePrefix="1">
      <alignment horizontal="center"/>
      <protection/>
    </xf>
    <xf numFmtId="7" fontId="77" fillId="0" borderId="28" xfId="72" applyNumberFormat="1" applyFont="1" applyBorder="1" applyAlignment="1" applyProtection="1">
      <alignment/>
      <protection/>
    </xf>
    <xf numFmtId="0" fontId="72" fillId="0" borderId="33" xfId="72" applyFont="1" applyBorder="1" applyAlignment="1" applyProtection="1">
      <alignment horizontal="center"/>
      <protection/>
    </xf>
    <xf numFmtId="0" fontId="61" fillId="37" borderId="33" xfId="72" applyFont="1" applyFill="1" applyBorder="1" applyAlignment="1" applyProtection="1">
      <alignment horizontal="center"/>
      <protection/>
    </xf>
    <xf numFmtId="0" fontId="27" fillId="34" borderId="28" xfId="72" applyFont="1" applyFill="1" applyBorder="1" applyAlignment="1" applyProtection="1">
      <alignment horizontal="center"/>
      <protection/>
    </xf>
    <xf numFmtId="0" fontId="70" fillId="43" borderId="28" xfId="72" applyFont="1" applyFill="1" applyBorder="1" applyAlignment="1" applyProtection="1">
      <alignment horizontal="center"/>
      <protection/>
    </xf>
    <xf numFmtId="168" fontId="49" fillId="36" borderId="30" xfId="72" applyNumberFormat="1" applyFont="1" applyFill="1" applyBorder="1" applyAlignment="1" applyProtection="1" quotePrefix="1">
      <alignment horizontal="center"/>
      <protection/>
    </xf>
    <xf numFmtId="168" fontId="49" fillId="36" borderId="57" xfId="72" applyNumberFormat="1" applyFont="1" applyFill="1" applyBorder="1" applyAlignment="1" applyProtection="1" quotePrefix="1">
      <alignment horizontal="center"/>
      <protection/>
    </xf>
    <xf numFmtId="168" fontId="62" fillId="35" borderId="28" xfId="72" applyNumberFormat="1" applyFont="1" applyFill="1" applyBorder="1" applyAlignment="1" applyProtection="1" quotePrefix="1">
      <alignment horizontal="center"/>
      <protection/>
    </xf>
    <xf numFmtId="168" fontId="75" fillId="0" borderId="28" xfId="72" applyNumberFormat="1" applyFont="1" applyFill="1" applyBorder="1" applyAlignment="1">
      <alignment horizontal="center"/>
      <protection/>
    </xf>
    <xf numFmtId="0" fontId="72" fillId="0" borderId="33" xfId="72" applyFont="1" applyBorder="1" applyAlignment="1" applyProtection="1">
      <alignment horizontal="center"/>
      <protection locked="0"/>
    </xf>
    <xf numFmtId="164" fontId="47" fillId="0" borderId="28" xfId="72" applyNumberFormat="1" applyFont="1" applyBorder="1" applyAlignment="1" applyProtection="1" quotePrefix="1">
      <alignment horizontal="center"/>
      <protection locked="0"/>
    </xf>
    <xf numFmtId="168" fontId="61" fillId="37" borderId="28" xfId="72" applyNumberFormat="1" applyFont="1" applyFill="1" applyBorder="1" applyAlignment="1" applyProtection="1">
      <alignment horizontal="center"/>
      <protection/>
    </xf>
    <xf numFmtId="22" fontId="12" fillId="0" borderId="30" xfId="72" applyNumberFormat="1" applyFont="1" applyBorder="1" applyAlignment="1" applyProtection="1">
      <alignment horizontal="center"/>
      <protection locked="0"/>
    </xf>
    <xf numFmtId="22" fontId="12" fillId="0" borderId="28" xfId="72" applyNumberFormat="1" applyFont="1" applyBorder="1" applyAlignment="1" applyProtection="1">
      <alignment horizontal="center"/>
      <protection locked="0"/>
    </xf>
    <xf numFmtId="2" fontId="12" fillId="0" borderId="28" xfId="72" applyNumberFormat="1" applyFont="1" applyFill="1" applyBorder="1" applyAlignment="1" applyProtection="1" quotePrefix="1">
      <alignment horizontal="center"/>
      <protection/>
    </xf>
    <xf numFmtId="164" fontId="12" fillId="0" borderId="28" xfId="72" applyNumberFormat="1" applyFont="1" applyFill="1" applyBorder="1" applyAlignment="1" applyProtection="1" quotePrefix="1">
      <alignment horizontal="center"/>
      <protection/>
    </xf>
    <xf numFmtId="164" fontId="27" fillId="34" borderId="28" xfId="72" applyNumberFormat="1" applyFont="1" applyFill="1" applyBorder="1" applyAlignment="1" applyProtection="1">
      <alignment horizontal="center"/>
      <protection/>
    </xf>
    <xf numFmtId="2" fontId="70" fillId="43" borderId="28" xfId="72" applyNumberFormat="1" applyFont="1" applyFill="1" applyBorder="1" applyAlignment="1" applyProtection="1">
      <alignment horizontal="center"/>
      <protection/>
    </xf>
    <xf numFmtId="4" fontId="75" fillId="0" borderId="28" xfId="72" applyNumberFormat="1" applyFont="1" applyFill="1" applyBorder="1" applyAlignment="1">
      <alignment horizontal="right"/>
      <protection/>
    </xf>
    <xf numFmtId="168" fontId="12" fillId="0" borderId="50" xfId="72" applyNumberFormat="1" applyFont="1" applyBorder="1" applyAlignment="1" applyProtection="1">
      <alignment horizontal="center"/>
      <protection locked="0"/>
    </xf>
    <xf numFmtId="168" fontId="12" fillId="0" borderId="50" xfId="72" applyNumberFormat="1" applyFont="1" applyBorder="1" applyAlignment="1" applyProtection="1">
      <alignment horizontal="center"/>
      <protection/>
    </xf>
    <xf numFmtId="164" fontId="27" fillId="34" borderId="36" xfId="72" applyNumberFormat="1" applyFont="1" applyFill="1" applyBorder="1" applyAlignment="1" applyProtection="1">
      <alignment horizontal="center"/>
      <protection locked="0"/>
    </xf>
    <xf numFmtId="2" fontId="70" fillId="43" borderId="36" xfId="72" applyNumberFormat="1" applyFont="1" applyFill="1" applyBorder="1" applyAlignment="1" applyProtection="1">
      <alignment horizontal="center"/>
      <protection locked="0"/>
    </xf>
    <xf numFmtId="168" fontId="49" fillId="36" borderId="37" xfId="72" applyNumberFormat="1" applyFont="1" applyFill="1" applyBorder="1" applyAlignment="1" applyProtection="1" quotePrefix="1">
      <alignment horizontal="center"/>
      <protection locked="0"/>
    </xf>
    <xf numFmtId="168" fontId="49" fillId="36" borderId="39" xfId="72" applyNumberFormat="1" applyFont="1" applyFill="1" applyBorder="1" applyAlignment="1" applyProtection="1" quotePrefix="1">
      <alignment horizontal="center"/>
      <protection locked="0"/>
    </xf>
    <xf numFmtId="168" fontId="62" fillId="35" borderId="36" xfId="72" applyNumberFormat="1" applyFont="1" applyFill="1" applyBorder="1" applyAlignment="1" applyProtection="1" quotePrefix="1">
      <alignment horizontal="center"/>
      <protection locked="0"/>
    </xf>
    <xf numFmtId="7" fontId="63" fillId="0" borderId="40" xfId="72" applyNumberFormat="1" applyFont="1" applyFill="1" applyBorder="1" applyAlignment="1">
      <alignment horizontal="right"/>
      <protection/>
    </xf>
    <xf numFmtId="4" fontId="70" fillId="43" borderId="21" xfId="72" applyNumberFormat="1" applyFont="1" applyFill="1" applyBorder="1" applyAlignment="1">
      <alignment horizontal="center"/>
      <protection/>
    </xf>
    <xf numFmtId="4" fontId="49" fillId="36" borderId="54" xfId="72" applyNumberFormat="1" applyFont="1" applyFill="1" applyBorder="1" applyAlignment="1">
      <alignment horizontal="center"/>
      <protection/>
    </xf>
    <xf numFmtId="4" fontId="49" fillId="36" borderId="55" xfId="72" applyNumberFormat="1" applyFont="1" applyFill="1" applyBorder="1" applyAlignment="1">
      <alignment horizontal="center"/>
      <protection/>
    </xf>
    <xf numFmtId="4" fontId="62" fillId="35" borderId="21" xfId="72" applyNumberFormat="1" applyFont="1" applyFill="1" applyBorder="1" applyAlignment="1">
      <alignment horizontal="center"/>
      <protection/>
    </xf>
    <xf numFmtId="4" fontId="17" fillId="0" borderId="0" xfId="72" applyNumberFormat="1" applyFont="1" applyFill="1" applyBorder="1" applyAlignment="1">
      <alignment horizontal="center"/>
      <protection/>
    </xf>
    <xf numFmtId="7" fontId="4" fillId="0" borderId="21" xfId="72" applyNumberFormat="1" applyFont="1" applyFill="1" applyBorder="1" applyAlignment="1">
      <alignment horizontal="right"/>
      <protection/>
    </xf>
    <xf numFmtId="0" fontId="18" fillId="0" borderId="0" xfId="72" applyFont="1" applyFill="1" applyAlignment="1">
      <alignment vertical="top"/>
      <protection/>
    </xf>
    <xf numFmtId="0" fontId="76" fillId="0" borderId="0" xfId="72" applyFont="1" applyFill="1" applyAlignment="1">
      <alignment vertical="top"/>
      <protection/>
    </xf>
    <xf numFmtId="0" fontId="15" fillId="0" borderId="0" xfId="72" applyFont="1" applyFill="1" applyBorder="1" applyAlignment="1" applyProtection="1">
      <alignment vertical="top"/>
      <protection/>
    </xf>
    <xf numFmtId="0" fontId="15" fillId="0" borderId="15" xfId="72" applyFont="1" applyBorder="1" applyAlignment="1">
      <alignment vertical="top"/>
      <protection/>
    </xf>
    <xf numFmtId="0" fontId="5" fillId="0" borderId="0" xfId="72" applyFont="1" applyFill="1" applyAlignment="1">
      <alignment vertical="top"/>
      <protection/>
    </xf>
    <xf numFmtId="0" fontId="12" fillId="0" borderId="0" xfId="72" applyFont="1" applyFill="1" applyBorder="1" applyAlignment="1" applyProtection="1">
      <alignment vertical="top"/>
      <protection/>
    </xf>
    <xf numFmtId="0" fontId="23" fillId="0" borderId="0" xfId="72" applyFont="1" applyBorder="1" applyAlignment="1">
      <alignment vertical="top"/>
      <protection/>
    </xf>
    <xf numFmtId="0" fontId="12" fillId="0" borderId="15" xfId="72" applyFont="1" applyBorder="1" applyAlignment="1">
      <alignment vertical="top"/>
      <protection/>
    </xf>
    <xf numFmtId="174" fontId="3" fillId="0" borderId="17" xfId="72" applyNumberFormat="1" applyFont="1" applyBorder="1" applyAlignment="1" applyProtection="1">
      <alignment horizontal="center" vertical="center"/>
      <protection locked="0"/>
    </xf>
    <xf numFmtId="0" fontId="12" fillId="41" borderId="27" xfId="72" applyFont="1" applyFill="1" applyBorder="1" applyAlignment="1">
      <alignment horizontal="center"/>
      <protection/>
    </xf>
    <xf numFmtId="0" fontId="72" fillId="0" borderId="58" xfId="72" applyFont="1" applyBorder="1" applyAlignment="1" applyProtection="1">
      <alignment horizontal="center"/>
      <protection locked="0"/>
    </xf>
    <xf numFmtId="0" fontId="9" fillId="0" borderId="0" xfId="72" applyFont="1" applyAlignment="1">
      <alignment horizontal="centerContinuous"/>
      <protection/>
    </xf>
    <xf numFmtId="0" fontId="18" fillId="0" borderId="0" xfId="72" applyFont="1" applyBorder="1" applyAlignment="1">
      <alignment horizontal="centerContinuous"/>
      <protection/>
    </xf>
    <xf numFmtId="0" fontId="15" fillId="0" borderId="15" xfId="72" applyFont="1" applyBorder="1" applyAlignment="1">
      <alignment horizontal="centerContinuous"/>
      <protection/>
    </xf>
    <xf numFmtId="0" fontId="18" fillId="0" borderId="0" xfId="72" applyFont="1">
      <alignment/>
      <protection/>
    </xf>
    <xf numFmtId="0" fontId="15" fillId="0" borderId="0" xfId="72" applyFont="1" applyBorder="1" applyProtection="1">
      <alignment/>
      <protection/>
    </xf>
    <xf numFmtId="0" fontId="5" fillId="0" borderId="0" xfId="72" applyFont="1" applyBorder="1">
      <alignment/>
      <protection/>
    </xf>
    <xf numFmtId="0" fontId="22" fillId="0" borderId="0" xfId="72" applyFont="1" applyBorder="1" applyAlignment="1">
      <alignment horizontal="centerContinuous"/>
      <protection/>
    </xf>
    <xf numFmtId="0" fontId="22" fillId="0" borderId="0" xfId="72" applyFont="1" applyBorder="1" applyAlignment="1" applyProtection="1">
      <alignment horizontal="centerContinuous"/>
      <protection/>
    </xf>
    <xf numFmtId="0" fontId="22" fillId="0" borderId="15" xfId="72" applyFont="1" applyBorder="1" applyAlignment="1">
      <alignment horizontal="centerContinuous"/>
      <protection/>
    </xf>
    <xf numFmtId="0" fontId="3" fillId="0" borderId="16" xfId="72" applyFont="1" applyBorder="1" applyAlignment="1" applyProtection="1">
      <alignment horizontal="left"/>
      <protection/>
    </xf>
    <xf numFmtId="0" fontId="3" fillId="0" borderId="16" xfId="72" applyFont="1" applyBorder="1" applyAlignment="1" applyProtection="1" quotePrefix="1">
      <alignment horizontal="left"/>
      <protection/>
    </xf>
    <xf numFmtId="0" fontId="3" fillId="0" borderId="22" xfId="72" applyFont="1" applyBorder="1" applyAlignment="1" applyProtection="1">
      <alignment horizontal="center"/>
      <protection/>
    </xf>
    <xf numFmtId="164" fontId="3" fillId="0" borderId="21" xfId="72" applyNumberFormat="1" applyFont="1" applyBorder="1" applyAlignment="1" applyProtection="1">
      <alignment horizontal="center"/>
      <protection/>
    </xf>
    <xf numFmtId="0" fontId="28" fillId="0" borderId="21" xfId="72" applyFont="1" applyBorder="1" applyAlignment="1" applyProtection="1" quotePrefix="1">
      <alignment horizontal="center" vertical="center" wrapText="1"/>
      <protection/>
    </xf>
    <xf numFmtId="0" fontId="59" fillId="39" borderId="21" xfId="72" applyFont="1" applyFill="1" applyBorder="1" applyAlignment="1">
      <alignment horizontal="center" vertical="center" wrapText="1"/>
      <protection/>
    </xf>
    <xf numFmtId="0" fontId="32" fillId="45" borderId="16" xfId="72" applyFont="1" applyFill="1" applyBorder="1" applyAlignment="1" applyProtection="1">
      <alignment horizontal="centerContinuous" vertical="center" wrapText="1"/>
      <protection/>
    </xf>
    <xf numFmtId="0" fontId="32" fillId="45" borderId="17" xfId="72" applyFont="1" applyFill="1" applyBorder="1" applyAlignment="1">
      <alignment horizontal="centerContinuous" vertical="center"/>
      <protection/>
    </xf>
    <xf numFmtId="0" fontId="35" fillId="36" borderId="21" xfId="72" applyFont="1" applyFill="1" applyBorder="1" applyAlignment="1">
      <alignment horizontal="center" vertical="center" wrapText="1"/>
      <protection/>
    </xf>
    <xf numFmtId="0" fontId="59" fillId="0" borderId="21" xfId="72" applyFont="1" applyFill="1" applyBorder="1" applyAlignment="1">
      <alignment horizontal="center" vertical="center" wrapText="1"/>
      <protection/>
    </xf>
    <xf numFmtId="0" fontId="12" fillId="0" borderId="59" xfId="72" applyFont="1" applyBorder="1" applyAlignment="1">
      <alignment horizontal="center"/>
      <protection/>
    </xf>
    <xf numFmtId="0" fontId="12" fillId="0" borderId="60" xfId="72" applyFont="1" applyBorder="1" applyAlignment="1">
      <alignment horizontal="center"/>
      <protection/>
    </xf>
    <xf numFmtId="0" fontId="12" fillId="0" borderId="35" xfId="72" applyFont="1" applyBorder="1" applyAlignment="1">
      <alignment horizontal="center"/>
      <protection/>
    </xf>
    <xf numFmtId="0" fontId="61" fillId="37" borderId="0" xfId="72" applyFont="1" applyFill="1" applyBorder="1" applyAlignment="1">
      <alignment horizontal="center"/>
      <protection/>
    </xf>
    <xf numFmtId="0" fontId="78" fillId="39" borderId="43" xfId="72" applyFont="1" applyFill="1" applyBorder="1" applyAlignment="1">
      <alignment horizontal="center"/>
      <protection/>
    </xf>
    <xf numFmtId="0" fontId="48" fillId="45" borderId="24" xfId="72" applyFont="1" applyFill="1" applyBorder="1" applyAlignment="1">
      <alignment horizontal="center"/>
      <protection/>
    </xf>
    <xf numFmtId="0" fontId="48" fillId="45" borderId="26" xfId="72" applyFont="1" applyFill="1" applyBorder="1" applyAlignment="1">
      <alignment horizontal="center"/>
      <protection/>
    </xf>
    <xf numFmtId="0" fontId="51" fillId="36" borderId="43" xfId="72" applyFont="1" applyFill="1" applyBorder="1" applyAlignment="1">
      <alignment horizontal="center"/>
      <protection/>
    </xf>
    <xf numFmtId="0" fontId="12" fillId="0" borderId="43" xfId="72" applyFont="1" applyBorder="1" applyAlignment="1">
      <alignment horizontal="center"/>
      <protection/>
    </xf>
    <xf numFmtId="7" fontId="75" fillId="0" borderId="43" xfId="72" applyNumberFormat="1" applyFont="1" applyFill="1" applyBorder="1" applyAlignment="1">
      <alignment horizontal="center"/>
      <protection/>
    </xf>
    <xf numFmtId="0" fontId="72" fillId="0" borderId="32" xfId="72" applyFont="1" applyBorder="1" applyAlignment="1" applyProtection="1">
      <alignment horizontal="center"/>
      <protection/>
    </xf>
    <xf numFmtId="0" fontId="72" fillId="0" borderId="61" xfId="72" applyFont="1" applyBorder="1" applyAlignment="1" applyProtection="1">
      <alignment horizontal="center"/>
      <protection/>
    </xf>
    <xf numFmtId="0" fontId="72" fillId="0" borderId="27" xfId="72" applyFont="1" applyBorder="1" applyAlignment="1" applyProtection="1">
      <alignment horizontal="center"/>
      <protection/>
    </xf>
    <xf numFmtId="168" fontId="61" fillId="37" borderId="27" xfId="72" applyNumberFormat="1" applyFont="1" applyFill="1" applyBorder="1" applyAlignment="1" applyProtection="1">
      <alignment horizontal="center"/>
      <protection/>
    </xf>
    <xf numFmtId="22" fontId="12" fillId="0" borderId="48" xfId="72" applyNumberFormat="1" applyFont="1" applyBorder="1" applyAlignment="1">
      <alignment horizontal="center"/>
      <protection/>
    </xf>
    <xf numFmtId="22" fontId="12" fillId="0" borderId="61" xfId="72" applyNumberFormat="1" applyFont="1" applyBorder="1" applyAlignment="1" applyProtection="1">
      <alignment horizontal="center"/>
      <protection/>
    </xf>
    <xf numFmtId="2" fontId="12" fillId="0" borderId="27" xfId="72" applyNumberFormat="1" applyFont="1" applyFill="1" applyBorder="1" applyAlignment="1" applyProtection="1" quotePrefix="1">
      <alignment horizontal="center"/>
      <protection/>
    </xf>
    <xf numFmtId="164" fontId="12" fillId="0" borderId="27" xfId="72" applyNumberFormat="1" applyFont="1" applyFill="1" applyBorder="1" applyAlignment="1" applyProtection="1" quotePrefix="1">
      <alignment horizontal="center"/>
      <protection/>
    </xf>
    <xf numFmtId="168" fontId="12" fillId="0" borderId="47" xfId="72" applyNumberFormat="1" applyFont="1" applyBorder="1" applyAlignment="1" applyProtection="1">
      <alignment horizontal="center"/>
      <protection/>
    </xf>
    <xf numFmtId="164" fontId="61" fillId="37" borderId="32" xfId="72" applyNumberFormat="1" applyFont="1" applyFill="1" applyBorder="1" applyAlignment="1" applyProtection="1">
      <alignment horizontal="center"/>
      <protection/>
    </xf>
    <xf numFmtId="2" fontId="78" fillId="39" borderId="27" xfId="72" applyNumberFormat="1" applyFont="1" applyFill="1" applyBorder="1" applyAlignment="1">
      <alignment horizontal="center"/>
      <protection/>
    </xf>
    <xf numFmtId="168" fontId="48" fillId="45" borderId="48" xfId="72" applyNumberFormat="1" applyFont="1" applyFill="1" applyBorder="1" applyAlignment="1" applyProtection="1" quotePrefix="1">
      <alignment horizontal="center"/>
      <protection/>
    </xf>
    <xf numFmtId="168" fontId="48" fillId="45" borderId="49" xfId="72" applyNumberFormat="1" applyFont="1" applyFill="1" applyBorder="1" applyAlignment="1" applyProtection="1" quotePrefix="1">
      <alignment horizontal="center"/>
      <protection/>
    </xf>
    <xf numFmtId="168" fontId="51" fillId="36" borderId="27" xfId="72" applyNumberFormat="1" applyFont="1" applyFill="1" applyBorder="1" applyAlignment="1" applyProtection="1" quotePrefix="1">
      <alignment horizontal="center"/>
      <protection/>
    </xf>
    <xf numFmtId="168" fontId="75" fillId="0" borderId="27" xfId="72" applyNumberFormat="1" applyFont="1" applyFill="1" applyBorder="1" applyAlignment="1">
      <alignment horizontal="center"/>
      <protection/>
    </xf>
    <xf numFmtId="0" fontId="72" fillId="0" borderId="62" xfId="72" applyFont="1" applyBorder="1" applyAlignment="1" applyProtection="1">
      <alignment horizontal="center"/>
      <protection locked="0"/>
    </xf>
    <xf numFmtId="0" fontId="72" fillId="0" borderId="28" xfId="72" applyFont="1" applyBorder="1" applyAlignment="1" applyProtection="1">
      <alignment horizontal="center"/>
      <protection locked="0"/>
    </xf>
    <xf numFmtId="164" fontId="61" fillId="37" borderId="62" xfId="72" applyNumberFormat="1" applyFont="1" applyFill="1" applyBorder="1" applyAlignment="1" applyProtection="1">
      <alignment horizontal="center"/>
      <protection/>
    </xf>
    <xf numFmtId="2" fontId="78" fillId="39" borderId="28" xfId="72" applyNumberFormat="1" applyFont="1" applyFill="1" applyBorder="1" applyAlignment="1" applyProtection="1">
      <alignment horizontal="center"/>
      <protection/>
    </xf>
    <xf numFmtId="2" fontId="12" fillId="0" borderId="63" xfId="72" applyNumberFormat="1" applyFont="1" applyFill="1" applyBorder="1" applyAlignment="1" applyProtection="1" quotePrefix="1">
      <alignment horizontal="center"/>
      <protection/>
    </xf>
    <xf numFmtId="0" fontId="72" fillId="0" borderId="36" xfId="72" applyFont="1" applyBorder="1" applyAlignment="1" applyProtection="1">
      <alignment horizontal="center"/>
      <protection locked="0"/>
    </xf>
    <xf numFmtId="164" fontId="61" fillId="37" borderId="64" xfId="72" applyNumberFormat="1" applyFont="1" applyFill="1" applyBorder="1" applyAlignment="1" applyProtection="1">
      <alignment horizontal="center"/>
      <protection locked="0"/>
    </xf>
    <xf numFmtId="2" fontId="78" fillId="39" borderId="36" xfId="72" applyNumberFormat="1" applyFont="1" applyFill="1" applyBorder="1" applyAlignment="1" applyProtection="1">
      <alignment horizontal="center"/>
      <protection locked="0"/>
    </xf>
    <xf numFmtId="168" fontId="48" fillId="45" borderId="51" xfId="72" applyNumberFormat="1" applyFont="1" applyFill="1" applyBorder="1" applyAlignment="1" applyProtection="1" quotePrefix="1">
      <alignment horizontal="center"/>
      <protection locked="0"/>
    </xf>
    <xf numFmtId="168" fontId="48" fillId="45" borderId="52" xfId="72" applyNumberFormat="1" applyFont="1" applyFill="1" applyBorder="1" applyAlignment="1" applyProtection="1" quotePrefix="1">
      <alignment horizontal="center"/>
      <protection locked="0"/>
    </xf>
    <xf numFmtId="168" fontId="51" fillId="36" borderId="36" xfId="72" applyNumberFormat="1" applyFont="1" applyFill="1" applyBorder="1" applyAlignment="1" applyProtection="1" quotePrefix="1">
      <alignment horizontal="center"/>
      <protection locked="0"/>
    </xf>
    <xf numFmtId="168" fontId="75" fillId="0" borderId="40" xfId="72" applyNumberFormat="1" applyFont="1" applyFill="1" applyBorder="1" applyAlignment="1">
      <alignment horizontal="center"/>
      <protection/>
    </xf>
    <xf numFmtId="4" fontId="78" fillId="39" borderId="21" xfId="72" applyNumberFormat="1" applyFont="1" applyFill="1" applyBorder="1" applyAlignment="1">
      <alignment horizontal="center"/>
      <protection/>
    </xf>
    <xf numFmtId="4" fontId="48" fillId="45" borderId="54" xfId="72" applyNumberFormat="1" applyFont="1" applyFill="1" applyBorder="1" applyAlignment="1">
      <alignment horizontal="center"/>
      <protection/>
    </xf>
    <xf numFmtId="4" fontId="48" fillId="45" borderId="17" xfId="72" applyNumberFormat="1" applyFont="1" applyFill="1" applyBorder="1" applyAlignment="1">
      <alignment horizontal="center"/>
      <protection/>
    </xf>
    <xf numFmtId="4" fontId="51" fillId="36" borderId="21" xfId="72" applyNumberFormat="1" applyFont="1" applyFill="1" applyBorder="1" applyAlignment="1">
      <alignment horizontal="center"/>
      <protection/>
    </xf>
    <xf numFmtId="0" fontId="12" fillId="0" borderId="65" xfId="72" applyFont="1" applyBorder="1">
      <alignment/>
      <protection/>
    </xf>
    <xf numFmtId="0" fontId="0" fillId="0" borderId="0" xfId="72" applyFont="1" applyBorder="1">
      <alignment/>
      <protection/>
    </xf>
    <xf numFmtId="164" fontId="61" fillId="37" borderId="28" xfId="72" applyNumberFormat="1" applyFont="1" applyFill="1" applyBorder="1" applyAlignment="1" applyProtection="1">
      <alignment horizontal="center"/>
      <protection/>
    </xf>
    <xf numFmtId="0" fontId="79" fillId="0" borderId="0" xfId="72" applyFont="1" applyFill="1">
      <alignment/>
      <protection/>
    </xf>
    <xf numFmtId="0" fontId="80" fillId="0" borderId="0" xfId="72" applyFont="1" applyAlignment="1">
      <alignment horizontal="centerContinuous"/>
      <protection/>
    </xf>
    <xf numFmtId="0" fontId="79" fillId="0" borderId="0" xfId="72" applyFont="1" applyAlignment="1">
      <alignment horizontal="centerContinuous"/>
      <protection/>
    </xf>
    <xf numFmtId="0" fontId="79" fillId="0" borderId="0" xfId="72" applyFont="1">
      <alignment/>
      <protection/>
    </xf>
    <xf numFmtId="0" fontId="3" fillId="0" borderId="12" xfId="72" applyBorder="1">
      <alignment/>
      <protection/>
    </xf>
    <xf numFmtId="0" fontId="17" fillId="0" borderId="0" xfId="72" applyFont="1" applyBorder="1">
      <alignment/>
      <protection/>
    </xf>
    <xf numFmtId="0" fontId="21" fillId="0" borderId="0" xfId="72" applyFont="1" applyAlignment="1">
      <alignment horizontal="centerContinuous"/>
      <protection/>
    </xf>
    <xf numFmtId="0" fontId="21" fillId="0" borderId="0" xfId="72" applyFont="1" applyAlignment="1">
      <alignment/>
      <protection/>
    </xf>
    <xf numFmtId="0" fontId="81" fillId="0" borderId="0" xfId="72" applyFont="1" applyBorder="1" applyAlignment="1" quotePrefix="1">
      <alignment horizontal="left"/>
      <protection/>
    </xf>
    <xf numFmtId="168" fontId="46" fillId="0" borderId="0" xfId="72" applyNumberFormat="1" applyFont="1" applyBorder="1" applyAlignment="1" applyProtection="1">
      <alignment horizontal="left"/>
      <protection/>
    </xf>
    <xf numFmtId="0" fontId="19" fillId="0" borderId="14" xfId="72" applyFont="1" applyBorder="1">
      <alignment/>
      <protection/>
    </xf>
    <xf numFmtId="0" fontId="19" fillId="0" borderId="0" xfId="72" applyFont="1" applyBorder="1" applyAlignment="1">
      <alignment horizontal="right"/>
      <protection/>
    </xf>
    <xf numFmtId="7" fontId="19" fillId="0" borderId="0" xfId="72" applyNumberFormat="1" applyFont="1" applyBorder="1" applyAlignment="1">
      <alignment horizontal="center"/>
      <protection/>
    </xf>
    <xf numFmtId="0" fontId="19" fillId="0" borderId="0" xfId="72" applyFont="1" applyBorder="1" applyAlignment="1">
      <alignment horizontal="center"/>
      <protection/>
    </xf>
    <xf numFmtId="0" fontId="82" fillId="0" borderId="0" xfId="72" applyFont="1" applyBorder="1" applyAlignment="1" quotePrefix="1">
      <alignment horizontal="left"/>
      <protection/>
    </xf>
    <xf numFmtId="0" fontId="19" fillId="0" borderId="15" xfId="72" applyFont="1" applyFill="1" applyBorder="1">
      <alignment/>
      <protection/>
    </xf>
    <xf numFmtId="0" fontId="19" fillId="0" borderId="0" xfId="72" applyFont="1" applyBorder="1" applyAlignment="1" applyProtection="1">
      <alignment horizontal="left"/>
      <protection/>
    </xf>
    <xf numFmtId="174" fontId="19" fillId="0" borderId="0" xfId="72" applyNumberFormat="1" applyFont="1" applyBorder="1" applyAlignment="1">
      <alignment horizontal="center"/>
      <protection/>
    </xf>
    <xf numFmtId="168" fontId="19" fillId="0" borderId="0" xfId="72" applyNumberFormat="1" applyFont="1" applyBorder="1" applyAlignment="1" applyProtection="1">
      <alignment horizontal="left"/>
      <protection/>
    </xf>
    <xf numFmtId="0" fontId="19" fillId="0" borderId="0" xfId="72" applyFont="1" applyAlignment="1">
      <alignment horizontal="right"/>
      <protection/>
    </xf>
    <xf numFmtId="10" fontId="19" fillId="0" borderId="0" xfId="72" applyNumberFormat="1" applyFont="1" applyBorder="1" applyAlignment="1" applyProtection="1">
      <alignment horizontal="right"/>
      <protection/>
    </xf>
    <xf numFmtId="7" fontId="19" fillId="0" borderId="0" xfId="72" applyNumberFormat="1" applyFont="1" applyBorder="1" applyAlignment="1">
      <alignment horizontal="centerContinuous"/>
      <protection/>
    </xf>
    <xf numFmtId="0" fontId="19" fillId="0" borderId="0" xfId="72" applyFont="1" applyBorder="1" applyAlignment="1" applyProtection="1">
      <alignment horizontal="center"/>
      <protection/>
    </xf>
    <xf numFmtId="168" fontId="4" fillId="0" borderId="16" xfId="72" applyNumberFormat="1" applyFont="1" applyBorder="1" applyAlignment="1" applyProtection="1">
      <alignment horizontal="center"/>
      <protection/>
    </xf>
    <xf numFmtId="183" fontId="19" fillId="0" borderId="17" xfId="72" applyNumberFormat="1" applyFont="1" applyBorder="1" applyAlignment="1" applyProtection="1">
      <alignment horizontal="centerContinuous"/>
      <protection/>
    </xf>
    <xf numFmtId="0" fontId="60" fillId="42" borderId="21" xfId="72" applyFont="1" applyFill="1" applyBorder="1" applyAlignment="1">
      <alignment horizontal="center" vertical="center" wrapText="1"/>
      <protection/>
    </xf>
    <xf numFmtId="0" fontId="59" fillId="46" borderId="21" xfId="72" applyFont="1" applyFill="1" applyBorder="1" applyAlignment="1">
      <alignment horizontal="center" vertical="center" wrapText="1"/>
      <protection/>
    </xf>
    <xf numFmtId="0" fontId="83" fillId="35" borderId="16" xfId="72" applyFont="1" applyFill="1" applyBorder="1" applyAlignment="1" applyProtection="1">
      <alignment horizontal="centerContinuous" vertical="center" wrapText="1"/>
      <protection/>
    </xf>
    <xf numFmtId="0" fontId="84" fillId="35" borderId="22" xfId="72" applyFont="1" applyFill="1" applyBorder="1" applyAlignment="1">
      <alignment horizontal="centerContinuous"/>
      <protection/>
    </xf>
    <xf numFmtId="0" fontId="83" fillId="35" borderId="17" xfId="72" applyFont="1" applyFill="1" applyBorder="1" applyAlignment="1">
      <alignment horizontal="centerContinuous" vertical="center"/>
      <protection/>
    </xf>
    <xf numFmtId="0" fontId="60" fillId="47" borderId="16" xfId="72" applyFont="1" applyFill="1" applyBorder="1" applyAlignment="1">
      <alignment horizontal="centerContinuous" vertical="center" wrapText="1"/>
      <protection/>
    </xf>
    <xf numFmtId="0" fontId="85" fillId="47" borderId="22" xfId="72" applyFont="1" applyFill="1" applyBorder="1" applyAlignment="1">
      <alignment horizontal="centerContinuous"/>
      <protection/>
    </xf>
    <xf numFmtId="0" fontId="60" fillId="47" borderId="17" xfId="72" applyFont="1" applyFill="1" applyBorder="1" applyAlignment="1">
      <alignment horizontal="centerContinuous" vertical="center"/>
      <protection/>
    </xf>
    <xf numFmtId="0" fontId="60" fillId="39" borderId="21" xfId="72" applyFont="1" applyFill="1" applyBorder="1" applyAlignment="1">
      <alignment horizontal="centerContinuous" vertical="center" wrapText="1"/>
      <protection/>
    </xf>
    <xf numFmtId="0" fontId="60" fillId="48" borderId="21" xfId="72" applyFont="1" applyFill="1" applyBorder="1" applyAlignment="1">
      <alignment horizontal="centerContinuous" vertical="center" wrapText="1"/>
      <protection/>
    </xf>
    <xf numFmtId="0" fontId="28" fillId="0" borderId="17" xfId="72" applyFont="1" applyBorder="1" applyAlignment="1">
      <alignment horizontal="center" vertical="center" wrapText="1"/>
      <protection/>
    </xf>
    <xf numFmtId="0" fontId="19" fillId="0" borderId="28" xfId="72" applyFont="1" applyBorder="1">
      <alignment/>
      <protection/>
    </xf>
    <xf numFmtId="164" fontId="19" fillId="0" borderId="29" xfId="72" applyNumberFormat="1" applyFont="1" applyBorder="1" applyProtection="1">
      <alignment/>
      <protection/>
    </xf>
    <xf numFmtId="164" fontId="19" fillId="0" borderId="28" xfId="72" applyNumberFormat="1" applyFont="1" applyBorder="1" applyAlignment="1" applyProtection="1">
      <alignment horizontal="center"/>
      <protection/>
    </xf>
    <xf numFmtId="164" fontId="19" fillId="0" borderId="23" xfId="72" applyNumberFormat="1" applyFont="1" applyBorder="1" applyAlignment="1" applyProtection="1">
      <alignment horizontal="center"/>
      <protection/>
    </xf>
    <xf numFmtId="164" fontId="86" fillId="37" borderId="23" xfId="72" applyNumberFormat="1" applyFont="1" applyFill="1" applyBorder="1" applyAlignment="1" applyProtection="1">
      <alignment horizontal="center"/>
      <protection/>
    </xf>
    <xf numFmtId="0" fontId="87" fillId="34" borderId="23" xfId="72" applyFont="1" applyFill="1" applyBorder="1" applyAlignment="1">
      <alignment horizontal="center"/>
      <protection/>
    </xf>
    <xf numFmtId="0" fontId="19" fillId="0" borderId="23" xfId="72" applyFont="1" applyBorder="1" applyAlignment="1">
      <alignment horizontal="center"/>
      <protection/>
    </xf>
    <xf numFmtId="0" fontId="19" fillId="0" borderId="66" xfId="72" applyFont="1" applyBorder="1" applyAlignment="1">
      <alignment horizontal="center"/>
      <protection/>
    </xf>
    <xf numFmtId="0" fontId="62" fillId="42" borderId="23" xfId="72" applyFont="1" applyFill="1" applyBorder="1" applyAlignment="1">
      <alignment horizontal="center"/>
      <protection/>
    </xf>
    <xf numFmtId="0" fontId="78" fillId="46" borderId="23" xfId="72" applyFont="1" applyFill="1" applyBorder="1" applyAlignment="1">
      <alignment horizontal="center"/>
      <protection/>
    </xf>
    <xf numFmtId="168" fontId="88" fillId="35" borderId="24" xfId="72" applyNumberFormat="1" applyFont="1" applyFill="1" applyBorder="1" applyAlignment="1" applyProtection="1" quotePrefix="1">
      <alignment horizontal="center"/>
      <protection/>
    </xf>
    <xf numFmtId="168" fontId="88" fillId="35" borderId="67" xfId="72" applyNumberFormat="1" applyFont="1" applyFill="1" applyBorder="1" applyAlignment="1" applyProtection="1" quotePrefix="1">
      <alignment horizontal="center"/>
      <protection/>
    </xf>
    <xf numFmtId="4" fontId="88" fillId="35" borderId="56" xfId="72" applyNumberFormat="1" applyFont="1" applyFill="1" applyBorder="1" applyAlignment="1" applyProtection="1">
      <alignment horizontal="center"/>
      <protection/>
    </xf>
    <xf numFmtId="168" fontId="62" fillId="47" borderId="24" xfId="72" applyNumberFormat="1" applyFont="1" applyFill="1" applyBorder="1" applyAlignment="1" applyProtection="1" quotePrefix="1">
      <alignment horizontal="center"/>
      <protection/>
    </xf>
    <xf numFmtId="168" fontId="62" fillId="47" borderId="67" xfId="72" applyNumberFormat="1" applyFont="1" applyFill="1" applyBorder="1" applyAlignment="1" applyProtection="1" quotePrefix="1">
      <alignment horizontal="center"/>
      <protection/>
    </xf>
    <xf numFmtId="4" fontId="62" fillId="47" borderId="56" xfId="72" applyNumberFormat="1" applyFont="1" applyFill="1" applyBorder="1" applyAlignment="1" applyProtection="1">
      <alignment horizontal="center"/>
      <protection/>
    </xf>
    <xf numFmtId="4" fontId="62" fillId="39" borderId="23" xfId="72" applyNumberFormat="1" applyFont="1" applyFill="1" applyBorder="1" applyAlignment="1" applyProtection="1">
      <alignment horizontal="center"/>
      <protection/>
    </xf>
    <xf numFmtId="4" fontId="62" fillId="48" borderId="23" xfId="72" applyNumberFormat="1" applyFont="1" applyFill="1" applyBorder="1" applyAlignment="1" applyProtection="1">
      <alignment horizontal="center"/>
      <protection/>
    </xf>
    <xf numFmtId="0" fontId="12" fillId="0" borderId="56" xfId="72" applyFont="1" applyBorder="1" applyAlignment="1">
      <alignment horizontal="left"/>
      <protection/>
    </xf>
    <xf numFmtId="0" fontId="46" fillId="0" borderId="56" xfId="72" applyFont="1" applyBorder="1" applyAlignment="1">
      <alignment horizontal="center"/>
      <protection/>
    </xf>
    <xf numFmtId="0" fontId="12" fillId="0" borderId="28" xfId="59" applyFont="1" applyBorder="1" applyAlignment="1" applyProtection="1">
      <alignment horizontal="center"/>
      <protection locked="0"/>
    </xf>
    <xf numFmtId="164" fontId="12" fillId="0" borderId="29" xfId="72" applyNumberFormat="1" applyFont="1" applyBorder="1" applyAlignment="1" applyProtection="1">
      <alignment horizontal="center"/>
      <protection/>
    </xf>
    <xf numFmtId="165" fontId="12" fillId="0" borderId="28" xfId="72" applyNumberFormat="1" applyFont="1" applyBorder="1" applyAlignment="1" applyProtection="1">
      <alignment horizontal="center"/>
      <protection/>
    </xf>
    <xf numFmtId="164" fontId="12" fillId="0" borderId="28" xfId="72" applyNumberFormat="1" applyFont="1" applyBorder="1" applyAlignment="1" applyProtection="1">
      <alignment horizontal="center"/>
      <protection/>
    </xf>
    <xf numFmtId="0" fontId="86" fillId="37" borderId="28" xfId="72" applyFont="1" applyFill="1" applyBorder="1" applyAlignment="1" applyProtection="1">
      <alignment horizontal="center"/>
      <protection/>
    </xf>
    <xf numFmtId="168" fontId="87" fillId="34" borderId="28" xfId="72" applyNumberFormat="1" applyFont="1" applyFill="1" applyBorder="1" applyAlignment="1" applyProtection="1">
      <alignment horizontal="center"/>
      <protection/>
    </xf>
    <xf numFmtId="22" fontId="12" fillId="0" borderId="28" xfId="72" applyNumberFormat="1" applyFont="1" applyBorder="1" applyAlignment="1">
      <alignment horizontal="center"/>
      <protection/>
    </xf>
    <xf numFmtId="22" fontId="12" fillId="0" borderId="32" xfId="72" applyNumberFormat="1" applyFont="1" applyBorder="1" applyAlignment="1">
      <alignment horizontal="center"/>
      <protection/>
    </xf>
    <xf numFmtId="4" fontId="12" fillId="0" borderId="28" xfId="72" applyNumberFormat="1" applyFont="1" applyFill="1" applyBorder="1" applyAlignment="1" applyProtection="1" quotePrefix="1">
      <alignment horizontal="center"/>
      <protection/>
    </xf>
    <xf numFmtId="168" fontId="12" fillId="0" borderId="29" xfId="72" applyNumberFormat="1" applyFont="1" applyBorder="1" applyAlignment="1" applyProtection="1">
      <alignment horizontal="center"/>
      <protection/>
    </xf>
    <xf numFmtId="2" fontId="62" fillId="42" borderId="28" xfId="72" applyNumberFormat="1" applyFont="1" applyFill="1" applyBorder="1" applyAlignment="1" applyProtection="1">
      <alignment horizontal="center"/>
      <protection/>
    </xf>
    <xf numFmtId="2" fontId="78" fillId="46" borderId="28" xfId="72" applyNumberFormat="1" applyFont="1" applyFill="1" applyBorder="1" applyAlignment="1" applyProtection="1">
      <alignment horizontal="center"/>
      <protection/>
    </xf>
    <xf numFmtId="168" fontId="88" fillId="35" borderId="30" xfId="72" applyNumberFormat="1" applyFont="1" applyFill="1" applyBorder="1" applyAlignment="1" applyProtection="1" quotePrefix="1">
      <alignment horizontal="center"/>
      <protection/>
    </xf>
    <xf numFmtId="168" fontId="88" fillId="35" borderId="31" xfId="72" applyNumberFormat="1" applyFont="1" applyFill="1" applyBorder="1" applyAlignment="1" applyProtection="1" quotePrefix="1">
      <alignment horizontal="center"/>
      <protection/>
    </xf>
    <xf numFmtId="4" fontId="88" fillId="35" borderId="29" xfId="72" applyNumberFormat="1" applyFont="1" applyFill="1" applyBorder="1" applyAlignment="1" applyProtection="1">
      <alignment horizontal="center"/>
      <protection/>
    </xf>
    <xf numFmtId="168" fontId="62" fillId="47" borderId="30" xfId="72" applyNumberFormat="1" applyFont="1" applyFill="1" applyBorder="1" applyAlignment="1" applyProtection="1" quotePrefix="1">
      <alignment horizontal="center"/>
      <protection/>
    </xf>
    <xf numFmtId="168" fontId="62" fillId="47" borderId="31" xfId="72" applyNumberFormat="1" applyFont="1" applyFill="1" applyBorder="1" applyAlignment="1" applyProtection="1" quotePrefix="1">
      <alignment horizontal="center"/>
      <protection/>
    </xf>
    <xf numFmtId="4" fontId="62" fillId="47" borderId="29" xfId="72" applyNumberFormat="1" applyFont="1" applyFill="1" applyBorder="1" applyAlignment="1" applyProtection="1">
      <alignment horizontal="center"/>
      <protection/>
    </xf>
    <xf numFmtId="4" fontId="62" fillId="39" borderId="28" xfId="72" applyNumberFormat="1" applyFont="1" applyFill="1" applyBorder="1" applyAlignment="1" applyProtection="1">
      <alignment horizontal="center"/>
      <protection/>
    </xf>
    <xf numFmtId="4" fontId="62" fillId="48" borderId="28" xfId="72" applyNumberFormat="1" applyFont="1" applyFill="1" applyBorder="1" applyAlignment="1" applyProtection="1">
      <alignment horizontal="center"/>
      <protection/>
    </xf>
    <xf numFmtId="4" fontId="12" fillId="0" borderId="29" xfId="72" applyNumberFormat="1" applyFont="1" applyBorder="1" applyAlignment="1" applyProtection="1">
      <alignment horizontal="center"/>
      <protection/>
    </xf>
    <xf numFmtId="0" fontId="19" fillId="0" borderId="36" xfId="72" applyFont="1" applyBorder="1" applyAlignment="1">
      <alignment horizontal="center"/>
      <protection/>
    </xf>
    <xf numFmtId="164" fontId="89" fillId="0" borderId="36" xfId="72" applyNumberFormat="1" applyFont="1" applyBorder="1" applyAlignment="1" applyProtection="1">
      <alignment horizontal="center"/>
      <protection/>
    </xf>
    <xf numFmtId="0" fontId="19" fillId="0" borderId="36" xfId="72" applyFont="1" applyBorder="1" applyAlignment="1" applyProtection="1">
      <alignment horizontal="center"/>
      <protection/>
    </xf>
    <xf numFmtId="165" fontId="19" fillId="0" borderId="36" xfId="72" applyNumberFormat="1" applyFont="1" applyBorder="1" applyAlignment="1" applyProtection="1">
      <alignment horizontal="center"/>
      <protection/>
    </xf>
    <xf numFmtId="165" fontId="86" fillId="37" borderId="36" xfId="72" applyNumberFormat="1" applyFont="1" applyFill="1" applyBorder="1" applyAlignment="1" applyProtection="1">
      <alignment horizontal="center"/>
      <protection/>
    </xf>
    <xf numFmtId="168" fontId="87" fillId="34" borderId="36" xfId="72" applyNumberFormat="1" applyFont="1" applyFill="1" applyBorder="1" applyAlignment="1" applyProtection="1">
      <alignment horizontal="center"/>
      <protection/>
    </xf>
    <xf numFmtId="168" fontId="19" fillId="0" borderId="36" xfId="72" applyNumberFormat="1" applyFont="1" applyBorder="1" applyAlignment="1" applyProtection="1">
      <alignment horizontal="center"/>
      <protection/>
    </xf>
    <xf numFmtId="173" fontId="12" fillId="0" borderId="36" xfId="72" applyNumberFormat="1" applyFont="1" applyBorder="1" applyAlignment="1" applyProtection="1" quotePrefix="1">
      <alignment horizontal="center"/>
      <protection/>
    </xf>
    <xf numFmtId="2" fontId="62" fillId="42" borderId="36" xfId="72" applyNumberFormat="1" applyFont="1" applyFill="1" applyBorder="1" applyAlignment="1" applyProtection="1">
      <alignment horizontal="center"/>
      <protection/>
    </xf>
    <xf numFmtId="2" fontId="78" fillId="46" borderId="36" xfId="72" applyNumberFormat="1" applyFont="1" applyFill="1" applyBorder="1" applyAlignment="1" applyProtection="1">
      <alignment horizontal="center"/>
      <protection/>
    </xf>
    <xf numFmtId="168" fontId="88" fillId="35" borderId="37" xfId="72" applyNumberFormat="1" applyFont="1" applyFill="1" applyBorder="1" applyAlignment="1" applyProtection="1" quotePrefix="1">
      <alignment horizontal="center"/>
      <protection/>
    </xf>
    <xf numFmtId="168" fontId="88" fillId="35" borderId="68" xfId="72" applyNumberFormat="1" applyFont="1" applyFill="1" applyBorder="1" applyAlignment="1" applyProtection="1" quotePrefix="1">
      <alignment horizontal="center"/>
      <protection/>
    </xf>
    <xf numFmtId="4" fontId="88" fillId="35" borderId="50" xfId="72" applyNumberFormat="1" applyFont="1" applyFill="1" applyBorder="1" applyAlignment="1" applyProtection="1">
      <alignment horizontal="center"/>
      <protection/>
    </xf>
    <xf numFmtId="168" fontId="62" fillId="47" borderId="37" xfId="72" applyNumberFormat="1" applyFont="1" applyFill="1" applyBorder="1" applyAlignment="1" applyProtection="1" quotePrefix="1">
      <alignment horizontal="center"/>
      <protection/>
    </xf>
    <xf numFmtId="168" fontId="62" fillId="47" borderId="68" xfId="72" applyNumberFormat="1" applyFont="1" applyFill="1" applyBorder="1" applyAlignment="1" applyProtection="1" quotePrefix="1">
      <alignment horizontal="center"/>
      <protection/>
    </xf>
    <xf numFmtId="4" fontId="62" fillId="47" borderId="50" xfId="72" applyNumberFormat="1" applyFont="1" applyFill="1" applyBorder="1" applyAlignment="1" applyProtection="1">
      <alignment horizontal="center"/>
      <protection/>
    </xf>
    <xf numFmtId="4" fontId="62" fillId="39" borderId="36" xfId="72" applyNumberFormat="1" applyFont="1" applyFill="1" applyBorder="1" applyAlignment="1" applyProtection="1">
      <alignment horizontal="center"/>
      <protection/>
    </xf>
    <xf numFmtId="4" fontId="62" fillId="48" borderId="36" xfId="72" applyNumberFormat="1" applyFont="1" applyFill="1" applyBorder="1" applyAlignment="1" applyProtection="1">
      <alignment horizontal="center"/>
      <protection/>
    </xf>
    <xf numFmtId="4" fontId="47" fillId="0" borderId="36" xfId="72" applyNumberFormat="1" applyFont="1" applyBorder="1" applyAlignment="1" applyProtection="1">
      <alignment horizontal="center"/>
      <protection/>
    </xf>
    <xf numFmtId="168" fontId="63" fillId="0" borderId="36" xfId="72" applyNumberFormat="1" applyFont="1" applyFill="1" applyBorder="1" applyAlignment="1">
      <alignment horizontal="center"/>
      <protection/>
    </xf>
    <xf numFmtId="164" fontId="89" fillId="0" borderId="0" xfId="72" applyNumberFormat="1" applyFont="1" applyBorder="1" applyAlignment="1" applyProtection="1">
      <alignment horizontal="center"/>
      <protection/>
    </xf>
    <xf numFmtId="165" fontId="19" fillId="0" borderId="0" xfId="72" applyNumberFormat="1" applyFont="1" applyBorder="1" applyAlignment="1" applyProtection="1">
      <alignment horizontal="center"/>
      <protection/>
    </xf>
    <xf numFmtId="168" fontId="19" fillId="0" borderId="0" xfId="72" applyNumberFormat="1" applyFont="1" applyBorder="1" applyAlignment="1" applyProtection="1">
      <alignment horizontal="center"/>
      <protection/>
    </xf>
    <xf numFmtId="173" fontId="19" fillId="0" borderId="0" xfId="72" applyNumberFormat="1" applyFont="1" applyBorder="1" applyAlignment="1" applyProtection="1" quotePrefix="1">
      <alignment horizontal="center"/>
      <protection/>
    </xf>
    <xf numFmtId="2" fontId="87" fillId="42" borderId="21" xfId="72" applyNumberFormat="1" applyFont="1" applyFill="1" applyBorder="1" applyAlignment="1" applyProtection="1">
      <alignment horizontal="center"/>
      <protection/>
    </xf>
    <xf numFmtId="2" fontId="74" fillId="46" borderId="21" xfId="72" applyNumberFormat="1" applyFont="1" applyFill="1" applyBorder="1" applyAlignment="1" applyProtection="1">
      <alignment horizontal="center"/>
      <protection/>
    </xf>
    <xf numFmtId="2" fontId="90" fillId="35" borderId="21" xfId="72" applyNumberFormat="1" applyFont="1" applyFill="1" applyBorder="1" applyAlignment="1" applyProtection="1">
      <alignment horizontal="center"/>
      <protection/>
    </xf>
    <xf numFmtId="2" fontId="87" fillId="47" borderId="21" xfId="72" applyNumberFormat="1" applyFont="1" applyFill="1" applyBorder="1" applyAlignment="1" applyProtection="1">
      <alignment horizontal="center"/>
      <protection/>
    </xf>
    <xf numFmtId="2" fontId="87" fillId="39" borderId="21" xfId="72" applyNumberFormat="1" applyFont="1" applyFill="1" applyBorder="1" applyAlignment="1" applyProtection="1">
      <alignment horizontal="center"/>
      <protection/>
    </xf>
    <xf numFmtId="2" fontId="87" fillId="48" borderId="21" xfId="72" applyNumberFormat="1" applyFont="1" applyFill="1" applyBorder="1" applyAlignment="1" applyProtection="1">
      <alignment horizontal="center"/>
      <protection/>
    </xf>
    <xf numFmtId="2" fontId="19" fillId="0" borderId="44" xfId="72" applyNumberFormat="1" applyFont="1" applyBorder="1" applyAlignment="1" applyProtection="1">
      <alignment horizontal="center"/>
      <protection/>
    </xf>
    <xf numFmtId="7" fontId="46" fillId="0" borderId="21" xfId="72" applyNumberFormat="1" applyFont="1" applyBorder="1" applyAlignment="1" applyProtection="1">
      <alignment horizontal="right"/>
      <protection/>
    </xf>
    <xf numFmtId="0" fontId="46" fillId="0" borderId="0" xfId="72" applyFont="1" applyBorder="1" applyAlignment="1">
      <alignment horizontal="center"/>
      <protection/>
    </xf>
    <xf numFmtId="2" fontId="87" fillId="0" borderId="22" xfId="72" applyNumberFormat="1" applyFont="1" applyFill="1" applyBorder="1" applyAlignment="1" applyProtection="1">
      <alignment horizontal="center"/>
      <protection/>
    </xf>
    <xf numFmtId="2" fontId="74" fillId="0" borderId="22" xfId="72" applyNumberFormat="1" applyFont="1" applyFill="1" applyBorder="1" applyAlignment="1" applyProtection="1">
      <alignment horizontal="center"/>
      <protection/>
    </xf>
    <xf numFmtId="2" fontId="90" fillId="0" borderId="22" xfId="72" applyNumberFormat="1" applyFont="1" applyFill="1" applyBorder="1" applyAlignment="1" applyProtection="1">
      <alignment horizontal="center"/>
      <protection/>
    </xf>
    <xf numFmtId="2" fontId="19" fillId="0" borderId="0" xfId="72" applyNumberFormat="1" applyFont="1" applyBorder="1" applyAlignment="1" applyProtection="1">
      <alignment horizontal="center"/>
      <protection/>
    </xf>
    <xf numFmtId="7" fontId="19" fillId="0" borderId="0" xfId="72" applyNumberFormat="1" applyFont="1" applyBorder="1" applyAlignment="1" applyProtection="1">
      <alignment horizontal="center"/>
      <protection/>
    </xf>
    <xf numFmtId="0" fontId="58" fillId="49" borderId="21" xfId="72" applyFont="1" applyFill="1" applyBorder="1" applyAlignment="1" applyProtection="1">
      <alignment horizontal="center" vertical="center"/>
      <protection/>
    </xf>
    <xf numFmtId="0" fontId="60" fillId="50" borderId="21" xfId="72" applyFont="1" applyFill="1" applyBorder="1" applyAlignment="1">
      <alignment horizontal="center" vertical="center" wrapText="1"/>
      <protection/>
    </xf>
    <xf numFmtId="0" fontId="60" fillId="51" borderId="16" xfId="72" applyFont="1" applyFill="1" applyBorder="1" applyAlignment="1" applyProtection="1">
      <alignment horizontal="centerContinuous" vertical="center" wrapText="1"/>
      <protection/>
    </xf>
    <xf numFmtId="0" fontId="60" fillId="51" borderId="17" xfId="72" applyFont="1" applyFill="1" applyBorder="1" applyAlignment="1">
      <alignment horizontal="centerContinuous" vertical="center"/>
      <protection/>
    </xf>
    <xf numFmtId="0" fontId="60" fillId="35" borderId="21" xfId="72" applyFont="1" applyFill="1" applyBorder="1" applyAlignment="1">
      <alignment horizontal="centerContinuous" vertical="center" wrapText="1"/>
      <protection/>
    </xf>
    <xf numFmtId="0" fontId="60" fillId="49" borderId="41" xfId="72" applyFont="1" applyFill="1" applyBorder="1" applyAlignment="1">
      <alignment vertical="center" wrapText="1"/>
      <protection/>
    </xf>
    <xf numFmtId="0" fontId="60" fillId="49" borderId="44" xfId="72" applyFont="1" applyFill="1" applyBorder="1" applyAlignment="1">
      <alignment vertical="center" wrapText="1"/>
      <protection/>
    </xf>
    <xf numFmtId="0" fontId="91" fillId="49" borderId="28" xfId="72" applyFont="1" applyFill="1" applyBorder="1" applyAlignment="1">
      <alignment horizontal="center"/>
      <protection/>
    </xf>
    <xf numFmtId="0" fontId="12" fillId="0" borderId="29" xfId="72" applyFont="1" applyFill="1" applyBorder="1" applyAlignment="1">
      <alignment horizontal="center"/>
      <protection/>
    </xf>
    <xf numFmtId="0" fontId="27" fillId="49" borderId="0" xfId="72" applyFont="1" applyFill="1" applyBorder="1" applyAlignment="1">
      <alignment horizontal="left"/>
      <protection/>
    </xf>
    <xf numFmtId="0" fontId="27" fillId="49" borderId="59" xfId="72" applyFont="1" applyFill="1" applyBorder="1" applyAlignment="1">
      <alignment horizontal="left"/>
      <protection/>
    </xf>
    <xf numFmtId="0" fontId="46" fillId="0" borderId="29" xfId="72" applyFont="1" applyFill="1" applyBorder="1" applyAlignment="1">
      <alignment horizontal="center"/>
      <protection/>
    </xf>
    <xf numFmtId="0" fontId="12" fillId="0" borderId="27" xfId="72" applyFont="1" applyBorder="1" applyAlignment="1" applyProtection="1">
      <alignment horizontal="center"/>
      <protection/>
    </xf>
    <xf numFmtId="0" fontId="12" fillId="0" borderId="32" xfId="72" applyFont="1" applyBorder="1" applyAlignment="1" applyProtection="1">
      <alignment horizontal="center"/>
      <protection/>
    </xf>
    <xf numFmtId="168" fontId="91" fillId="37" borderId="28" xfId="72" applyNumberFormat="1" applyFont="1" applyFill="1" applyBorder="1" applyAlignment="1" applyProtection="1">
      <alignment horizontal="center"/>
      <protection/>
    </xf>
    <xf numFmtId="168" fontId="91" fillId="49" borderId="28" xfId="72" applyNumberFormat="1" applyFont="1" applyFill="1" applyBorder="1" applyAlignment="1" applyProtection="1">
      <alignment horizontal="center"/>
      <protection/>
    </xf>
    <xf numFmtId="168" fontId="12" fillId="0" borderId="28" xfId="72" applyNumberFormat="1" applyFont="1" applyFill="1" applyBorder="1" applyAlignment="1" applyProtection="1">
      <alignment horizontal="center"/>
      <protection/>
    </xf>
    <xf numFmtId="2" fontId="62" fillId="50" borderId="28" xfId="72" applyNumberFormat="1" applyFont="1" applyFill="1" applyBorder="1" applyAlignment="1">
      <alignment horizontal="center"/>
      <protection/>
    </xf>
    <xf numFmtId="168" fontId="62" fillId="51" borderId="48" xfId="72" applyNumberFormat="1" applyFont="1" applyFill="1" applyBorder="1" applyAlignment="1" applyProtection="1" quotePrefix="1">
      <alignment horizontal="center"/>
      <protection/>
    </xf>
    <xf numFmtId="168" fontId="62" fillId="51" borderId="49" xfId="72" applyNumberFormat="1" applyFont="1" applyFill="1" applyBorder="1" applyAlignment="1" applyProtection="1" quotePrefix="1">
      <alignment horizontal="center"/>
      <protection/>
    </xf>
    <xf numFmtId="168" fontId="62" fillId="49" borderId="0" xfId="72" applyNumberFormat="1" applyFont="1" applyFill="1" applyBorder="1" applyAlignment="1" applyProtection="1" quotePrefix="1">
      <alignment horizontal="center"/>
      <protection/>
    </xf>
    <xf numFmtId="168" fontId="62" fillId="49" borderId="59" xfId="72" applyNumberFormat="1" applyFont="1" applyFill="1" applyBorder="1" applyAlignment="1" applyProtection="1" quotePrefix="1">
      <alignment horizontal="center"/>
      <protection/>
    </xf>
    <xf numFmtId="22" fontId="12" fillId="0" borderId="28" xfId="72" applyNumberFormat="1" applyFont="1" applyFill="1" applyBorder="1" applyAlignment="1" applyProtection="1">
      <alignment horizontal="center"/>
      <protection/>
    </xf>
    <xf numFmtId="0" fontId="12" fillId="0" borderId="36" xfId="72" applyFont="1" applyFill="1" applyBorder="1" applyAlignment="1">
      <alignment horizontal="center"/>
      <protection/>
    </xf>
    <xf numFmtId="0" fontId="12" fillId="0" borderId="34" xfId="72" applyFont="1" applyBorder="1" applyAlignment="1" applyProtection="1">
      <alignment horizontal="center"/>
      <protection/>
    </xf>
    <xf numFmtId="0" fontId="12" fillId="0" borderId="69" xfId="72" applyFont="1" applyBorder="1" applyAlignment="1" applyProtection="1">
      <alignment horizontal="center"/>
      <protection/>
    </xf>
    <xf numFmtId="168" fontId="91" fillId="49" borderId="36" xfId="72" applyNumberFormat="1" applyFont="1" applyFill="1" applyBorder="1" applyAlignment="1" applyProtection="1">
      <alignment horizontal="center"/>
      <protection/>
    </xf>
    <xf numFmtId="22" fontId="12" fillId="0" borderId="36" xfId="72" applyNumberFormat="1" applyFont="1" applyFill="1" applyBorder="1" applyAlignment="1">
      <alignment horizontal="center"/>
      <protection/>
    </xf>
    <xf numFmtId="22" fontId="12" fillId="0" borderId="36" xfId="72" applyNumberFormat="1" applyFont="1" applyFill="1" applyBorder="1" applyAlignment="1" applyProtection="1">
      <alignment horizontal="center"/>
      <protection/>
    </xf>
    <xf numFmtId="4" fontId="12" fillId="0" borderId="36" xfId="72" applyNumberFormat="1" applyFont="1" applyFill="1" applyBorder="1" applyAlignment="1" applyProtection="1">
      <alignment horizontal="center"/>
      <protection/>
    </xf>
    <xf numFmtId="3" fontId="12" fillId="0" borderId="36" xfId="72" applyNumberFormat="1" applyFont="1" applyFill="1" applyBorder="1" applyAlignment="1" applyProtection="1">
      <alignment horizontal="center"/>
      <protection/>
    </xf>
    <xf numFmtId="168" fontId="12" fillId="0" borderId="36" xfId="72" applyNumberFormat="1" applyFont="1" applyFill="1" applyBorder="1" applyAlignment="1" applyProtection="1">
      <alignment horizontal="center"/>
      <protection/>
    </xf>
    <xf numFmtId="168" fontId="27" fillId="49" borderId="64" xfId="72" applyNumberFormat="1" applyFont="1" applyFill="1" applyBorder="1" applyAlignment="1" applyProtection="1" quotePrefix="1">
      <alignment horizontal="center"/>
      <protection/>
    </xf>
    <xf numFmtId="168" fontId="27" fillId="49" borderId="50" xfId="72" applyNumberFormat="1" applyFont="1" applyFill="1" applyBorder="1" applyAlignment="1" applyProtection="1" quotePrefix="1">
      <alignment horizontal="center"/>
      <protection/>
    </xf>
    <xf numFmtId="168" fontId="12" fillId="0" borderId="50" xfId="72" applyNumberFormat="1" applyFont="1" applyFill="1" applyBorder="1" applyAlignment="1">
      <alignment horizontal="center"/>
      <protection/>
    </xf>
    <xf numFmtId="4" fontId="75" fillId="0" borderId="50" xfId="72" applyNumberFormat="1" applyFont="1" applyFill="1" applyBorder="1" applyAlignment="1">
      <alignment horizontal="right"/>
      <protection/>
    </xf>
    <xf numFmtId="164" fontId="12" fillId="0" borderId="0" xfId="72" applyNumberFormat="1" applyFont="1" applyBorder="1" applyAlignment="1" applyProtection="1">
      <alignment horizontal="center"/>
      <protection/>
    </xf>
    <xf numFmtId="1" fontId="12" fillId="0" borderId="0" xfId="72" applyNumberFormat="1" applyFont="1" applyBorder="1" applyAlignment="1" applyProtection="1" quotePrefix="1">
      <alignment horizontal="center"/>
      <protection/>
    </xf>
    <xf numFmtId="168" fontId="12" fillId="0" borderId="0" xfId="72" applyNumberFormat="1" applyFont="1" applyFill="1" applyBorder="1" applyAlignment="1" applyProtection="1">
      <alignment horizontal="center"/>
      <protection/>
    </xf>
    <xf numFmtId="22" fontId="12" fillId="0" borderId="0" xfId="72" applyNumberFormat="1" applyFont="1" applyFill="1" applyBorder="1" applyAlignment="1">
      <alignment horizontal="center"/>
      <protection/>
    </xf>
    <xf numFmtId="22" fontId="12" fillId="0" borderId="0" xfId="72" applyNumberFormat="1" applyFont="1" applyFill="1" applyBorder="1" applyAlignment="1" applyProtection="1">
      <alignment horizontal="center"/>
      <protection/>
    </xf>
    <xf numFmtId="4" fontId="12" fillId="0" borderId="0" xfId="72" applyNumberFormat="1" applyFont="1" applyFill="1" applyBorder="1" applyAlignment="1" applyProtection="1">
      <alignment horizontal="center"/>
      <protection/>
    </xf>
    <xf numFmtId="3" fontId="12" fillId="0" borderId="0" xfId="72" applyNumberFormat="1" applyFont="1" applyFill="1" applyBorder="1" applyAlignment="1" applyProtection="1">
      <alignment horizontal="center"/>
      <protection/>
    </xf>
    <xf numFmtId="168" fontId="12" fillId="0" borderId="0" xfId="72" applyNumberFormat="1" applyFont="1" applyBorder="1" applyAlignment="1" applyProtection="1" quotePrefix="1">
      <alignment horizontal="center"/>
      <protection/>
    </xf>
    <xf numFmtId="164" fontId="12" fillId="0" borderId="0" xfId="72" applyNumberFormat="1" applyFont="1" applyFill="1" applyBorder="1" applyAlignment="1" applyProtection="1">
      <alignment horizontal="center"/>
      <protection/>
    </xf>
    <xf numFmtId="2" fontId="57" fillId="0" borderId="41" xfId="72" applyNumberFormat="1" applyFont="1" applyFill="1" applyBorder="1" applyAlignment="1">
      <alignment horizontal="center"/>
      <protection/>
    </xf>
    <xf numFmtId="168" fontId="47" fillId="0" borderId="41" xfId="72" applyNumberFormat="1" applyFont="1" applyFill="1" applyBorder="1" applyAlignment="1" applyProtection="1" quotePrefix="1">
      <alignment horizontal="center"/>
      <protection/>
    </xf>
    <xf numFmtId="168" fontId="12" fillId="0" borderId="41" xfId="72" applyNumberFormat="1" applyFont="1" applyFill="1" applyBorder="1" applyAlignment="1">
      <alignment horizontal="center"/>
      <protection/>
    </xf>
    <xf numFmtId="4" fontId="75" fillId="0" borderId="21" xfId="72" applyNumberFormat="1" applyFont="1" applyFill="1" applyBorder="1" applyAlignment="1">
      <alignment horizontal="right"/>
      <protection/>
    </xf>
    <xf numFmtId="168" fontId="27" fillId="49" borderId="0" xfId="72" applyNumberFormat="1" applyFont="1" applyFill="1" applyBorder="1" applyAlignment="1" applyProtection="1" quotePrefix="1">
      <alignment horizontal="center"/>
      <protection/>
    </xf>
    <xf numFmtId="0" fontId="58" fillId="37" borderId="17" xfId="72" applyFont="1" applyFill="1" applyBorder="1" applyAlignment="1" applyProtection="1">
      <alignment horizontal="center" vertical="center"/>
      <protection/>
    </xf>
    <xf numFmtId="4" fontId="19" fillId="0" borderId="15" xfId="72" applyNumberFormat="1" applyFont="1" applyFill="1" applyBorder="1" applyAlignment="1">
      <alignment horizontal="center"/>
      <protection/>
    </xf>
    <xf numFmtId="2" fontId="57" fillId="0" borderId="0" xfId="72" applyNumberFormat="1" applyFont="1" applyFill="1" applyBorder="1" applyAlignment="1">
      <alignment horizontal="center"/>
      <protection/>
    </xf>
    <xf numFmtId="168" fontId="12" fillId="0" borderId="0" xfId="72" applyNumberFormat="1" applyFont="1" applyFill="1" applyBorder="1" applyAlignment="1">
      <alignment horizontal="center"/>
      <protection/>
    </xf>
    <xf numFmtId="168" fontId="12" fillId="0" borderId="0" xfId="72" applyNumberFormat="1" applyFont="1" applyBorder="1" applyAlignment="1" applyProtection="1" quotePrefix="1">
      <alignment horizontal="centerContinuous"/>
      <protection/>
    </xf>
    <xf numFmtId="168" fontId="12" fillId="0" borderId="0" xfId="72" applyNumberFormat="1" applyFont="1" applyBorder="1" applyAlignment="1" applyProtection="1">
      <alignment horizontal="centerContinuous"/>
      <protection/>
    </xf>
    <xf numFmtId="168" fontId="47" fillId="0" borderId="0" xfId="72" applyNumberFormat="1" applyFont="1" applyFill="1" applyBorder="1" applyAlignment="1" applyProtection="1" quotePrefix="1">
      <alignment horizontal="center"/>
      <protection/>
    </xf>
    <xf numFmtId="4" fontId="75" fillId="0" borderId="0" xfId="72" applyNumberFormat="1" applyFont="1" applyFill="1" applyBorder="1" applyAlignment="1">
      <alignment horizontal="right"/>
      <protection/>
    </xf>
    <xf numFmtId="2" fontId="92" fillId="0" borderId="0" xfId="72" applyNumberFormat="1" applyFont="1" applyBorder="1" applyAlignment="1" applyProtection="1">
      <alignment horizontal="left"/>
      <protection/>
    </xf>
    <xf numFmtId="168" fontId="92" fillId="0" borderId="0" xfId="72" applyNumberFormat="1" applyFont="1" applyBorder="1" applyAlignment="1" applyProtection="1">
      <alignment horizontal="center"/>
      <protection/>
    </xf>
    <xf numFmtId="0" fontId="92" fillId="0" borderId="0" xfId="72" applyFont="1" applyBorder="1" applyAlignment="1" applyProtection="1">
      <alignment horizontal="center"/>
      <protection/>
    </xf>
    <xf numFmtId="165" fontId="92" fillId="0" borderId="0" xfId="72" applyNumberFormat="1" applyFont="1" applyBorder="1" applyAlignment="1" applyProtection="1">
      <alignment horizontal="center"/>
      <protection/>
    </xf>
    <xf numFmtId="0" fontId="93" fillId="0" borderId="0" xfId="72" applyFont="1">
      <alignment/>
      <protection/>
    </xf>
    <xf numFmtId="173" fontId="92" fillId="0" borderId="0" xfId="72" applyNumberFormat="1" applyFont="1" applyBorder="1" applyAlignment="1" applyProtection="1" quotePrefix="1">
      <alignment horizontal="center"/>
      <protection/>
    </xf>
    <xf numFmtId="0" fontId="92" fillId="0" borderId="0" xfId="72" applyFont="1">
      <alignment/>
      <protection/>
    </xf>
    <xf numFmtId="2" fontId="92" fillId="0" borderId="0" xfId="72" applyNumberFormat="1" applyFont="1" applyBorder="1" applyAlignment="1" applyProtection="1">
      <alignment horizontal="center"/>
      <protection/>
    </xf>
    <xf numFmtId="168" fontId="92" fillId="0" borderId="0" xfId="72" applyNumberFormat="1" applyFont="1" applyBorder="1" applyAlignment="1" applyProtection="1" quotePrefix="1">
      <alignment horizontal="center"/>
      <protection/>
    </xf>
    <xf numFmtId="0" fontId="72" fillId="0" borderId="70" xfId="72" applyFont="1" applyBorder="1" applyAlignment="1" applyProtection="1">
      <alignment horizontal="center"/>
      <protection/>
    </xf>
    <xf numFmtId="0" fontId="4" fillId="0" borderId="0" xfId="72" applyFont="1" applyBorder="1" applyAlignment="1">
      <alignment horizontal="center"/>
      <protection/>
    </xf>
    <xf numFmtId="2" fontId="94" fillId="0" borderId="0" xfId="72" applyNumberFormat="1" applyFont="1" applyBorder="1" applyAlignment="1" applyProtection="1">
      <alignment horizontal="left"/>
      <protection/>
    </xf>
    <xf numFmtId="0" fontId="19" fillId="0" borderId="0" xfId="72" applyFont="1" applyAlignment="1">
      <alignment horizontal="center"/>
      <protection/>
    </xf>
    <xf numFmtId="173" fontId="4" fillId="0" borderId="0" xfId="72" applyNumberFormat="1" applyFont="1" applyBorder="1" applyAlignment="1" applyProtection="1">
      <alignment horizontal="left"/>
      <protection/>
    </xf>
    <xf numFmtId="168" fontId="4" fillId="0" borderId="0" xfId="72" applyNumberFormat="1" applyFont="1" applyBorder="1" applyAlignment="1" applyProtection="1">
      <alignment horizontal="left"/>
      <protection/>
    </xf>
    <xf numFmtId="2" fontId="95" fillId="0" borderId="0" xfId="72" applyNumberFormat="1" applyFont="1" applyBorder="1" applyAlignment="1" applyProtection="1">
      <alignment horizontal="center"/>
      <protection/>
    </xf>
    <xf numFmtId="168" fontId="89" fillId="0" borderId="0" xfId="72" applyNumberFormat="1" applyFont="1" applyBorder="1" applyAlignment="1" applyProtection="1" quotePrefix="1">
      <alignment horizontal="center"/>
      <protection/>
    </xf>
    <xf numFmtId="4" fontId="89" fillId="0" borderId="0" xfId="72" applyNumberFormat="1" applyFont="1" applyBorder="1" applyAlignment="1" applyProtection="1">
      <alignment horizontal="center"/>
      <protection/>
    </xf>
    <xf numFmtId="7" fontId="4" fillId="0" borderId="0" xfId="72" applyNumberFormat="1" applyFont="1" applyBorder="1" applyAlignment="1">
      <alignment horizontal="centerContinuous"/>
      <protection/>
    </xf>
    <xf numFmtId="1" fontId="19" fillId="0" borderId="0" xfId="72" applyNumberFormat="1" applyFont="1" applyBorder="1" applyAlignment="1" applyProtection="1">
      <alignment horizontal="center"/>
      <protection/>
    </xf>
    <xf numFmtId="183" fontId="19" fillId="0" borderId="0" xfId="72" applyNumberFormat="1" applyFont="1" applyBorder="1" applyAlignment="1" applyProtection="1">
      <alignment horizontal="centerContinuous"/>
      <protection/>
    </xf>
    <xf numFmtId="183" fontId="92" fillId="0" borderId="0" xfId="72" applyNumberFormat="1" applyFont="1" applyBorder="1" applyAlignment="1" applyProtection="1">
      <alignment horizontal="centerContinuous"/>
      <protection/>
    </xf>
    <xf numFmtId="168" fontId="92" fillId="0" borderId="0" xfId="72" applyNumberFormat="1" applyFont="1" applyBorder="1" applyAlignment="1" applyProtection="1" quotePrefix="1">
      <alignment horizontal="left"/>
      <protection/>
    </xf>
    <xf numFmtId="168" fontId="19" fillId="0" borderId="0" xfId="72" applyNumberFormat="1" applyFont="1" applyBorder="1">
      <alignment/>
      <protection/>
    </xf>
    <xf numFmtId="0" fontId="19" fillId="0" borderId="0" xfId="72" applyFont="1" applyAlignment="1">
      <alignment horizontal="centerContinuous"/>
      <protection/>
    </xf>
    <xf numFmtId="168" fontId="19" fillId="0" borderId="0" xfId="72" applyNumberFormat="1" applyFont="1" applyBorder="1" applyAlignment="1" applyProtection="1">
      <alignment horizontal="centerContinuous"/>
      <protection/>
    </xf>
    <xf numFmtId="168" fontId="92" fillId="0" borderId="0" xfId="72" applyNumberFormat="1" applyFont="1" applyBorder="1" applyAlignment="1" applyProtection="1" quotePrefix="1">
      <alignment horizontal="right"/>
      <protection/>
    </xf>
    <xf numFmtId="7" fontId="19" fillId="0" borderId="0" xfId="72" applyNumberFormat="1" applyFont="1" applyBorder="1" applyAlignment="1">
      <alignment horizontal="right"/>
      <protection/>
    </xf>
    <xf numFmtId="168" fontId="20" fillId="0" borderId="0" xfId="72" applyNumberFormat="1" applyFont="1" applyBorder="1" applyAlignment="1" applyProtection="1">
      <alignment horizontal="left"/>
      <protection/>
    </xf>
    <xf numFmtId="10" fontId="19" fillId="0" borderId="0" xfId="72" applyNumberFormat="1" applyFont="1" applyBorder="1" applyAlignment="1" applyProtection="1">
      <alignment horizontal="center"/>
      <protection/>
    </xf>
    <xf numFmtId="7" fontId="19" fillId="0" borderId="0" xfId="72" applyNumberFormat="1" applyFont="1" applyAlignment="1">
      <alignment horizontal="right"/>
      <protection/>
    </xf>
    <xf numFmtId="0" fontId="19" fillId="0" borderId="0" xfId="72" applyFont="1" quotePrefix="1">
      <alignment/>
      <protection/>
    </xf>
    <xf numFmtId="168" fontId="19" fillId="0" borderId="0" xfId="72" applyNumberFormat="1" applyFont="1" applyBorder="1" applyAlignment="1" applyProtection="1" quotePrefix="1">
      <alignment horizontal="center"/>
      <protection/>
    </xf>
    <xf numFmtId="7" fontId="19" fillId="0" borderId="0" xfId="72" applyNumberFormat="1" applyFont="1" applyBorder="1" applyAlignment="1" applyProtection="1">
      <alignment horizontal="left"/>
      <protection/>
    </xf>
    <xf numFmtId="0" fontId="93" fillId="0" borderId="0" xfId="72" applyFont="1" quotePrefix="1">
      <alignment/>
      <protection/>
    </xf>
    <xf numFmtId="0" fontId="96" fillId="0" borderId="0" xfId="72" applyFont="1" applyAlignment="1">
      <alignment vertical="center"/>
      <protection/>
    </xf>
    <xf numFmtId="0" fontId="21" fillId="0" borderId="14" xfId="72" applyFont="1" applyBorder="1" applyAlignment="1">
      <alignment vertical="center"/>
      <protection/>
    </xf>
    <xf numFmtId="0" fontId="21" fillId="0" borderId="0" xfId="72" applyFont="1" applyBorder="1" applyAlignment="1">
      <alignment horizontal="center" vertical="center"/>
      <protection/>
    </xf>
    <xf numFmtId="168" fontId="21" fillId="0" borderId="0" xfId="72" applyNumberFormat="1" applyFont="1" applyBorder="1" applyAlignment="1" applyProtection="1">
      <alignment horizontal="left" vertical="center"/>
      <protection/>
    </xf>
    <xf numFmtId="0" fontId="96" fillId="0" borderId="0" xfId="72" applyFont="1" applyAlignment="1" quotePrefix="1">
      <alignment vertical="center"/>
      <protection/>
    </xf>
    <xf numFmtId="0" fontId="21" fillId="0" borderId="0" xfId="72" applyFont="1" applyBorder="1" applyAlignment="1" applyProtection="1">
      <alignment horizontal="center" vertical="center"/>
      <protection/>
    </xf>
    <xf numFmtId="165" fontId="21" fillId="0" borderId="0" xfId="72" applyNumberFormat="1" applyFont="1" applyBorder="1" applyAlignment="1" applyProtection="1">
      <alignment horizontal="center" vertical="center"/>
      <protection/>
    </xf>
    <xf numFmtId="4" fontId="10" fillId="0" borderId="16" xfId="72" applyNumberFormat="1" applyFont="1" applyBorder="1" applyAlignment="1" applyProtection="1">
      <alignment horizontal="center" vertical="center"/>
      <protection/>
    </xf>
    <xf numFmtId="7" fontId="97" fillId="0" borderId="17" xfId="72" applyNumberFormat="1" applyFont="1" applyFill="1" applyBorder="1" applyAlignment="1">
      <alignment horizontal="center" vertical="center"/>
      <protection/>
    </xf>
    <xf numFmtId="168" fontId="21" fillId="0" borderId="0" xfId="72" applyNumberFormat="1" applyFont="1" applyBorder="1" applyAlignment="1" applyProtection="1">
      <alignment horizontal="center" vertical="center"/>
      <protection/>
    </xf>
    <xf numFmtId="173" fontId="21" fillId="0" borderId="0" xfId="72" applyNumberFormat="1" applyFont="1" applyBorder="1" applyAlignment="1" applyProtection="1" quotePrefix="1">
      <alignment horizontal="center" vertical="center"/>
      <protection/>
    </xf>
    <xf numFmtId="2" fontId="98" fillId="0" borderId="0" xfId="72" applyNumberFormat="1" applyFont="1" applyBorder="1" applyAlignment="1" applyProtection="1">
      <alignment horizontal="center" vertical="center"/>
      <protection/>
    </xf>
    <xf numFmtId="168" fontId="99" fillId="0" borderId="0" xfId="72" applyNumberFormat="1" applyFont="1" applyBorder="1" applyAlignment="1" applyProtection="1" quotePrefix="1">
      <alignment horizontal="center" vertical="center"/>
      <protection/>
    </xf>
    <xf numFmtId="4" fontId="21" fillId="0" borderId="15" xfId="72" applyNumberFormat="1" applyFont="1" applyFill="1" applyBorder="1" applyAlignment="1">
      <alignment horizontal="center" vertical="center"/>
      <protection/>
    </xf>
    <xf numFmtId="0" fontId="3" fillId="0" borderId="19" xfId="72" applyBorder="1">
      <alignment/>
      <protection/>
    </xf>
    <xf numFmtId="0" fontId="19" fillId="0" borderId="20" xfId="72" applyFont="1" applyFill="1" applyBorder="1">
      <alignment/>
      <protection/>
    </xf>
    <xf numFmtId="0" fontId="6" fillId="0" borderId="0" xfId="72" applyFont="1" applyFill="1" applyBorder="1" applyAlignment="1" applyProtection="1">
      <alignment horizontal="center"/>
      <protection/>
    </xf>
    <xf numFmtId="183" fontId="19" fillId="0" borderId="0" xfId="72" applyNumberFormat="1" applyFont="1" applyBorder="1">
      <alignment/>
      <protection/>
    </xf>
    <xf numFmtId="0" fontId="28" fillId="0" borderId="16" xfId="72" applyFont="1" applyFill="1" applyBorder="1" applyAlignment="1" applyProtection="1">
      <alignment horizontal="centerContinuous" vertical="center"/>
      <protection/>
    </xf>
    <xf numFmtId="0" fontId="28" fillId="0" borderId="22" xfId="72" applyFont="1" applyFill="1" applyBorder="1" applyAlignment="1" applyProtection="1">
      <alignment horizontal="centerContinuous" vertical="center"/>
      <protection/>
    </xf>
    <xf numFmtId="0" fontId="60" fillId="49" borderId="71" xfId="72" applyFont="1" applyFill="1" applyBorder="1" applyAlignment="1">
      <alignment vertical="center" wrapText="1"/>
      <protection/>
    </xf>
    <xf numFmtId="164" fontId="12" fillId="0" borderId="28" xfId="72" applyNumberFormat="1" applyFont="1" applyFill="1" applyBorder="1" applyAlignment="1" applyProtection="1">
      <alignment horizontal="center"/>
      <protection/>
    </xf>
    <xf numFmtId="0" fontId="91" fillId="37" borderId="28" xfId="72" applyFont="1" applyFill="1" applyBorder="1" applyAlignment="1">
      <alignment horizontal="center"/>
      <protection/>
    </xf>
    <xf numFmtId="0" fontId="61" fillId="37" borderId="23" xfId="72" applyFont="1" applyFill="1" applyBorder="1" applyAlignment="1">
      <alignment horizontal="center"/>
      <protection/>
    </xf>
    <xf numFmtId="0" fontId="27" fillId="50" borderId="23" xfId="72" applyFont="1" applyFill="1" applyBorder="1" applyAlignment="1">
      <alignment horizontal="center"/>
      <protection/>
    </xf>
    <xf numFmtId="0" fontId="27" fillId="51" borderId="24" xfId="72" applyFont="1" applyFill="1" applyBorder="1" applyAlignment="1">
      <alignment horizontal="center"/>
      <protection/>
    </xf>
    <xf numFmtId="0" fontId="27" fillId="51" borderId="26" xfId="72" applyFont="1" applyFill="1" applyBorder="1" applyAlignment="1">
      <alignment horizontal="left"/>
      <protection/>
    </xf>
    <xf numFmtId="0" fontId="27" fillId="35" borderId="23" xfId="72" applyFont="1" applyFill="1" applyBorder="1" applyAlignment="1">
      <alignment horizontal="left"/>
      <protection/>
    </xf>
    <xf numFmtId="0" fontId="27" fillId="49" borderId="60" xfId="72" applyFont="1" applyFill="1" applyBorder="1" applyAlignment="1">
      <alignment horizontal="left"/>
      <protection/>
    </xf>
    <xf numFmtId="164" fontId="12" fillId="0" borderId="27" xfId="72" applyNumberFormat="1" applyFont="1" applyBorder="1" applyAlignment="1" applyProtection="1">
      <alignment horizontal="center"/>
      <protection/>
    </xf>
    <xf numFmtId="1" fontId="12" fillId="0" borderId="49" xfId="72" applyNumberFormat="1" applyFont="1" applyBorder="1" applyAlignment="1" applyProtection="1" quotePrefix="1">
      <alignment horizontal="center"/>
      <protection/>
    </xf>
    <xf numFmtId="168" fontId="62" fillId="49" borderId="60" xfId="72" applyNumberFormat="1" applyFont="1" applyFill="1" applyBorder="1" applyAlignment="1" applyProtection="1" quotePrefix="1">
      <alignment horizontal="center"/>
      <protection/>
    </xf>
    <xf numFmtId="164" fontId="12" fillId="0" borderId="34" xfId="72" applyNumberFormat="1" applyFont="1" applyBorder="1" applyAlignment="1" applyProtection="1">
      <alignment horizontal="center"/>
      <protection/>
    </xf>
    <xf numFmtId="1" fontId="12" fillId="0" borderId="52" xfId="72" applyNumberFormat="1" applyFont="1" applyBorder="1" applyAlignment="1" applyProtection="1" quotePrefix="1">
      <alignment horizontal="center"/>
      <protection/>
    </xf>
    <xf numFmtId="168" fontId="91" fillId="37" borderId="36" xfId="72" applyNumberFormat="1" applyFont="1" applyFill="1" applyBorder="1" applyAlignment="1" applyProtection="1">
      <alignment horizontal="center"/>
      <protection/>
    </xf>
    <xf numFmtId="164" fontId="61" fillId="37" borderId="36" xfId="72" applyNumberFormat="1" applyFont="1" applyFill="1" applyBorder="1" applyAlignment="1" applyProtection="1">
      <alignment horizontal="center"/>
      <protection/>
    </xf>
    <xf numFmtId="2" fontId="27" fillId="50" borderId="36" xfId="72" applyNumberFormat="1" applyFont="1" applyFill="1" applyBorder="1" applyAlignment="1">
      <alignment horizontal="center"/>
      <protection/>
    </xf>
    <xf numFmtId="168" fontId="27" fillId="51" borderId="51" xfId="72" applyNumberFormat="1" applyFont="1" applyFill="1" applyBorder="1" applyAlignment="1" applyProtection="1" quotePrefix="1">
      <alignment horizontal="center"/>
      <protection/>
    </xf>
    <xf numFmtId="168" fontId="27" fillId="51" borderId="52" xfId="72" applyNumberFormat="1" applyFont="1" applyFill="1" applyBorder="1" applyAlignment="1" applyProtection="1" quotePrefix="1">
      <alignment horizontal="center"/>
      <protection/>
    </xf>
    <xf numFmtId="168" fontId="27" fillId="35" borderId="36" xfId="72" applyNumberFormat="1" applyFont="1" applyFill="1" applyBorder="1" applyAlignment="1" applyProtection="1" quotePrefix="1">
      <alignment horizontal="center"/>
      <protection/>
    </xf>
    <xf numFmtId="168" fontId="27" fillId="49" borderId="58" xfId="72" applyNumberFormat="1" applyFont="1" applyFill="1" applyBorder="1" applyAlignment="1" applyProtection="1" quotePrefix="1">
      <alignment horizontal="center"/>
      <protection/>
    </xf>
    <xf numFmtId="164" fontId="12" fillId="0" borderId="41" xfId="72" applyNumberFormat="1" applyFont="1" applyFill="1" applyBorder="1" applyAlignment="1" applyProtection="1">
      <alignment horizontal="center"/>
      <protection/>
    </xf>
    <xf numFmtId="8" fontId="75" fillId="0" borderId="21" xfId="56" applyNumberFormat="1" applyFont="1" applyFill="1" applyBorder="1" applyAlignment="1">
      <alignment horizontal="right"/>
    </xf>
    <xf numFmtId="0" fontId="12" fillId="0" borderId="27" xfId="59" applyFont="1" applyBorder="1" applyAlignment="1" applyProtection="1">
      <alignment horizontal="center"/>
      <protection locked="0"/>
    </xf>
    <xf numFmtId="8" fontId="75" fillId="0" borderId="22" xfId="56" applyNumberFormat="1" applyFont="1" applyFill="1" applyBorder="1" applyAlignment="1">
      <alignment horizontal="right"/>
    </xf>
    <xf numFmtId="0" fontId="12" fillId="0" borderId="34" xfId="72" applyFont="1" applyFill="1" applyBorder="1" applyAlignment="1">
      <alignment horizontal="center"/>
      <protection/>
    </xf>
    <xf numFmtId="0" fontId="72" fillId="0" borderId="64" xfId="72" applyFont="1" applyBorder="1" applyAlignment="1" applyProtection="1">
      <alignment horizontal="center"/>
      <protection locked="0"/>
    </xf>
    <xf numFmtId="22" fontId="12" fillId="0" borderId="37" xfId="72" applyNumberFormat="1" applyFont="1" applyBorder="1" applyAlignment="1" applyProtection="1">
      <alignment horizontal="center"/>
      <protection locked="0"/>
    </xf>
    <xf numFmtId="22" fontId="12" fillId="0" borderId="58" xfId="72" applyNumberFormat="1" applyFont="1" applyBorder="1" applyAlignment="1" applyProtection="1">
      <alignment horizontal="center"/>
      <protection locked="0"/>
    </xf>
    <xf numFmtId="2" fontId="12" fillId="0" borderId="36" xfId="72" applyNumberFormat="1" applyFont="1" applyFill="1" applyBorder="1" applyAlignment="1" applyProtection="1" quotePrefix="1">
      <alignment horizontal="center"/>
      <protection/>
    </xf>
    <xf numFmtId="173" fontId="12" fillId="0" borderId="50" xfId="72" applyNumberFormat="1" applyFont="1" applyBorder="1" applyAlignment="1" applyProtection="1" quotePrefix="1">
      <alignment horizontal="center"/>
      <protection/>
    </xf>
    <xf numFmtId="164" fontId="61" fillId="37" borderId="64" xfId="72" applyNumberFormat="1" applyFont="1" applyFill="1" applyBorder="1" applyAlignment="1" applyProtection="1">
      <alignment horizontal="center"/>
      <protection/>
    </xf>
    <xf numFmtId="2" fontId="78" fillId="39" borderId="36" xfId="72" applyNumberFormat="1" applyFont="1" applyFill="1" applyBorder="1" applyAlignment="1" applyProtection="1">
      <alignment horizontal="center"/>
      <protection/>
    </xf>
    <xf numFmtId="168" fontId="48" fillId="45" borderId="51" xfId="72" applyNumberFormat="1" applyFont="1" applyFill="1" applyBorder="1" applyAlignment="1" applyProtection="1" quotePrefix="1">
      <alignment horizontal="center"/>
      <protection/>
    </xf>
    <xf numFmtId="168" fontId="48" fillId="45" borderId="52" xfId="72" applyNumberFormat="1" applyFont="1" applyFill="1" applyBorder="1" applyAlignment="1" applyProtection="1" quotePrefix="1">
      <alignment horizontal="center"/>
      <protection/>
    </xf>
    <xf numFmtId="168" fontId="70" fillId="43" borderId="51" xfId="72" applyNumberFormat="1" applyFont="1" applyFill="1" applyBorder="1" applyAlignment="1" applyProtection="1" quotePrefix="1">
      <alignment horizontal="center"/>
      <protection/>
    </xf>
    <xf numFmtId="168" fontId="70" fillId="43" borderId="52" xfId="72" applyNumberFormat="1" applyFont="1" applyFill="1" applyBorder="1" applyAlignment="1" applyProtection="1" quotePrefix="1">
      <alignment horizontal="center"/>
      <protection/>
    </xf>
    <xf numFmtId="168" fontId="51" fillId="36" borderId="34" xfId="72" applyNumberFormat="1" applyFont="1" applyFill="1" applyBorder="1" applyAlignment="1" applyProtection="1" quotePrefix="1">
      <alignment horizontal="center"/>
      <protection/>
    </xf>
    <xf numFmtId="2" fontId="69" fillId="36" borderId="36" xfId="72" applyNumberFormat="1" applyFont="1" applyFill="1" applyBorder="1" applyAlignment="1" applyProtection="1">
      <alignment horizontal="center"/>
      <protection/>
    </xf>
    <xf numFmtId="4" fontId="75" fillId="0" borderId="36" xfId="72" applyNumberFormat="1" applyFont="1" applyFill="1" applyBorder="1" applyAlignment="1">
      <alignment horizontal="right"/>
      <protection/>
    </xf>
    <xf numFmtId="8" fontId="75" fillId="0" borderId="0" xfId="56" applyNumberFormat="1" applyFont="1" applyFill="1" applyBorder="1" applyAlignment="1">
      <alignment horizontal="right"/>
    </xf>
    <xf numFmtId="4" fontId="92" fillId="0" borderId="0" xfId="72" applyNumberFormat="1" applyFont="1" applyBorder="1" applyAlignment="1" applyProtection="1">
      <alignment horizontal="center"/>
      <protection/>
    </xf>
    <xf numFmtId="7" fontId="92" fillId="0" borderId="0" xfId="72" applyNumberFormat="1" applyFont="1" applyFill="1" applyBorder="1" applyAlignment="1">
      <alignment horizontal="center"/>
      <protection/>
    </xf>
    <xf numFmtId="1" fontId="19" fillId="0" borderId="0" xfId="72" applyNumberFormat="1" applyFont="1" applyBorder="1" applyAlignment="1" applyProtection="1">
      <alignment horizontal="left"/>
      <protection/>
    </xf>
    <xf numFmtId="1" fontId="19" fillId="0" borderId="0" xfId="72" applyNumberFormat="1" applyFont="1" applyBorder="1" applyAlignment="1" applyProtection="1">
      <alignment horizontal="centerContinuous"/>
      <protection/>
    </xf>
    <xf numFmtId="7" fontId="92" fillId="0" borderId="62" xfId="72" applyNumberFormat="1" applyFont="1" applyFill="1" applyBorder="1" applyAlignment="1">
      <alignment horizontal="center"/>
      <protection/>
    </xf>
    <xf numFmtId="0" fontId="100" fillId="0" borderId="0" xfId="72" applyFont="1" applyBorder="1">
      <alignment/>
      <protection/>
    </xf>
    <xf numFmtId="0" fontId="11" fillId="0" borderId="0" xfId="72" applyFont="1" applyAlignment="1">
      <alignment horizontal="right" vertical="top"/>
      <protection/>
    </xf>
    <xf numFmtId="1" fontId="3" fillId="0" borderId="72" xfId="72" applyNumberFormat="1" applyBorder="1" applyAlignment="1">
      <alignment horizontal="center"/>
      <protection/>
    </xf>
    <xf numFmtId="183" fontId="4" fillId="0" borderId="17" xfId="72" applyNumberFormat="1" applyFont="1" applyBorder="1" applyAlignment="1" applyProtection="1">
      <alignment horizontal="centerContinuous"/>
      <protection/>
    </xf>
    <xf numFmtId="2" fontId="87" fillId="0" borderId="64" xfId="72" applyNumberFormat="1" applyFont="1" applyFill="1" applyBorder="1" applyAlignment="1" applyProtection="1">
      <alignment horizontal="center"/>
      <protection/>
    </xf>
    <xf numFmtId="0" fontId="72" fillId="0" borderId="66" xfId="72" applyFont="1" applyBorder="1" applyAlignment="1" applyProtection="1">
      <alignment horizontal="center"/>
      <protection/>
    </xf>
    <xf numFmtId="164" fontId="47" fillId="0" borderId="28" xfId="72" applyNumberFormat="1" applyFont="1" applyBorder="1" applyAlignment="1" applyProtection="1" quotePrefix="1">
      <alignment horizontal="center"/>
      <protection/>
    </xf>
    <xf numFmtId="22" fontId="12" fillId="0" borderId="30" xfId="72" applyNumberFormat="1" applyFont="1" applyBorder="1" applyAlignment="1">
      <alignment horizontal="center"/>
      <protection/>
    </xf>
    <xf numFmtId="22" fontId="12" fillId="0" borderId="28" xfId="72" applyNumberFormat="1" applyFont="1" applyBorder="1" applyAlignment="1" applyProtection="1">
      <alignment horizontal="center"/>
      <protection/>
    </xf>
    <xf numFmtId="168" fontId="61" fillId="37" borderId="34" xfId="72" applyNumberFormat="1" applyFont="1" applyFill="1" applyBorder="1" applyAlignment="1" applyProtection="1">
      <alignment horizontal="center"/>
      <protection/>
    </xf>
    <xf numFmtId="2" fontId="12" fillId="0" borderId="34" xfId="72" applyNumberFormat="1" applyFont="1" applyFill="1" applyBorder="1" applyAlignment="1" applyProtection="1" quotePrefix="1">
      <alignment horizontal="center"/>
      <protection/>
    </xf>
    <xf numFmtId="164" fontId="12" fillId="0" borderId="34" xfId="72" applyNumberFormat="1" applyFont="1" applyFill="1" applyBorder="1" applyAlignment="1" applyProtection="1" quotePrefix="1">
      <alignment horizontal="center"/>
      <protection/>
    </xf>
    <xf numFmtId="164" fontId="27" fillId="34" borderId="34" xfId="72" applyNumberFormat="1" applyFont="1" applyFill="1" applyBorder="1" applyAlignment="1" applyProtection="1">
      <alignment horizontal="center"/>
      <protection/>
    </xf>
    <xf numFmtId="2" fontId="70" fillId="43" borderId="34" xfId="72" applyNumberFormat="1" applyFont="1" applyFill="1" applyBorder="1" applyAlignment="1">
      <alignment horizontal="center"/>
      <protection/>
    </xf>
    <xf numFmtId="168" fontId="49" fillId="36" borderId="51" xfId="72" applyNumberFormat="1" applyFont="1" applyFill="1" applyBorder="1" applyAlignment="1" applyProtection="1" quotePrefix="1">
      <alignment horizontal="center"/>
      <protection/>
    </xf>
    <xf numFmtId="168" fontId="49" fillId="36" borderId="52" xfId="72" applyNumberFormat="1" applyFont="1" applyFill="1" applyBorder="1" applyAlignment="1" applyProtection="1" quotePrefix="1">
      <alignment horizontal="center"/>
      <protection/>
    </xf>
    <xf numFmtId="168" fontId="62" fillId="35" borderId="34" xfId="72" applyNumberFormat="1" applyFont="1" applyFill="1" applyBorder="1" applyAlignment="1" applyProtection="1" quotePrefix="1">
      <alignment horizontal="center"/>
      <protection/>
    </xf>
    <xf numFmtId="168" fontId="12" fillId="0" borderId="34" xfId="72" applyNumberFormat="1" applyFont="1" applyBorder="1" applyAlignment="1">
      <alignment horizontal="center"/>
      <protection/>
    </xf>
    <xf numFmtId="4" fontId="75" fillId="0" borderId="34" xfId="72" applyNumberFormat="1" applyFont="1" applyFill="1" applyBorder="1" applyAlignment="1">
      <alignment horizontal="right"/>
      <protection/>
    </xf>
    <xf numFmtId="0" fontId="46" fillId="0" borderId="0" xfId="72" applyFont="1" applyFill="1" applyBorder="1">
      <alignment/>
      <protection/>
    </xf>
    <xf numFmtId="0" fontId="46" fillId="0" borderId="0" xfId="72" applyFont="1" applyFill="1" applyBorder="1" applyAlignment="1">
      <alignment horizontal="center"/>
      <protection/>
    </xf>
    <xf numFmtId="164" fontId="46" fillId="0" borderId="0" xfId="72" applyNumberFormat="1" applyFont="1" applyBorder="1" applyAlignment="1" applyProtection="1" quotePrefix="1">
      <alignment horizontal="center"/>
      <protection/>
    </xf>
    <xf numFmtId="0" fontId="46" fillId="0" borderId="0" xfId="72" applyFont="1" applyFill="1" applyBorder="1" applyAlignment="1">
      <alignment horizontal="centerContinuous"/>
      <protection/>
    </xf>
    <xf numFmtId="0" fontId="46" fillId="0" borderId="0" xfId="72" applyFont="1" applyBorder="1" applyAlignment="1" applyProtection="1">
      <alignment horizontal="center"/>
      <protection/>
    </xf>
    <xf numFmtId="0" fontId="12" fillId="0" borderId="34" xfId="72" applyFont="1" applyBorder="1" applyAlignment="1">
      <alignment horizontal="center"/>
      <protection/>
    </xf>
    <xf numFmtId="0" fontId="46" fillId="0" borderId="73" xfId="72" applyFont="1" applyBorder="1" applyAlignment="1">
      <alignment horizontal="centerContinuous"/>
      <protection/>
    </xf>
    <xf numFmtId="0" fontId="46" fillId="0" borderId="74" xfId="72" applyFont="1" applyBorder="1" applyAlignment="1">
      <alignment horizontal="centerContinuous"/>
      <protection/>
    </xf>
    <xf numFmtId="174" fontId="46" fillId="0" borderId="75" xfId="72" applyNumberFormat="1" applyFont="1" applyBorder="1" applyAlignment="1">
      <alignment horizontal="center"/>
      <protection/>
    </xf>
    <xf numFmtId="1" fontId="46" fillId="0" borderId="75" xfId="72" applyNumberFormat="1" applyFont="1" applyBorder="1" applyAlignment="1">
      <alignment horizontal="center"/>
      <protection/>
    </xf>
    <xf numFmtId="2" fontId="74" fillId="0" borderId="0" xfId="72" applyNumberFormat="1" applyFont="1" applyFill="1" applyBorder="1" applyAlignment="1" applyProtection="1">
      <alignment horizontal="center"/>
      <protection/>
    </xf>
    <xf numFmtId="2" fontId="90" fillId="0" borderId="0" xfId="72" applyNumberFormat="1" applyFont="1" applyFill="1" applyBorder="1" applyAlignment="1" applyProtection="1">
      <alignment horizontal="center"/>
      <protection/>
    </xf>
    <xf numFmtId="168" fontId="61" fillId="37" borderId="23" xfId="72" applyNumberFormat="1" applyFont="1" applyFill="1" applyBorder="1" applyAlignment="1" applyProtection="1">
      <alignment horizontal="center"/>
      <protection/>
    </xf>
    <xf numFmtId="22" fontId="12" fillId="0" borderId="24" xfId="72" applyNumberFormat="1" applyFont="1" applyBorder="1" applyAlignment="1" applyProtection="1">
      <alignment horizontal="center"/>
      <protection locked="0"/>
    </xf>
    <xf numFmtId="22" fontId="12" fillId="0" borderId="23" xfId="72" applyNumberFormat="1" applyFont="1" applyBorder="1" applyAlignment="1" applyProtection="1">
      <alignment horizontal="center"/>
      <protection locked="0"/>
    </xf>
    <xf numFmtId="2" fontId="12" fillId="0" borderId="23" xfId="72" applyNumberFormat="1" applyFont="1" applyFill="1" applyBorder="1" applyAlignment="1" applyProtection="1" quotePrefix="1">
      <alignment horizontal="center"/>
      <protection/>
    </xf>
    <xf numFmtId="164" fontId="12" fillId="0" borderId="23" xfId="72" applyNumberFormat="1" applyFont="1" applyFill="1" applyBorder="1" applyAlignment="1" applyProtection="1" quotePrefix="1">
      <alignment horizontal="center"/>
      <protection/>
    </xf>
    <xf numFmtId="164" fontId="27" fillId="34" borderId="23" xfId="72" applyNumberFormat="1" applyFont="1" applyFill="1" applyBorder="1" applyAlignment="1" applyProtection="1">
      <alignment horizontal="center"/>
      <protection/>
    </xf>
    <xf numFmtId="2" fontId="70" fillId="43" borderId="23" xfId="72" applyNumberFormat="1" applyFont="1" applyFill="1" applyBorder="1" applyAlignment="1">
      <alignment horizontal="center"/>
      <protection/>
    </xf>
    <xf numFmtId="168" fontId="12" fillId="0" borderId="23" xfId="72" applyNumberFormat="1" applyFont="1" applyBorder="1" applyAlignment="1">
      <alignment horizontal="center"/>
      <protection/>
    </xf>
    <xf numFmtId="4" fontId="75" fillId="0" borderId="23" xfId="72" applyNumberFormat="1" applyFont="1" applyFill="1" applyBorder="1" applyAlignment="1">
      <alignment horizontal="right"/>
      <protection/>
    </xf>
    <xf numFmtId="0" fontId="12" fillId="0" borderId="33" xfId="72" applyFont="1" applyFill="1" applyBorder="1" applyAlignment="1">
      <alignment horizontal="centerContinuous"/>
      <protection/>
    </xf>
    <xf numFmtId="0" fontId="12" fillId="0" borderId="29" xfId="72" applyFont="1" applyFill="1" applyBorder="1" applyAlignment="1">
      <alignment horizontal="centerContinuous"/>
      <protection/>
    </xf>
    <xf numFmtId="168" fontId="12" fillId="0" borderId="33" xfId="72" applyNumberFormat="1" applyFont="1" applyBorder="1" applyAlignment="1" applyProtection="1">
      <alignment horizontal="centerContinuous"/>
      <protection/>
    </xf>
    <xf numFmtId="168" fontId="12" fillId="0" borderId="29" xfId="72" applyNumberFormat="1" applyFont="1" applyBorder="1" applyAlignment="1" applyProtection="1">
      <alignment horizontal="centerContinuous"/>
      <protection/>
    </xf>
    <xf numFmtId="168" fontId="12" fillId="0" borderId="58" xfId="72" applyNumberFormat="1" applyFont="1" applyBorder="1" applyAlignment="1" applyProtection="1">
      <alignment horizontal="centerContinuous"/>
      <protection/>
    </xf>
    <xf numFmtId="168" fontId="12" fillId="0" borderId="50" xfId="72" applyNumberFormat="1" applyFont="1" applyBorder="1" applyAlignment="1" applyProtection="1">
      <alignment horizontal="centerContinuous"/>
      <protection/>
    </xf>
    <xf numFmtId="1" fontId="12" fillId="0" borderId="49" xfId="72" applyNumberFormat="1" applyFont="1" applyBorder="1" applyAlignment="1" applyProtection="1">
      <alignment horizontal="center"/>
      <protection locked="0"/>
    </xf>
    <xf numFmtId="164" fontId="47" fillId="0" borderId="28" xfId="72" applyNumberFormat="1" applyFont="1" applyBorder="1" applyAlignment="1" applyProtection="1">
      <alignment horizontal="center"/>
      <protection locked="0"/>
    </xf>
    <xf numFmtId="173" fontId="12" fillId="0" borderId="29" xfId="72" applyNumberFormat="1" applyFont="1" applyBorder="1" applyAlignment="1" applyProtection="1">
      <alignment horizontal="center"/>
      <protection/>
    </xf>
    <xf numFmtId="0" fontId="105" fillId="0" borderId="0" xfId="72" applyFont="1" applyBorder="1" applyAlignment="1">
      <alignment horizontal="left"/>
      <protection/>
    </xf>
    <xf numFmtId="0" fontId="3" fillId="0" borderId="0" xfId="73">
      <alignment/>
      <protection/>
    </xf>
    <xf numFmtId="0" fontId="8" fillId="0" borderId="0" xfId="73" applyFont="1">
      <alignment/>
      <protection/>
    </xf>
    <xf numFmtId="0" fontId="11" fillId="0" borderId="0" xfId="73" applyFont="1" applyAlignment="1">
      <alignment horizontal="right" vertical="top"/>
      <protection/>
    </xf>
    <xf numFmtId="0" fontId="8" fillId="0" borderId="0" xfId="73" applyFont="1" applyFill="1">
      <alignment/>
      <protection/>
    </xf>
    <xf numFmtId="0" fontId="9" fillId="0" borderId="0" xfId="73" applyFont="1" applyAlignment="1">
      <alignment horizontal="centerContinuous"/>
      <protection/>
    </xf>
    <xf numFmtId="0" fontId="12" fillId="0" borderId="0" xfId="73" applyFont="1" applyFill="1">
      <alignment/>
      <protection/>
    </xf>
    <xf numFmtId="0" fontId="12" fillId="0" borderId="0" xfId="73" applyFont="1">
      <alignment/>
      <protection/>
    </xf>
    <xf numFmtId="0" fontId="6" fillId="0" borderId="0" xfId="73" applyFont="1" applyFill="1" applyBorder="1" applyAlignment="1" applyProtection="1">
      <alignment horizontal="centerContinuous"/>
      <protection/>
    </xf>
    <xf numFmtId="0" fontId="13" fillId="0" borderId="0" xfId="73" applyFont="1" applyAlignment="1">
      <alignment horizontal="centerContinuous"/>
      <protection/>
    </xf>
    <xf numFmtId="0" fontId="13" fillId="0" borderId="0" xfId="73" applyFont="1">
      <alignment/>
      <protection/>
    </xf>
    <xf numFmtId="0" fontId="12" fillId="0" borderId="11" xfId="73" applyFont="1" applyBorder="1">
      <alignment/>
      <protection/>
    </xf>
    <xf numFmtId="0" fontId="12" fillId="0" borderId="12" xfId="73" applyFont="1" applyBorder="1">
      <alignment/>
      <protection/>
    </xf>
    <xf numFmtId="0" fontId="12" fillId="0" borderId="12" xfId="73" applyFont="1" applyBorder="1" applyAlignment="1" applyProtection="1">
      <alignment horizontal="left"/>
      <protection/>
    </xf>
    <xf numFmtId="0" fontId="12" fillId="0" borderId="13" xfId="73" applyFont="1" applyFill="1" applyBorder="1">
      <alignment/>
      <protection/>
    </xf>
    <xf numFmtId="0" fontId="15" fillId="0" borderId="0" xfId="73" applyFont="1">
      <alignment/>
      <protection/>
    </xf>
    <xf numFmtId="0" fontId="15" fillId="0" borderId="14" xfId="73" applyFont="1" applyBorder="1">
      <alignment/>
      <protection/>
    </xf>
    <xf numFmtId="0" fontId="15" fillId="0" borderId="0" xfId="73" applyFont="1" applyBorder="1">
      <alignment/>
      <protection/>
    </xf>
    <xf numFmtId="0" fontId="18" fillId="0" borderId="0" xfId="73" applyFont="1" applyBorder="1" applyAlignment="1">
      <alignment horizontal="left"/>
      <protection/>
    </xf>
    <xf numFmtId="0" fontId="18" fillId="0" borderId="0" xfId="73" applyFont="1" applyBorder="1">
      <alignment/>
      <protection/>
    </xf>
    <xf numFmtId="0" fontId="15" fillId="0" borderId="15" xfId="73" applyFont="1" applyFill="1" applyBorder="1">
      <alignment/>
      <protection/>
    </xf>
    <xf numFmtId="0" fontId="12" fillId="0" borderId="14" xfId="73" applyFont="1" applyBorder="1">
      <alignment/>
      <protection/>
    </xf>
    <xf numFmtId="0" fontId="12" fillId="0" borderId="0" xfId="73" applyFont="1" applyBorder="1">
      <alignment/>
      <protection/>
    </xf>
    <xf numFmtId="0" fontId="12" fillId="0" borderId="15" xfId="73" applyFont="1" applyFill="1" applyBorder="1">
      <alignment/>
      <protection/>
    </xf>
    <xf numFmtId="0" fontId="15" fillId="0" borderId="0" xfId="73" applyFont="1" applyAlignment="1">
      <alignment vertical="top"/>
      <protection/>
    </xf>
    <xf numFmtId="0" fontId="15" fillId="0" borderId="14" xfId="73" applyFont="1" applyBorder="1" applyAlignment="1">
      <alignment vertical="top"/>
      <protection/>
    </xf>
    <xf numFmtId="0" fontId="15" fillId="0" borderId="0" xfId="73" applyFont="1" applyBorder="1" applyAlignment="1">
      <alignment vertical="top"/>
      <protection/>
    </xf>
    <xf numFmtId="0" fontId="18" fillId="0" borderId="0" xfId="73" applyFont="1" applyBorder="1" applyAlignment="1">
      <alignment vertical="top"/>
      <protection/>
    </xf>
    <xf numFmtId="0" fontId="15" fillId="0" borderId="15" xfId="73" applyFont="1" applyFill="1" applyBorder="1" applyAlignment="1">
      <alignment vertical="top"/>
      <protection/>
    </xf>
    <xf numFmtId="0" fontId="12" fillId="0" borderId="0" xfId="73" applyFont="1" applyAlignment="1">
      <alignment vertical="top"/>
      <protection/>
    </xf>
    <xf numFmtId="0" fontId="12" fillId="0" borderId="14" xfId="73" applyFont="1" applyBorder="1" applyAlignment="1">
      <alignment vertical="top"/>
      <protection/>
    </xf>
    <xf numFmtId="0" fontId="12" fillId="0" borderId="0" xfId="73" applyFont="1" applyBorder="1" applyAlignment="1">
      <alignment vertical="top"/>
      <protection/>
    </xf>
    <xf numFmtId="0" fontId="18" fillId="0" borderId="0" xfId="73" applyFont="1" applyBorder="1" applyAlignment="1">
      <alignment horizontal="left" vertical="top"/>
      <protection/>
    </xf>
    <xf numFmtId="0" fontId="12" fillId="0" borderId="0" xfId="73" applyFont="1" applyBorder="1" applyAlignment="1" applyProtection="1">
      <alignment vertical="top"/>
      <protection/>
    </xf>
    <xf numFmtId="0" fontId="12" fillId="0" borderId="15" xfId="73" applyFont="1" applyFill="1" applyBorder="1" applyAlignment="1">
      <alignment vertical="top"/>
      <protection/>
    </xf>
    <xf numFmtId="0" fontId="21" fillId="0" borderId="0" xfId="73" applyFont="1">
      <alignment/>
      <protection/>
    </xf>
    <xf numFmtId="0" fontId="22" fillId="0" borderId="14" xfId="73" applyFont="1" applyBorder="1" applyAlignment="1">
      <alignment horizontal="centerContinuous"/>
      <protection/>
    </xf>
    <xf numFmtId="0" fontId="22" fillId="0" borderId="0" xfId="73" applyFont="1" applyBorder="1" applyAlignment="1">
      <alignment horizontal="centerContinuous"/>
      <protection/>
    </xf>
    <xf numFmtId="0" fontId="22" fillId="0" borderId="0" xfId="73" applyFont="1" applyAlignment="1">
      <alignment horizontal="centerContinuous"/>
      <protection/>
    </xf>
    <xf numFmtId="0" fontId="22" fillId="0" borderId="15" xfId="73" applyFont="1" applyFill="1" applyBorder="1" applyAlignment="1">
      <alignment horizontal="centerContinuous"/>
      <protection/>
    </xf>
    <xf numFmtId="0" fontId="12" fillId="0" borderId="0" xfId="73" applyFont="1" applyBorder="1" applyAlignment="1">
      <alignment horizontal="center"/>
      <protection/>
    </xf>
    <xf numFmtId="0" fontId="23" fillId="0" borderId="0" xfId="73" applyFont="1" applyBorder="1" applyAlignment="1">
      <alignment horizontal="left"/>
      <protection/>
    </xf>
    <xf numFmtId="0" fontId="3" fillId="0" borderId="16" xfId="73" applyFont="1" applyBorder="1" applyAlignment="1" applyProtection="1">
      <alignment horizontal="center"/>
      <protection/>
    </xf>
    <xf numFmtId="174" fontId="0" fillId="0" borderId="16" xfId="73" applyNumberFormat="1" applyFont="1" applyBorder="1" applyAlignment="1">
      <alignment horizontal="centerContinuous"/>
      <protection/>
    </xf>
    <xf numFmtId="0" fontId="3" fillId="0" borderId="17" xfId="73" applyBorder="1" applyAlignment="1">
      <alignment horizontal="centerContinuous"/>
      <protection/>
    </xf>
    <xf numFmtId="0" fontId="3" fillId="0" borderId="0" xfId="73" applyFont="1" applyBorder="1" applyAlignment="1" applyProtection="1">
      <alignment horizontal="center"/>
      <protection/>
    </xf>
    <xf numFmtId="174" fontId="3" fillId="0" borderId="0" xfId="73" applyNumberFormat="1" applyFont="1" applyBorder="1" applyAlignment="1">
      <alignment horizontal="centerContinuous"/>
      <protection/>
    </xf>
    <xf numFmtId="22" fontId="12" fillId="0" borderId="0" xfId="73" applyNumberFormat="1" applyFont="1" applyBorder="1">
      <alignment/>
      <protection/>
    </xf>
    <xf numFmtId="0" fontId="27" fillId="0" borderId="0" xfId="73" applyFont="1" applyBorder="1">
      <alignment/>
      <protection/>
    </xf>
    <xf numFmtId="0" fontId="28" fillId="0" borderId="21" xfId="73" applyFont="1" applyBorder="1" applyAlignment="1">
      <alignment horizontal="center" vertical="center"/>
      <protection/>
    </xf>
    <xf numFmtId="0" fontId="28" fillId="0" borderId="21" xfId="73" applyFont="1" applyBorder="1" applyAlignment="1" applyProtection="1">
      <alignment horizontal="center" vertical="center"/>
      <protection/>
    </xf>
    <xf numFmtId="164" fontId="28" fillId="0" borderId="21" xfId="73" applyNumberFormat="1" applyFont="1" applyBorder="1" applyAlignment="1" applyProtection="1">
      <alignment horizontal="center" vertical="center" wrapText="1"/>
      <protection/>
    </xf>
    <xf numFmtId="0" fontId="28" fillId="0" borderId="21" xfId="73" applyFont="1" applyBorder="1" applyAlignment="1" applyProtection="1">
      <alignment horizontal="center" vertical="center" wrapText="1"/>
      <protection/>
    </xf>
    <xf numFmtId="168" fontId="28" fillId="0" borderId="21" xfId="73" applyNumberFormat="1" applyFont="1" applyBorder="1" applyAlignment="1" applyProtection="1">
      <alignment horizontal="center" vertical="center"/>
      <protection/>
    </xf>
    <xf numFmtId="168" fontId="29" fillId="33" borderId="21" xfId="73" applyNumberFormat="1" applyFont="1" applyFill="1" applyBorder="1" applyAlignment="1" applyProtection="1">
      <alignment horizontal="center" vertical="center"/>
      <protection/>
    </xf>
    <xf numFmtId="0" fontId="30" fillId="34" borderId="21" xfId="73" applyFont="1" applyFill="1" applyBorder="1" applyAlignment="1" applyProtection="1">
      <alignment horizontal="center" vertical="center"/>
      <protection/>
    </xf>
    <xf numFmtId="0" fontId="28" fillId="0" borderId="16" xfId="73" applyFont="1" applyBorder="1" applyAlignment="1" applyProtection="1">
      <alignment horizontal="center" vertical="center"/>
      <protection/>
    </xf>
    <xf numFmtId="0" fontId="28" fillId="0" borderId="16" xfId="73" applyFont="1" applyBorder="1" applyAlignment="1" applyProtection="1">
      <alignment horizontal="center" vertical="center" wrapText="1"/>
      <protection/>
    </xf>
    <xf numFmtId="0" fontId="32" fillId="35" borderId="21" xfId="73" applyFont="1" applyFill="1" applyBorder="1" applyAlignment="1">
      <alignment horizontal="center" vertical="center" wrapText="1"/>
      <protection/>
    </xf>
    <xf numFmtId="0" fontId="33" fillId="36" borderId="21" xfId="73" applyFont="1" applyFill="1" applyBorder="1" applyAlignment="1">
      <alignment horizontal="center" vertical="center" wrapText="1"/>
      <protection/>
    </xf>
    <xf numFmtId="0" fontId="34" fillId="37" borderId="16" xfId="73" applyFont="1" applyFill="1" applyBorder="1" applyAlignment="1" applyProtection="1">
      <alignment horizontal="centerContinuous" vertical="center" wrapText="1"/>
      <protection/>
    </xf>
    <xf numFmtId="0" fontId="7" fillId="37" borderId="22" xfId="73" applyFont="1" applyFill="1" applyBorder="1" applyAlignment="1">
      <alignment horizontal="centerContinuous"/>
      <protection/>
    </xf>
    <xf numFmtId="0" fontId="34" fillId="37" borderId="17" xfId="73" applyFont="1" applyFill="1" applyBorder="1" applyAlignment="1">
      <alignment horizontal="centerContinuous" vertical="center"/>
      <protection/>
    </xf>
    <xf numFmtId="0" fontId="35" fillId="38" borderId="16" xfId="73" applyFont="1" applyFill="1" applyBorder="1" applyAlignment="1">
      <alignment horizontal="centerContinuous" vertical="center" wrapText="1"/>
      <protection/>
    </xf>
    <xf numFmtId="0" fontId="36" fillId="38" borderId="22" xfId="73" applyFont="1" applyFill="1" applyBorder="1" applyAlignment="1">
      <alignment horizontal="centerContinuous"/>
      <protection/>
    </xf>
    <xf numFmtId="0" fontId="35" fillId="38" borderId="17" xfId="73" applyFont="1" applyFill="1" applyBorder="1" applyAlignment="1">
      <alignment horizontal="centerContinuous" vertical="center"/>
      <protection/>
    </xf>
    <xf numFmtId="0" fontId="37" fillId="39" borderId="21" xfId="73" applyFont="1" applyFill="1" applyBorder="1" applyAlignment="1">
      <alignment horizontal="center" vertical="center" wrapText="1"/>
      <protection/>
    </xf>
    <xf numFmtId="0" fontId="38" fillId="40" borderId="21" xfId="73" applyFont="1" applyFill="1" applyBorder="1" applyAlignment="1">
      <alignment horizontal="center" vertical="center" wrapText="1"/>
      <protection/>
    </xf>
    <xf numFmtId="0" fontId="28" fillId="0" borderId="21" xfId="73" applyFont="1" applyBorder="1" applyAlignment="1">
      <alignment horizontal="center" vertical="center" wrapText="1"/>
      <protection/>
    </xf>
    <xf numFmtId="0" fontId="12" fillId="0" borderId="15" xfId="73" applyFont="1" applyFill="1" applyBorder="1" applyAlignment="1">
      <alignment horizontal="center"/>
      <protection/>
    </xf>
    <xf numFmtId="0" fontId="12" fillId="0" borderId="23" xfId="73" applyFont="1" applyBorder="1">
      <alignment/>
      <protection/>
    </xf>
    <xf numFmtId="0" fontId="12" fillId="0" borderId="23" xfId="73" applyFont="1" applyFill="1" applyBorder="1" applyAlignment="1">
      <alignment horizontal="center"/>
      <protection/>
    </xf>
    <xf numFmtId="170" fontId="12" fillId="0" borderId="23" xfId="73" applyNumberFormat="1" applyFont="1" applyFill="1" applyBorder="1">
      <alignment/>
      <protection/>
    </xf>
    <xf numFmtId="0" fontId="12" fillId="0" borderId="23" xfId="73" applyFont="1" applyFill="1" applyBorder="1">
      <alignment/>
      <protection/>
    </xf>
    <xf numFmtId="0" fontId="39" fillId="0" borderId="23" xfId="73" applyFont="1" applyFill="1" applyBorder="1">
      <alignment/>
      <protection/>
    </xf>
    <xf numFmtId="0" fontId="40" fillId="0" borderId="23" xfId="73" applyFont="1" applyFill="1" applyBorder="1">
      <alignment/>
      <protection/>
    </xf>
    <xf numFmtId="22" fontId="12" fillId="0" borderId="23" xfId="73" applyNumberFormat="1" applyFont="1" applyFill="1" applyBorder="1">
      <alignment/>
      <protection/>
    </xf>
    <xf numFmtId="0" fontId="41" fillId="0" borderId="23" xfId="73" applyFont="1" applyFill="1" applyBorder="1">
      <alignment/>
      <protection/>
    </xf>
    <xf numFmtId="0" fontId="42" fillId="0" borderId="23" xfId="73" applyFont="1" applyFill="1" applyBorder="1">
      <alignment/>
      <protection/>
    </xf>
    <xf numFmtId="0" fontId="12" fillId="0" borderId="24" xfId="73" applyFont="1" applyFill="1" applyBorder="1">
      <alignment/>
      <protection/>
    </xf>
    <xf numFmtId="0" fontId="12" fillId="0" borderId="25" xfId="73" applyFont="1" applyFill="1" applyBorder="1">
      <alignment/>
      <protection/>
    </xf>
    <xf numFmtId="0" fontId="12" fillId="0" borderId="26" xfId="73" applyFont="1" applyFill="1" applyBorder="1">
      <alignment/>
      <protection/>
    </xf>
    <xf numFmtId="0" fontId="43" fillId="0" borderId="24" xfId="73" applyFont="1" applyFill="1" applyBorder="1">
      <alignment/>
      <protection/>
    </xf>
    <xf numFmtId="0" fontId="43" fillId="0" borderId="25" xfId="73" applyFont="1" applyFill="1" applyBorder="1">
      <alignment/>
      <protection/>
    </xf>
    <xf numFmtId="0" fontId="43" fillId="0" borderId="26" xfId="73" applyFont="1" applyFill="1" applyBorder="1">
      <alignment/>
      <protection/>
    </xf>
    <xf numFmtId="0" fontId="44" fillId="0" borderId="23" xfId="73" applyFont="1" applyFill="1" applyBorder="1">
      <alignment/>
      <protection/>
    </xf>
    <xf numFmtId="0" fontId="45" fillId="0" borderId="23" xfId="73" applyFont="1" applyFill="1" applyBorder="1">
      <alignment/>
      <protection/>
    </xf>
    <xf numFmtId="7" fontId="46" fillId="0" borderId="23" xfId="73" applyNumberFormat="1" applyFont="1" applyBorder="1" applyAlignment="1">
      <alignment/>
      <protection/>
    </xf>
    <xf numFmtId="0" fontId="12" fillId="0" borderId="28" xfId="73" applyFont="1" applyFill="1" applyBorder="1" applyAlignment="1">
      <alignment horizontal="center"/>
      <protection/>
    </xf>
    <xf numFmtId="0" fontId="12" fillId="0" borderId="28" xfId="70" applyFont="1" applyFill="1" applyBorder="1" applyAlignment="1" applyProtection="1">
      <alignment horizontal="center"/>
      <protection locked="0"/>
    </xf>
    <xf numFmtId="164" fontId="12" fillId="0" borderId="28" xfId="70" applyNumberFormat="1" applyFont="1" applyFill="1" applyBorder="1" applyAlignment="1" applyProtection="1">
      <alignment horizontal="center"/>
      <protection locked="0"/>
    </xf>
    <xf numFmtId="170" fontId="12" fillId="0" borderId="28" xfId="70" applyNumberFormat="1" applyFont="1" applyFill="1" applyBorder="1" applyAlignment="1" applyProtection="1">
      <alignment horizontal="center"/>
      <protection locked="0"/>
    </xf>
    <xf numFmtId="0" fontId="39" fillId="33" borderId="28" xfId="73" applyFont="1" applyFill="1" applyBorder="1" applyAlignment="1" applyProtection="1">
      <alignment horizontal="center"/>
      <protection/>
    </xf>
    <xf numFmtId="174" fontId="40" fillId="34" borderId="28" xfId="73" applyNumberFormat="1" applyFont="1" applyFill="1" applyBorder="1" applyAlignment="1" applyProtection="1">
      <alignment horizontal="center"/>
      <protection/>
    </xf>
    <xf numFmtId="22" fontId="12" fillId="0" borderId="29" xfId="73" applyNumberFormat="1" applyFont="1" applyFill="1" applyBorder="1" applyAlignment="1" applyProtection="1">
      <alignment horizontal="center"/>
      <protection locked="0"/>
    </xf>
    <xf numFmtId="22" fontId="12" fillId="0" borderId="32" xfId="73" applyNumberFormat="1" applyFont="1" applyFill="1" applyBorder="1" applyAlignment="1" applyProtection="1">
      <alignment horizontal="center"/>
      <protection locked="0"/>
    </xf>
    <xf numFmtId="4" fontId="12" fillId="41" borderId="28" xfId="73" applyNumberFormat="1" applyFont="1" applyFill="1" applyBorder="1" applyAlignment="1" applyProtection="1" quotePrefix="1">
      <alignment horizontal="center"/>
      <protection/>
    </xf>
    <xf numFmtId="164" fontId="12" fillId="41" borderId="28" xfId="73" applyNumberFormat="1" applyFont="1" applyFill="1" applyBorder="1" applyAlignment="1" applyProtection="1" quotePrefix="1">
      <alignment horizontal="center"/>
      <protection/>
    </xf>
    <xf numFmtId="168" fontId="12" fillId="0" borderId="29" xfId="73" applyNumberFormat="1" applyFont="1" applyBorder="1" applyAlignment="1" applyProtection="1">
      <alignment horizontal="center"/>
      <protection locked="0"/>
    </xf>
    <xf numFmtId="173" fontId="12" fillId="0" borderId="28" xfId="73" applyNumberFormat="1" applyFont="1" applyBorder="1" applyAlignment="1" applyProtection="1" quotePrefix="1">
      <alignment horizontal="center"/>
      <protection/>
    </xf>
    <xf numFmtId="168" fontId="12" fillId="0" borderId="28" xfId="73" applyNumberFormat="1" applyFont="1" applyBorder="1" applyAlignment="1" applyProtection="1">
      <alignment horizontal="center"/>
      <protection/>
    </xf>
    <xf numFmtId="2" fontId="48" fillId="35" borderId="28" xfId="73" applyNumberFormat="1" applyFont="1" applyFill="1" applyBorder="1" applyAlignment="1" applyProtection="1">
      <alignment horizontal="center"/>
      <protection/>
    </xf>
    <xf numFmtId="2" fontId="49" fillId="36" borderId="29" xfId="73" applyNumberFormat="1" applyFont="1" applyFill="1" applyBorder="1" applyAlignment="1" applyProtection="1">
      <alignment horizontal="center"/>
      <protection/>
    </xf>
    <xf numFmtId="168" fontId="50" fillId="37" borderId="30" xfId="73" applyNumberFormat="1" applyFont="1" applyFill="1" applyBorder="1" applyAlignment="1" applyProtection="1" quotePrefix="1">
      <alignment horizontal="center"/>
      <protection/>
    </xf>
    <xf numFmtId="168" fontId="50" fillId="37" borderId="31" xfId="73" applyNumberFormat="1" applyFont="1" applyFill="1" applyBorder="1" applyAlignment="1" applyProtection="1" quotePrefix="1">
      <alignment horizontal="center"/>
      <protection/>
    </xf>
    <xf numFmtId="4" fontId="50" fillId="37" borderId="29" xfId="73" applyNumberFormat="1" applyFont="1" applyFill="1" applyBorder="1" applyAlignment="1" applyProtection="1">
      <alignment horizontal="center"/>
      <protection/>
    </xf>
    <xf numFmtId="168" fontId="51" fillId="38" borderId="30" xfId="73" applyNumberFormat="1" applyFont="1" applyFill="1" applyBorder="1" applyAlignment="1" applyProtection="1" quotePrefix="1">
      <alignment horizontal="center"/>
      <protection/>
    </xf>
    <xf numFmtId="168" fontId="51" fillId="38" borderId="31" xfId="73" applyNumberFormat="1" applyFont="1" applyFill="1" applyBorder="1" applyAlignment="1" applyProtection="1" quotePrefix="1">
      <alignment horizontal="center"/>
      <protection/>
    </xf>
    <xf numFmtId="4" fontId="51" fillId="38" borderId="29" xfId="73" applyNumberFormat="1" applyFont="1" applyFill="1" applyBorder="1" applyAlignment="1" applyProtection="1">
      <alignment horizontal="center"/>
      <protection/>
    </xf>
    <xf numFmtId="4" fontId="52" fillId="39" borderId="28" xfId="73" applyNumberFormat="1" applyFont="1" applyFill="1" applyBorder="1" applyAlignment="1" applyProtection="1">
      <alignment horizontal="center"/>
      <protection/>
    </xf>
    <xf numFmtId="4" fontId="53" fillId="40" borderId="28" xfId="73" applyNumberFormat="1" applyFont="1" applyFill="1" applyBorder="1" applyAlignment="1" applyProtection="1">
      <alignment horizontal="center"/>
      <protection/>
    </xf>
    <xf numFmtId="4" fontId="12" fillId="0" borderId="28" xfId="73" applyNumberFormat="1" applyFont="1" applyBorder="1" applyAlignment="1" applyProtection="1">
      <alignment horizontal="center"/>
      <protection/>
    </xf>
    <xf numFmtId="4" fontId="46" fillId="0" borderId="29" xfId="73" applyNumberFormat="1" applyFont="1" applyFill="1" applyBorder="1" applyAlignment="1">
      <alignment horizontal="right"/>
      <protection/>
    </xf>
    <xf numFmtId="0" fontId="12" fillId="0" borderId="28" xfId="73" applyFont="1" applyFill="1" applyBorder="1" applyAlignment="1" applyProtection="1">
      <alignment horizontal="center"/>
      <protection locked="0"/>
    </xf>
    <xf numFmtId="0" fontId="12" fillId="0" borderId="28" xfId="73" applyFont="1" applyBorder="1" applyAlignment="1" applyProtection="1">
      <alignment horizontal="center"/>
      <protection locked="0"/>
    </xf>
    <xf numFmtId="164" fontId="12" fillId="0" borderId="29" xfId="73" applyNumberFormat="1" applyFont="1" applyBorder="1" applyAlignment="1" applyProtection="1">
      <alignment horizontal="center"/>
      <protection locked="0"/>
    </xf>
    <xf numFmtId="170" fontId="12" fillId="0" borderId="28" xfId="73" applyNumberFormat="1" applyFont="1" applyBorder="1" applyAlignment="1" applyProtection="1">
      <alignment horizontal="center"/>
      <protection locked="0"/>
    </xf>
    <xf numFmtId="22" fontId="12" fillId="0" borderId="29" xfId="73" applyNumberFormat="1" applyFont="1" applyBorder="1" applyAlignment="1" applyProtection="1">
      <alignment horizontal="center"/>
      <protection locked="0"/>
    </xf>
    <xf numFmtId="22" fontId="12" fillId="0" borderId="32" xfId="73" applyNumberFormat="1" applyFont="1" applyBorder="1" applyAlignment="1" applyProtection="1">
      <alignment horizontal="center"/>
      <protection locked="0"/>
    </xf>
    <xf numFmtId="4" fontId="47" fillId="0" borderId="28" xfId="73" applyNumberFormat="1" applyFont="1" applyBorder="1" applyAlignment="1" applyProtection="1">
      <alignment horizontal="center"/>
      <protection/>
    </xf>
    <xf numFmtId="2" fontId="12" fillId="0" borderId="15" xfId="73" applyNumberFormat="1" applyFont="1" applyFill="1" applyBorder="1" applyAlignment="1">
      <alignment horizontal="center"/>
      <protection/>
    </xf>
    <xf numFmtId="0" fontId="12" fillId="0" borderId="27" xfId="73" applyFont="1" applyFill="1" applyBorder="1" applyAlignment="1">
      <alignment horizontal="center"/>
      <protection/>
    </xf>
    <xf numFmtId="22" fontId="12" fillId="0" borderId="29" xfId="70" applyNumberFormat="1" applyFont="1" applyFill="1" applyBorder="1" applyAlignment="1" applyProtection="1">
      <alignment horizontal="center"/>
      <protection locked="0"/>
    </xf>
    <xf numFmtId="22" fontId="12" fillId="0" borderId="33" xfId="70" applyNumberFormat="1" applyFont="1" applyFill="1" applyBorder="1" applyAlignment="1" applyProtection="1">
      <alignment horizontal="center"/>
      <protection locked="0"/>
    </xf>
    <xf numFmtId="164" fontId="12" fillId="0" borderId="28" xfId="73" applyNumberFormat="1" applyFont="1" applyFill="1" applyBorder="1" applyAlignment="1" applyProtection="1">
      <alignment horizontal="center"/>
      <protection locked="0"/>
    </xf>
    <xf numFmtId="170" fontId="12" fillId="0" borderId="28" xfId="73" applyNumberFormat="1" applyFont="1" applyFill="1" applyBorder="1" applyAlignment="1" applyProtection="1">
      <alignment horizontal="center"/>
      <protection locked="0"/>
    </xf>
    <xf numFmtId="164" fontId="12" fillId="0" borderId="28" xfId="73" applyNumberFormat="1" applyFont="1" applyBorder="1" applyAlignment="1" applyProtection="1">
      <alignment horizontal="center"/>
      <protection locked="0"/>
    </xf>
    <xf numFmtId="22" fontId="12" fillId="0" borderId="33" xfId="73" applyNumberFormat="1" applyFont="1" applyBorder="1" applyAlignment="1" applyProtection="1">
      <alignment horizontal="center"/>
      <protection locked="0"/>
    </xf>
    <xf numFmtId="0" fontId="12" fillId="0" borderId="34" xfId="73" applyFont="1" applyFill="1" applyBorder="1" applyAlignment="1" applyProtection="1">
      <alignment horizontal="center"/>
      <protection locked="0"/>
    </xf>
    <xf numFmtId="0" fontId="12" fillId="0" borderId="36" xfId="73" applyFont="1" applyBorder="1" applyAlignment="1" applyProtection="1">
      <alignment horizontal="center"/>
      <protection locked="0"/>
    </xf>
    <xf numFmtId="164" fontId="47" fillId="0" borderId="36" xfId="73" applyNumberFormat="1" applyFont="1" applyBorder="1" applyAlignment="1" applyProtection="1">
      <alignment horizontal="center"/>
      <protection locked="0"/>
    </xf>
    <xf numFmtId="170" fontId="12" fillId="0" borderId="36" xfId="73" applyNumberFormat="1" applyFont="1" applyBorder="1" applyAlignment="1" applyProtection="1">
      <alignment horizontal="center"/>
      <protection locked="0"/>
    </xf>
    <xf numFmtId="165" fontId="12" fillId="0" borderId="36" xfId="73" applyNumberFormat="1" applyFont="1" applyBorder="1" applyAlignment="1" applyProtection="1">
      <alignment horizontal="center"/>
      <protection locked="0"/>
    </xf>
    <xf numFmtId="0" fontId="39" fillId="33" borderId="36" xfId="73" applyFont="1" applyFill="1" applyBorder="1" applyAlignment="1" applyProtection="1">
      <alignment horizontal="center"/>
      <protection/>
    </xf>
    <xf numFmtId="174" fontId="40" fillId="34" borderId="36" xfId="73" applyNumberFormat="1" applyFont="1" applyFill="1" applyBorder="1" applyAlignment="1" applyProtection="1">
      <alignment horizontal="center"/>
      <protection/>
    </xf>
    <xf numFmtId="22" fontId="12" fillId="0" borderId="36" xfId="73" applyNumberFormat="1" applyFont="1" applyBorder="1" applyAlignment="1" applyProtection="1">
      <alignment horizontal="center"/>
      <protection locked="0"/>
    </xf>
    <xf numFmtId="168" fontId="12" fillId="0" borderId="36" xfId="73" applyNumberFormat="1" applyFont="1" applyBorder="1" applyAlignment="1" applyProtection="1">
      <alignment horizontal="center"/>
      <protection/>
    </xf>
    <xf numFmtId="168" fontId="12" fillId="0" borderId="36" xfId="73" applyNumberFormat="1" applyFont="1" applyBorder="1" applyAlignment="1" applyProtection="1">
      <alignment horizontal="center"/>
      <protection locked="0"/>
    </xf>
    <xf numFmtId="173" fontId="12" fillId="0" borderId="36" xfId="73" applyNumberFormat="1" applyFont="1" applyBorder="1" applyAlignment="1" applyProtection="1" quotePrefix="1">
      <alignment horizontal="center"/>
      <protection locked="0"/>
    </xf>
    <xf numFmtId="2" fontId="41" fillId="35" borderId="36" xfId="73" applyNumberFormat="1" applyFont="1" applyFill="1" applyBorder="1" applyAlignment="1" applyProtection="1">
      <alignment horizontal="center"/>
      <protection locked="0"/>
    </xf>
    <xf numFmtId="2" fontId="49" fillId="36" borderId="36" xfId="73" applyNumberFormat="1" applyFont="1" applyFill="1" applyBorder="1" applyAlignment="1" applyProtection="1">
      <alignment horizontal="center"/>
      <protection locked="0"/>
    </xf>
    <xf numFmtId="168" fontId="50" fillId="37" borderId="37" xfId="73" applyNumberFormat="1" applyFont="1" applyFill="1" applyBorder="1" applyAlignment="1" applyProtection="1" quotePrefix="1">
      <alignment horizontal="center"/>
      <protection locked="0"/>
    </xf>
    <xf numFmtId="168" fontId="50" fillId="37" borderId="38" xfId="73" applyNumberFormat="1" applyFont="1" applyFill="1" applyBorder="1" applyAlignment="1" applyProtection="1" quotePrefix="1">
      <alignment horizontal="center"/>
      <protection locked="0"/>
    </xf>
    <xf numFmtId="4" fontId="50" fillId="37" borderId="39" xfId="73" applyNumberFormat="1" applyFont="1" applyFill="1" applyBorder="1" applyAlignment="1" applyProtection="1">
      <alignment horizontal="center"/>
      <protection locked="0"/>
    </xf>
    <xf numFmtId="168" fontId="51" fillId="38" borderId="37" xfId="73" applyNumberFormat="1" applyFont="1" applyFill="1" applyBorder="1" applyAlignment="1" applyProtection="1" quotePrefix="1">
      <alignment horizontal="center"/>
      <protection locked="0"/>
    </xf>
    <xf numFmtId="168" fontId="51" fillId="38" borderId="38" xfId="73" applyNumberFormat="1" applyFont="1" applyFill="1" applyBorder="1" applyAlignment="1" applyProtection="1" quotePrefix="1">
      <alignment horizontal="center"/>
      <protection locked="0"/>
    </xf>
    <xf numFmtId="4" fontId="51" fillId="38" borderId="39" xfId="73" applyNumberFormat="1" applyFont="1" applyFill="1" applyBorder="1" applyAlignment="1" applyProtection="1">
      <alignment horizontal="center"/>
      <protection locked="0"/>
    </xf>
    <xf numFmtId="4" fontId="52" fillId="39" borderId="36" xfId="73" applyNumberFormat="1" applyFont="1" applyFill="1" applyBorder="1" applyAlignment="1" applyProtection="1">
      <alignment horizontal="center"/>
      <protection locked="0"/>
    </xf>
    <xf numFmtId="4" fontId="53" fillId="40" borderId="36" xfId="73" applyNumberFormat="1" applyFont="1" applyFill="1" applyBorder="1" applyAlignment="1" applyProtection="1">
      <alignment horizontal="center"/>
      <protection locked="0"/>
    </xf>
    <xf numFmtId="4" fontId="47" fillId="0" borderId="36" xfId="73" applyNumberFormat="1" applyFont="1" applyBorder="1" applyAlignment="1" applyProtection="1">
      <alignment horizontal="center"/>
      <protection locked="0"/>
    </xf>
    <xf numFmtId="2" fontId="46" fillId="0" borderId="40" xfId="73" applyNumberFormat="1" applyFont="1" applyFill="1" applyBorder="1" applyAlignment="1">
      <alignment horizontal="right"/>
      <protection/>
    </xf>
    <xf numFmtId="0" fontId="105" fillId="0" borderId="41" xfId="73" applyFont="1" applyBorder="1" applyAlignment="1">
      <alignment horizontal="center"/>
      <protection/>
    </xf>
    <xf numFmtId="0" fontId="12" fillId="0" borderId="0" xfId="73" applyFont="1" applyBorder="1" applyAlignment="1">
      <alignment horizontal="left"/>
      <protection/>
    </xf>
    <xf numFmtId="0" fontId="55" fillId="0" borderId="41" xfId="73" applyFont="1" applyBorder="1" applyAlignment="1">
      <alignment horizontal="center"/>
      <protection/>
    </xf>
    <xf numFmtId="0" fontId="56" fillId="0" borderId="0" xfId="73" applyFont="1" applyBorder="1" applyAlignment="1" applyProtection="1">
      <alignment horizontal="left"/>
      <protection/>
    </xf>
    <xf numFmtId="164" fontId="47" fillId="0" borderId="0" xfId="73" applyNumberFormat="1" applyFont="1" applyBorder="1" applyAlignment="1" applyProtection="1">
      <alignment horizontal="center"/>
      <protection/>
    </xf>
    <xf numFmtId="0" fontId="12" fillId="0" borderId="0" xfId="73" applyFont="1" applyBorder="1" applyAlignment="1" applyProtection="1">
      <alignment horizontal="center"/>
      <protection/>
    </xf>
    <xf numFmtId="165" fontId="12" fillId="0" borderId="0" xfId="73" applyNumberFormat="1" applyFont="1" applyBorder="1" applyAlignment="1" applyProtection="1">
      <alignment horizontal="center"/>
      <protection/>
    </xf>
    <xf numFmtId="168" fontId="12" fillId="0" borderId="0" xfId="73" applyNumberFormat="1" applyFont="1" applyBorder="1" applyAlignment="1" applyProtection="1">
      <alignment horizontal="center"/>
      <protection/>
    </xf>
    <xf numFmtId="173" fontId="12" fillId="0" borderId="0" xfId="73" applyNumberFormat="1" applyFont="1" applyBorder="1" applyAlignment="1" applyProtection="1" quotePrefix="1">
      <alignment horizontal="center"/>
      <protection/>
    </xf>
    <xf numFmtId="2" fontId="48" fillId="35" borderId="21" xfId="73" applyNumberFormat="1" applyFont="1" applyFill="1" applyBorder="1" applyAlignment="1" applyProtection="1">
      <alignment horizontal="center"/>
      <protection/>
    </xf>
    <xf numFmtId="2" fontId="49" fillId="36" borderId="21" xfId="73" applyNumberFormat="1" applyFont="1" applyFill="1" applyBorder="1" applyAlignment="1" applyProtection="1">
      <alignment horizontal="center"/>
      <protection/>
    </xf>
    <xf numFmtId="2" fontId="50" fillId="37" borderId="21" xfId="73" applyNumberFormat="1" applyFont="1" applyFill="1" applyBorder="1" applyAlignment="1" applyProtection="1">
      <alignment horizontal="center"/>
      <protection/>
    </xf>
    <xf numFmtId="2" fontId="51" fillId="38" borderId="21" xfId="73" applyNumberFormat="1" applyFont="1" applyFill="1" applyBorder="1" applyAlignment="1" applyProtection="1">
      <alignment horizontal="center"/>
      <protection/>
    </xf>
    <xf numFmtId="2" fontId="52" fillId="39" borderId="21" xfId="73" applyNumberFormat="1" applyFont="1" applyFill="1" applyBorder="1" applyAlignment="1" applyProtection="1">
      <alignment horizontal="center"/>
      <protection/>
    </xf>
    <xf numFmtId="2" fontId="53" fillId="40" borderId="21" xfId="73" applyNumberFormat="1" applyFont="1" applyFill="1" applyBorder="1" applyAlignment="1" applyProtection="1">
      <alignment horizontal="center"/>
      <protection/>
    </xf>
    <xf numFmtId="2" fontId="57" fillId="0" borderId="42" xfId="73" applyNumberFormat="1" applyFont="1" applyBorder="1" applyAlignment="1" applyProtection="1">
      <alignment horizontal="center"/>
      <protection/>
    </xf>
    <xf numFmtId="7" fontId="4" fillId="0" borderId="21" xfId="73" applyNumberFormat="1" applyFont="1" applyFill="1" applyBorder="1" applyAlignment="1" applyProtection="1">
      <alignment horizontal="right"/>
      <protection/>
    </xf>
    <xf numFmtId="0" fontId="12" fillId="0" borderId="18" xfId="73" applyFont="1" applyBorder="1">
      <alignment/>
      <protection/>
    </xf>
    <xf numFmtId="0" fontId="12" fillId="0" borderId="19" xfId="73" applyFont="1" applyBorder="1">
      <alignment/>
      <protection/>
    </xf>
    <xf numFmtId="0" fontId="12" fillId="0" borderId="20" xfId="73" applyFont="1" applyBorder="1">
      <alignment/>
      <protection/>
    </xf>
    <xf numFmtId="0" fontId="3" fillId="0" borderId="0" xfId="73" applyBorder="1">
      <alignment/>
      <protection/>
    </xf>
    <xf numFmtId="22" fontId="12" fillId="0" borderId="62" xfId="70" applyNumberFormat="1" applyFont="1" applyFill="1" applyBorder="1" applyAlignment="1" applyProtection="1">
      <alignment horizontal="center"/>
      <protection locked="0"/>
    </xf>
    <xf numFmtId="0" fontId="8" fillId="0" borderId="0" xfId="66" applyFont="1">
      <alignment/>
      <protection/>
    </xf>
    <xf numFmtId="0" fontId="8" fillId="0" borderId="0" xfId="66" applyFont="1" applyFill="1">
      <alignment/>
      <protection/>
    </xf>
    <xf numFmtId="0" fontId="11" fillId="0" borderId="0" xfId="66" applyFont="1" applyFill="1" applyAlignment="1">
      <alignment horizontal="right" vertical="top"/>
      <protection/>
    </xf>
    <xf numFmtId="0" fontId="9" fillId="0" borderId="0" xfId="66" applyFont="1" applyFill="1" applyAlignment="1">
      <alignment horizontal="centerContinuous"/>
      <protection/>
    </xf>
    <xf numFmtId="0" fontId="9" fillId="0" borderId="0" xfId="66" applyFont="1" applyAlignment="1">
      <alignment horizontal="centerContinuous"/>
      <protection/>
    </xf>
    <xf numFmtId="0" fontId="12" fillId="0" borderId="0" xfId="66" applyFont="1" applyFill="1">
      <alignment/>
      <protection/>
    </xf>
    <xf numFmtId="0" fontId="12" fillId="0" borderId="0" xfId="66" applyFont="1">
      <alignment/>
      <protection/>
    </xf>
    <xf numFmtId="0" fontId="6" fillId="0" borderId="0" xfId="66" applyFont="1" applyFill="1" applyAlignment="1">
      <alignment horizontal="centerContinuous"/>
      <protection/>
    </xf>
    <xf numFmtId="0" fontId="6" fillId="0" borderId="0" xfId="73" applyFont="1" applyFill="1" applyAlignment="1">
      <alignment horizontal="centerContinuous"/>
      <protection/>
    </xf>
    <xf numFmtId="0" fontId="13" fillId="0" borderId="0" xfId="66" applyFont="1" applyFill="1" applyAlignment="1">
      <alignment horizontal="centerContinuous"/>
      <protection/>
    </xf>
    <xf numFmtId="0" fontId="13" fillId="0" borderId="0" xfId="66" applyFont="1" applyFill="1">
      <alignment/>
      <protection/>
    </xf>
    <xf numFmtId="0" fontId="13" fillId="0" borderId="0" xfId="66" applyFont="1">
      <alignment/>
      <protection/>
    </xf>
    <xf numFmtId="0" fontId="12" fillId="0" borderId="11" xfId="66" applyFont="1" applyFill="1" applyBorder="1">
      <alignment/>
      <protection/>
    </xf>
    <xf numFmtId="0" fontId="12" fillId="0" borderId="12" xfId="66" applyFont="1" applyFill="1" applyBorder="1">
      <alignment/>
      <protection/>
    </xf>
    <xf numFmtId="0" fontId="12" fillId="0" borderId="13" xfId="66" applyFont="1" applyFill="1" applyBorder="1">
      <alignment/>
      <protection/>
    </xf>
    <xf numFmtId="0" fontId="15" fillId="0" borderId="0" xfId="66" applyFont="1">
      <alignment/>
      <protection/>
    </xf>
    <xf numFmtId="0" fontId="15" fillId="0" borderId="14" xfId="66" applyFont="1" applyBorder="1">
      <alignment/>
      <protection/>
    </xf>
    <xf numFmtId="0" fontId="15" fillId="0" borderId="0" xfId="66" applyFont="1" applyBorder="1">
      <alignment/>
      <protection/>
    </xf>
    <xf numFmtId="0" fontId="18" fillId="0" borderId="0" xfId="66" applyFont="1" applyBorder="1" applyAlignment="1">
      <alignment horizontal="left"/>
      <protection/>
    </xf>
    <xf numFmtId="0" fontId="18" fillId="0" borderId="0" xfId="66" applyFont="1" applyBorder="1">
      <alignment/>
      <protection/>
    </xf>
    <xf numFmtId="0" fontId="107" fillId="0" borderId="0" xfId="66" applyFont="1">
      <alignment/>
      <protection/>
    </xf>
    <xf numFmtId="0" fontId="15" fillId="0" borderId="15" xfId="66" applyFont="1" applyFill="1" applyBorder="1">
      <alignment/>
      <protection/>
    </xf>
    <xf numFmtId="0" fontId="12" fillId="0" borderId="14" xfId="66" applyFont="1" applyFill="1" applyBorder="1">
      <alignment/>
      <protection/>
    </xf>
    <xf numFmtId="0" fontId="12" fillId="0" borderId="0" xfId="66" applyFont="1" applyFill="1" applyBorder="1">
      <alignment/>
      <protection/>
    </xf>
    <xf numFmtId="0" fontId="5" fillId="0" borderId="0" xfId="66" applyFont="1" applyFill="1" applyBorder="1" applyAlignment="1">
      <alignment horizontal="left"/>
      <protection/>
    </xf>
    <xf numFmtId="0" fontId="12" fillId="0" borderId="15" xfId="66" applyFont="1" applyFill="1" applyBorder="1">
      <alignment/>
      <protection/>
    </xf>
    <xf numFmtId="0" fontId="15" fillId="0" borderId="0" xfId="66" applyFont="1" applyAlignment="1">
      <alignment vertical="top"/>
      <protection/>
    </xf>
    <xf numFmtId="0" fontId="15" fillId="0" borderId="14" xfId="66" applyFont="1" applyBorder="1" applyAlignment="1">
      <alignment vertical="top"/>
      <protection/>
    </xf>
    <xf numFmtId="0" fontId="15" fillId="0" borderId="0" xfId="66" applyFont="1" applyBorder="1" applyAlignment="1">
      <alignment vertical="top"/>
      <protection/>
    </xf>
    <xf numFmtId="0" fontId="18" fillId="0" borderId="0" xfId="66" applyFont="1" applyFill="1" applyBorder="1" applyAlignment="1">
      <alignment horizontal="left" vertical="top"/>
      <protection/>
    </xf>
    <xf numFmtId="0" fontId="18" fillId="0" borderId="0" xfId="66" applyFont="1" applyBorder="1" applyAlignment="1">
      <alignment vertical="top"/>
      <protection/>
    </xf>
    <xf numFmtId="0" fontId="107" fillId="0" borderId="0" xfId="66" applyFont="1" applyAlignment="1">
      <alignment vertical="top"/>
      <protection/>
    </xf>
    <xf numFmtId="0" fontId="15" fillId="0" borderId="15" xfId="66" applyFont="1" applyFill="1" applyBorder="1" applyAlignment="1">
      <alignment vertical="top"/>
      <protection/>
    </xf>
    <xf numFmtId="0" fontId="12" fillId="0" borderId="0" xfId="66" applyFont="1" applyFill="1" applyAlignment="1">
      <alignment vertical="top"/>
      <protection/>
    </xf>
    <xf numFmtId="0" fontId="12" fillId="0" borderId="14" xfId="66" applyFont="1" applyFill="1" applyBorder="1" applyAlignment="1">
      <alignment vertical="top"/>
      <protection/>
    </xf>
    <xf numFmtId="0" fontId="12" fillId="0" borderId="0" xfId="66" applyFont="1" applyFill="1" applyBorder="1" applyAlignment="1">
      <alignment vertical="top"/>
      <protection/>
    </xf>
    <xf numFmtId="0" fontId="18" fillId="0" borderId="0" xfId="66" applyFont="1" applyBorder="1" applyAlignment="1">
      <alignment horizontal="left" vertical="top"/>
      <protection/>
    </xf>
    <xf numFmtId="0" fontId="12" fillId="0" borderId="0" xfId="66" applyFont="1" applyFill="1" applyBorder="1" applyAlignment="1">
      <alignment horizontal="center" vertical="top"/>
      <protection/>
    </xf>
    <xf numFmtId="0" fontId="12" fillId="0" borderId="15" xfId="66" applyFont="1" applyFill="1" applyBorder="1" applyAlignment="1">
      <alignment vertical="top"/>
      <protection/>
    </xf>
    <xf numFmtId="0" fontId="12" fillId="0" borderId="0" xfId="66" applyFont="1" applyAlignment="1">
      <alignment vertical="top"/>
      <protection/>
    </xf>
    <xf numFmtId="0" fontId="21" fillId="0" borderId="0" xfId="66" applyFont="1" applyFill="1">
      <alignment/>
      <protection/>
    </xf>
    <xf numFmtId="0" fontId="21" fillId="0" borderId="0" xfId="66" applyFont="1">
      <alignment/>
      <protection/>
    </xf>
    <xf numFmtId="0" fontId="12" fillId="0" borderId="0" xfId="66" applyFont="1" applyFill="1" applyBorder="1" applyAlignment="1">
      <alignment horizontal="center"/>
      <protection/>
    </xf>
    <xf numFmtId="0" fontId="3" fillId="0" borderId="64" xfId="66" applyFont="1" applyFill="1" applyBorder="1" applyAlignment="1" applyProtection="1">
      <alignment horizontal="left" vertical="center"/>
      <protection/>
    </xf>
    <xf numFmtId="0" fontId="3" fillId="0" borderId="64" xfId="66" applyFont="1" applyFill="1" applyBorder="1" applyAlignment="1" applyProtection="1">
      <alignment horizontal="center" vertical="center"/>
      <protection/>
    </xf>
    <xf numFmtId="0" fontId="3" fillId="0" borderId="64" xfId="66" applyFont="1" applyFill="1" applyBorder="1" applyAlignment="1">
      <alignment horizontal="center" vertical="center"/>
      <protection/>
    </xf>
    <xf numFmtId="0" fontId="12" fillId="41" borderId="0" xfId="66" applyFont="1" applyFill="1" applyBorder="1">
      <alignment/>
      <protection/>
    </xf>
    <xf numFmtId="0" fontId="3" fillId="0" borderId="16" xfId="66" applyFont="1" applyFill="1" applyBorder="1" applyAlignment="1" applyProtection="1">
      <alignment horizontal="left" vertical="center"/>
      <protection/>
    </xf>
    <xf numFmtId="0" fontId="3" fillId="0" borderId="41" xfId="66" applyFont="1" applyFill="1" applyBorder="1" applyAlignment="1" applyProtection="1">
      <alignment horizontal="center" vertical="center"/>
      <protection/>
    </xf>
    <xf numFmtId="0" fontId="3" fillId="0" borderId="21" xfId="66" applyFont="1" applyFill="1" applyBorder="1" applyAlignment="1">
      <alignment horizontal="center" vertical="center"/>
      <protection/>
    </xf>
    <xf numFmtId="0" fontId="3" fillId="0" borderId="0" xfId="66">
      <alignment/>
      <protection/>
    </xf>
    <xf numFmtId="0" fontId="12" fillId="0" borderId="0" xfId="66" applyFont="1" applyBorder="1">
      <alignment/>
      <protection/>
    </xf>
    <xf numFmtId="0" fontId="5" fillId="0" borderId="0" xfId="66" applyFont="1" applyBorder="1" applyAlignment="1">
      <alignment horizontal="center"/>
      <protection/>
    </xf>
    <xf numFmtId="0" fontId="3" fillId="0" borderId="16" xfId="66" applyFont="1" applyFill="1" applyBorder="1" applyAlignment="1" applyProtection="1" quotePrefix="1">
      <alignment horizontal="left"/>
      <protection/>
    </xf>
    <xf numFmtId="0" fontId="3" fillId="0" borderId="22" xfId="66" applyFont="1" applyFill="1" applyBorder="1" applyAlignment="1" applyProtection="1">
      <alignment horizontal="center"/>
      <protection/>
    </xf>
    <xf numFmtId="164" fontId="3" fillId="0" borderId="21" xfId="66" applyNumberFormat="1" applyFont="1" applyFill="1" applyBorder="1" applyAlignment="1" applyProtection="1">
      <alignment horizontal="center"/>
      <protection/>
    </xf>
    <xf numFmtId="0" fontId="46" fillId="0" borderId="0" xfId="66" applyFont="1" applyBorder="1" applyAlignment="1">
      <alignment horizontal="right"/>
      <protection/>
    </xf>
    <xf numFmtId="0" fontId="108" fillId="0" borderId="0" xfId="66" applyFont="1" applyBorder="1" applyAlignment="1">
      <alignment horizontal="center"/>
      <protection/>
    </xf>
    <xf numFmtId="22" fontId="12" fillId="0" borderId="0" xfId="66" applyNumberFormat="1" applyFont="1" applyFill="1" applyBorder="1">
      <alignment/>
      <protection/>
    </xf>
    <xf numFmtId="0" fontId="3" fillId="0" borderId="0" xfId="66" applyFont="1" applyFill="1" applyBorder="1" applyAlignment="1" applyProtection="1" quotePrefix="1">
      <alignment horizontal="left"/>
      <protection/>
    </xf>
    <xf numFmtId="0" fontId="3" fillId="0" borderId="0" xfId="66" applyFont="1" applyFill="1" applyBorder="1" applyAlignment="1" applyProtection="1">
      <alignment horizontal="center"/>
      <protection/>
    </xf>
    <xf numFmtId="164" fontId="3" fillId="0" borderId="0" xfId="66" applyNumberFormat="1" applyFont="1" applyFill="1" applyBorder="1" applyAlignment="1" applyProtection="1">
      <alignment horizontal="center"/>
      <protection/>
    </xf>
    <xf numFmtId="0" fontId="27" fillId="0" borderId="0" xfId="66" applyFont="1" applyFill="1" applyBorder="1">
      <alignment/>
      <protection/>
    </xf>
    <xf numFmtId="0" fontId="28" fillId="0" borderId="21" xfId="66" applyFont="1" applyFill="1" applyBorder="1" applyAlignment="1">
      <alignment horizontal="center" vertical="center"/>
      <protection/>
    </xf>
    <xf numFmtId="0" fontId="28" fillId="0" borderId="21" xfId="66" applyFont="1" applyBorder="1" applyAlignment="1">
      <alignment horizontal="center" vertical="center"/>
      <protection/>
    </xf>
    <xf numFmtId="0" fontId="28" fillId="0" borderId="21" xfId="66" applyFont="1" applyFill="1" applyBorder="1" applyAlignment="1" applyProtection="1">
      <alignment horizontal="center" vertical="center" wrapText="1"/>
      <protection/>
    </xf>
    <xf numFmtId="0" fontId="28" fillId="0" borderId="21" xfId="66" applyFont="1" applyFill="1" applyBorder="1" applyAlignment="1" applyProtection="1">
      <alignment horizontal="center" vertical="center"/>
      <protection/>
    </xf>
    <xf numFmtId="0" fontId="28" fillId="0" borderId="21" xfId="66" applyFont="1" applyFill="1" applyBorder="1" applyAlignment="1" applyProtection="1" quotePrefix="1">
      <alignment horizontal="center" vertical="center" wrapText="1"/>
      <protection/>
    </xf>
    <xf numFmtId="0" fontId="28" fillId="0" borderId="21" xfId="66" applyFont="1" applyFill="1" applyBorder="1" applyAlignment="1">
      <alignment horizontal="center" vertical="center" wrapText="1"/>
      <protection/>
    </xf>
    <xf numFmtId="0" fontId="58" fillId="37" borderId="21" xfId="66" applyFont="1" applyFill="1" applyBorder="1" applyAlignment="1" applyProtection="1">
      <alignment horizontal="center" vertical="center"/>
      <protection/>
    </xf>
    <xf numFmtId="0" fontId="28" fillId="0" borderId="16" xfId="66" applyFont="1" applyBorder="1" applyAlignment="1" applyProtection="1">
      <alignment horizontal="center" vertical="center" wrapText="1"/>
      <protection/>
    </xf>
    <xf numFmtId="0" fontId="28" fillId="0" borderId="16" xfId="66" applyFont="1" applyFill="1" applyBorder="1" applyAlignment="1" applyProtection="1">
      <alignment horizontal="center" vertical="center"/>
      <protection/>
    </xf>
    <xf numFmtId="164" fontId="27" fillId="42" borderId="21" xfId="66" applyNumberFormat="1" applyFont="1" applyFill="1" applyBorder="1" applyAlignment="1" applyProtection="1">
      <alignment horizontal="center" vertical="center"/>
      <protection/>
    </xf>
    <xf numFmtId="0" fontId="64" fillId="39" borderId="21" xfId="66" applyFont="1" applyFill="1" applyBorder="1" applyAlignment="1">
      <alignment horizontal="center" vertical="center" wrapText="1"/>
      <protection/>
    </xf>
    <xf numFmtId="0" fontId="65" fillId="36" borderId="21" xfId="66" applyFont="1" applyFill="1" applyBorder="1" applyAlignment="1">
      <alignment horizontal="center" vertical="center" wrapText="1"/>
      <protection/>
    </xf>
    <xf numFmtId="0" fontId="34" fillId="37" borderId="16" xfId="66" applyFont="1" applyFill="1" applyBorder="1" applyAlignment="1" applyProtection="1">
      <alignment horizontal="centerContinuous" vertical="center" wrapText="1"/>
      <protection/>
    </xf>
    <xf numFmtId="0" fontId="34" fillId="37" borderId="17" xfId="66" applyFont="1" applyFill="1" applyBorder="1" applyAlignment="1">
      <alignment horizontal="centerContinuous" vertical="center"/>
      <protection/>
    </xf>
    <xf numFmtId="0" fontId="66" fillId="43" borderId="16" xfId="66" applyFont="1" applyFill="1" applyBorder="1" applyAlignment="1" applyProtection="1">
      <alignment horizontal="centerContinuous" vertical="center" wrapText="1"/>
      <protection/>
    </xf>
    <xf numFmtId="0" fontId="66" fillId="43" borderId="17" xfId="66" applyFont="1" applyFill="1" applyBorder="1" applyAlignment="1">
      <alignment horizontal="centerContinuous" vertical="center"/>
      <protection/>
    </xf>
    <xf numFmtId="0" fontId="32" fillId="44" borderId="21" xfId="66" applyFont="1" applyFill="1" applyBorder="1" applyAlignment="1">
      <alignment horizontal="center" vertical="center" wrapText="1"/>
      <protection/>
    </xf>
    <xf numFmtId="0" fontId="67" fillId="39" borderId="21" xfId="66" applyFont="1" applyFill="1" applyBorder="1" applyAlignment="1">
      <alignment horizontal="center" vertical="center" wrapText="1"/>
      <protection/>
    </xf>
    <xf numFmtId="0" fontId="28" fillId="0" borderId="21" xfId="66" applyFont="1" applyBorder="1" applyAlignment="1">
      <alignment horizontal="center" vertical="center" wrapText="1"/>
      <protection/>
    </xf>
    <xf numFmtId="0" fontId="59" fillId="37" borderId="21" xfId="66" applyFont="1" applyFill="1" applyBorder="1" applyAlignment="1">
      <alignment horizontal="center" vertical="center" wrapText="1"/>
      <protection/>
    </xf>
    <xf numFmtId="0" fontId="12" fillId="0" borderId="43" xfId="66" applyFont="1" applyFill="1" applyBorder="1" applyAlignment="1">
      <alignment horizontal="center"/>
      <protection/>
    </xf>
    <xf numFmtId="0" fontId="12" fillId="0" borderId="35" xfId="66" applyFont="1" applyFill="1" applyBorder="1" applyAlignment="1">
      <alignment horizontal="center"/>
      <protection/>
    </xf>
    <xf numFmtId="164" fontId="12" fillId="0" borderId="35" xfId="66" applyNumberFormat="1" applyFont="1" applyFill="1" applyBorder="1" applyAlignment="1" applyProtection="1">
      <alignment horizontal="center"/>
      <protection/>
    </xf>
    <xf numFmtId="0" fontId="61" fillId="37" borderId="35" xfId="66" applyFont="1" applyFill="1" applyBorder="1" applyAlignment="1">
      <alignment horizontal="center"/>
      <protection/>
    </xf>
    <xf numFmtId="0" fontId="12" fillId="0" borderId="28" xfId="66" applyFont="1" applyBorder="1">
      <alignment/>
      <protection/>
    </xf>
    <xf numFmtId="0" fontId="12" fillId="0" borderId="59" xfId="66" applyFont="1" applyFill="1" applyBorder="1" applyAlignment="1">
      <alignment horizontal="center"/>
      <protection/>
    </xf>
    <xf numFmtId="164" fontId="27" fillId="42" borderId="23" xfId="66" applyNumberFormat="1" applyFont="1" applyFill="1" applyBorder="1" applyAlignment="1" applyProtection="1">
      <alignment horizontal="center"/>
      <protection/>
    </xf>
    <xf numFmtId="0" fontId="68" fillId="39" borderId="43" xfId="66" applyFont="1" applyFill="1" applyBorder="1" applyAlignment="1">
      <alignment horizontal="center"/>
      <protection/>
    </xf>
    <xf numFmtId="0" fontId="69" fillId="36" borderId="43" xfId="66" applyFont="1" applyFill="1" applyBorder="1" applyAlignment="1">
      <alignment horizontal="center"/>
      <protection/>
    </xf>
    <xf numFmtId="0" fontId="50" fillId="37" borderId="24" xfId="66" applyFont="1" applyFill="1" applyBorder="1" applyAlignment="1">
      <alignment horizontal="center"/>
      <protection/>
    </xf>
    <xf numFmtId="0" fontId="50" fillId="37" borderId="26" xfId="66" applyFont="1" applyFill="1" applyBorder="1" applyAlignment="1">
      <alignment horizontal="center"/>
      <protection/>
    </xf>
    <xf numFmtId="0" fontId="70" fillId="43" borderId="45" xfId="66" applyFont="1" applyFill="1" applyBorder="1" applyAlignment="1">
      <alignment horizontal="center"/>
      <protection/>
    </xf>
    <xf numFmtId="0" fontId="70" fillId="43" borderId="46" xfId="66" applyFont="1" applyFill="1" applyBorder="1" applyAlignment="1">
      <alignment horizontal="center"/>
      <protection/>
    </xf>
    <xf numFmtId="0" fontId="48" fillId="44" borderId="43" xfId="66" applyFont="1" applyFill="1" applyBorder="1" applyAlignment="1">
      <alignment horizontal="center"/>
      <protection/>
    </xf>
    <xf numFmtId="0" fontId="71" fillId="39" borderId="43" xfId="66" applyFont="1" applyFill="1" applyBorder="1" applyAlignment="1">
      <alignment horizontal="center"/>
      <protection/>
    </xf>
    <xf numFmtId="7" fontId="75" fillId="37" borderId="43" xfId="66" applyNumberFormat="1" applyFont="1" applyFill="1" applyBorder="1" applyAlignment="1">
      <alignment horizontal="center"/>
      <protection/>
    </xf>
    <xf numFmtId="7" fontId="46" fillId="0" borderId="35" xfId="66" applyNumberFormat="1" applyFont="1" applyFill="1" applyBorder="1" applyAlignment="1">
      <alignment horizontal="center"/>
      <protection/>
    </xf>
    <xf numFmtId="0" fontId="12" fillId="0" borderId="27" xfId="66" applyFont="1" applyFill="1" applyBorder="1" applyAlignment="1">
      <alignment horizontal="center"/>
      <protection/>
    </xf>
    <xf numFmtId="164" fontId="12" fillId="0" borderId="27" xfId="66" applyNumberFormat="1" applyFont="1" applyFill="1" applyBorder="1" applyAlignment="1" applyProtection="1">
      <alignment horizontal="center"/>
      <protection/>
    </xf>
    <xf numFmtId="0" fontId="61" fillId="37" borderId="27" xfId="66" applyFont="1" applyFill="1" applyBorder="1" applyAlignment="1">
      <alignment horizontal="center"/>
      <protection/>
    </xf>
    <xf numFmtId="0" fontId="12" fillId="0" borderId="29" xfId="66" applyFont="1" applyBorder="1">
      <alignment/>
      <protection/>
    </xf>
    <xf numFmtId="0" fontId="12" fillId="0" borderId="47" xfId="66" applyFont="1" applyFill="1" applyBorder="1" applyAlignment="1">
      <alignment horizontal="center"/>
      <protection/>
    </xf>
    <xf numFmtId="164" fontId="27" fillId="42" borderId="27" xfId="66" applyNumberFormat="1" applyFont="1" applyFill="1" applyBorder="1" applyAlignment="1" applyProtection="1">
      <alignment horizontal="center"/>
      <protection/>
    </xf>
    <xf numFmtId="0" fontId="68" fillId="39" borderId="27" xfId="66" applyFont="1" applyFill="1" applyBorder="1" applyAlignment="1">
      <alignment horizontal="center"/>
      <protection/>
    </xf>
    <xf numFmtId="0" fontId="69" fillId="36" borderId="27" xfId="66" applyFont="1" applyFill="1" applyBorder="1" applyAlignment="1">
      <alignment horizontal="center"/>
      <protection/>
    </xf>
    <xf numFmtId="0" fontId="50" fillId="37" borderId="48" xfId="66" applyFont="1" applyFill="1" applyBorder="1" applyAlignment="1">
      <alignment horizontal="center"/>
      <protection/>
    </xf>
    <xf numFmtId="0" fontId="50" fillId="37" borderId="49" xfId="66" applyFont="1" applyFill="1" applyBorder="1" applyAlignment="1">
      <alignment horizontal="center"/>
      <protection/>
    </xf>
    <xf numFmtId="0" fontId="70" fillId="43" borderId="48" xfId="66" applyFont="1" applyFill="1" applyBorder="1" applyAlignment="1">
      <alignment horizontal="center"/>
      <protection/>
    </xf>
    <xf numFmtId="0" fontId="70" fillId="43" borderId="49" xfId="66" applyFont="1" applyFill="1" applyBorder="1" applyAlignment="1">
      <alignment horizontal="center"/>
      <protection/>
    </xf>
    <xf numFmtId="0" fontId="48" fillId="44" borderId="27" xfId="66" applyFont="1" applyFill="1" applyBorder="1" applyAlignment="1">
      <alignment horizontal="center"/>
      <protection/>
    </xf>
    <xf numFmtId="0" fontId="71" fillId="39" borderId="27" xfId="66" applyFont="1" applyFill="1" applyBorder="1" applyAlignment="1">
      <alignment horizontal="center"/>
      <protection/>
    </xf>
    <xf numFmtId="0" fontId="75" fillId="37" borderId="27" xfId="66" applyFont="1" applyFill="1" applyBorder="1" applyAlignment="1">
      <alignment horizontal="center"/>
      <protection/>
    </xf>
    <xf numFmtId="0" fontId="46" fillId="0" borderId="27" xfId="66" applyFont="1" applyFill="1" applyBorder="1" applyAlignment="1">
      <alignment horizontal="center"/>
      <protection/>
    </xf>
    <xf numFmtId="0" fontId="12" fillId="0" borderId="27" xfId="73" applyFont="1" applyBorder="1" applyAlignment="1" applyProtection="1">
      <alignment horizontal="center"/>
      <protection locked="0"/>
    </xf>
    <xf numFmtId="0" fontId="12" fillId="0" borderId="32" xfId="73" applyFont="1" applyBorder="1" applyAlignment="1" applyProtection="1">
      <alignment horizontal="center"/>
      <protection locked="0"/>
    </xf>
    <xf numFmtId="1" fontId="12" fillId="0" borderId="49" xfId="73" applyNumberFormat="1" applyFont="1" applyBorder="1" applyAlignment="1" applyProtection="1">
      <alignment horizontal="center"/>
      <protection locked="0"/>
    </xf>
    <xf numFmtId="174" fontId="61" fillId="37" borderId="27" xfId="66" applyNumberFormat="1" applyFont="1" applyFill="1" applyBorder="1" applyAlignment="1" applyProtection="1">
      <alignment horizontal="center"/>
      <protection/>
    </xf>
    <xf numFmtId="22" fontId="12" fillId="0" borderId="28" xfId="66" applyNumberFormat="1" applyFont="1" applyFill="1" applyBorder="1" applyAlignment="1" applyProtection="1">
      <alignment horizontal="center"/>
      <protection locked="0"/>
    </xf>
    <xf numFmtId="4" fontId="12" fillId="0" borderId="27" xfId="66" applyNumberFormat="1" applyFont="1" applyFill="1" applyBorder="1" applyAlignment="1" applyProtection="1">
      <alignment horizontal="center"/>
      <protection/>
    </xf>
    <xf numFmtId="3" fontId="12" fillId="0" borderId="27" xfId="66" applyNumberFormat="1" applyFont="1" applyFill="1" applyBorder="1" applyAlignment="1" applyProtection="1">
      <alignment horizontal="center"/>
      <protection/>
    </xf>
    <xf numFmtId="168" fontId="12" fillId="0" borderId="28" xfId="66" applyNumberFormat="1" applyFont="1" applyFill="1" applyBorder="1" applyAlignment="1" applyProtection="1">
      <alignment horizontal="center"/>
      <protection locked="0"/>
    </xf>
    <xf numFmtId="173" fontId="12" fillId="0" borderId="29" xfId="66" applyNumberFormat="1" applyFont="1" applyBorder="1" applyAlignment="1" applyProtection="1" quotePrefix="1">
      <alignment horizontal="center"/>
      <protection/>
    </xf>
    <xf numFmtId="168" fontId="12" fillId="0" borderId="27" xfId="66" applyNumberFormat="1" applyFont="1" applyBorder="1" applyAlignment="1" applyProtection="1" quotePrefix="1">
      <alignment horizontal="center"/>
      <protection/>
    </xf>
    <xf numFmtId="168" fontId="12" fillId="0" borderId="27" xfId="66" applyNumberFormat="1" applyFont="1" applyBorder="1" applyAlignment="1" applyProtection="1">
      <alignment horizontal="center"/>
      <protection/>
    </xf>
    <xf numFmtId="2" fontId="68" fillId="39" borderId="28" xfId="66" applyNumberFormat="1" applyFont="1" applyFill="1" applyBorder="1" applyAlignment="1" applyProtection="1">
      <alignment horizontal="center"/>
      <protection/>
    </xf>
    <xf numFmtId="2" fontId="69" fillId="36" borderId="28" xfId="66" applyNumberFormat="1" applyFont="1" applyFill="1" applyBorder="1" applyAlignment="1" applyProtection="1">
      <alignment horizontal="center"/>
      <protection/>
    </xf>
    <xf numFmtId="168" fontId="50" fillId="37" borderId="48" xfId="66" applyNumberFormat="1" applyFont="1" applyFill="1" applyBorder="1" applyAlignment="1" applyProtection="1" quotePrefix="1">
      <alignment horizontal="center"/>
      <protection/>
    </xf>
    <xf numFmtId="168" fontId="50" fillId="37" borderId="49" xfId="66" applyNumberFormat="1" applyFont="1" applyFill="1" applyBorder="1" applyAlignment="1" applyProtection="1" quotePrefix="1">
      <alignment horizontal="center"/>
      <protection/>
    </xf>
    <xf numFmtId="168" fontId="70" fillId="43" borderId="48" xfId="66" applyNumberFormat="1" applyFont="1" applyFill="1" applyBorder="1" applyAlignment="1" applyProtection="1" quotePrefix="1">
      <alignment horizontal="center"/>
      <protection/>
    </xf>
    <xf numFmtId="168" fontId="70" fillId="43" borderId="49" xfId="66" applyNumberFormat="1" applyFont="1" applyFill="1" applyBorder="1" applyAlignment="1" applyProtection="1" quotePrefix="1">
      <alignment horizontal="center"/>
      <protection/>
    </xf>
    <xf numFmtId="168" fontId="48" fillId="44" borderId="28" xfId="66" applyNumberFormat="1" applyFont="1" applyFill="1" applyBorder="1" applyAlignment="1" applyProtection="1" quotePrefix="1">
      <alignment horizontal="center"/>
      <protection/>
    </xf>
    <xf numFmtId="168" fontId="71" fillId="39" borderId="27" xfId="66" applyNumberFormat="1" applyFont="1" applyFill="1" applyBorder="1" applyAlignment="1" applyProtection="1" quotePrefix="1">
      <alignment horizontal="center"/>
      <protection/>
    </xf>
    <xf numFmtId="168" fontId="12" fillId="0" borderId="47" xfId="66" applyNumberFormat="1" applyFont="1" applyFill="1" applyBorder="1" applyAlignment="1" applyProtection="1">
      <alignment horizontal="center"/>
      <protection/>
    </xf>
    <xf numFmtId="4" fontId="75" fillId="37" borderId="27" xfId="66" applyNumberFormat="1" applyFont="1" applyFill="1" applyBorder="1" applyAlignment="1">
      <alignment horizontal="right"/>
      <protection/>
    </xf>
    <xf numFmtId="4" fontId="75" fillId="0" borderId="27" xfId="66" applyNumberFormat="1" applyFont="1" applyFill="1" applyBorder="1" applyAlignment="1">
      <alignment horizontal="right"/>
      <protection/>
    </xf>
    <xf numFmtId="168" fontId="12" fillId="0" borderId="27" xfId="66" applyNumberFormat="1" applyFont="1" applyFill="1" applyBorder="1" applyAlignment="1" applyProtection="1">
      <alignment horizontal="center"/>
      <protection locked="0"/>
    </xf>
    <xf numFmtId="164" fontId="12" fillId="0" borderId="27" xfId="66" applyNumberFormat="1" applyFont="1" applyBorder="1" applyAlignment="1" applyProtection="1">
      <alignment horizontal="center"/>
      <protection locked="0"/>
    </xf>
    <xf numFmtId="0" fontId="12" fillId="0" borderId="28" xfId="66" applyFont="1" applyFill="1" applyBorder="1" applyAlignment="1">
      <alignment horizontal="center"/>
      <protection/>
    </xf>
    <xf numFmtId="0" fontId="12" fillId="0" borderId="28" xfId="66" applyFont="1" applyFill="1" applyBorder="1" applyAlignment="1" applyProtection="1">
      <alignment horizontal="center"/>
      <protection locked="0"/>
    </xf>
    <xf numFmtId="0" fontId="12" fillId="0" borderId="27" xfId="66" applyFont="1" applyBorder="1" applyAlignment="1" applyProtection="1">
      <alignment horizontal="center"/>
      <protection locked="0"/>
    </xf>
    <xf numFmtId="0" fontId="12" fillId="0" borderId="32" xfId="66" applyFont="1" applyBorder="1" applyAlignment="1" applyProtection="1">
      <alignment horizontal="center"/>
      <protection locked="0"/>
    </xf>
    <xf numFmtId="1" fontId="12" fillId="0" borderId="49" xfId="66" applyNumberFormat="1" applyFont="1" applyBorder="1" applyAlignment="1" applyProtection="1" quotePrefix="1">
      <alignment horizontal="center"/>
      <protection locked="0"/>
    </xf>
    <xf numFmtId="0" fontId="12" fillId="0" borderId="47" xfId="66" applyFont="1" applyBorder="1" applyAlignment="1" applyProtection="1">
      <alignment horizontal="center"/>
      <protection locked="0"/>
    </xf>
    <xf numFmtId="0" fontId="72" fillId="0" borderId="36" xfId="66" applyFont="1" applyFill="1" applyBorder="1" applyAlignment="1" applyProtection="1">
      <alignment horizontal="center"/>
      <protection locked="0"/>
    </xf>
    <xf numFmtId="164" fontId="47" fillId="0" borderId="34" xfId="66" applyNumberFormat="1" applyFont="1" applyFill="1" applyBorder="1" applyAlignment="1" applyProtection="1">
      <alignment horizontal="center"/>
      <protection locked="0"/>
    </xf>
    <xf numFmtId="168" fontId="61" fillId="37" borderId="36" xfId="66" applyNumberFormat="1" applyFont="1" applyFill="1" applyBorder="1" applyAlignment="1" applyProtection="1">
      <alignment horizontal="center"/>
      <protection/>
    </xf>
    <xf numFmtId="0" fontId="12" fillId="0" borderId="36" xfId="66" applyFont="1" applyFill="1" applyBorder="1" applyAlignment="1" applyProtection="1">
      <alignment horizontal="center"/>
      <protection locked="0"/>
    </xf>
    <xf numFmtId="38" fontId="12" fillId="0" borderId="36" xfId="66" applyNumberFormat="1" applyFont="1" applyFill="1" applyBorder="1" applyAlignment="1" applyProtection="1">
      <alignment horizontal="center"/>
      <protection locked="0"/>
    </xf>
    <xf numFmtId="38" fontId="12" fillId="0" borderId="36" xfId="66" applyNumberFormat="1" applyFont="1" applyFill="1" applyBorder="1" applyAlignment="1" applyProtection="1">
      <alignment horizontal="center"/>
      <protection/>
    </xf>
    <xf numFmtId="164" fontId="12" fillId="0" borderId="36" xfId="66" applyNumberFormat="1" applyFont="1" applyFill="1" applyBorder="1" applyAlignment="1" applyProtection="1" quotePrefix="1">
      <alignment horizontal="center"/>
      <protection/>
    </xf>
    <xf numFmtId="168" fontId="12" fillId="0" borderId="36" xfId="66" applyNumberFormat="1" applyFont="1" applyFill="1" applyBorder="1" applyAlignment="1" applyProtection="1">
      <alignment horizontal="center"/>
      <protection locked="0"/>
    </xf>
    <xf numFmtId="173" fontId="12" fillId="0" borderId="36" xfId="66" applyNumberFormat="1" applyFont="1" applyBorder="1" applyAlignment="1" applyProtection="1" quotePrefix="1">
      <alignment horizontal="center"/>
      <protection locked="0"/>
    </xf>
    <xf numFmtId="168" fontId="12" fillId="0" borderId="50" xfId="66" applyNumberFormat="1" applyFont="1" applyFill="1" applyBorder="1" applyAlignment="1" applyProtection="1">
      <alignment horizontal="center"/>
      <protection locked="0"/>
    </xf>
    <xf numFmtId="164" fontId="27" fillId="42" borderId="34" xfId="66" applyNumberFormat="1" applyFont="1" applyFill="1" applyBorder="1" applyAlignment="1" applyProtection="1">
      <alignment horizontal="center"/>
      <protection locked="0"/>
    </xf>
    <xf numFmtId="2" fontId="68" fillId="39" borderId="36" xfId="66" applyNumberFormat="1" applyFont="1" applyFill="1" applyBorder="1" applyAlignment="1" applyProtection="1">
      <alignment horizontal="center"/>
      <protection locked="0"/>
    </xf>
    <xf numFmtId="2" fontId="69" fillId="36" borderId="36" xfId="66" applyNumberFormat="1" applyFont="1" applyFill="1" applyBorder="1" applyAlignment="1" applyProtection="1">
      <alignment horizontal="center"/>
      <protection locked="0"/>
    </xf>
    <xf numFmtId="168" fontId="50" fillId="37" borderId="51" xfId="66" applyNumberFormat="1" applyFont="1" applyFill="1" applyBorder="1" applyAlignment="1" applyProtection="1" quotePrefix="1">
      <alignment horizontal="center"/>
      <protection locked="0"/>
    </xf>
    <xf numFmtId="168" fontId="50" fillId="37" borderId="52" xfId="66" applyNumberFormat="1" applyFont="1" applyFill="1" applyBorder="1" applyAlignment="1" applyProtection="1" quotePrefix="1">
      <alignment horizontal="center"/>
      <protection locked="0"/>
    </xf>
    <xf numFmtId="168" fontId="70" fillId="43" borderId="37" xfId="66" applyNumberFormat="1" applyFont="1" applyFill="1" applyBorder="1" applyAlignment="1" applyProtection="1" quotePrefix="1">
      <alignment horizontal="center"/>
      <protection locked="0"/>
    </xf>
    <xf numFmtId="168" fontId="70" fillId="43" borderId="39" xfId="66" applyNumberFormat="1" applyFont="1" applyFill="1" applyBorder="1" applyAlignment="1" applyProtection="1" quotePrefix="1">
      <alignment horizontal="center"/>
      <protection locked="0"/>
    </xf>
    <xf numFmtId="168" fontId="48" fillId="44" borderId="36" xfId="66" applyNumberFormat="1" applyFont="1" applyFill="1" applyBorder="1" applyAlignment="1" applyProtection="1" quotePrefix="1">
      <alignment horizontal="center"/>
      <protection locked="0"/>
    </xf>
    <xf numFmtId="168" fontId="71" fillId="39" borderId="36" xfId="66" applyNumberFormat="1" applyFont="1" applyFill="1" applyBorder="1" applyAlignment="1" applyProtection="1" quotePrefix="1">
      <alignment horizontal="center"/>
      <protection locked="0"/>
    </xf>
    <xf numFmtId="168" fontId="73" fillId="0" borderId="50" xfId="66" applyNumberFormat="1" applyFont="1" applyFill="1" applyBorder="1" applyAlignment="1" applyProtection="1">
      <alignment horizontal="center"/>
      <protection locked="0"/>
    </xf>
    <xf numFmtId="168" fontId="75" fillId="37" borderId="40" xfId="66" applyNumberFormat="1" applyFont="1" applyFill="1" applyBorder="1" applyAlignment="1">
      <alignment horizontal="center"/>
      <protection/>
    </xf>
    <xf numFmtId="168" fontId="63" fillId="0" borderId="40" xfId="66" applyNumberFormat="1" applyFont="1" applyFill="1" applyBorder="1" applyAlignment="1">
      <alignment horizontal="center"/>
      <protection/>
    </xf>
    <xf numFmtId="0" fontId="105" fillId="0" borderId="41" xfId="66" applyFont="1" applyBorder="1" applyAlignment="1">
      <alignment horizontal="center"/>
      <protection/>
    </xf>
    <xf numFmtId="0" fontId="109" fillId="0" borderId="0" xfId="66" applyFont="1" applyBorder="1" applyAlignment="1" applyProtection="1">
      <alignment horizontal="left"/>
      <protection/>
    </xf>
    <xf numFmtId="0" fontId="55" fillId="0" borderId="41" xfId="66" applyFont="1" applyBorder="1" applyAlignment="1">
      <alignment horizontal="center"/>
      <protection/>
    </xf>
    <xf numFmtId="0" fontId="56" fillId="0" borderId="0" xfId="66" applyFont="1" applyBorder="1" applyAlignment="1" applyProtection="1">
      <alignment horizontal="left"/>
      <protection/>
    </xf>
    <xf numFmtId="164" fontId="27" fillId="0" borderId="0" xfId="66" applyNumberFormat="1" applyFont="1" applyFill="1" applyBorder="1" applyAlignment="1" applyProtection="1">
      <alignment horizontal="center"/>
      <protection/>
    </xf>
    <xf numFmtId="4" fontId="68" fillId="39" borderId="21" xfId="66" applyNumberFormat="1" applyFont="1" applyFill="1" applyBorder="1" applyAlignment="1">
      <alignment horizontal="center"/>
      <protection/>
    </xf>
    <xf numFmtId="4" fontId="69" fillId="36" borderId="21" xfId="66" applyNumberFormat="1" applyFont="1" applyFill="1" applyBorder="1" applyAlignment="1">
      <alignment horizontal="center"/>
      <protection/>
    </xf>
    <xf numFmtId="4" fontId="50" fillId="37" borderId="54" xfId="66" applyNumberFormat="1" applyFont="1" applyFill="1" applyBorder="1" applyAlignment="1">
      <alignment horizontal="center"/>
      <protection/>
    </xf>
    <xf numFmtId="4" fontId="50" fillId="37" borderId="17" xfId="66" applyNumberFormat="1" applyFont="1" applyFill="1" applyBorder="1" applyAlignment="1">
      <alignment horizontal="center"/>
      <protection/>
    </xf>
    <xf numFmtId="4" fontId="70" fillId="43" borderId="54" xfId="66" applyNumberFormat="1" applyFont="1" applyFill="1" applyBorder="1" applyAlignment="1">
      <alignment horizontal="center"/>
      <protection/>
    </xf>
    <xf numFmtId="4" fontId="70" fillId="43" borderId="55" xfId="66" applyNumberFormat="1" applyFont="1" applyFill="1" applyBorder="1" applyAlignment="1">
      <alignment horizontal="center"/>
      <protection/>
    </xf>
    <xf numFmtId="4" fontId="48" fillId="44" borderId="54" xfId="66" applyNumberFormat="1" applyFont="1" applyFill="1" applyBorder="1" applyAlignment="1">
      <alignment horizontal="center"/>
      <protection/>
    </xf>
    <xf numFmtId="4" fontId="71" fillId="39" borderId="55" xfId="66" applyNumberFormat="1" applyFont="1" applyFill="1" applyBorder="1" applyAlignment="1">
      <alignment horizontal="center"/>
      <protection/>
    </xf>
    <xf numFmtId="7" fontId="74" fillId="37" borderId="21" xfId="66" applyNumberFormat="1" applyFont="1" applyFill="1" applyBorder="1" applyAlignment="1">
      <alignment horizontal="right"/>
      <protection/>
    </xf>
    <xf numFmtId="7" fontId="74" fillId="0" borderId="21" xfId="66" applyNumberFormat="1" applyFont="1" applyFill="1" applyBorder="1" applyAlignment="1">
      <alignment horizontal="right"/>
      <protection/>
    </xf>
    <xf numFmtId="0" fontId="12" fillId="0" borderId="18" xfId="66" applyFont="1" applyFill="1" applyBorder="1">
      <alignment/>
      <protection/>
    </xf>
    <xf numFmtId="0" fontId="12" fillId="0" borderId="19" xfId="66" applyFont="1" applyFill="1" applyBorder="1">
      <alignment/>
      <protection/>
    </xf>
    <xf numFmtId="0" fontId="12" fillId="0" borderId="20" xfId="66" applyFont="1" applyFill="1" applyBorder="1">
      <alignment/>
      <protection/>
    </xf>
    <xf numFmtId="0" fontId="3" fillId="0" borderId="0" xfId="66" applyFill="1">
      <alignment/>
      <protection/>
    </xf>
    <xf numFmtId="0" fontId="0" fillId="0" borderId="0" xfId="66" applyFont="1">
      <alignment/>
      <protection/>
    </xf>
    <xf numFmtId="0" fontId="109" fillId="0" borderId="0" xfId="72" applyFont="1" applyBorder="1" applyAlignment="1" applyProtection="1">
      <alignment horizontal="left"/>
      <protection/>
    </xf>
    <xf numFmtId="0" fontId="72" fillId="0" borderId="62" xfId="72" applyFont="1" applyBorder="1" applyAlignment="1" applyProtection="1">
      <alignment horizontal="center"/>
      <protection/>
    </xf>
    <xf numFmtId="22" fontId="12" fillId="0" borderId="33" xfId="72" applyNumberFormat="1" applyFont="1" applyBorder="1" applyAlignment="1" applyProtection="1">
      <alignment horizontal="center"/>
      <protection/>
    </xf>
    <xf numFmtId="0" fontId="105" fillId="0" borderId="0" xfId="72" applyFont="1" applyFill="1" applyBorder="1" applyAlignment="1">
      <alignment horizontal="left"/>
      <protection/>
    </xf>
    <xf numFmtId="0" fontId="105" fillId="0" borderId="41" xfId="72" applyFont="1" applyBorder="1" applyAlignment="1">
      <alignment horizontal="left"/>
      <protection/>
    </xf>
    <xf numFmtId="0" fontId="25" fillId="0" borderId="0" xfId="75" applyNumberFormat="1" applyFont="1" applyBorder="1" applyAlignment="1">
      <alignment horizontal="left"/>
      <protection/>
    </xf>
    <xf numFmtId="0" fontId="12" fillId="0" borderId="49" xfId="72" applyNumberFormat="1" applyFont="1" applyBorder="1" applyAlignment="1" applyProtection="1">
      <alignment horizontal="center"/>
      <protection locked="0"/>
    </xf>
    <xf numFmtId="0" fontId="12" fillId="0" borderId="0" xfId="68" applyFont="1" applyFill="1">
      <alignment/>
      <protection/>
    </xf>
    <xf numFmtId="0" fontId="12" fillId="0" borderId="0" xfId="68" applyFont="1">
      <alignment/>
      <protection/>
    </xf>
    <xf numFmtId="0" fontId="3" fillId="0" borderId="0" xfId="68">
      <alignment/>
      <protection/>
    </xf>
    <xf numFmtId="0" fontId="11" fillId="0" borderId="0" xfId="68" applyFont="1" applyAlignment="1">
      <alignment horizontal="right" vertical="top"/>
      <protection/>
    </xf>
    <xf numFmtId="0" fontId="79" fillId="0" borderId="0" xfId="68" applyFont="1" applyFill="1">
      <alignment/>
      <protection/>
    </xf>
    <xf numFmtId="0" fontId="80" fillId="0" borderId="0" xfId="68" applyFont="1" applyAlignment="1">
      <alignment horizontal="centerContinuous"/>
      <protection/>
    </xf>
    <xf numFmtId="0" fontId="79" fillId="0" borderId="0" xfId="68" applyFont="1" applyAlignment="1">
      <alignment horizontal="centerContinuous"/>
      <protection/>
    </xf>
    <xf numFmtId="0" fontId="79" fillId="0" borderId="0" xfId="68" applyFont="1">
      <alignment/>
      <protection/>
    </xf>
    <xf numFmtId="0" fontId="6" fillId="0" borderId="0" xfId="68" applyFont="1" applyFill="1" applyBorder="1" applyAlignment="1" applyProtection="1">
      <alignment horizontal="center"/>
      <protection/>
    </xf>
    <xf numFmtId="0" fontId="6" fillId="0" borderId="0" xfId="68" applyFont="1" applyFill="1" applyBorder="1" applyAlignment="1" applyProtection="1">
      <alignment horizontal="left"/>
      <protection/>
    </xf>
    <xf numFmtId="0" fontId="13" fillId="0" borderId="0" xfId="68" applyFont="1">
      <alignment/>
      <protection/>
    </xf>
    <xf numFmtId="0" fontId="12" fillId="0" borderId="11" xfId="68" applyFont="1" applyBorder="1">
      <alignment/>
      <protection/>
    </xf>
    <xf numFmtId="0" fontId="12" fillId="0" borderId="12" xfId="68" applyFont="1" applyBorder="1">
      <alignment/>
      <protection/>
    </xf>
    <xf numFmtId="0" fontId="12" fillId="0" borderId="12" xfId="68" applyFont="1" applyBorder="1" applyAlignment="1" applyProtection="1">
      <alignment horizontal="left"/>
      <protection/>
    </xf>
    <xf numFmtId="0" fontId="3" fillId="0" borderId="12" xfId="68" applyBorder="1">
      <alignment/>
      <protection/>
    </xf>
    <xf numFmtId="0" fontId="12" fillId="0" borderId="13" xfId="68" applyFont="1" applyFill="1" applyBorder="1">
      <alignment/>
      <protection/>
    </xf>
    <xf numFmtId="0" fontId="12" fillId="0" borderId="14" xfId="68" applyFont="1" applyBorder="1">
      <alignment/>
      <protection/>
    </xf>
    <xf numFmtId="0" fontId="12" fillId="0" borderId="0" xfId="68" applyFont="1" applyBorder="1">
      <alignment/>
      <protection/>
    </xf>
    <xf numFmtId="0" fontId="18" fillId="0" borderId="0" xfId="68" applyFont="1" applyBorder="1" applyAlignment="1">
      <alignment horizontal="left"/>
      <protection/>
    </xf>
    <xf numFmtId="0" fontId="17" fillId="0" borderId="0" xfId="68" applyFont="1" applyBorder="1">
      <alignment/>
      <protection/>
    </xf>
    <xf numFmtId="0" fontId="12" fillId="0" borderId="15" xfId="68" applyFont="1" applyFill="1" applyBorder="1">
      <alignment/>
      <protection/>
    </xf>
    <xf numFmtId="0" fontId="21" fillId="0" borderId="0" xfId="68" applyFont="1">
      <alignment/>
      <protection/>
    </xf>
    <xf numFmtId="0" fontId="21" fillId="0" borderId="14" xfId="68" applyFont="1" applyBorder="1">
      <alignment/>
      <protection/>
    </xf>
    <xf numFmtId="0" fontId="21" fillId="0" borderId="0" xfId="68" applyFont="1" applyBorder="1">
      <alignment/>
      <protection/>
    </xf>
    <xf numFmtId="0" fontId="16" fillId="0" borderId="0" xfId="68" applyFont="1" applyBorder="1">
      <alignment/>
      <protection/>
    </xf>
    <xf numFmtId="0" fontId="21" fillId="0" borderId="15" xfId="68" applyFont="1" applyFill="1" applyBorder="1">
      <alignment/>
      <protection/>
    </xf>
    <xf numFmtId="0" fontId="12" fillId="0" borderId="0" xfId="68" applyFont="1" applyBorder="1" applyProtection="1">
      <alignment/>
      <protection/>
    </xf>
    <xf numFmtId="0" fontId="22" fillId="0" borderId="14" xfId="68" applyFont="1" applyBorder="1" applyAlignment="1">
      <alignment horizontal="centerContinuous"/>
      <protection/>
    </xf>
    <xf numFmtId="0" fontId="3" fillId="0" borderId="0" xfId="68" applyNumberFormat="1" applyAlignment="1">
      <alignment horizontal="centerContinuous"/>
      <protection/>
    </xf>
    <xf numFmtId="0" fontId="22" fillId="0" borderId="0" xfId="68" applyFont="1" applyBorder="1" applyAlignment="1">
      <alignment horizontal="centerContinuous"/>
      <protection/>
    </xf>
    <xf numFmtId="0" fontId="21" fillId="0" borderId="0" xfId="68" applyFont="1" applyBorder="1" applyAlignment="1">
      <alignment horizontal="centerContinuous"/>
      <protection/>
    </xf>
    <xf numFmtId="0" fontId="3" fillId="0" borderId="0" xfId="68" applyAlignment="1">
      <alignment horizontal="centerContinuous"/>
      <protection/>
    </xf>
    <xf numFmtId="0" fontId="21" fillId="0" borderId="0" xfId="68" applyFont="1" applyAlignment="1">
      <alignment horizontal="centerContinuous"/>
      <protection/>
    </xf>
    <xf numFmtId="0" fontId="21" fillId="0" borderId="0" xfId="68" applyFont="1" applyAlignment="1">
      <alignment/>
      <protection/>
    </xf>
    <xf numFmtId="0" fontId="21" fillId="0" borderId="15" xfId="68" applyFont="1" applyBorder="1" applyAlignment="1">
      <alignment horizontal="centerContinuous"/>
      <protection/>
    </xf>
    <xf numFmtId="0" fontId="12" fillId="0" borderId="0" xfId="68" applyFont="1" applyBorder="1" applyAlignment="1">
      <alignment horizontal="center"/>
      <protection/>
    </xf>
    <xf numFmtId="0" fontId="81" fillId="0" borderId="0" xfId="68" applyFont="1" applyBorder="1" applyAlignment="1" quotePrefix="1">
      <alignment horizontal="left"/>
      <protection/>
    </xf>
    <xf numFmtId="168" fontId="46" fillId="0" borderId="0" xfId="68" applyNumberFormat="1" applyFont="1" applyBorder="1" applyAlignment="1" applyProtection="1">
      <alignment horizontal="left"/>
      <protection/>
    </xf>
    <xf numFmtId="0" fontId="3" fillId="0" borderId="0" xfId="68" applyBorder="1">
      <alignment/>
      <protection/>
    </xf>
    <xf numFmtId="0" fontId="10" fillId="0" borderId="0" xfId="68" applyFont="1" applyBorder="1" applyAlignment="1">
      <alignment horizontal="center"/>
      <protection/>
    </xf>
    <xf numFmtId="0" fontId="10" fillId="0" borderId="0" xfId="68" applyFont="1" applyBorder="1">
      <alignment/>
      <protection/>
    </xf>
    <xf numFmtId="0" fontId="19" fillId="0" borderId="0" xfId="68" applyFont="1">
      <alignment/>
      <protection/>
    </xf>
    <xf numFmtId="0" fontId="19" fillId="0" borderId="14" xfId="68" applyFont="1" applyBorder="1">
      <alignment/>
      <protection/>
    </xf>
    <xf numFmtId="0" fontId="19" fillId="0" borderId="0" xfId="68" applyFont="1" applyBorder="1">
      <alignment/>
      <protection/>
    </xf>
    <xf numFmtId="0" fontId="19" fillId="0" borderId="0" xfId="68" applyFont="1" applyBorder="1" applyAlignment="1">
      <alignment horizontal="right"/>
      <protection/>
    </xf>
    <xf numFmtId="7" fontId="19" fillId="0" borderId="0" xfId="68" applyNumberFormat="1" applyFont="1" applyBorder="1" applyAlignment="1">
      <alignment horizontal="center"/>
      <protection/>
    </xf>
    <xf numFmtId="0" fontId="19" fillId="0" borderId="0" xfId="68" applyFont="1" applyBorder="1" applyAlignment="1">
      <alignment horizontal="center"/>
      <protection/>
    </xf>
    <xf numFmtId="0" fontId="82" fillId="0" borderId="0" xfId="68" applyFont="1" applyBorder="1" applyAlignment="1" quotePrefix="1">
      <alignment horizontal="left"/>
      <protection/>
    </xf>
    <xf numFmtId="0" fontId="19" fillId="0" borderId="15" xfId="68" applyFont="1" applyFill="1" applyBorder="1">
      <alignment/>
      <protection/>
    </xf>
    <xf numFmtId="0" fontId="19" fillId="0" borderId="0" xfId="68" applyFont="1" applyBorder="1" applyAlignment="1" applyProtection="1">
      <alignment horizontal="left"/>
      <protection/>
    </xf>
    <xf numFmtId="174" fontId="19" fillId="0" borderId="0" xfId="68" applyNumberFormat="1" applyFont="1" applyBorder="1" applyAlignment="1">
      <alignment horizontal="center"/>
      <protection/>
    </xf>
    <xf numFmtId="168" fontId="19" fillId="0" borderId="0" xfId="68" applyNumberFormat="1" applyFont="1" applyBorder="1" applyAlignment="1" applyProtection="1">
      <alignment horizontal="left"/>
      <protection/>
    </xf>
    <xf numFmtId="0" fontId="19" fillId="0" borderId="0" xfId="68" applyFont="1" applyAlignment="1">
      <alignment horizontal="right"/>
      <protection/>
    </xf>
    <xf numFmtId="10" fontId="19" fillId="0" borderId="0" xfId="68" applyNumberFormat="1" applyFont="1" applyBorder="1" applyAlignment="1" applyProtection="1">
      <alignment horizontal="right"/>
      <protection/>
    </xf>
    <xf numFmtId="0" fontId="3" fillId="0" borderId="0" xfId="68" applyFont="1" applyBorder="1" applyAlignment="1" applyProtection="1">
      <alignment horizontal="center"/>
      <protection/>
    </xf>
    <xf numFmtId="174" fontId="3" fillId="0" borderId="0" xfId="68" applyNumberFormat="1" applyFont="1" applyBorder="1" applyAlignment="1">
      <alignment horizontal="centerContinuous"/>
      <protection/>
    </xf>
    <xf numFmtId="183" fontId="19" fillId="0" borderId="0" xfId="68" applyNumberFormat="1" applyFont="1" applyBorder="1">
      <alignment/>
      <protection/>
    </xf>
    <xf numFmtId="0" fontId="19" fillId="0" borderId="0" xfId="68" applyFont="1" applyBorder="1" applyAlignment="1" applyProtection="1">
      <alignment horizontal="center"/>
      <protection/>
    </xf>
    <xf numFmtId="0" fontId="20" fillId="0" borderId="0" xfId="68" applyFont="1" applyBorder="1">
      <alignment/>
      <protection/>
    </xf>
    <xf numFmtId="168" fontId="4" fillId="0" borderId="16" xfId="68" applyNumberFormat="1" applyFont="1" applyBorder="1" applyAlignment="1" applyProtection="1">
      <alignment horizontal="center"/>
      <protection/>
    </xf>
    <xf numFmtId="183" fontId="19" fillId="0" borderId="17" xfId="68" applyNumberFormat="1" applyFont="1" applyBorder="1" applyAlignment="1" applyProtection="1">
      <alignment horizontal="centerContinuous"/>
      <protection/>
    </xf>
    <xf numFmtId="0" fontId="12" fillId="0" borderId="0" xfId="68" applyFont="1" applyBorder="1" applyAlignment="1" applyProtection="1">
      <alignment horizontal="center"/>
      <protection/>
    </xf>
    <xf numFmtId="0" fontId="28" fillId="0" borderId="21" xfId="68" applyFont="1" applyBorder="1" applyAlignment="1">
      <alignment horizontal="center" vertical="center"/>
      <protection/>
    </xf>
    <xf numFmtId="0" fontId="28" fillId="0" borderId="21" xfId="65" applyFont="1" applyBorder="1" applyAlignment="1">
      <alignment horizontal="center" vertical="center"/>
      <protection/>
    </xf>
    <xf numFmtId="164" fontId="28" fillId="0" borderId="17" xfId="68" applyNumberFormat="1" applyFont="1" applyBorder="1" applyAlignment="1" applyProtection="1">
      <alignment horizontal="center" vertical="center" wrapText="1"/>
      <protection/>
    </xf>
    <xf numFmtId="0" fontId="28" fillId="0" borderId="22" xfId="68" applyFont="1" applyBorder="1" applyAlignment="1" applyProtection="1">
      <alignment horizontal="center" vertical="center" wrapText="1"/>
      <protection/>
    </xf>
    <xf numFmtId="168" fontId="28" fillId="0" borderId="21" xfId="68" applyNumberFormat="1" applyFont="1" applyBorder="1" applyAlignment="1" applyProtection="1">
      <alignment horizontal="center" vertical="center"/>
      <protection/>
    </xf>
    <xf numFmtId="168" fontId="58" fillId="37" borderId="21" xfId="68" applyNumberFormat="1" applyFont="1" applyFill="1" applyBorder="1" applyAlignment="1" applyProtection="1">
      <alignment horizontal="center" vertical="center"/>
      <protection/>
    </xf>
    <xf numFmtId="0" fontId="60" fillId="34" borderId="21" xfId="68" applyFont="1" applyFill="1" applyBorder="1" applyAlignment="1" applyProtection="1">
      <alignment horizontal="center" vertical="center"/>
      <protection/>
    </xf>
    <xf numFmtId="0" fontId="28" fillId="0" borderId="21" xfId="68" applyFont="1" applyBorder="1" applyAlignment="1" applyProtection="1">
      <alignment horizontal="center" vertical="center"/>
      <protection/>
    </xf>
    <xf numFmtId="0" fontId="28" fillId="0" borderId="16" xfId="68" applyFont="1" applyBorder="1" applyAlignment="1" applyProtection="1">
      <alignment horizontal="center" vertical="center"/>
      <protection/>
    </xf>
    <xf numFmtId="0" fontId="28" fillId="0" borderId="16" xfId="68" applyFont="1" applyBorder="1" applyAlignment="1" applyProtection="1">
      <alignment horizontal="center" vertical="center" wrapText="1"/>
      <protection/>
    </xf>
    <xf numFmtId="0" fontId="28" fillId="0" borderId="21" xfId="68" applyFont="1" applyBorder="1" applyAlignment="1" applyProtection="1">
      <alignment horizontal="center" vertical="center" wrapText="1"/>
      <protection/>
    </xf>
    <xf numFmtId="0" fontId="60" fillId="42" borderId="21" xfId="68" applyFont="1" applyFill="1" applyBorder="1" applyAlignment="1">
      <alignment horizontal="center" vertical="center" wrapText="1"/>
      <protection/>
    </xf>
    <xf numFmtId="0" fontId="59" fillId="46" borderId="21" xfId="68" applyFont="1" applyFill="1" applyBorder="1" applyAlignment="1">
      <alignment horizontal="center" vertical="center" wrapText="1"/>
      <protection/>
    </xf>
    <xf numFmtId="0" fontId="83" fillId="35" borderId="16" xfId="68" applyFont="1" applyFill="1" applyBorder="1" applyAlignment="1" applyProtection="1">
      <alignment horizontal="centerContinuous" vertical="center" wrapText="1"/>
      <protection/>
    </xf>
    <xf numFmtId="0" fontId="84" fillId="35" borderId="22" xfId="68" applyFont="1" applyFill="1" applyBorder="1" applyAlignment="1">
      <alignment horizontal="centerContinuous"/>
      <protection/>
    </xf>
    <xf numFmtId="0" fontId="83" fillId="35" borderId="17" xfId="68" applyFont="1" applyFill="1" applyBorder="1" applyAlignment="1">
      <alignment horizontal="centerContinuous" vertical="center"/>
      <protection/>
    </xf>
    <xf numFmtId="0" fontId="60" fillId="47" borderId="16" xfId="68" applyFont="1" applyFill="1" applyBorder="1" applyAlignment="1">
      <alignment horizontal="centerContinuous" vertical="center" wrapText="1"/>
      <protection/>
    </xf>
    <xf numFmtId="0" fontId="85" fillId="47" borderId="22" xfId="68" applyFont="1" applyFill="1" applyBorder="1" applyAlignment="1">
      <alignment horizontal="centerContinuous"/>
      <protection/>
    </xf>
    <xf numFmtId="0" fontId="60" fillId="47" borderId="17" xfId="68" applyFont="1" applyFill="1" applyBorder="1" applyAlignment="1">
      <alignment horizontal="centerContinuous" vertical="center"/>
      <protection/>
    </xf>
    <xf numFmtId="0" fontId="60" fillId="39" borderId="21" xfId="68" applyFont="1" applyFill="1" applyBorder="1" applyAlignment="1">
      <alignment horizontal="centerContinuous" vertical="center" wrapText="1"/>
      <protection/>
    </xf>
    <xf numFmtId="0" fontId="60" fillId="48" borderId="21" xfId="68" applyFont="1" applyFill="1" applyBorder="1" applyAlignment="1">
      <alignment horizontal="centerContinuous" vertical="center" wrapText="1"/>
      <protection/>
    </xf>
    <xf numFmtId="0" fontId="28" fillId="0" borderId="17" xfId="68" applyFont="1" applyBorder="1" applyAlignment="1">
      <alignment horizontal="center" vertical="center" wrapText="1"/>
      <protection/>
    </xf>
    <xf numFmtId="0" fontId="28" fillId="0" borderId="21" xfId="68" applyFont="1" applyFill="1" applyBorder="1" applyAlignment="1">
      <alignment horizontal="center" vertical="center" wrapText="1"/>
      <protection/>
    </xf>
    <xf numFmtId="0" fontId="12" fillId="0" borderId="15" xfId="68" applyFont="1" applyFill="1" applyBorder="1" applyAlignment="1">
      <alignment horizontal="center"/>
      <protection/>
    </xf>
    <xf numFmtId="0" fontId="12" fillId="0" borderId="28" xfId="68" applyFont="1" applyBorder="1" applyAlignment="1">
      <alignment horizontal="center"/>
      <protection/>
    </xf>
    <xf numFmtId="0" fontId="19" fillId="0" borderId="28" xfId="68" applyFont="1" applyBorder="1">
      <alignment/>
      <protection/>
    </xf>
    <xf numFmtId="164" fontId="19" fillId="0" borderId="29" xfId="68" applyNumberFormat="1" applyFont="1" applyBorder="1" applyProtection="1">
      <alignment/>
      <protection/>
    </xf>
    <xf numFmtId="164" fontId="19" fillId="0" borderId="28" xfId="68" applyNumberFormat="1" applyFont="1" applyBorder="1" applyAlignment="1" applyProtection="1">
      <alignment horizontal="center"/>
      <protection/>
    </xf>
    <xf numFmtId="164" fontId="19" fillId="0" borderId="23" xfId="68" applyNumberFormat="1" applyFont="1" applyBorder="1" applyAlignment="1" applyProtection="1">
      <alignment horizontal="center"/>
      <protection/>
    </xf>
    <xf numFmtId="164" fontId="86" fillId="37" borderId="23" xfId="68" applyNumberFormat="1" applyFont="1" applyFill="1" applyBorder="1" applyAlignment="1" applyProtection="1">
      <alignment horizontal="center"/>
      <protection/>
    </xf>
    <xf numFmtId="174" fontId="87" fillId="34" borderId="23" xfId="68" applyNumberFormat="1" applyFont="1" applyFill="1" applyBorder="1" applyAlignment="1">
      <alignment horizontal="center"/>
      <protection/>
    </xf>
    <xf numFmtId="0" fontId="19" fillId="0" borderId="23" xfId="68" applyFont="1" applyBorder="1" applyAlignment="1">
      <alignment horizontal="center"/>
      <protection/>
    </xf>
    <xf numFmtId="0" fontId="19" fillId="0" borderId="66" xfId="68" applyFont="1" applyBorder="1" applyAlignment="1">
      <alignment horizontal="center"/>
      <protection/>
    </xf>
    <xf numFmtId="0" fontId="12" fillId="0" borderId="29" xfId="68" applyFont="1" applyBorder="1" applyAlignment="1">
      <alignment horizontal="center"/>
      <protection/>
    </xf>
    <xf numFmtId="0" fontId="12" fillId="0" borderId="23" xfId="68" applyFont="1" applyBorder="1" applyAlignment="1">
      <alignment horizontal="center"/>
      <protection/>
    </xf>
    <xf numFmtId="0" fontId="62" fillId="42" borderId="23" xfId="68" applyFont="1" applyFill="1" applyBorder="1" applyAlignment="1">
      <alignment horizontal="center"/>
      <protection/>
    </xf>
    <xf numFmtId="0" fontId="78" fillId="46" borderId="23" xfId="68" applyFont="1" applyFill="1" applyBorder="1" applyAlignment="1">
      <alignment horizontal="center"/>
      <protection/>
    </xf>
    <xf numFmtId="168" fontId="88" fillId="35" borderId="24" xfId="68" applyNumberFormat="1" applyFont="1" applyFill="1" applyBorder="1" applyAlignment="1" applyProtection="1" quotePrefix="1">
      <alignment horizontal="center"/>
      <protection/>
    </xf>
    <xf numFmtId="168" fontId="88" fillId="35" borderId="67" xfId="68" applyNumberFormat="1" applyFont="1" applyFill="1" applyBorder="1" applyAlignment="1" applyProtection="1" quotePrefix="1">
      <alignment horizontal="center"/>
      <protection/>
    </xf>
    <xf numFmtId="4" fontId="88" fillId="35" borderId="56" xfId="68" applyNumberFormat="1" applyFont="1" applyFill="1" applyBorder="1" applyAlignment="1" applyProtection="1">
      <alignment horizontal="center"/>
      <protection/>
    </xf>
    <xf numFmtId="168" fontId="62" fillId="47" borderId="24" xfId="68" applyNumberFormat="1" applyFont="1" applyFill="1" applyBorder="1" applyAlignment="1" applyProtection="1" quotePrefix="1">
      <alignment horizontal="center"/>
      <protection/>
    </xf>
    <xf numFmtId="168" fontId="62" fillId="47" borderId="67" xfId="68" applyNumberFormat="1" applyFont="1" applyFill="1" applyBorder="1" applyAlignment="1" applyProtection="1" quotePrefix="1">
      <alignment horizontal="center"/>
      <protection/>
    </xf>
    <xf numFmtId="4" fontId="62" fillId="47" borderId="56" xfId="68" applyNumberFormat="1" applyFont="1" applyFill="1" applyBorder="1" applyAlignment="1" applyProtection="1">
      <alignment horizontal="center"/>
      <protection/>
    </xf>
    <xf numFmtId="4" fontId="62" fillId="39" borderId="23" xfId="68" applyNumberFormat="1" applyFont="1" applyFill="1" applyBorder="1" applyAlignment="1" applyProtection="1">
      <alignment horizontal="center"/>
      <protection/>
    </xf>
    <xf numFmtId="4" fontId="62" fillId="48" borderId="23" xfId="68" applyNumberFormat="1" applyFont="1" applyFill="1" applyBorder="1" applyAlignment="1" applyProtection="1">
      <alignment horizontal="center"/>
      <protection/>
    </xf>
    <xf numFmtId="0" fontId="12" fillId="0" borderId="56" xfId="68" applyFont="1" applyBorder="1" applyAlignment="1">
      <alignment horizontal="left"/>
      <protection/>
    </xf>
    <xf numFmtId="0" fontId="46" fillId="0" borderId="56" xfId="68" applyFont="1" applyBorder="1" applyAlignment="1">
      <alignment horizontal="center"/>
      <protection/>
    </xf>
    <xf numFmtId="0" fontId="12" fillId="0" borderId="28" xfId="61" applyFont="1" applyBorder="1" applyAlignment="1" applyProtection="1">
      <alignment horizontal="center"/>
      <protection locked="0"/>
    </xf>
    <xf numFmtId="0" fontId="12" fillId="0" borderId="28" xfId="71" applyFont="1" applyFill="1" applyBorder="1" applyAlignment="1" applyProtection="1">
      <alignment horizontal="center"/>
      <protection locked="0"/>
    </xf>
    <xf numFmtId="164" fontId="12" fillId="0" borderId="28" xfId="71" applyNumberFormat="1" applyFont="1" applyFill="1" applyBorder="1" applyAlignment="1" applyProtection="1">
      <alignment horizontal="center"/>
      <protection locked="0"/>
    </xf>
    <xf numFmtId="170" fontId="12" fillId="0" borderId="28" xfId="71" applyNumberFormat="1" applyFont="1" applyFill="1" applyBorder="1" applyAlignment="1" applyProtection="1">
      <alignment horizontal="center"/>
      <protection locked="0"/>
    </xf>
    <xf numFmtId="0" fontId="86" fillId="37" borderId="28" xfId="68" applyFont="1" applyFill="1" applyBorder="1" applyAlignment="1" applyProtection="1">
      <alignment horizontal="center"/>
      <protection/>
    </xf>
    <xf numFmtId="174" fontId="87" fillId="34" borderId="28" xfId="68" applyNumberFormat="1" applyFont="1" applyFill="1" applyBorder="1" applyAlignment="1" applyProtection="1">
      <alignment horizontal="center"/>
      <protection/>
    </xf>
    <xf numFmtId="22" fontId="12" fillId="0" borderId="29" xfId="68" applyNumberFormat="1" applyFont="1" applyFill="1" applyBorder="1" applyAlignment="1" applyProtection="1">
      <alignment horizontal="center"/>
      <protection locked="0"/>
    </xf>
    <xf numFmtId="22" fontId="12" fillId="0" borderId="32" xfId="68" applyNumberFormat="1" applyFont="1" applyFill="1" applyBorder="1" applyAlignment="1" applyProtection="1">
      <alignment horizontal="center"/>
      <protection locked="0"/>
    </xf>
    <xf numFmtId="4" fontId="12" fillId="0" borderId="28" xfId="68" applyNumberFormat="1" applyFont="1" applyFill="1" applyBorder="1" applyAlignment="1" applyProtection="1" quotePrefix="1">
      <alignment horizontal="center"/>
      <protection/>
    </xf>
    <xf numFmtId="164" fontId="12" fillId="0" borderId="28" xfId="68" applyNumberFormat="1" applyFont="1" applyFill="1" applyBorder="1" applyAlignment="1" applyProtection="1" quotePrefix="1">
      <alignment horizontal="center"/>
      <protection/>
    </xf>
    <xf numFmtId="168" fontId="12" fillId="0" borderId="29" xfId="68" applyNumberFormat="1" applyFont="1" applyBorder="1" applyAlignment="1" applyProtection="1">
      <alignment horizontal="center"/>
      <protection/>
    </xf>
    <xf numFmtId="173" fontId="12" fillId="0" borderId="29" xfId="68" applyNumberFormat="1" applyFont="1" applyBorder="1" applyAlignment="1" applyProtection="1" quotePrefix="1">
      <alignment horizontal="center"/>
      <protection/>
    </xf>
    <xf numFmtId="168" fontId="12" fillId="0" borderId="28" xfId="68" applyNumberFormat="1" applyFont="1" applyBorder="1" applyAlignment="1" applyProtection="1">
      <alignment horizontal="center"/>
      <protection/>
    </xf>
    <xf numFmtId="2" fontId="62" fillId="42" borderId="28" xfId="68" applyNumberFormat="1" applyFont="1" applyFill="1" applyBorder="1" applyAlignment="1" applyProtection="1">
      <alignment horizontal="center"/>
      <protection/>
    </xf>
    <xf numFmtId="2" fontId="78" fillId="46" borderId="28" xfId="68" applyNumberFormat="1" applyFont="1" applyFill="1" applyBorder="1" applyAlignment="1" applyProtection="1">
      <alignment horizontal="center"/>
      <protection/>
    </xf>
    <xf numFmtId="168" fontId="88" fillId="35" borderId="30" xfId="68" applyNumberFormat="1" applyFont="1" applyFill="1" applyBorder="1" applyAlignment="1" applyProtection="1" quotePrefix="1">
      <alignment horizontal="center"/>
      <protection/>
    </xf>
    <xf numFmtId="168" fontId="88" fillId="35" borderId="31" xfId="68" applyNumberFormat="1" applyFont="1" applyFill="1" applyBorder="1" applyAlignment="1" applyProtection="1" quotePrefix="1">
      <alignment horizontal="center"/>
      <protection/>
    </xf>
    <xf numFmtId="4" fontId="88" fillId="35" borderId="29" xfId="68" applyNumberFormat="1" applyFont="1" applyFill="1" applyBorder="1" applyAlignment="1" applyProtection="1">
      <alignment horizontal="center"/>
      <protection/>
    </xf>
    <xf numFmtId="168" fontId="62" fillId="47" borderId="30" xfId="68" applyNumberFormat="1" applyFont="1" applyFill="1" applyBorder="1" applyAlignment="1" applyProtection="1" quotePrefix="1">
      <alignment horizontal="center"/>
      <protection/>
    </xf>
    <xf numFmtId="168" fontId="62" fillId="47" borderId="31" xfId="68" applyNumberFormat="1" applyFont="1" applyFill="1" applyBorder="1" applyAlignment="1" applyProtection="1" quotePrefix="1">
      <alignment horizontal="center"/>
      <protection/>
    </xf>
    <xf numFmtId="4" fontId="62" fillId="47" borderId="29" xfId="68" applyNumberFormat="1" applyFont="1" applyFill="1" applyBorder="1" applyAlignment="1" applyProtection="1">
      <alignment horizontal="center"/>
      <protection/>
    </xf>
    <xf numFmtId="4" fontId="62" fillId="39" borderId="28" xfId="68" applyNumberFormat="1" applyFont="1" applyFill="1" applyBorder="1" applyAlignment="1" applyProtection="1">
      <alignment horizontal="center"/>
      <protection/>
    </xf>
    <xf numFmtId="4" fontId="62" fillId="48" borderId="28" xfId="68" applyNumberFormat="1" applyFont="1" applyFill="1" applyBorder="1" applyAlignment="1" applyProtection="1">
      <alignment horizontal="center"/>
      <protection/>
    </xf>
    <xf numFmtId="4" fontId="12" fillId="0" borderId="29" xfId="68" applyNumberFormat="1" applyFont="1" applyBorder="1" applyAlignment="1" applyProtection="1">
      <alignment horizontal="center"/>
      <protection/>
    </xf>
    <xf numFmtId="4" fontId="46" fillId="0" borderId="29" xfId="68" applyNumberFormat="1" applyFont="1" applyFill="1" applyBorder="1" applyAlignment="1">
      <alignment horizontal="right"/>
      <protection/>
    </xf>
    <xf numFmtId="0" fontId="12" fillId="0" borderId="36" xfId="68" applyFont="1" applyFill="1" applyBorder="1" applyAlignment="1">
      <alignment horizontal="center"/>
      <protection/>
    </xf>
    <xf numFmtId="0" fontId="19" fillId="0" borderId="36" xfId="68" applyFont="1" applyBorder="1" applyAlignment="1">
      <alignment horizontal="center"/>
      <protection/>
    </xf>
    <xf numFmtId="164" fontId="89" fillId="0" borderId="36" xfId="68" applyNumberFormat="1" applyFont="1" applyBorder="1" applyAlignment="1" applyProtection="1">
      <alignment horizontal="center"/>
      <protection/>
    </xf>
    <xf numFmtId="0" fontId="19" fillId="0" borderId="36" xfId="68" applyFont="1" applyBorder="1" applyAlignment="1" applyProtection="1">
      <alignment horizontal="center"/>
      <protection/>
    </xf>
    <xf numFmtId="165" fontId="19" fillId="0" borderId="36" xfId="68" applyNumberFormat="1" applyFont="1" applyBorder="1" applyAlignment="1" applyProtection="1">
      <alignment horizontal="center"/>
      <protection/>
    </xf>
    <xf numFmtId="165" fontId="86" fillId="37" borderId="36" xfId="68" applyNumberFormat="1" applyFont="1" applyFill="1" applyBorder="1" applyAlignment="1" applyProtection="1">
      <alignment horizontal="center"/>
      <protection/>
    </xf>
    <xf numFmtId="174" fontId="87" fillId="34" borderId="36" xfId="68" applyNumberFormat="1" applyFont="1" applyFill="1" applyBorder="1" applyAlignment="1" applyProtection="1">
      <alignment horizontal="center"/>
      <protection/>
    </xf>
    <xf numFmtId="168" fontId="19" fillId="0" borderId="36" xfId="68" applyNumberFormat="1" applyFont="1" applyBorder="1" applyAlignment="1" applyProtection="1">
      <alignment horizontal="center"/>
      <protection/>
    </xf>
    <xf numFmtId="168" fontId="12" fillId="0" borderId="36" xfId="68" applyNumberFormat="1" applyFont="1" applyBorder="1" applyAlignment="1" applyProtection="1">
      <alignment horizontal="center"/>
      <protection/>
    </xf>
    <xf numFmtId="173" fontId="12" fillId="0" borderId="36" xfId="68" applyNumberFormat="1" applyFont="1" applyBorder="1" applyAlignment="1" applyProtection="1" quotePrefix="1">
      <alignment horizontal="center"/>
      <protection/>
    </xf>
    <xf numFmtId="2" fontId="62" fillId="42" borderId="36" xfId="68" applyNumberFormat="1" applyFont="1" applyFill="1" applyBorder="1" applyAlignment="1" applyProtection="1">
      <alignment horizontal="center"/>
      <protection/>
    </xf>
    <xf numFmtId="2" fontId="78" fillId="46" borderId="36" xfId="68" applyNumberFormat="1" applyFont="1" applyFill="1" applyBorder="1" applyAlignment="1" applyProtection="1">
      <alignment horizontal="center"/>
      <protection/>
    </xf>
    <xf numFmtId="168" fontId="88" fillId="35" borderId="37" xfId="68" applyNumberFormat="1" applyFont="1" applyFill="1" applyBorder="1" applyAlignment="1" applyProtection="1" quotePrefix="1">
      <alignment horizontal="center"/>
      <protection/>
    </xf>
    <xf numFmtId="168" fontId="88" fillId="35" borderId="68" xfId="68" applyNumberFormat="1" applyFont="1" applyFill="1" applyBorder="1" applyAlignment="1" applyProtection="1" quotePrefix="1">
      <alignment horizontal="center"/>
      <protection/>
    </xf>
    <xf numFmtId="4" fontId="88" fillId="35" borderId="50" xfId="68" applyNumberFormat="1" applyFont="1" applyFill="1" applyBorder="1" applyAlignment="1" applyProtection="1">
      <alignment horizontal="center"/>
      <protection/>
    </xf>
    <xf numFmtId="168" fontId="62" fillId="47" borderId="37" xfId="68" applyNumberFormat="1" applyFont="1" applyFill="1" applyBorder="1" applyAlignment="1" applyProtection="1" quotePrefix="1">
      <alignment horizontal="center"/>
      <protection/>
    </xf>
    <xf numFmtId="168" fontId="62" fillId="47" borderId="68" xfId="68" applyNumberFormat="1" applyFont="1" applyFill="1" applyBorder="1" applyAlignment="1" applyProtection="1" quotePrefix="1">
      <alignment horizontal="center"/>
      <protection/>
    </xf>
    <xf numFmtId="4" fontId="62" fillId="47" borderId="50" xfId="68" applyNumberFormat="1" applyFont="1" applyFill="1" applyBorder="1" applyAlignment="1" applyProtection="1">
      <alignment horizontal="center"/>
      <protection/>
    </xf>
    <xf numFmtId="4" fontId="62" fillId="39" borderId="36" xfId="68" applyNumberFormat="1" applyFont="1" applyFill="1" applyBorder="1" applyAlignment="1" applyProtection="1">
      <alignment horizontal="center"/>
      <protection/>
    </xf>
    <xf numFmtId="4" fontId="62" fillId="48" borderId="36" xfId="68" applyNumberFormat="1" applyFont="1" applyFill="1" applyBorder="1" applyAlignment="1" applyProtection="1">
      <alignment horizontal="center"/>
      <protection/>
    </xf>
    <xf numFmtId="4" fontId="47" fillId="0" borderId="36" xfId="68" applyNumberFormat="1" applyFont="1" applyBorder="1" applyAlignment="1" applyProtection="1">
      <alignment horizontal="center"/>
      <protection/>
    </xf>
    <xf numFmtId="168" fontId="63" fillId="0" borderId="36" xfId="68" applyNumberFormat="1" applyFont="1" applyFill="1" applyBorder="1" applyAlignment="1">
      <alignment horizontal="center"/>
      <protection/>
    </xf>
    <xf numFmtId="4" fontId="12" fillId="0" borderId="15" xfId="68" applyNumberFormat="1" applyFont="1" applyFill="1" applyBorder="1" applyAlignment="1">
      <alignment horizontal="center"/>
      <protection/>
    </xf>
    <xf numFmtId="164" fontId="89" fillId="0" borderId="0" xfId="68" applyNumberFormat="1" applyFont="1" applyBorder="1" applyAlignment="1" applyProtection="1">
      <alignment horizontal="center"/>
      <protection/>
    </xf>
    <xf numFmtId="165" fontId="19" fillId="0" borderId="0" xfId="68" applyNumberFormat="1" applyFont="1" applyBorder="1" applyAlignment="1" applyProtection="1">
      <alignment horizontal="center"/>
      <protection/>
    </xf>
    <xf numFmtId="168" fontId="19" fillId="0" borderId="0" xfId="68" applyNumberFormat="1" applyFont="1" applyBorder="1" applyAlignment="1" applyProtection="1">
      <alignment horizontal="center"/>
      <protection/>
    </xf>
    <xf numFmtId="173" fontId="19" fillId="0" borderId="0" xfId="68" applyNumberFormat="1" applyFont="1" applyBorder="1" applyAlignment="1" applyProtection="1" quotePrefix="1">
      <alignment horizontal="center"/>
      <protection/>
    </xf>
    <xf numFmtId="2" fontId="87" fillId="42" borderId="21" xfId="68" applyNumberFormat="1" applyFont="1" applyFill="1" applyBorder="1" applyAlignment="1" applyProtection="1">
      <alignment horizontal="center"/>
      <protection/>
    </xf>
    <xf numFmtId="2" fontId="74" fillId="46" borderId="21" xfId="68" applyNumberFormat="1" applyFont="1" applyFill="1" applyBorder="1" applyAlignment="1" applyProtection="1">
      <alignment horizontal="center"/>
      <protection/>
    </xf>
    <xf numFmtId="2" fontId="90" fillId="35" borderId="21" xfId="68" applyNumberFormat="1" applyFont="1" applyFill="1" applyBorder="1" applyAlignment="1" applyProtection="1">
      <alignment horizontal="center"/>
      <protection/>
    </xf>
    <xf numFmtId="2" fontId="87" fillId="47" borderId="21" xfId="68" applyNumberFormat="1" applyFont="1" applyFill="1" applyBorder="1" applyAlignment="1" applyProtection="1">
      <alignment horizontal="center"/>
      <protection/>
    </xf>
    <xf numFmtId="2" fontId="87" fillId="39" borderId="21" xfId="68" applyNumberFormat="1" applyFont="1" applyFill="1" applyBorder="1" applyAlignment="1" applyProtection="1">
      <alignment horizontal="center"/>
      <protection/>
    </xf>
    <xf numFmtId="2" fontId="87" fillId="48" borderId="21" xfId="68" applyNumberFormat="1" applyFont="1" applyFill="1" applyBorder="1" applyAlignment="1" applyProtection="1">
      <alignment horizontal="center"/>
      <protection/>
    </xf>
    <xf numFmtId="2" fontId="19" fillId="0" borderId="44" xfId="68" applyNumberFormat="1" applyFont="1" applyBorder="1" applyAlignment="1" applyProtection="1">
      <alignment horizontal="center"/>
      <protection/>
    </xf>
    <xf numFmtId="7" fontId="46" fillId="0" borderId="21" xfId="68" applyNumberFormat="1" applyFont="1" applyBorder="1" applyAlignment="1" applyProtection="1">
      <alignment horizontal="right"/>
      <protection/>
    </xf>
    <xf numFmtId="2" fontId="87" fillId="0" borderId="22" xfId="68" applyNumberFormat="1" applyFont="1" applyFill="1" applyBorder="1" applyAlignment="1" applyProtection="1">
      <alignment horizontal="center"/>
      <protection/>
    </xf>
    <xf numFmtId="2" fontId="74" fillId="0" borderId="22" xfId="68" applyNumberFormat="1" applyFont="1" applyFill="1" applyBorder="1" applyAlignment="1" applyProtection="1">
      <alignment horizontal="center"/>
      <protection/>
    </xf>
    <xf numFmtId="2" fontId="90" fillId="0" borderId="22" xfId="68" applyNumberFormat="1" applyFont="1" applyFill="1" applyBorder="1" applyAlignment="1" applyProtection="1">
      <alignment horizontal="center"/>
      <protection/>
    </xf>
    <xf numFmtId="2" fontId="19" fillId="0" borderId="0" xfId="68" applyNumberFormat="1" applyFont="1" applyBorder="1" applyAlignment="1" applyProtection="1">
      <alignment horizontal="center"/>
      <protection/>
    </xf>
    <xf numFmtId="7" fontId="19" fillId="0" borderId="0" xfId="68" applyNumberFormat="1" applyFont="1" applyBorder="1" applyAlignment="1" applyProtection="1">
      <alignment horizontal="center"/>
      <protection/>
    </xf>
    <xf numFmtId="0" fontId="12" fillId="0" borderId="14" xfId="68" applyFont="1" applyFill="1" applyBorder="1">
      <alignment/>
      <protection/>
    </xf>
    <xf numFmtId="0" fontId="28" fillId="0" borderId="21" xfId="68" applyFont="1" applyFill="1" applyBorder="1" applyAlignment="1">
      <alignment horizontal="center" vertical="center"/>
      <protection/>
    </xf>
    <xf numFmtId="0" fontId="28" fillId="0" borderId="21" xfId="68" applyFont="1" applyFill="1" applyBorder="1" applyAlignment="1" applyProtection="1">
      <alignment horizontal="center" vertical="center" wrapText="1"/>
      <protection/>
    </xf>
    <xf numFmtId="0" fontId="28" fillId="0" borderId="21" xfId="68" applyFont="1" applyFill="1" applyBorder="1" applyAlignment="1" applyProtection="1">
      <alignment horizontal="center" vertical="center"/>
      <protection/>
    </xf>
    <xf numFmtId="0" fontId="28" fillId="0" borderId="21" xfId="68" applyFont="1" applyFill="1" applyBorder="1" applyAlignment="1" applyProtection="1" quotePrefix="1">
      <alignment horizontal="center" vertical="center" wrapText="1"/>
      <protection/>
    </xf>
    <xf numFmtId="0" fontId="58" fillId="37" borderId="21" xfId="68" applyFont="1" applyFill="1" applyBorder="1" applyAlignment="1" applyProtection="1">
      <alignment horizontal="center" vertical="center"/>
      <protection/>
    </xf>
    <xf numFmtId="0" fontId="58" fillId="49" borderId="21" xfId="68" applyFont="1" applyFill="1" applyBorder="1" applyAlignment="1" applyProtection="1">
      <alignment horizontal="center" vertical="center"/>
      <protection/>
    </xf>
    <xf numFmtId="0" fontId="28" fillId="0" borderId="16" xfId="68" applyFont="1" applyFill="1" applyBorder="1" applyAlignment="1" applyProtection="1">
      <alignment horizontal="centerContinuous" vertical="center"/>
      <protection/>
    </xf>
    <xf numFmtId="0" fontId="28" fillId="0" borderId="22" xfId="68" applyFont="1" applyFill="1" applyBorder="1" applyAlignment="1" applyProtection="1">
      <alignment horizontal="centerContinuous" vertical="center"/>
      <protection/>
    </xf>
    <xf numFmtId="0" fontId="60" fillId="50" borderId="21" xfId="68" applyFont="1" applyFill="1" applyBorder="1" applyAlignment="1">
      <alignment horizontal="center" vertical="center" wrapText="1"/>
      <protection/>
    </xf>
    <xf numFmtId="0" fontId="60" fillId="51" borderId="16" xfId="68" applyFont="1" applyFill="1" applyBorder="1" applyAlignment="1" applyProtection="1">
      <alignment horizontal="centerContinuous" vertical="center" wrapText="1"/>
      <protection/>
    </xf>
    <xf numFmtId="0" fontId="60" fillId="51" borderId="17" xfId="68" applyFont="1" applyFill="1" applyBorder="1" applyAlignment="1">
      <alignment horizontal="centerContinuous" vertical="center"/>
      <protection/>
    </xf>
    <xf numFmtId="0" fontId="60" fillId="35" borderId="21" xfId="68" applyFont="1" applyFill="1" applyBorder="1" applyAlignment="1">
      <alignment horizontal="centerContinuous" vertical="center" wrapText="1"/>
      <protection/>
    </xf>
    <xf numFmtId="0" fontId="60" fillId="49" borderId="71" xfId="68" applyFont="1" applyFill="1" applyBorder="1" applyAlignment="1">
      <alignment vertical="center" wrapText="1"/>
      <protection/>
    </xf>
    <xf numFmtId="0" fontId="60" fillId="49" borderId="41" xfId="68" applyFont="1" applyFill="1" applyBorder="1" applyAlignment="1">
      <alignment vertical="center" wrapText="1"/>
      <protection/>
    </xf>
    <xf numFmtId="0" fontId="60" fillId="49" borderId="44" xfId="68" applyFont="1" applyFill="1" applyBorder="1" applyAlignment="1">
      <alignment vertical="center" wrapText="1"/>
      <protection/>
    </xf>
    <xf numFmtId="0" fontId="28" fillId="0" borderId="21" xfId="68" applyFont="1" applyBorder="1" applyAlignment="1">
      <alignment horizontal="center" vertical="center" wrapText="1"/>
      <protection/>
    </xf>
    <xf numFmtId="0" fontId="12" fillId="0" borderId="28" xfId="68" applyFont="1" applyFill="1" applyBorder="1" applyAlignment="1">
      <alignment horizontal="center"/>
      <protection/>
    </xf>
    <xf numFmtId="164" fontId="12" fillId="0" borderId="28" xfId="68" applyNumberFormat="1" applyFont="1" applyFill="1" applyBorder="1" applyAlignment="1" applyProtection="1">
      <alignment horizontal="center"/>
      <protection/>
    </xf>
    <xf numFmtId="0" fontId="91" fillId="37" borderId="28" xfId="68" applyFont="1" applyFill="1" applyBorder="1" applyAlignment="1">
      <alignment horizontal="center"/>
      <protection/>
    </xf>
    <xf numFmtId="0" fontId="91" fillId="49" borderId="28" xfId="68" applyFont="1" applyFill="1" applyBorder="1" applyAlignment="1">
      <alignment horizontal="center"/>
      <protection/>
    </xf>
    <xf numFmtId="0" fontId="12" fillId="0" borderId="29" xfId="68" applyFont="1" applyFill="1" applyBorder="1" applyAlignment="1">
      <alignment horizontal="center"/>
      <protection/>
    </xf>
    <xf numFmtId="0" fontId="61" fillId="37" borderId="23" xfId="68" applyFont="1" applyFill="1" applyBorder="1" applyAlignment="1">
      <alignment horizontal="center"/>
      <protection/>
    </xf>
    <xf numFmtId="0" fontId="27" fillId="50" borderId="23" xfId="68" applyFont="1" applyFill="1" applyBorder="1" applyAlignment="1">
      <alignment horizontal="center"/>
      <protection/>
    </xf>
    <xf numFmtId="0" fontId="27" fillId="51" borderId="24" xfId="68" applyFont="1" applyFill="1" applyBorder="1" applyAlignment="1">
      <alignment horizontal="center"/>
      <protection/>
    </xf>
    <xf numFmtId="0" fontId="27" fillId="51" borderId="26" xfId="68" applyFont="1" applyFill="1" applyBorder="1" applyAlignment="1">
      <alignment horizontal="left"/>
      <protection/>
    </xf>
    <xf numFmtId="0" fontId="27" fillId="35" borderId="23" xfId="68" applyFont="1" applyFill="1" applyBorder="1" applyAlignment="1">
      <alignment horizontal="left"/>
      <protection/>
    </xf>
    <xf numFmtId="0" fontId="27" fillId="49" borderId="60" xfId="68" applyFont="1" applyFill="1" applyBorder="1" applyAlignment="1">
      <alignment horizontal="left"/>
      <protection/>
    </xf>
    <xf numFmtId="0" fontId="27" fillId="49" borderId="0" xfId="68" applyFont="1" applyFill="1" applyBorder="1" applyAlignment="1">
      <alignment horizontal="left"/>
      <protection/>
    </xf>
    <xf numFmtId="0" fontId="27" fillId="49" borderId="59" xfId="68" applyFont="1" applyFill="1" applyBorder="1" applyAlignment="1">
      <alignment horizontal="left"/>
      <protection/>
    </xf>
    <xf numFmtId="0" fontId="46" fillId="0" borderId="29" xfId="68" applyFont="1" applyFill="1" applyBorder="1" applyAlignment="1">
      <alignment horizontal="center"/>
      <protection/>
    </xf>
    <xf numFmtId="0" fontId="12" fillId="0" borderId="27" xfId="68" applyFont="1" applyBorder="1" applyAlignment="1" applyProtection="1">
      <alignment horizontal="center"/>
      <protection locked="0"/>
    </xf>
    <xf numFmtId="0" fontId="12" fillId="0" borderId="32" xfId="68" applyFont="1" applyBorder="1" applyAlignment="1" applyProtection="1">
      <alignment horizontal="center"/>
      <protection locked="0"/>
    </xf>
    <xf numFmtId="164" fontId="12" fillId="0" borderId="27" xfId="68" applyNumberFormat="1" applyFont="1" applyBorder="1" applyAlignment="1" applyProtection="1">
      <alignment horizontal="center"/>
      <protection locked="0"/>
    </xf>
    <xf numFmtId="1" fontId="12" fillId="0" borderId="49" xfId="68" applyNumberFormat="1" applyFont="1" applyBorder="1" applyAlignment="1" applyProtection="1">
      <alignment horizontal="center"/>
      <protection locked="0"/>
    </xf>
    <xf numFmtId="168" fontId="91" fillId="37" borderId="28" xfId="68" applyNumberFormat="1" applyFont="1" applyFill="1" applyBorder="1" applyAlignment="1" applyProtection="1">
      <alignment horizontal="center"/>
      <protection/>
    </xf>
    <xf numFmtId="168" fontId="91" fillId="49" borderId="28" xfId="68" applyNumberFormat="1" applyFont="1" applyFill="1" applyBorder="1" applyAlignment="1" applyProtection="1">
      <alignment horizontal="center"/>
      <protection/>
    </xf>
    <xf numFmtId="22" fontId="12" fillId="0" borderId="27" xfId="68" applyNumberFormat="1" applyFont="1" applyFill="1" applyBorder="1" applyAlignment="1" applyProtection="1">
      <alignment horizontal="center"/>
      <protection locked="0"/>
    </xf>
    <xf numFmtId="4" fontId="12" fillId="0" borderId="28" xfId="68" applyNumberFormat="1" applyFont="1" applyFill="1" applyBorder="1" applyAlignment="1" applyProtection="1">
      <alignment horizontal="center"/>
      <protection/>
    </xf>
    <xf numFmtId="3" fontId="12" fillId="0" borderId="28" xfId="68" applyNumberFormat="1" applyFont="1" applyFill="1" applyBorder="1" applyAlignment="1" applyProtection="1">
      <alignment horizontal="center"/>
      <protection/>
    </xf>
    <xf numFmtId="168" fontId="12" fillId="0" borderId="28" xfId="68" applyNumberFormat="1" applyFont="1" applyFill="1" applyBorder="1" applyAlignment="1" applyProtection="1">
      <alignment horizontal="center"/>
      <protection/>
    </xf>
    <xf numFmtId="168" fontId="12" fillId="0" borderId="28" xfId="68" applyNumberFormat="1" applyFont="1" applyBorder="1" applyAlignment="1" applyProtection="1" quotePrefix="1">
      <alignment horizontal="center"/>
      <protection/>
    </xf>
    <xf numFmtId="164" fontId="61" fillId="37" borderId="28" xfId="68" applyNumberFormat="1" applyFont="1" applyFill="1" applyBorder="1" applyAlignment="1" applyProtection="1">
      <alignment horizontal="center"/>
      <protection/>
    </xf>
    <xf numFmtId="2" fontId="62" fillId="50" borderId="28" xfId="68" applyNumberFormat="1" applyFont="1" applyFill="1" applyBorder="1" applyAlignment="1">
      <alignment horizontal="center"/>
      <protection/>
    </xf>
    <xf numFmtId="168" fontId="62" fillId="51" borderId="48" xfId="68" applyNumberFormat="1" applyFont="1" applyFill="1" applyBorder="1" applyAlignment="1" applyProtection="1" quotePrefix="1">
      <alignment horizontal="center"/>
      <protection/>
    </xf>
    <xf numFmtId="168" fontId="62" fillId="51" borderId="49" xfId="68" applyNumberFormat="1" applyFont="1" applyFill="1" applyBorder="1" applyAlignment="1" applyProtection="1" quotePrefix="1">
      <alignment horizontal="center"/>
      <protection/>
    </xf>
    <xf numFmtId="168" fontId="62" fillId="35" borderId="28" xfId="68" applyNumberFormat="1" applyFont="1" applyFill="1" applyBorder="1" applyAlignment="1" applyProtection="1" quotePrefix="1">
      <alignment horizontal="center"/>
      <protection/>
    </xf>
    <xf numFmtId="168" fontId="62" fillId="49" borderId="60" xfId="68" applyNumberFormat="1" applyFont="1" applyFill="1" applyBorder="1" applyAlignment="1" applyProtection="1" quotePrefix="1">
      <alignment horizontal="center"/>
      <protection/>
    </xf>
    <xf numFmtId="168" fontId="62" fillId="49" borderId="0" xfId="68" applyNumberFormat="1" applyFont="1" applyFill="1" applyBorder="1" applyAlignment="1" applyProtection="1" quotePrefix="1">
      <alignment horizontal="center"/>
      <protection/>
    </xf>
    <xf numFmtId="168" fontId="62" fillId="49" borderId="59" xfId="68" applyNumberFormat="1" applyFont="1" applyFill="1" applyBorder="1" applyAlignment="1" applyProtection="1" quotePrefix="1">
      <alignment horizontal="center"/>
      <protection/>
    </xf>
    <xf numFmtId="168" fontId="12" fillId="0" borderId="29" xfId="68" applyNumberFormat="1" applyFont="1" applyFill="1" applyBorder="1" applyAlignment="1">
      <alignment horizontal="center"/>
      <protection/>
    </xf>
    <xf numFmtId="4" fontId="75" fillId="0" borderId="29" xfId="68" applyNumberFormat="1" applyFont="1" applyFill="1" applyBorder="1" applyAlignment="1">
      <alignment horizontal="right"/>
      <protection/>
    </xf>
    <xf numFmtId="22" fontId="12" fillId="0" borderId="28" xfId="68" applyNumberFormat="1" applyFont="1" applyFill="1" applyBorder="1" applyAlignment="1" applyProtection="1">
      <alignment horizontal="center"/>
      <protection locked="0"/>
    </xf>
    <xf numFmtId="0" fontId="12" fillId="0" borderId="27" xfId="68" applyFont="1" applyBorder="1" applyAlignment="1" applyProtection="1">
      <alignment horizontal="center"/>
      <protection/>
    </xf>
    <xf numFmtId="0" fontId="12" fillId="0" borderId="32" xfId="68" applyFont="1" applyBorder="1" applyAlignment="1" applyProtection="1">
      <alignment horizontal="center"/>
      <protection/>
    </xf>
    <xf numFmtId="164" fontId="12" fillId="0" borderId="27" xfId="68" applyNumberFormat="1" applyFont="1" applyBorder="1" applyAlignment="1" applyProtection="1">
      <alignment horizontal="center"/>
      <protection/>
    </xf>
    <xf numFmtId="1" fontId="12" fillId="0" borderId="49" xfId="68" applyNumberFormat="1" applyFont="1" applyBorder="1" applyAlignment="1" applyProtection="1">
      <alignment horizontal="center"/>
      <protection/>
    </xf>
    <xf numFmtId="22" fontId="12" fillId="0" borderId="28" xfId="68" applyNumberFormat="1" applyFont="1" applyFill="1" applyBorder="1" applyAlignment="1" applyProtection="1">
      <alignment horizontal="center"/>
      <protection/>
    </xf>
    <xf numFmtId="0" fontId="12" fillId="0" borderId="34" xfId="68" applyFont="1" applyBorder="1" applyAlignment="1" applyProtection="1">
      <alignment horizontal="center"/>
      <protection/>
    </xf>
    <xf numFmtId="0" fontId="12" fillId="0" borderId="69" xfId="68" applyFont="1" applyBorder="1" applyAlignment="1" applyProtection="1">
      <alignment horizontal="center"/>
      <protection/>
    </xf>
    <xf numFmtId="164" fontId="12" fillId="0" borderId="34" xfId="68" applyNumberFormat="1" applyFont="1" applyBorder="1" applyAlignment="1" applyProtection="1">
      <alignment horizontal="center"/>
      <protection/>
    </xf>
    <xf numFmtId="1" fontId="12" fillId="0" borderId="52" xfId="68" applyNumberFormat="1" applyFont="1" applyBorder="1" applyAlignment="1" applyProtection="1" quotePrefix="1">
      <alignment horizontal="center"/>
      <protection/>
    </xf>
    <xf numFmtId="168" fontId="91" fillId="37" borderId="36" xfId="68" applyNumberFormat="1" applyFont="1" applyFill="1" applyBorder="1" applyAlignment="1" applyProtection="1">
      <alignment horizontal="center"/>
      <protection/>
    </xf>
    <xf numFmtId="168" fontId="91" fillId="49" borderId="36" xfId="68" applyNumberFormat="1" applyFont="1" applyFill="1" applyBorder="1" applyAlignment="1" applyProtection="1">
      <alignment horizontal="center"/>
      <protection/>
    </xf>
    <xf numFmtId="22" fontId="12" fillId="0" borderId="36" xfId="68" applyNumberFormat="1" applyFont="1" applyFill="1" applyBorder="1" applyAlignment="1">
      <alignment horizontal="center"/>
      <protection/>
    </xf>
    <xf numFmtId="22" fontId="12" fillId="0" borderId="36" xfId="68" applyNumberFormat="1" applyFont="1" applyFill="1" applyBorder="1" applyAlignment="1" applyProtection="1">
      <alignment horizontal="center"/>
      <protection/>
    </xf>
    <xf numFmtId="4" fontId="12" fillId="0" borderId="36" xfId="68" applyNumberFormat="1" applyFont="1" applyFill="1" applyBorder="1" applyAlignment="1" applyProtection="1">
      <alignment horizontal="center"/>
      <protection/>
    </xf>
    <xf numFmtId="3" fontId="12" fillId="0" borderId="36" xfId="68" applyNumberFormat="1" applyFont="1" applyFill="1" applyBorder="1" applyAlignment="1" applyProtection="1">
      <alignment horizontal="center"/>
      <protection/>
    </xf>
    <xf numFmtId="168" fontId="12" fillId="0" borderId="36" xfId="68" applyNumberFormat="1" applyFont="1" applyFill="1" applyBorder="1" applyAlignment="1" applyProtection="1">
      <alignment horizontal="center"/>
      <protection/>
    </xf>
    <xf numFmtId="164" fontId="61" fillId="37" borderId="36" xfId="68" applyNumberFormat="1" applyFont="1" applyFill="1" applyBorder="1" applyAlignment="1" applyProtection="1">
      <alignment horizontal="center"/>
      <protection/>
    </xf>
    <xf numFmtId="2" fontId="27" fillId="50" borderId="36" xfId="68" applyNumberFormat="1" applyFont="1" applyFill="1" applyBorder="1" applyAlignment="1">
      <alignment horizontal="center"/>
      <protection/>
    </xf>
    <xf numFmtId="168" fontId="27" fillId="51" borderId="51" xfId="68" applyNumberFormat="1" applyFont="1" applyFill="1" applyBorder="1" applyAlignment="1" applyProtection="1" quotePrefix="1">
      <alignment horizontal="center"/>
      <protection/>
    </xf>
    <xf numFmtId="168" fontId="27" fillId="51" borderId="52" xfId="68" applyNumberFormat="1" applyFont="1" applyFill="1" applyBorder="1" applyAlignment="1" applyProtection="1" quotePrefix="1">
      <alignment horizontal="center"/>
      <protection/>
    </xf>
    <xf numFmtId="168" fontId="27" fillId="35" borderId="36" xfId="68" applyNumberFormat="1" applyFont="1" applyFill="1" applyBorder="1" applyAlignment="1" applyProtection="1" quotePrefix="1">
      <alignment horizontal="center"/>
      <protection/>
    </xf>
    <xf numFmtId="168" fontId="27" fillId="49" borderId="58" xfId="68" applyNumberFormat="1" applyFont="1" applyFill="1" applyBorder="1" applyAlignment="1" applyProtection="1" quotePrefix="1">
      <alignment horizontal="center"/>
      <protection/>
    </xf>
    <xf numFmtId="168" fontId="27" fillId="49" borderId="64" xfId="68" applyNumberFormat="1" applyFont="1" applyFill="1" applyBorder="1" applyAlignment="1" applyProtection="1" quotePrefix="1">
      <alignment horizontal="center"/>
      <protection/>
    </xf>
    <xf numFmtId="168" fontId="27" fillId="49" borderId="50" xfId="68" applyNumberFormat="1" applyFont="1" applyFill="1" applyBorder="1" applyAlignment="1" applyProtection="1" quotePrefix="1">
      <alignment horizontal="center"/>
      <protection/>
    </xf>
    <xf numFmtId="168" fontId="12" fillId="0" borderId="50" xfId="68" applyNumberFormat="1" applyFont="1" applyFill="1" applyBorder="1" applyAlignment="1">
      <alignment horizontal="center"/>
      <protection/>
    </xf>
    <xf numFmtId="4" fontId="75" fillId="0" borderId="5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center"/>
      <protection/>
    </xf>
    <xf numFmtId="164" fontId="12" fillId="0" borderId="0" xfId="68" applyNumberFormat="1" applyFont="1" applyBorder="1" applyAlignment="1" applyProtection="1">
      <alignment horizontal="center"/>
      <protection/>
    </xf>
    <xf numFmtId="1" fontId="12" fillId="0" borderId="0" xfId="68" applyNumberFormat="1" applyFont="1" applyBorder="1" applyAlignment="1" applyProtection="1" quotePrefix="1">
      <alignment horizontal="center"/>
      <protection/>
    </xf>
    <xf numFmtId="168" fontId="12" fillId="0" borderId="0" xfId="68" applyNumberFormat="1" applyFont="1" applyFill="1" applyBorder="1" applyAlignment="1" applyProtection="1">
      <alignment horizontal="center"/>
      <protection/>
    </xf>
    <xf numFmtId="22" fontId="12" fillId="0" borderId="0" xfId="68" applyNumberFormat="1" applyFont="1" applyFill="1" applyBorder="1" applyAlignment="1">
      <alignment horizontal="center"/>
      <protection/>
    </xf>
    <xf numFmtId="22" fontId="12" fillId="0" borderId="0" xfId="68" applyNumberFormat="1" applyFont="1" applyFill="1" applyBorder="1" applyAlignment="1" applyProtection="1">
      <alignment horizontal="center"/>
      <protection/>
    </xf>
    <xf numFmtId="4" fontId="12" fillId="0" borderId="0" xfId="68" applyNumberFormat="1" applyFont="1" applyFill="1" applyBorder="1" applyAlignment="1" applyProtection="1">
      <alignment horizontal="center"/>
      <protection/>
    </xf>
    <xf numFmtId="3" fontId="12" fillId="0" borderId="0" xfId="68" applyNumberFormat="1" applyFont="1" applyFill="1" applyBorder="1" applyAlignment="1" applyProtection="1">
      <alignment horizontal="center"/>
      <protection/>
    </xf>
    <xf numFmtId="168" fontId="12" fillId="0" borderId="0" xfId="68" applyNumberFormat="1" applyFont="1" applyBorder="1" applyAlignment="1" applyProtection="1" quotePrefix="1">
      <alignment horizontal="center"/>
      <protection/>
    </xf>
    <xf numFmtId="168" fontId="12" fillId="0" borderId="0" xfId="68" applyNumberFormat="1" applyFont="1" applyBorder="1" applyAlignment="1" applyProtection="1">
      <alignment horizontal="center"/>
      <protection/>
    </xf>
    <xf numFmtId="164" fontId="12" fillId="0" borderId="41" xfId="68" applyNumberFormat="1" applyFont="1" applyFill="1" applyBorder="1" applyAlignment="1" applyProtection="1">
      <alignment horizontal="center"/>
      <protection/>
    </xf>
    <xf numFmtId="2" fontId="57" fillId="0" borderId="41" xfId="68" applyNumberFormat="1" applyFont="1" applyFill="1" applyBorder="1" applyAlignment="1">
      <alignment horizontal="center"/>
      <protection/>
    </xf>
    <xf numFmtId="168" fontId="47" fillId="0" borderId="41" xfId="68" applyNumberFormat="1" applyFont="1" applyFill="1" applyBorder="1" applyAlignment="1" applyProtection="1" quotePrefix="1">
      <alignment horizontal="center"/>
      <protection/>
    </xf>
    <xf numFmtId="168" fontId="12" fillId="0" borderId="41" xfId="68" applyNumberFormat="1" applyFont="1" applyFill="1" applyBorder="1" applyAlignment="1">
      <alignment horizontal="center"/>
      <protection/>
    </xf>
    <xf numFmtId="8" fontId="75" fillId="0" borderId="21" xfId="55" applyNumberFormat="1" applyFont="1" applyFill="1" applyBorder="1" applyAlignment="1">
      <alignment horizontal="right"/>
    </xf>
    <xf numFmtId="0" fontId="66" fillId="43" borderId="21" xfId="68" applyFont="1" applyFill="1" applyBorder="1" applyAlignment="1">
      <alignment horizontal="center" vertical="center" wrapText="1"/>
      <protection/>
    </xf>
    <xf numFmtId="0" fontId="33" fillId="36" borderId="16" xfId="68" applyFont="1" applyFill="1" applyBorder="1" applyAlignment="1" applyProtection="1">
      <alignment horizontal="centerContinuous" vertical="center" wrapText="1"/>
      <protection/>
    </xf>
    <xf numFmtId="0" fontId="33" fillId="36" borderId="17" xfId="68" applyFont="1" applyFill="1" applyBorder="1" applyAlignment="1">
      <alignment horizontal="centerContinuous" vertical="center"/>
      <protection/>
    </xf>
    <xf numFmtId="0" fontId="60" fillId="35" borderId="21" xfId="68" applyFont="1" applyFill="1" applyBorder="1" applyAlignment="1">
      <alignment horizontal="center" vertical="center" wrapText="1"/>
      <protection/>
    </xf>
    <xf numFmtId="164" fontId="27" fillId="34" borderId="28" xfId="68" applyNumberFormat="1" applyFont="1" applyFill="1" applyBorder="1" applyAlignment="1" applyProtection="1">
      <alignment horizontal="center"/>
      <protection/>
    </xf>
    <xf numFmtId="0" fontId="70" fillId="43" borderId="23" xfId="68" applyFont="1" applyFill="1" applyBorder="1" applyAlignment="1" applyProtection="1">
      <alignment horizontal="center"/>
      <protection/>
    </xf>
    <xf numFmtId="168" fontId="49" fillId="36" borderId="24" xfId="68" applyNumberFormat="1" applyFont="1" applyFill="1" applyBorder="1" applyAlignment="1" applyProtection="1" quotePrefix="1">
      <alignment horizontal="center"/>
      <protection/>
    </xf>
    <xf numFmtId="168" fontId="49" fillId="36" borderId="26" xfId="68" applyNumberFormat="1" applyFont="1" applyFill="1" applyBorder="1" applyAlignment="1" applyProtection="1" quotePrefix="1">
      <alignment horizontal="center"/>
      <protection/>
    </xf>
    <xf numFmtId="168" fontId="62" fillId="35" borderId="23" xfId="68" applyNumberFormat="1" applyFont="1" applyFill="1" applyBorder="1" applyAlignment="1" applyProtection="1" quotePrefix="1">
      <alignment horizontal="center"/>
      <protection/>
    </xf>
    <xf numFmtId="0" fontId="72" fillId="0" borderId="33" xfId="73" applyFont="1" applyBorder="1" applyAlignment="1" applyProtection="1">
      <alignment horizontal="center"/>
      <protection locked="0"/>
    </xf>
    <xf numFmtId="168" fontId="91" fillId="49" borderId="35" xfId="68" applyNumberFormat="1" applyFont="1" applyFill="1" applyBorder="1" applyAlignment="1" applyProtection="1">
      <alignment horizontal="center"/>
      <protection/>
    </xf>
    <xf numFmtId="22" fontId="12" fillId="0" borderId="30" xfId="73" applyNumberFormat="1" applyFont="1" applyBorder="1" applyAlignment="1" applyProtection="1">
      <alignment horizontal="center"/>
      <protection locked="0"/>
    </xf>
    <xf numFmtId="168" fontId="12" fillId="0" borderId="29" xfId="75" applyNumberFormat="1" applyFont="1" applyBorder="1" applyAlignment="1" applyProtection="1">
      <alignment horizontal="center"/>
      <protection locked="0"/>
    </xf>
    <xf numFmtId="2" fontId="70" fillId="43" borderId="28" xfId="68" applyNumberFormat="1" applyFont="1" applyFill="1" applyBorder="1" applyAlignment="1" applyProtection="1">
      <alignment horizontal="center"/>
      <protection/>
    </xf>
    <xf numFmtId="168" fontId="49" fillId="36" borderId="30" xfId="68" applyNumberFormat="1" applyFont="1" applyFill="1" applyBorder="1" applyAlignment="1" applyProtection="1" quotePrefix="1">
      <alignment horizontal="center"/>
      <protection/>
    </xf>
    <xf numFmtId="168" fontId="49" fillId="36" borderId="57" xfId="68" applyNumberFormat="1" applyFont="1" applyFill="1" applyBorder="1" applyAlignment="1" applyProtection="1" quotePrefix="1">
      <alignment horizontal="center"/>
      <protection/>
    </xf>
    <xf numFmtId="4" fontId="75" fillId="0" borderId="28" xfId="68" applyNumberFormat="1" applyFont="1" applyFill="1" applyBorder="1" applyAlignment="1">
      <alignment horizontal="right"/>
      <protection/>
    </xf>
    <xf numFmtId="0" fontId="12" fillId="0" borderId="34" xfId="61" applyFont="1" applyBorder="1" applyAlignment="1" applyProtection="1">
      <alignment horizontal="center"/>
      <protection locked="0"/>
    </xf>
    <xf numFmtId="164" fontId="12" fillId="0" borderId="0" xfId="68" applyNumberFormat="1" applyFont="1" applyFill="1" applyBorder="1" applyAlignment="1" applyProtection="1">
      <alignment horizontal="center"/>
      <protection/>
    </xf>
    <xf numFmtId="2" fontId="57" fillId="0" borderId="0" xfId="68" applyNumberFormat="1" applyFont="1" applyFill="1" applyBorder="1" applyAlignment="1">
      <alignment horizontal="center"/>
      <protection/>
    </xf>
    <xf numFmtId="168" fontId="47" fillId="0" borderId="0" xfId="68" applyNumberFormat="1" applyFont="1" applyFill="1" applyBorder="1" applyAlignment="1" applyProtection="1" quotePrefix="1">
      <alignment horizontal="center"/>
      <protection/>
    </xf>
    <xf numFmtId="168" fontId="12" fillId="0" borderId="0" xfId="68" applyNumberFormat="1" applyFont="1" applyFill="1" applyBorder="1" applyAlignment="1">
      <alignment horizontal="center"/>
      <protection/>
    </xf>
    <xf numFmtId="8" fontId="75" fillId="0" borderId="22" xfId="55" applyNumberFormat="1" applyFont="1" applyFill="1" applyBorder="1" applyAlignment="1">
      <alignment horizontal="right"/>
    </xf>
    <xf numFmtId="0" fontId="72" fillId="0" borderId="62" xfId="73" applyFont="1" applyBorder="1" applyAlignment="1" applyProtection="1">
      <alignment horizontal="center"/>
      <protection locked="0"/>
    </xf>
    <xf numFmtId="168" fontId="12" fillId="0" borderId="47" xfId="68" applyNumberFormat="1" applyFont="1" applyBorder="1" applyAlignment="1" applyProtection="1">
      <alignment horizontal="center"/>
      <protection locked="0"/>
    </xf>
    <xf numFmtId="0" fontId="12" fillId="0" borderId="62" xfId="68" applyFont="1" applyBorder="1" applyAlignment="1" applyProtection="1">
      <alignment horizontal="center"/>
      <protection/>
    </xf>
    <xf numFmtId="0" fontId="12" fillId="0" borderId="33" xfId="68" applyFont="1" applyBorder="1" applyAlignment="1" applyProtection="1">
      <alignment horizontal="center"/>
      <protection locked="0"/>
    </xf>
    <xf numFmtId="22" fontId="12" fillId="0" borderId="30" xfId="68" applyNumberFormat="1" applyFont="1" applyBorder="1" applyAlignment="1" applyProtection="1">
      <alignment horizontal="center"/>
      <protection locked="0"/>
    </xf>
    <xf numFmtId="22" fontId="12" fillId="0" borderId="33" xfId="68" applyNumberFormat="1" applyFont="1" applyBorder="1" applyAlignment="1" applyProtection="1">
      <alignment horizontal="center"/>
      <protection locked="0"/>
    </xf>
    <xf numFmtId="168" fontId="12" fillId="0" borderId="29" xfId="68" applyNumberFormat="1" applyFont="1" applyBorder="1" applyAlignment="1" applyProtection="1">
      <alignment horizontal="center"/>
      <protection locked="0"/>
    </xf>
    <xf numFmtId="0" fontId="12" fillId="0" borderId="62" xfId="68" applyFont="1" applyBorder="1" applyAlignment="1" applyProtection="1">
      <alignment horizontal="center"/>
      <protection locked="0"/>
    </xf>
    <xf numFmtId="8" fontId="75" fillId="0" borderId="0" xfId="55" applyNumberFormat="1" applyFont="1" applyFill="1" applyBorder="1" applyAlignment="1">
      <alignment horizontal="right"/>
    </xf>
    <xf numFmtId="4" fontId="19" fillId="0" borderId="15" xfId="68" applyNumberFormat="1" applyFont="1" applyFill="1" applyBorder="1" applyAlignment="1">
      <alignment horizontal="center"/>
      <protection/>
    </xf>
    <xf numFmtId="168" fontId="12" fillId="0" borderId="0" xfId="68" applyNumberFormat="1" applyFont="1" applyBorder="1" applyAlignment="1" applyProtection="1" quotePrefix="1">
      <alignment horizontal="centerContinuous"/>
      <protection/>
    </xf>
    <xf numFmtId="168" fontId="12" fillId="0" borderId="0" xfId="68" applyNumberFormat="1" applyFont="1" applyBorder="1" applyAlignment="1" applyProtection="1">
      <alignment horizontal="centerContinuous"/>
      <protection/>
    </xf>
    <xf numFmtId="4" fontId="75" fillId="0" borderId="0" xfId="68" applyNumberFormat="1" applyFont="1" applyFill="1" applyBorder="1" applyAlignment="1">
      <alignment horizontal="right"/>
      <protection/>
    </xf>
    <xf numFmtId="2" fontId="92" fillId="0" borderId="0" xfId="68" applyNumberFormat="1" applyFont="1" applyBorder="1" applyAlignment="1" applyProtection="1">
      <alignment horizontal="left"/>
      <protection/>
    </xf>
    <xf numFmtId="168" fontId="92" fillId="0" borderId="0" xfId="68" applyNumberFormat="1" applyFont="1" applyBorder="1" applyAlignment="1" applyProtection="1">
      <alignment horizontal="center"/>
      <protection/>
    </xf>
    <xf numFmtId="0" fontId="92" fillId="0" borderId="0" xfId="68" applyFont="1" applyBorder="1" applyAlignment="1" applyProtection="1">
      <alignment horizontal="center"/>
      <protection/>
    </xf>
    <xf numFmtId="165" fontId="92" fillId="0" borderId="0" xfId="68" applyNumberFormat="1" applyFont="1" applyBorder="1" applyAlignment="1" applyProtection="1">
      <alignment horizontal="center"/>
      <protection/>
    </xf>
    <xf numFmtId="0" fontId="93" fillId="0" borderId="0" xfId="68" applyFont="1">
      <alignment/>
      <protection/>
    </xf>
    <xf numFmtId="173" fontId="92" fillId="0" borderId="0" xfId="68" applyNumberFormat="1" applyFont="1" applyBorder="1" applyAlignment="1" applyProtection="1" quotePrefix="1">
      <alignment horizontal="center"/>
      <protection/>
    </xf>
    <xf numFmtId="0" fontId="92" fillId="0" borderId="0" xfId="68" applyFont="1">
      <alignment/>
      <protection/>
    </xf>
    <xf numFmtId="2" fontId="92" fillId="0" borderId="0" xfId="68" applyNumberFormat="1" applyFont="1" applyBorder="1" applyAlignment="1" applyProtection="1">
      <alignment horizontal="center"/>
      <protection/>
    </xf>
    <xf numFmtId="168" fontId="92" fillId="0" borderId="0" xfId="68" applyNumberFormat="1" applyFont="1" applyBorder="1" applyAlignment="1" applyProtection="1" quotePrefix="1">
      <alignment horizontal="center"/>
      <protection/>
    </xf>
    <xf numFmtId="0" fontId="4" fillId="0" borderId="0" xfId="68" applyFont="1" applyBorder="1" applyAlignment="1">
      <alignment horizontal="center"/>
      <protection/>
    </xf>
    <xf numFmtId="2" fontId="94" fillId="0" borderId="0" xfId="68" applyNumberFormat="1" applyFont="1" applyBorder="1" applyAlignment="1" applyProtection="1">
      <alignment horizontal="left"/>
      <protection/>
    </xf>
    <xf numFmtId="0" fontId="19" fillId="0" borderId="0" xfId="68" applyFont="1" applyAlignment="1">
      <alignment horizontal="center"/>
      <protection/>
    </xf>
    <xf numFmtId="173" fontId="4" fillId="0" borderId="0" xfId="68" applyNumberFormat="1" applyFont="1" applyBorder="1" applyAlignment="1" applyProtection="1">
      <alignment horizontal="left"/>
      <protection/>
    </xf>
    <xf numFmtId="168" fontId="4" fillId="0" borderId="0" xfId="68" applyNumberFormat="1" applyFont="1" applyBorder="1" applyAlignment="1" applyProtection="1">
      <alignment horizontal="left"/>
      <protection/>
    </xf>
    <xf numFmtId="4" fontId="89" fillId="0" borderId="0" xfId="68" applyNumberFormat="1" applyFont="1" applyBorder="1" applyAlignment="1" applyProtection="1">
      <alignment horizontal="center"/>
      <protection/>
    </xf>
    <xf numFmtId="7" fontId="4" fillId="0" borderId="0" xfId="68" applyNumberFormat="1" applyFont="1" applyBorder="1" applyAlignment="1">
      <alignment horizontal="centerContinuous"/>
      <protection/>
    </xf>
    <xf numFmtId="1" fontId="19" fillId="0" borderId="0" xfId="68" applyNumberFormat="1" applyFont="1" applyBorder="1" applyAlignment="1" applyProtection="1">
      <alignment horizontal="center"/>
      <protection/>
    </xf>
    <xf numFmtId="183" fontId="19" fillId="0" borderId="0" xfId="68" applyNumberFormat="1" applyFont="1" applyBorder="1" applyAlignment="1" applyProtection="1">
      <alignment horizontal="centerContinuous"/>
      <protection/>
    </xf>
    <xf numFmtId="183" fontId="92" fillId="0" borderId="0" xfId="68" applyNumberFormat="1" applyFont="1" applyBorder="1" applyAlignment="1" applyProtection="1">
      <alignment horizontal="centerContinuous"/>
      <protection/>
    </xf>
    <xf numFmtId="168" fontId="92" fillId="0" borderId="0" xfId="75" applyNumberFormat="1" applyFont="1" applyBorder="1" applyAlignment="1" applyProtection="1" quotePrefix="1">
      <alignment horizontal="left"/>
      <protection/>
    </xf>
    <xf numFmtId="168" fontId="19" fillId="0" borderId="0" xfId="68" applyNumberFormat="1" applyFont="1" applyBorder="1">
      <alignment/>
      <protection/>
    </xf>
    <xf numFmtId="7" fontId="19" fillId="0" borderId="0" xfId="68" applyNumberFormat="1" applyFont="1" applyBorder="1" applyAlignment="1">
      <alignment horizontal="centerContinuous"/>
      <protection/>
    </xf>
    <xf numFmtId="168" fontId="89" fillId="0" borderId="0" xfId="68" applyNumberFormat="1" applyFont="1" applyBorder="1" applyAlignment="1" applyProtection="1" quotePrefix="1">
      <alignment horizontal="center"/>
      <protection/>
    </xf>
    <xf numFmtId="2" fontId="95" fillId="0" borderId="0" xfId="68" applyNumberFormat="1" applyFont="1" applyBorder="1" applyAlignment="1" applyProtection="1">
      <alignment horizontal="center"/>
      <protection/>
    </xf>
    <xf numFmtId="4" fontId="92" fillId="0" borderId="0" xfId="68" applyNumberFormat="1" applyFont="1" applyBorder="1" applyAlignment="1" applyProtection="1">
      <alignment horizontal="center"/>
      <protection/>
    </xf>
    <xf numFmtId="7" fontId="92" fillId="0" borderId="0" xfId="68" applyNumberFormat="1" applyFont="1" applyFill="1" applyBorder="1" applyAlignment="1">
      <alignment horizontal="center"/>
      <protection/>
    </xf>
    <xf numFmtId="168" fontId="92" fillId="0" borderId="0" xfId="68" applyNumberFormat="1" applyFont="1" applyBorder="1" applyAlignment="1" applyProtection="1" quotePrefix="1">
      <alignment horizontal="left"/>
      <protection/>
    </xf>
    <xf numFmtId="168" fontId="19" fillId="0" borderId="0" xfId="68" applyNumberFormat="1" applyFont="1" applyBorder="1" applyAlignment="1" applyProtection="1">
      <alignment horizontal="centerContinuous"/>
      <protection/>
    </xf>
    <xf numFmtId="1" fontId="19" fillId="0" borderId="0" xfId="68" applyNumberFormat="1" applyFont="1" applyBorder="1" applyAlignment="1" applyProtection="1">
      <alignment horizontal="centerContinuous"/>
      <protection/>
    </xf>
    <xf numFmtId="7" fontId="19" fillId="0" borderId="0" xfId="68" applyNumberFormat="1" applyFont="1" applyBorder="1" applyAlignment="1">
      <alignment horizontal="right"/>
      <protection/>
    </xf>
    <xf numFmtId="0" fontId="110" fillId="0" borderId="16" xfId="68" applyFont="1" applyBorder="1" applyAlignment="1">
      <alignment horizontal="center"/>
      <protection/>
    </xf>
    <xf numFmtId="7" fontId="4" fillId="0" borderId="17" xfId="68" applyNumberFormat="1" applyFont="1" applyBorder="1" applyAlignment="1">
      <alignment horizontal="center"/>
      <protection/>
    </xf>
    <xf numFmtId="168" fontId="20" fillId="0" borderId="0" xfId="68" applyNumberFormat="1" applyFont="1" applyBorder="1" applyAlignment="1" applyProtection="1">
      <alignment horizontal="left"/>
      <protection/>
    </xf>
    <xf numFmtId="10" fontId="19" fillId="0" borderId="0" xfId="68" applyNumberFormat="1" applyFont="1" applyBorder="1" applyAlignment="1" applyProtection="1">
      <alignment horizontal="center"/>
      <protection/>
    </xf>
    <xf numFmtId="7" fontId="19" fillId="0" borderId="0" xfId="68" applyNumberFormat="1" applyFont="1" applyAlignment="1">
      <alignment horizontal="right"/>
      <protection/>
    </xf>
    <xf numFmtId="0" fontId="19" fillId="0" borderId="0" xfId="68" applyFont="1" quotePrefix="1">
      <alignment/>
      <protection/>
    </xf>
    <xf numFmtId="168" fontId="19" fillId="0" borderId="0" xfId="68" applyNumberFormat="1" applyFont="1" applyBorder="1" applyAlignment="1" applyProtection="1" quotePrefix="1">
      <alignment horizontal="center"/>
      <protection/>
    </xf>
    <xf numFmtId="7" fontId="19" fillId="0" borderId="0" xfId="68" applyNumberFormat="1" applyFont="1" applyBorder="1" applyAlignment="1" applyProtection="1">
      <alignment horizontal="left"/>
      <protection/>
    </xf>
    <xf numFmtId="0" fontId="93" fillId="0" borderId="0" xfId="68" applyFont="1" quotePrefix="1">
      <alignment/>
      <protection/>
    </xf>
    <xf numFmtId="0" fontId="96" fillId="0" borderId="0" xfId="68" applyFont="1" applyAlignment="1">
      <alignment vertical="center"/>
      <protection/>
    </xf>
    <xf numFmtId="0" fontId="21" fillId="0" borderId="14" xfId="68" applyFont="1" applyBorder="1" applyAlignment="1">
      <alignment vertical="center"/>
      <protection/>
    </xf>
    <xf numFmtId="0" fontId="21" fillId="0" borderId="0" xfId="68" applyFont="1" applyBorder="1" applyAlignment="1">
      <alignment horizontal="center" vertical="center"/>
      <protection/>
    </xf>
    <xf numFmtId="168" fontId="21" fillId="0" borderId="0" xfId="68" applyNumberFormat="1" applyFont="1" applyBorder="1" applyAlignment="1" applyProtection="1">
      <alignment horizontal="left" vertical="center"/>
      <protection/>
    </xf>
    <xf numFmtId="0" fontId="96" fillId="0" borderId="0" xfId="68" applyFont="1" applyAlignment="1" quotePrefix="1">
      <alignment vertical="center"/>
      <protection/>
    </xf>
    <xf numFmtId="0" fontId="21" fillId="0" borderId="0" xfId="68" applyFont="1" applyBorder="1" applyAlignment="1" applyProtection="1">
      <alignment horizontal="center" vertical="center"/>
      <protection/>
    </xf>
    <xf numFmtId="165" fontId="21" fillId="0" borderId="0" xfId="68" applyNumberFormat="1" applyFont="1" applyBorder="1" applyAlignment="1" applyProtection="1">
      <alignment horizontal="center" vertical="center"/>
      <protection/>
    </xf>
    <xf numFmtId="4" fontId="10" fillId="0" borderId="16" xfId="68" applyNumberFormat="1" applyFont="1" applyBorder="1" applyAlignment="1" applyProtection="1">
      <alignment horizontal="center" vertical="center"/>
      <protection/>
    </xf>
    <xf numFmtId="7" fontId="97" fillId="0" borderId="17" xfId="68" applyNumberFormat="1" applyFont="1" applyFill="1" applyBorder="1" applyAlignment="1">
      <alignment horizontal="center" vertical="center"/>
      <protection/>
    </xf>
    <xf numFmtId="168" fontId="21" fillId="0" borderId="0" xfId="68" applyNumberFormat="1" applyFont="1" applyBorder="1" applyAlignment="1" applyProtection="1">
      <alignment horizontal="center" vertical="center"/>
      <protection/>
    </xf>
    <xf numFmtId="168" fontId="10" fillId="0" borderId="0" xfId="68" applyNumberFormat="1" applyFont="1" applyBorder="1" applyAlignment="1" applyProtection="1">
      <alignment horizontal="left" vertical="center"/>
      <protection/>
    </xf>
    <xf numFmtId="173" fontId="21" fillId="0" borderId="0" xfId="68" applyNumberFormat="1" applyFont="1" applyBorder="1" applyAlignment="1" applyProtection="1" quotePrefix="1">
      <alignment horizontal="center" vertical="center"/>
      <protection/>
    </xf>
    <xf numFmtId="2" fontId="98" fillId="0" borderId="0" xfId="68" applyNumberFormat="1" applyFont="1" applyBorder="1" applyAlignment="1" applyProtection="1">
      <alignment horizontal="center" vertical="center"/>
      <protection/>
    </xf>
    <xf numFmtId="168" fontId="99" fillId="0" borderId="0" xfId="68" applyNumberFormat="1" applyFont="1" applyBorder="1" applyAlignment="1" applyProtection="1" quotePrefix="1">
      <alignment horizontal="center" vertical="center"/>
      <protection/>
    </xf>
    <xf numFmtId="4" fontId="21" fillId="0" borderId="15" xfId="68" applyNumberFormat="1" applyFont="1" applyFill="1" applyBorder="1" applyAlignment="1">
      <alignment horizontal="center" vertical="center"/>
      <protection/>
    </xf>
    <xf numFmtId="0" fontId="19" fillId="0" borderId="18" xfId="68" applyFont="1" applyBorder="1">
      <alignment/>
      <protection/>
    </xf>
    <xf numFmtId="0" fontId="19" fillId="0" borderId="19" xfId="68" applyFont="1" applyBorder="1">
      <alignment/>
      <protection/>
    </xf>
    <xf numFmtId="0" fontId="3" fillId="0" borderId="19" xfId="68" applyBorder="1">
      <alignment/>
      <protection/>
    </xf>
    <xf numFmtId="0" fontId="19" fillId="0" borderId="20" xfId="68" applyFont="1" applyFill="1" applyBorder="1">
      <alignment/>
      <protection/>
    </xf>
    <xf numFmtId="0" fontId="12" fillId="0" borderId="0" xfId="68" applyFont="1" applyBorder="1" applyAlignment="1">
      <alignment horizontal="left"/>
      <protection/>
    </xf>
    <xf numFmtId="22" fontId="12" fillId="0" borderId="51" xfId="72" applyNumberFormat="1" applyFont="1" applyBorder="1" applyAlignment="1" applyProtection="1">
      <alignment horizontal="center"/>
      <protection locked="0"/>
    </xf>
    <xf numFmtId="22" fontId="12" fillId="0" borderId="34" xfId="72" applyNumberFormat="1" applyFont="1" applyBorder="1" applyAlignment="1" applyProtection="1">
      <alignment horizontal="center"/>
      <protection locked="0"/>
    </xf>
    <xf numFmtId="0" fontId="12" fillId="41" borderId="43" xfId="72" applyFont="1" applyFill="1" applyBorder="1" applyAlignment="1">
      <alignment horizontal="center"/>
      <protection/>
    </xf>
    <xf numFmtId="0" fontId="12" fillId="41" borderId="34" xfId="73" applyFont="1" applyFill="1" applyBorder="1" applyAlignment="1">
      <alignment horizontal="center"/>
      <protection/>
    </xf>
    <xf numFmtId="0" fontId="12" fillId="0" borderId="0" xfId="67" applyFont="1" applyFill="1">
      <alignment/>
      <protection/>
    </xf>
    <xf numFmtId="0" fontId="12" fillId="0" borderId="0" xfId="67" applyFont="1">
      <alignment/>
      <protection/>
    </xf>
    <xf numFmtId="0" fontId="11" fillId="0" borderId="0" xfId="67" applyFont="1" applyAlignment="1">
      <alignment horizontal="right" vertical="top"/>
      <protection/>
    </xf>
    <xf numFmtId="0" fontId="3" fillId="0" borderId="0" xfId="67">
      <alignment/>
      <protection/>
    </xf>
    <xf numFmtId="0" fontId="79" fillId="0" borderId="0" xfId="67" applyFont="1" applyFill="1">
      <alignment/>
      <protection/>
    </xf>
    <xf numFmtId="0" fontId="80" fillId="0" borderId="0" xfId="67" applyFont="1" applyAlignment="1">
      <alignment horizontal="centerContinuous"/>
      <protection/>
    </xf>
    <xf numFmtId="0" fontId="79" fillId="0" borderId="0" xfId="67" applyFont="1" applyAlignment="1">
      <alignment horizontal="centerContinuous"/>
      <protection/>
    </xf>
    <xf numFmtId="0" fontId="79" fillId="0" borderId="0" xfId="67" applyFont="1">
      <alignment/>
      <protection/>
    </xf>
    <xf numFmtId="0" fontId="6" fillId="0" borderId="0" xfId="67" applyFont="1" applyFill="1" applyBorder="1" applyAlignment="1" applyProtection="1">
      <alignment horizontal="center"/>
      <protection/>
    </xf>
    <xf numFmtId="0" fontId="6" fillId="0" borderId="0" xfId="67" applyFont="1" applyFill="1" applyBorder="1" applyAlignment="1" applyProtection="1">
      <alignment horizontal="left"/>
      <protection/>
    </xf>
    <xf numFmtId="0" fontId="13" fillId="0" borderId="0" xfId="67" applyFont="1">
      <alignment/>
      <protection/>
    </xf>
    <xf numFmtId="0" fontId="12" fillId="0" borderId="11" xfId="67" applyFont="1" applyBorder="1">
      <alignment/>
      <protection/>
    </xf>
    <xf numFmtId="0" fontId="12" fillId="0" borderId="12" xfId="67" applyFont="1" applyBorder="1">
      <alignment/>
      <protection/>
    </xf>
    <xf numFmtId="0" fontId="12" fillId="0" borderId="12" xfId="67" applyFont="1" applyBorder="1" applyAlignment="1" applyProtection="1">
      <alignment horizontal="left"/>
      <protection/>
    </xf>
    <xf numFmtId="0" fontId="12" fillId="0" borderId="13" xfId="67" applyFont="1" applyFill="1" applyBorder="1">
      <alignment/>
      <protection/>
    </xf>
    <xf numFmtId="0" fontId="12" fillId="0" borderId="14" xfId="67" applyFont="1" applyBorder="1">
      <alignment/>
      <protection/>
    </xf>
    <xf numFmtId="0" fontId="12" fillId="0" borderId="0" xfId="67" applyFont="1" applyBorder="1">
      <alignment/>
      <protection/>
    </xf>
    <xf numFmtId="0" fontId="18" fillId="0" borderId="0" xfId="67" applyFont="1" applyBorder="1" applyAlignment="1">
      <alignment horizontal="left"/>
      <protection/>
    </xf>
    <xf numFmtId="0" fontId="17" fillId="0" borderId="0" xfId="67" applyFont="1" applyBorder="1">
      <alignment/>
      <protection/>
    </xf>
    <xf numFmtId="0" fontId="12" fillId="0" borderId="15" xfId="67" applyFont="1" applyFill="1" applyBorder="1">
      <alignment/>
      <protection/>
    </xf>
    <xf numFmtId="0" fontId="21" fillId="0" borderId="0" xfId="67" applyFont="1">
      <alignment/>
      <protection/>
    </xf>
    <xf numFmtId="0" fontId="21" fillId="0" borderId="14" xfId="67" applyFont="1" applyBorder="1">
      <alignment/>
      <protection/>
    </xf>
    <xf numFmtId="0" fontId="21" fillId="0" borderId="0" xfId="67" applyFont="1" applyBorder="1">
      <alignment/>
      <protection/>
    </xf>
    <xf numFmtId="0" fontId="16" fillId="0" borderId="0" xfId="67" applyFont="1" applyBorder="1">
      <alignment/>
      <protection/>
    </xf>
    <xf numFmtId="0" fontId="21" fillId="0" borderId="15" xfId="67" applyFont="1" applyFill="1" applyBorder="1">
      <alignment/>
      <protection/>
    </xf>
    <xf numFmtId="0" fontId="12" fillId="0" borderId="0" xfId="67" applyFont="1" applyBorder="1" applyProtection="1">
      <alignment/>
      <protection/>
    </xf>
    <xf numFmtId="0" fontId="22" fillId="0" borderId="14" xfId="67" applyFont="1" applyBorder="1" applyAlignment="1">
      <alignment horizontal="centerContinuous"/>
      <protection/>
    </xf>
    <xf numFmtId="0" fontId="3" fillId="0" borderId="0" xfId="67" applyNumberFormat="1" applyAlignment="1">
      <alignment horizontal="centerContinuous"/>
      <protection/>
    </xf>
    <xf numFmtId="0" fontId="22" fillId="0" borderId="0" xfId="67" applyFont="1" applyBorder="1" applyAlignment="1">
      <alignment horizontal="centerContinuous"/>
      <protection/>
    </xf>
    <xf numFmtId="0" fontId="21" fillId="0" borderId="0" xfId="67" applyFont="1" applyBorder="1" applyAlignment="1">
      <alignment horizontal="centerContinuous"/>
      <protection/>
    </xf>
    <xf numFmtId="0" fontId="3" fillId="0" borderId="0" xfId="67" applyAlignment="1">
      <alignment horizontal="centerContinuous"/>
      <protection/>
    </xf>
    <xf numFmtId="0" fontId="21" fillId="0" borderId="0" xfId="67" applyFont="1" applyAlignment="1">
      <alignment horizontal="centerContinuous"/>
      <protection/>
    </xf>
    <xf numFmtId="0" fontId="21" fillId="0" borderId="15" xfId="67" applyFont="1" applyBorder="1" applyAlignment="1">
      <alignment horizontal="centerContinuous"/>
      <protection/>
    </xf>
    <xf numFmtId="0" fontId="12" fillId="0" borderId="0" xfId="67" applyFont="1" applyBorder="1" applyAlignment="1">
      <alignment horizontal="center"/>
      <protection/>
    </xf>
    <xf numFmtId="0" fontId="81" fillId="0" borderId="0" xfId="67" applyFont="1" applyBorder="1" applyAlignment="1" quotePrefix="1">
      <alignment horizontal="left"/>
      <protection/>
    </xf>
    <xf numFmtId="168" fontId="46" fillId="0" borderId="0" xfId="67" applyNumberFormat="1" applyFont="1" applyBorder="1" applyAlignment="1" applyProtection="1">
      <alignment horizontal="left"/>
      <protection/>
    </xf>
    <xf numFmtId="0" fontId="3" fillId="0" borderId="0" xfId="67" applyBorder="1">
      <alignment/>
      <protection/>
    </xf>
    <xf numFmtId="0" fontId="10" fillId="0" borderId="0" xfId="67" applyFont="1" applyBorder="1" applyAlignment="1">
      <alignment horizontal="center"/>
      <protection/>
    </xf>
    <xf numFmtId="0" fontId="10" fillId="0" borderId="0" xfId="67" applyFont="1" applyBorder="1">
      <alignment/>
      <protection/>
    </xf>
    <xf numFmtId="0" fontId="19" fillId="0" borderId="0" xfId="67" applyFont="1">
      <alignment/>
      <protection/>
    </xf>
    <xf numFmtId="0" fontId="19" fillId="0" borderId="14" xfId="67" applyFont="1" applyBorder="1">
      <alignment/>
      <protection/>
    </xf>
    <xf numFmtId="0" fontId="19" fillId="0" borderId="0" xfId="67" applyFont="1" applyBorder="1">
      <alignment/>
      <protection/>
    </xf>
    <xf numFmtId="0" fontId="19" fillId="0" borderId="0" xfId="67" applyFont="1" applyBorder="1" applyAlignment="1">
      <alignment horizontal="right"/>
      <protection/>
    </xf>
    <xf numFmtId="0" fontId="19" fillId="0" borderId="0" xfId="67" applyFont="1" applyAlignment="1">
      <alignment horizontal="right"/>
      <protection/>
    </xf>
    <xf numFmtId="183" fontId="19" fillId="0" borderId="0" xfId="67" applyNumberFormat="1" applyFont="1" applyBorder="1" applyAlignment="1" applyProtection="1">
      <alignment horizontal="centerContinuous"/>
      <protection/>
    </xf>
    <xf numFmtId="168" fontId="92" fillId="0" borderId="0" xfId="67" applyNumberFormat="1" applyFont="1" applyBorder="1" applyAlignment="1" applyProtection="1" quotePrefix="1">
      <alignment horizontal="left"/>
      <protection/>
    </xf>
    <xf numFmtId="0" fontId="82" fillId="0" borderId="0" xfId="67" applyFont="1" applyBorder="1" applyAlignment="1" quotePrefix="1">
      <alignment horizontal="left"/>
      <protection/>
    </xf>
    <xf numFmtId="1" fontId="3" fillId="0" borderId="72" xfId="67" applyNumberFormat="1" applyBorder="1" applyAlignment="1">
      <alignment horizontal="center"/>
      <protection/>
    </xf>
    <xf numFmtId="0" fontId="19" fillId="0" borderId="15" xfId="67" applyFont="1" applyFill="1" applyBorder="1">
      <alignment/>
      <protection/>
    </xf>
    <xf numFmtId="0" fontId="19" fillId="0" borderId="0" xfId="67" applyFont="1" applyAlignment="1">
      <alignment/>
      <protection/>
    </xf>
    <xf numFmtId="10" fontId="19" fillId="0" borderId="0" xfId="67" applyNumberFormat="1" applyFont="1" applyBorder="1" applyAlignment="1" applyProtection="1">
      <alignment horizontal="right"/>
      <protection/>
    </xf>
    <xf numFmtId="174" fontId="19" fillId="0" borderId="0" xfId="67" applyNumberFormat="1" applyFont="1" applyBorder="1" applyAlignment="1">
      <alignment horizontal="center"/>
      <protection/>
    </xf>
    <xf numFmtId="0" fontId="3" fillId="0" borderId="0" xfId="67" applyFont="1" applyBorder="1" applyAlignment="1" applyProtection="1">
      <alignment horizontal="center"/>
      <protection/>
    </xf>
    <xf numFmtId="174" fontId="3" fillId="0" borderId="0" xfId="67" applyNumberFormat="1" applyFont="1" applyBorder="1" applyAlignment="1">
      <alignment horizontal="centerContinuous"/>
      <protection/>
    </xf>
    <xf numFmtId="0" fontId="46" fillId="0" borderId="76" xfId="67" applyFont="1" applyBorder="1" applyAlignment="1">
      <alignment horizontal="centerContinuous"/>
      <protection/>
    </xf>
    <xf numFmtId="0" fontId="46" fillId="0" borderId="77" xfId="67" applyFont="1" applyBorder="1" applyAlignment="1">
      <alignment horizontal="centerContinuous"/>
      <protection/>
    </xf>
    <xf numFmtId="174" fontId="46" fillId="0" borderId="78" xfId="67" applyNumberFormat="1" applyFont="1" applyBorder="1" applyAlignment="1">
      <alignment horizontal="center"/>
      <protection/>
    </xf>
    <xf numFmtId="1" fontId="46" fillId="0" borderId="78" xfId="67" applyNumberFormat="1" applyFont="1" applyBorder="1" applyAlignment="1">
      <alignment horizontal="center"/>
      <protection/>
    </xf>
    <xf numFmtId="174" fontId="46" fillId="0" borderId="0" xfId="67" applyNumberFormat="1" applyFont="1" applyBorder="1" applyAlignment="1">
      <alignment horizontal="center"/>
      <protection/>
    </xf>
    <xf numFmtId="0" fontId="46" fillId="0" borderId="79" xfId="67" applyFont="1" applyBorder="1" applyAlignment="1">
      <alignment horizontal="centerContinuous"/>
      <protection/>
    </xf>
    <xf numFmtId="0" fontId="46" fillId="0" borderId="80" xfId="67" applyFont="1" applyBorder="1" applyAlignment="1">
      <alignment horizontal="centerContinuous"/>
      <protection/>
    </xf>
    <xf numFmtId="174" fontId="46" fillId="0" borderId="81" xfId="67" applyNumberFormat="1" applyFont="1" applyBorder="1" applyAlignment="1">
      <alignment horizontal="center"/>
      <protection/>
    </xf>
    <xf numFmtId="1" fontId="46" fillId="0" borderId="81" xfId="67" applyNumberFormat="1" applyFont="1" applyBorder="1" applyAlignment="1">
      <alignment horizontal="center"/>
      <protection/>
    </xf>
    <xf numFmtId="183" fontId="19" fillId="0" borderId="0" xfId="67" applyNumberFormat="1" applyFont="1" applyBorder="1">
      <alignment/>
      <protection/>
    </xf>
    <xf numFmtId="0" fontId="46" fillId="0" borderId="82" xfId="67" applyFont="1" applyBorder="1" applyAlignment="1">
      <alignment horizontal="centerContinuous"/>
      <protection/>
    </xf>
    <xf numFmtId="0" fontId="46" fillId="0" borderId="83" xfId="67" applyFont="1" applyBorder="1" applyAlignment="1">
      <alignment horizontal="centerContinuous"/>
      <protection/>
    </xf>
    <xf numFmtId="174" fontId="46" fillId="0" borderId="84" xfId="67" applyNumberFormat="1" applyFont="1" applyFill="1" applyBorder="1" applyAlignment="1">
      <alignment horizontal="center"/>
      <protection/>
    </xf>
    <xf numFmtId="1" fontId="46" fillId="0" borderId="84" xfId="67" applyNumberFormat="1" applyFont="1" applyFill="1" applyBorder="1" applyAlignment="1">
      <alignment horizontal="center"/>
      <protection/>
    </xf>
    <xf numFmtId="174" fontId="46" fillId="0" borderId="0" xfId="67" applyNumberFormat="1" applyFont="1" applyFill="1" applyBorder="1" applyAlignment="1">
      <alignment horizontal="center"/>
      <protection/>
    </xf>
    <xf numFmtId="0" fontId="19" fillId="0" borderId="0" xfId="67" applyFont="1" applyBorder="1" applyAlignment="1" applyProtection="1">
      <alignment horizontal="center"/>
      <protection/>
    </xf>
    <xf numFmtId="0" fontId="20" fillId="0" borderId="0" xfId="67" applyFont="1" applyBorder="1">
      <alignment/>
      <protection/>
    </xf>
    <xf numFmtId="0" fontId="19" fillId="0" borderId="0" xfId="67" applyFont="1" applyBorder="1" applyAlignment="1">
      <alignment horizontal="center"/>
      <protection/>
    </xf>
    <xf numFmtId="168" fontId="10" fillId="0" borderId="16" xfId="67" applyNumberFormat="1" applyFont="1" applyBorder="1" applyAlignment="1" applyProtection="1">
      <alignment horizontal="center"/>
      <protection/>
    </xf>
    <xf numFmtId="183" fontId="10" fillId="0" borderId="17" xfId="67" applyNumberFormat="1" applyFont="1" applyBorder="1" applyAlignment="1" applyProtection="1">
      <alignment horizontal="centerContinuous"/>
      <protection/>
    </xf>
    <xf numFmtId="0" fontId="12" fillId="0" borderId="0" xfId="67" applyFont="1" applyBorder="1" applyAlignment="1" applyProtection="1">
      <alignment horizontal="center"/>
      <protection/>
    </xf>
    <xf numFmtId="164" fontId="89" fillId="0" borderId="0" xfId="67" applyNumberFormat="1" applyFont="1" applyBorder="1" applyAlignment="1" applyProtection="1">
      <alignment horizontal="center"/>
      <protection/>
    </xf>
    <xf numFmtId="165" fontId="19" fillId="0" borderId="0" xfId="67" applyNumberFormat="1" applyFont="1" applyBorder="1" applyAlignment="1" applyProtection="1">
      <alignment horizontal="center"/>
      <protection/>
    </xf>
    <xf numFmtId="168" fontId="19" fillId="0" borderId="0" xfId="67" applyNumberFormat="1" applyFont="1" applyBorder="1" applyAlignment="1" applyProtection="1">
      <alignment horizontal="center"/>
      <protection/>
    </xf>
    <xf numFmtId="173" fontId="19" fillId="0" borderId="0" xfId="67" applyNumberFormat="1" applyFont="1" applyBorder="1" applyAlignment="1" applyProtection="1" quotePrefix="1">
      <alignment horizontal="center"/>
      <protection/>
    </xf>
    <xf numFmtId="2" fontId="87" fillId="0" borderId="64" xfId="67" applyNumberFormat="1" applyFont="1" applyFill="1" applyBorder="1" applyAlignment="1" applyProtection="1">
      <alignment horizontal="center"/>
      <protection/>
    </xf>
    <xf numFmtId="2" fontId="74" fillId="0" borderId="64" xfId="67" applyNumberFormat="1" applyFont="1" applyFill="1" applyBorder="1" applyAlignment="1" applyProtection="1">
      <alignment horizontal="center"/>
      <protection/>
    </xf>
    <xf numFmtId="2" fontId="90" fillId="0" borderId="64" xfId="67" applyNumberFormat="1" applyFont="1" applyFill="1" applyBorder="1" applyAlignment="1" applyProtection="1">
      <alignment horizontal="center"/>
      <protection/>
    </xf>
    <xf numFmtId="4" fontId="12" fillId="0" borderId="15" xfId="67" applyNumberFormat="1" applyFont="1" applyFill="1" applyBorder="1" applyAlignment="1">
      <alignment horizontal="center"/>
      <protection/>
    </xf>
    <xf numFmtId="0" fontId="12" fillId="0" borderId="14" xfId="67" applyFont="1" applyFill="1" applyBorder="1">
      <alignment/>
      <protection/>
    </xf>
    <xf numFmtId="0" fontId="28" fillId="0" borderId="21" xfId="67" applyFont="1" applyFill="1" applyBorder="1" applyAlignment="1">
      <alignment horizontal="center" vertical="center"/>
      <protection/>
    </xf>
    <xf numFmtId="0" fontId="28" fillId="0" borderId="21" xfId="67" applyFont="1" applyFill="1" applyBorder="1" applyAlignment="1" applyProtection="1">
      <alignment horizontal="center" vertical="center" wrapText="1"/>
      <protection/>
    </xf>
    <xf numFmtId="0" fontId="28" fillId="0" borderId="21" xfId="67" applyFont="1" applyFill="1" applyBorder="1" applyAlignment="1" applyProtection="1">
      <alignment horizontal="center" vertical="center"/>
      <protection/>
    </xf>
    <xf numFmtId="0" fontId="28" fillId="0" borderId="21" xfId="67" applyFont="1" applyFill="1" applyBorder="1" applyAlignment="1" applyProtection="1" quotePrefix="1">
      <alignment horizontal="center" vertical="center" wrapText="1"/>
      <protection/>
    </xf>
    <xf numFmtId="0" fontId="28" fillId="0" borderId="21" xfId="67" applyFont="1" applyFill="1" applyBorder="1" applyAlignment="1">
      <alignment horizontal="center" vertical="center" wrapText="1"/>
      <protection/>
    </xf>
    <xf numFmtId="0" fontId="58" fillId="37" borderId="21" xfId="67" applyFont="1" applyFill="1" applyBorder="1" applyAlignment="1" applyProtection="1">
      <alignment horizontal="center" vertical="center"/>
      <protection/>
    </xf>
    <xf numFmtId="0" fontId="28" fillId="0" borderId="16" xfId="67" applyFont="1" applyBorder="1" applyAlignment="1" applyProtection="1">
      <alignment horizontal="center" vertical="center" wrapText="1"/>
      <protection/>
    </xf>
    <xf numFmtId="0" fontId="28" fillId="0" borderId="16" xfId="67" applyFont="1" applyFill="1" applyBorder="1" applyAlignment="1" applyProtection="1">
      <alignment horizontal="centerContinuous" vertical="center"/>
      <protection/>
    </xf>
    <xf numFmtId="0" fontId="60" fillId="50" borderId="21" xfId="67" applyFont="1" applyFill="1" applyBorder="1" applyAlignment="1">
      <alignment horizontal="center" vertical="center" wrapText="1"/>
      <protection/>
    </xf>
    <xf numFmtId="0" fontId="60" fillId="51" borderId="16" xfId="67" applyFont="1" applyFill="1" applyBorder="1" applyAlignment="1" applyProtection="1">
      <alignment horizontal="centerContinuous" vertical="center" wrapText="1"/>
      <protection/>
    </xf>
    <xf numFmtId="0" fontId="60" fillId="51" borderId="17" xfId="67" applyFont="1" applyFill="1" applyBorder="1" applyAlignment="1">
      <alignment horizontal="centerContinuous" vertical="center"/>
      <protection/>
    </xf>
    <xf numFmtId="0" fontId="60" fillId="35" borderId="21" xfId="67" applyFont="1" applyFill="1" applyBorder="1" applyAlignment="1">
      <alignment horizontal="centerContinuous" vertical="center" wrapText="1"/>
      <protection/>
    </xf>
    <xf numFmtId="0" fontId="28" fillId="0" borderId="21" xfId="67" applyFont="1" applyBorder="1" applyAlignment="1">
      <alignment horizontal="center" vertical="center" wrapText="1"/>
      <protection/>
    </xf>
    <xf numFmtId="0" fontId="12" fillId="0" borderId="28" xfId="67" applyFont="1" applyFill="1" applyBorder="1" applyAlignment="1">
      <alignment horizontal="center"/>
      <protection/>
    </xf>
    <xf numFmtId="164" fontId="12" fillId="0" borderId="28" xfId="67" applyNumberFormat="1" applyFont="1" applyFill="1" applyBorder="1" applyAlignment="1" applyProtection="1">
      <alignment horizontal="center"/>
      <protection/>
    </xf>
    <xf numFmtId="0" fontId="91" fillId="37" borderId="28" xfId="67" applyFont="1" applyFill="1" applyBorder="1" applyAlignment="1">
      <alignment horizontal="center"/>
      <protection/>
    </xf>
    <xf numFmtId="0" fontId="12" fillId="0" borderId="29" xfId="67" applyFont="1" applyFill="1" applyBorder="1" applyAlignment="1">
      <alignment horizontal="center"/>
      <protection/>
    </xf>
    <xf numFmtId="0" fontId="12" fillId="0" borderId="23" xfId="67" applyFont="1" applyFill="1" applyBorder="1" applyAlignment="1">
      <alignment horizontal="centerContinuous"/>
      <protection/>
    </xf>
    <xf numFmtId="0" fontId="61" fillId="37" borderId="23" xfId="67" applyFont="1" applyFill="1" applyBorder="1" applyAlignment="1">
      <alignment horizontal="center"/>
      <protection/>
    </xf>
    <xf numFmtId="0" fontId="27" fillId="50" borderId="23" xfId="67" applyFont="1" applyFill="1" applyBorder="1" applyAlignment="1">
      <alignment horizontal="center"/>
      <protection/>
    </xf>
    <xf numFmtId="0" fontId="27" fillId="51" borderId="24" xfId="67" applyFont="1" applyFill="1" applyBorder="1" applyAlignment="1">
      <alignment horizontal="center"/>
      <protection/>
    </xf>
    <xf numFmtId="0" fontId="27" fillId="51" borderId="26" xfId="67" applyFont="1" applyFill="1" applyBorder="1" applyAlignment="1">
      <alignment horizontal="left"/>
      <protection/>
    </xf>
    <xf numFmtId="0" fontId="27" fillId="35" borderId="23" xfId="67" applyFont="1" applyFill="1" applyBorder="1" applyAlignment="1">
      <alignment horizontal="left"/>
      <protection/>
    </xf>
    <xf numFmtId="0" fontId="46" fillId="0" borderId="29" xfId="67" applyFont="1" applyFill="1" applyBorder="1" applyAlignment="1">
      <alignment horizontal="center"/>
      <protection/>
    </xf>
    <xf numFmtId="0" fontId="12" fillId="0" borderId="28" xfId="60" applyFont="1" applyBorder="1" applyAlignment="1" applyProtection="1">
      <alignment horizontal="center"/>
      <protection locked="0"/>
    </xf>
    <xf numFmtId="164" fontId="12" fillId="0" borderId="27" xfId="73" applyNumberFormat="1" applyFont="1" applyBorder="1" applyAlignment="1" applyProtection="1">
      <alignment horizontal="center"/>
      <protection locked="0"/>
    </xf>
    <xf numFmtId="168" fontId="91" fillId="37" borderId="28" xfId="67" applyNumberFormat="1" applyFont="1" applyFill="1" applyBorder="1" applyAlignment="1" applyProtection="1">
      <alignment horizontal="center"/>
      <protection/>
    </xf>
    <xf numFmtId="22" fontId="12" fillId="0" borderId="28" xfId="73" applyNumberFormat="1" applyFont="1" applyFill="1" applyBorder="1" applyAlignment="1" applyProtection="1">
      <alignment horizontal="center"/>
      <protection locked="0"/>
    </xf>
    <xf numFmtId="4" fontId="12" fillId="0" borderId="28" xfId="67" applyNumberFormat="1" applyFont="1" applyFill="1" applyBorder="1" applyAlignment="1" applyProtection="1">
      <alignment horizontal="center"/>
      <protection/>
    </xf>
    <xf numFmtId="3" fontId="12" fillId="0" borderId="28" xfId="67" applyNumberFormat="1" applyFont="1" applyFill="1" applyBorder="1" applyAlignment="1" applyProtection="1">
      <alignment horizontal="center"/>
      <protection/>
    </xf>
    <xf numFmtId="168" fontId="12" fillId="0" borderId="28" xfId="74" applyNumberFormat="1" applyFont="1" applyFill="1" applyBorder="1" applyAlignment="1" applyProtection="1">
      <alignment horizontal="center"/>
      <protection/>
    </xf>
    <xf numFmtId="168" fontId="12" fillId="0" borderId="28" xfId="67" applyNumberFormat="1" applyFont="1" applyBorder="1" applyAlignment="1" applyProtection="1" quotePrefix="1">
      <alignment horizontal="center"/>
      <protection/>
    </xf>
    <xf numFmtId="168" fontId="12" fillId="0" borderId="28" xfId="67" applyNumberFormat="1" applyFont="1" applyBorder="1" applyAlignment="1" applyProtection="1">
      <alignment horizontal="centerContinuous"/>
      <protection/>
    </xf>
    <xf numFmtId="164" fontId="61" fillId="37" borderId="28" xfId="67" applyNumberFormat="1" applyFont="1" applyFill="1" applyBorder="1" applyAlignment="1" applyProtection="1">
      <alignment horizontal="center"/>
      <protection/>
    </xf>
    <xf numFmtId="2" fontId="62" fillId="50" borderId="28" xfId="67" applyNumberFormat="1" applyFont="1" applyFill="1" applyBorder="1" applyAlignment="1">
      <alignment horizontal="center"/>
      <protection/>
    </xf>
    <xf numFmtId="168" fontId="62" fillId="51" borderId="48" xfId="67" applyNumberFormat="1" applyFont="1" applyFill="1" applyBorder="1" applyAlignment="1" applyProtection="1" quotePrefix="1">
      <alignment horizontal="center"/>
      <protection/>
    </xf>
    <xf numFmtId="168" fontId="62" fillId="51" borderId="49" xfId="67" applyNumberFormat="1" applyFont="1" applyFill="1" applyBorder="1" applyAlignment="1" applyProtection="1" quotePrefix="1">
      <alignment horizontal="center"/>
      <protection/>
    </xf>
    <xf numFmtId="168" fontId="62" fillId="35" borderId="28" xfId="67" applyNumberFormat="1" applyFont="1" applyFill="1" applyBorder="1" applyAlignment="1" applyProtection="1" quotePrefix="1">
      <alignment horizontal="center"/>
      <protection/>
    </xf>
    <xf numFmtId="168" fontId="12" fillId="0" borderId="29" xfId="67" applyNumberFormat="1" applyFont="1" applyFill="1" applyBorder="1" applyAlignment="1">
      <alignment horizontal="center"/>
      <protection/>
    </xf>
    <xf numFmtId="4" fontId="75" fillId="0" borderId="29" xfId="67" applyNumberFormat="1" applyFont="1" applyFill="1" applyBorder="1" applyAlignment="1">
      <alignment horizontal="right"/>
      <protection/>
    </xf>
    <xf numFmtId="0" fontId="12" fillId="0" borderId="27" xfId="74" applyFont="1" applyBorder="1" applyAlignment="1" applyProtection="1">
      <alignment horizontal="center"/>
      <protection locked="0"/>
    </xf>
    <xf numFmtId="0" fontId="12" fillId="0" borderId="32" xfId="74" applyFont="1" applyBorder="1" applyAlignment="1" applyProtection="1">
      <alignment horizontal="center"/>
      <protection locked="0"/>
    </xf>
    <xf numFmtId="164" fontId="12" fillId="0" borderId="27" xfId="74" applyNumberFormat="1" applyFont="1" applyBorder="1" applyAlignment="1" applyProtection="1">
      <alignment horizontal="center"/>
      <protection locked="0"/>
    </xf>
    <xf numFmtId="1" fontId="12" fillId="0" borderId="49" xfId="74" applyNumberFormat="1" applyFont="1" applyBorder="1" applyAlignment="1" applyProtection="1">
      <alignment horizontal="center"/>
      <protection locked="0"/>
    </xf>
    <xf numFmtId="22" fontId="12" fillId="0" borderId="28" xfId="74" applyNumberFormat="1" applyFont="1" applyFill="1" applyBorder="1" applyAlignment="1" applyProtection="1">
      <alignment horizontal="center"/>
      <protection locked="0"/>
    </xf>
    <xf numFmtId="0" fontId="12" fillId="0" borderId="27" xfId="60" applyFont="1" applyBorder="1" applyAlignment="1" applyProtection="1">
      <alignment horizontal="center"/>
      <protection locked="0"/>
    </xf>
    <xf numFmtId="0" fontId="12" fillId="0" borderId="85" xfId="67" applyFont="1" applyBorder="1" applyAlignment="1" applyProtection="1">
      <alignment horizontal="center"/>
      <protection/>
    </xf>
    <xf numFmtId="0" fontId="12" fillId="0" borderId="86" xfId="67" applyFont="1" applyBorder="1" applyAlignment="1" applyProtection="1">
      <alignment horizontal="center"/>
      <protection/>
    </xf>
    <xf numFmtId="164" fontId="12" fillId="0" borderId="85" xfId="67" applyNumberFormat="1" applyFont="1" applyBorder="1" applyAlignment="1" applyProtection="1">
      <alignment horizontal="center"/>
      <protection/>
    </xf>
    <xf numFmtId="1" fontId="12" fillId="0" borderId="87" xfId="67" applyNumberFormat="1" applyFont="1" applyBorder="1" applyAlignment="1" applyProtection="1">
      <alignment horizontal="center"/>
      <protection/>
    </xf>
    <xf numFmtId="22" fontId="12" fillId="0" borderId="28" xfId="67" applyNumberFormat="1" applyFont="1" applyFill="1" applyBorder="1" applyAlignment="1" applyProtection="1">
      <alignment horizontal="center"/>
      <protection/>
    </xf>
    <xf numFmtId="168" fontId="12" fillId="0" borderId="28" xfId="74" applyNumberFormat="1" applyFont="1" applyFill="1" applyBorder="1" applyAlignment="1" applyProtection="1">
      <alignment horizontal="center"/>
      <protection locked="0"/>
    </xf>
    <xf numFmtId="0" fontId="12" fillId="0" borderId="36" xfId="67" applyFont="1" applyFill="1" applyBorder="1" applyAlignment="1">
      <alignment horizontal="center"/>
      <protection/>
    </xf>
    <xf numFmtId="0" fontId="12" fillId="0" borderId="34" xfId="67" applyFont="1" applyBorder="1" applyAlignment="1" applyProtection="1">
      <alignment horizontal="center"/>
      <protection/>
    </xf>
    <xf numFmtId="0" fontId="12" fillId="0" borderId="69" xfId="67" applyFont="1" applyBorder="1" applyAlignment="1" applyProtection="1">
      <alignment horizontal="center"/>
      <protection/>
    </xf>
    <xf numFmtId="164" fontId="12" fillId="0" borderId="34" xfId="67" applyNumberFormat="1" applyFont="1" applyBorder="1" applyAlignment="1" applyProtection="1">
      <alignment horizontal="center"/>
      <protection/>
    </xf>
    <xf numFmtId="1" fontId="12" fillId="0" borderId="52" xfId="67" applyNumberFormat="1" applyFont="1" applyBorder="1" applyAlignment="1" applyProtection="1" quotePrefix="1">
      <alignment horizontal="center"/>
      <protection/>
    </xf>
    <xf numFmtId="168" fontId="91" fillId="37" borderId="36" xfId="67" applyNumberFormat="1" applyFont="1" applyFill="1" applyBorder="1" applyAlignment="1" applyProtection="1">
      <alignment horizontal="center"/>
      <protection/>
    </xf>
    <xf numFmtId="22" fontId="12" fillId="0" borderId="36" xfId="67" applyNumberFormat="1" applyFont="1" applyFill="1" applyBorder="1" applyAlignment="1">
      <alignment horizontal="center"/>
      <protection/>
    </xf>
    <xf numFmtId="22" fontId="12" fillId="0" borderId="36" xfId="67" applyNumberFormat="1" applyFont="1" applyFill="1" applyBorder="1" applyAlignment="1" applyProtection="1">
      <alignment horizontal="center"/>
      <protection/>
    </xf>
    <xf numFmtId="4" fontId="12" fillId="0" borderId="36" xfId="67" applyNumberFormat="1" applyFont="1" applyFill="1" applyBorder="1" applyAlignment="1" applyProtection="1">
      <alignment horizontal="center"/>
      <protection/>
    </xf>
    <xf numFmtId="3" fontId="12" fillId="0" borderId="36" xfId="67" applyNumberFormat="1" applyFont="1" applyFill="1" applyBorder="1" applyAlignment="1" applyProtection="1">
      <alignment horizontal="center"/>
      <protection/>
    </xf>
    <xf numFmtId="168" fontId="12" fillId="0" borderId="36" xfId="67" applyNumberFormat="1" applyFont="1" applyFill="1" applyBorder="1" applyAlignment="1" applyProtection="1">
      <alignment horizontal="center"/>
      <protection/>
    </xf>
    <xf numFmtId="168" fontId="12" fillId="0" borderId="36" xfId="67" applyNumberFormat="1" applyFont="1" applyBorder="1" applyAlignment="1" applyProtection="1">
      <alignment horizontal="center"/>
      <protection/>
    </xf>
    <xf numFmtId="168" fontId="12" fillId="0" borderId="36" xfId="67" applyNumberFormat="1" applyFont="1" applyBorder="1" applyAlignment="1" applyProtection="1">
      <alignment horizontal="centerContinuous"/>
      <protection/>
    </xf>
    <xf numFmtId="164" fontId="61" fillId="37" borderId="36" xfId="67" applyNumberFormat="1" applyFont="1" applyFill="1" applyBorder="1" applyAlignment="1" applyProtection="1">
      <alignment horizontal="center"/>
      <protection/>
    </xf>
    <xf numFmtId="2" fontId="27" fillId="50" borderId="36" xfId="67" applyNumberFormat="1" applyFont="1" applyFill="1" applyBorder="1" applyAlignment="1">
      <alignment horizontal="center"/>
      <protection/>
    </xf>
    <xf numFmtId="168" fontId="27" fillId="51" borderId="51" xfId="67" applyNumberFormat="1" applyFont="1" applyFill="1" applyBorder="1" applyAlignment="1" applyProtection="1" quotePrefix="1">
      <alignment horizontal="center"/>
      <protection/>
    </xf>
    <xf numFmtId="168" fontId="27" fillId="51" borderId="52" xfId="67" applyNumberFormat="1" applyFont="1" applyFill="1" applyBorder="1" applyAlignment="1" applyProtection="1" quotePrefix="1">
      <alignment horizontal="center"/>
      <protection/>
    </xf>
    <xf numFmtId="168" fontId="27" fillId="35" borderId="36" xfId="67" applyNumberFormat="1" applyFont="1" applyFill="1" applyBorder="1" applyAlignment="1" applyProtection="1" quotePrefix="1">
      <alignment horizontal="center"/>
      <protection/>
    </xf>
    <xf numFmtId="168" fontId="12" fillId="0" borderId="50" xfId="67" applyNumberFormat="1" applyFont="1" applyFill="1" applyBorder="1" applyAlignment="1">
      <alignment horizontal="center"/>
      <protection/>
    </xf>
    <xf numFmtId="4" fontId="75" fillId="0" borderId="50" xfId="67" applyNumberFormat="1" applyFont="1" applyFill="1" applyBorder="1" applyAlignment="1">
      <alignment horizontal="right"/>
      <protection/>
    </xf>
    <xf numFmtId="0" fontId="12" fillId="0" borderId="0" xfId="67" applyFont="1" applyFill="1" applyBorder="1" applyAlignment="1">
      <alignment horizontal="center"/>
      <protection/>
    </xf>
    <xf numFmtId="164" fontId="12" fillId="0" borderId="0" xfId="67" applyNumberFormat="1" applyFont="1" applyBorder="1" applyAlignment="1" applyProtection="1">
      <alignment horizontal="center"/>
      <protection/>
    </xf>
    <xf numFmtId="1" fontId="12" fillId="0" borderId="0" xfId="67" applyNumberFormat="1" applyFont="1" applyBorder="1" applyAlignment="1" applyProtection="1" quotePrefix="1">
      <alignment horizontal="center"/>
      <protection/>
    </xf>
    <xf numFmtId="168" fontId="12" fillId="0" borderId="0" xfId="67" applyNumberFormat="1" applyFont="1" applyFill="1" applyBorder="1" applyAlignment="1" applyProtection="1">
      <alignment horizontal="center"/>
      <protection/>
    </xf>
    <xf numFmtId="22" fontId="12" fillId="0" borderId="0" xfId="67" applyNumberFormat="1" applyFont="1" applyFill="1" applyBorder="1" applyAlignment="1">
      <alignment horizontal="center"/>
      <protection/>
    </xf>
    <xf numFmtId="22" fontId="12" fillId="0" borderId="0" xfId="67" applyNumberFormat="1" applyFont="1" applyFill="1" applyBorder="1" applyAlignment="1" applyProtection="1">
      <alignment horizontal="center"/>
      <protection/>
    </xf>
    <xf numFmtId="4" fontId="12" fillId="0" borderId="0" xfId="67" applyNumberFormat="1" applyFont="1" applyFill="1" applyBorder="1" applyAlignment="1" applyProtection="1">
      <alignment horizontal="center"/>
      <protection/>
    </xf>
    <xf numFmtId="3" fontId="12" fillId="0" borderId="0" xfId="67" applyNumberFormat="1" applyFont="1" applyFill="1" applyBorder="1" applyAlignment="1" applyProtection="1">
      <alignment horizontal="center"/>
      <protection/>
    </xf>
    <xf numFmtId="168" fontId="12" fillId="0" borderId="0" xfId="67" applyNumberFormat="1" applyFont="1" applyBorder="1" applyAlignment="1" applyProtection="1" quotePrefix="1">
      <alignment horizontal="center"/>
      <protection/>
    </xf>
    <xf numFmtId="168" fontId="12" fillId="0" borderId="0" xfId="67" applyNumberFormat="1" applyFont="1" applyBorder="1" applyAlignment="1" applyProtection="1">
      <alignment horizontal="center"/>
      <protection/>
    </xf>
    <xf numFmtId="164" fontId="12" fillId="0" borderId="0" xfId="67" applyNumberFormat="1" applyFont="1" applyFill="1" applyBorder="1" applyAlignment="1" applyProtection="1">
      <alignment horizontal="center"/>
      <protection/>
    </xf>
    <xf numFmtId="2" fontId="57" fillId="0" borderId="0" xfId="67" applyNumberFormat="1" applyFont="1" applyFill="1" applyBorder="1" applyAlignment="1">
      <alignment horizontal="center"/>
      <protection/>
    </xf>
    <xf numFmtId="168" fontId="47" fillId="0" borderId="0" xfId="67" applyNumberFormat="1" applyFont="1" applyFill="1" applyBorder="1" applyAlignment="1" applyProtection="1" quotePrefix="1">
      <alignment horizontal="center"/>
      <protection/>
    </xf>
    <xf numFmtId="168" fontId="12" fillId="0" borderId="0" xfId="67" applyNumberFormat="1" applyFont="1" applyFill="1" applyBorder="1" applyAlignment="1">
      <alignment horizontal="center"/>
      <protection/>
    </xf>
    <xf numFmtId="4" fontId="75" fillId="0" borderId="21" xfId="67" applyNumberFormat="1" applyFont="1" applyFill="1" applyBorder="1" applyAlignment="1">
      <alignment horizontal="right"/>
      <protection/>
    </xf>
    <xf numFmtId="168" fontId="12" fillId="0" borderId="0" xfId="67" applyNumberFormat="1" applyFont="1" applyBorder="1" applyAlignment="1" applyProtection="1" quotePrefix="1">
      <alignment horizontal="centerContinuous"/>
      <protection/>
    </xf>
    <xf numFmtId="168" fontId="12" fillId="0" borderId="0" xfId="67" applyNumberFormat="1" applyFont="1" applyBorder="1" applyAlignment="1" applyProtection="1">
      <alignment horizontal="centerContinuous"/>
      <protection/>
    </xf>
    <xf numFmtId="0" fontId="28" fillId="0" borderId="21" xfId="67" applyFont="1" applyBorder="1" applyAlignment="1">
      <alignment horizontal="center" vertical="center"/>
      <protection/>
    </xf>
    <xf numFmtId="0" fontId="28" fillId="0" borderId="21" xfId="67" applyFont="1" applyBorder="1" applyAlignment="1" applyProtection="1">
      <alignment horizontal="center" vertical="center" wrapText="1"/>
      <protection/>
    </xf>
    <xf numFmtId="0" fontId="28" fillId="0" borderId="16" xfId="67" applyFont="1" applyBorder="1" applyAlignment="1" applyProtection="1">
      <alignment horizontal="center" vertical="center"/>
      <protection/>
    </xf>
    <xf numFmtId="0" fontId="28" fillId="0" borderId="21" xfId="67" applyFont="1" applyBorder="1" applyAlignment="1" applyProtection="1">
      <alignment horizontal="center" vertical="center"/>
      <protection/>
    </xf>
    <xf numFmtId="0" fontId="28" fillId="0" borderId="17" xfId="67" applyFont="1" applyBorder="1" applyAlignment="1" applyProtection="1">
      <alignment horizontal="center" vertical="center"/>
      <protection/>
    </xf>
    <xf numFmtId="0" fontId="28" fillId="0" borderId="17" xfId="67" applyFont="1" applyBorder="1" applyAlignment="1" applyProtection="1">
      <alignment horizontal="center" vertical="center" wrapText="1"/>
      <protection/>
    </xf>
    <xf numFmtId="0" fontId="60" fillId="34" borderId="21" xfId="67" applyFont="1" applyFill="1" applyBorder="1" applyAlignment="1" applyProtection="1">
      <alignment horizontal="center" vertical="center"/>
      <protection/>
    </xf>
    <xf numFmtId="0" fontId="66" fillId="43" borderId="21" xfId="67" applyFont="1" applyFill="1" applyBorder="1" applyAlignment="1">
      <alignment horizontal="center" vertical="center" wrapText="1"/>
      <protection/>
    </xf>
    <xf numFmtId="0" fontId="33" fillId="36" borderId="16" xfId="67" applyFont="1" applyFill="1" applyBorder="1" applyAlignment="1" applyProtection="1">
      <alignment horizontal="centerContinuous" vertical="center" wrapText="1"/>
      <protection/>
    </xf>
    <xf numFmtId="0" fontId="33" fillId="36" borderId="17" xfId="67" applyFont="1" applyFill="1" applyBorder="1" applyAlignment="1">
      <alignment horizontal="centerContinuous" vertical="center"/>
      <protection/>
    </xf>
    <xf numFmtId="0" fontId="60" fillId="35" borderId="21" xfId="67" applyFont="1" applyFill="1" applyBorder="1" applyAlignment="1">
      <alignment horizontal="center" vertical="center" wrapText="1"/>
      <protection/>
    </xf>
    <xf numFmtId="0" fontId="12" fillId="0" borderId="15" xfId="67" applyFont="1" applyBorder="1">
      <alignment/>
      <protection/>
    </xf>
    <xf numFmtId="0" fontId="12" fillId="0" borderId="28" xfId="67" applyFont="1" applyBorder="1" applyAlignment="1">
      <alignment horizontal="center"/>
      <protection/>
    </xf>
    <xf numFmtId="0" fontId="72" fillId="0" borderId="33" xfId="67" applyFont="1" applyBorder="1" applyAlignment="1" applyProtection="1">
      <alignment horizontal="center"/>
      <protection/>
    </xf>
    <xf numFmtId="0" fontId="72" fillId="0" borderId="61" xfId="67" applyFont="1" applyBorder="1" applyAlignment="1" applyProtection="1">
      <alignment horizontal="center"/>
      <protection/>
    </xf>
    <xf numFmtId="0" fontId="72" fillId="0" borderId="47" xfId="67" applyFont="1" applyBorder="1" applyAlignment="1" applyProtection="1">
      <alignment horizontal="center"/>
      <protection/>
    </xf>
    <xf numFmtId="0" fontId="61" fillId="37" borderId="33" xfId="67" applyFont="1" applyFill="1" applyBorder="1" applyAlignment="1" applyProtection="1">
      <alignment horizontal="center"/>
      <protection/>
    </xf>
    <xf numFmtId="0" fontId="72" fillId="0" borderId="56" xfId="67" applyFont="1" applyBorder="1" applyAlignment="1" applyProtection="1">
      <alignment horizontal="center"/>
      <protection/>
    </xf>
    <xf numFmtId="0" fontId="27" fillId="34" borderId="28" xfId="67" applyFont="1" applyFill="1" applyBorder="1" applyAlignment="1" applyProtection="1">
      <alignment horizontal="center"/>
      <protection/>
    </xf>
    <xf numFmtId="0" fontId="70" fillId="43" borderId="28" xfId="67" applyFont="1" applyFill="1" applyBorder="1" applyAlignment="1" applyProtection="1">
      <alignment horizontal="center"/>
      <protection/>
    </xf>
    <xf numFmtId="168" fontId="49" fillId="36" borderId="30" xfId="67" applyNumberFormat="1" applyFont="1" applyFill="1" applyBorder="1" applyAlignment="1" applyProtection="1" quotePrefix="1">
      <alignment horizontal="center"/>
      <protection/>
    </xf>
    <xf numFmtId="168" fontId="49" fillId="36" borderId="57" xfId="67" applyNumberFormat="1" applyFont="1" applyFill="1" applyBorder="1" applyAlignment="1" applyProtection="1" quotePrefix="1">
      <alignment horizontal="center"/>
      <protection/>
    </xf>
    <xf numFmtId="168" fontId="75" fillId="0" borderId="28" xfId="67" applyNumberFormat="1" applyFont="1" applyFill="1" applyBorder="1" applyAlignment="1">
      <alignment horizontal="center"/>
      <protection/>
    </xf>
    <xf numFmtId="0" fontId="72" fillId="0" borderId="33" xfId="73" applyFont="1" applyBorder="1" applyAlignment="1" applyProtection="1">
      <alignment horizontal="center"/>
      <protection/>
    </xf>
    <xf numFmtId="164" fontId="47" fillId="0" borderId="28" xfId="73" applyNumberFormat="1" applyFont="1" applyBorder="1" applyAlignment="1" applyProtection="1" quotePrefix="1">
      <alignment horizontal="center"/>
      <protection/>
    </xf>
    <xf numFmtId="168" fontId="61" fillId="37" borderId="28" xfId="67" applyNumberFormat="1" applyFont="1" applyFill="1" applyBorder="1" applyAlignment="1" applyProtection="1">
      <alignment horizontal="center"/>
      <protection/>
    </xf>
    <xf numFmtId="22" fontId="12" fillId="0" borderId="30" xfId="73" applyNumberFormat="1" applyFont="1" applyBorder="1" applyAlignment="1">
      <alignment horizontal="center"/>
      <protection/>
    </xf>
    <xf numFmtId="22" fontId="12" fillId="0" borderId="28" xfId="73" applyNumberFormat="1" applyFont="1" applyBorder="1" applyAlignment="1" applyProtection="1">
      <alignment horizontal="center"/>
      <protection/>
    </xf>
    <xf numFmtId="2" fontId="12" fillId="0" borderId="28" xfId="67" applyNumberFormat="1" applyFont="1" applyFill="1" applyBorder="1" applyAlignment="1" applyProtection="1" quotePrefix="1">
      <alignment horizontal="center"/>
      <protection/>
    </xf>
    <xf numFmtId="164" fontId="12" fillId="0" borderId="28" xfId="67" applyNumberFormat="1" applyFont="1" applyFill="1" applyBorder="1" applyAlignment="1" applyProtection="1" quotePrefix="1">
      <alignment horizontal="center"/>
      <protection/>
    </xf>
    <xf numFmtId="168" fontId="12" fillId="0" borderId="29" xfId="73" applyNumberFormat="1" applyFont="1" applyBorder="1" applyAlignment="1" applyProtection="1">
      <alignment horizontal="center"/>
      <protection/>
    </xf>
    <xf numFmtId="168" fontId="12" fillId="0" borderId="47" xfId="67" applyNumberFormat="1" applyFont="1" applyBorder="1" applyAlignment="1" applyProtection="1">
      <alignment horizontal="center"/>
      <protection/>
    </xf>
    <xf numFmtId="164" fontId="27" fillId="34" borderId="28" xfId="67" applyNumberFormat="1" applyFont="1" applyFill="1" applyBorder="1" applyAlignment="1" applyProtection="1">
      <alignment horizontal="center"/>
      <protection/>
    </xf>
    <xf numFmtId="2" fontId="70" fillId="43" borderId="28" xfId="67" applyNumberFormat="1" applyFont="1" applyFill="1" applyBorder="1" applyAlignment="1">
      <alignment horizontal="center"/>
      <protection/>
    </xf>
    <xf numFmtId="168" fontId="12" fillId="0" borderId="28" xfId="67" applyNumberFormat="1" applyFont="1" applyBorder="1" applyAlignment="1">
      <alignment horizontal="center"/>
      <protection/>
    </xf>
    <xf numFmtId="4" fontId="75" fillId="0" borderId="28" xfId="67" applyNumberFormat="1" applyFont="1" applyFill="1" applyBorder="1" applyAlignment="1">
      <alignment horizontal="right"/>
      <protection/>
    </xf>
    <xf numFmtId="0" fontId="12" fillId="0" borderId="33" xfId="73" applyFont="1" applyBorder="1" applyAlignment="1" applyProtection="1">
      <alignment horizontal="center"/>
      <protection/>
    </xf>
    <xf numFmtId="164" fontId="12" fillId="0" borderId="28" xfId="73" applyNumberFormat="1" applyFont="1" applyBorder="1" applyAlignment="1" applyProtection="1" quotePrefix="1">
      <alignment horizontal="center"/>
      <protection/>
    </xf>
    <xf numFmtId="2" fontId="12" fillId="0" borderId="27" xfId="67" applyNumberFormat="1" applyFont="1" applyFill="1" applyBorder="1" applyAlignment="1" applyProtection="1" quotePrefix="1">
      <alignment horizontal="center"/>
      <protection/>
    </xf>
    <xf numFmtId="164" fontId="12" fillId="0" borderId="27" xfId="67" applyNumberFormat="1" applyFont="1" applyBorder="1" applyAlignment="1" applyProtection="1" quotePrefix="1">
      <alignment horizontal="center"/>
      <protection/>
    </xf>
    <xf numFmtId="168" fontId="61" fillId="37" borderId="27" xfId="67" applyNumberFormat="1" applyFont="1" applyFill="1" applyBorder="1" applyAlignment="1" applyProtection="1">
      <alignment horizontal="center"/>
      <protection/>
    </xf>
    <xf numFmtId="22" fontId="12" fillId="0" borderId="48" xfId="67" applyNumberFormat="1" applyFont="1" applyBorder="1" applyAlignment="1">
      <alignment horizontal="center"/>
      <protection/>
    </xf>
    <xf numFmtId="22" fontId="12" fillId="0" borderId="27" xfId="67" applyNumberFormat="1" applyFont="1" applyBorder="1" applyAlignment="1" applyProtection="1">
      <alignment horizontal="center"/>
      <protection/>
    </xf>
    <xf numFmtId="164" fontId="12" fillId="0" borderId="27" xfId="67" applyNumberFormat="1" applyFont="1" applyFill="1" applyBorder="1" applyAlignment="1" applyProtection="1" quotePrefix="1">
      <alignment horizontal="center"/>
      <protection/>
    </xf>
    <xf numFmtId="164" fontId="27" fillId="34" borderId="35" xfId="67" applyNumberFormat="1" applyFont="1" applyFill="1" applyBorder="1" applyAlignment="1" applyProtection="1">
      <alignment horizontal="center"/>
      <protection/>
    </xf>
    <xf numFmtId="2" fontId="70" fillId="43" borderId="35" xfId="67" applyNumberFormat="1" applyFont="1" applyFill="1" applyBorder="1" applyAlignment="1">
      <alignment horizontal="center"/>
      <protection/>
    </xf>
    <xf numFmtId="168" fontId="49" fillId="36" borderId="88" xfId="67" applyNumberFormat="1" applyFont="1" applyFill="1" applyBorder="1" applyAlignment="1" applyProtection="1" quotePrefix="1">
      <alignment horizontal="center"/>
      <protection/>
    </xf>
    <xf numFmtId="168" fontId="49" fillId="36" borderId="89" xfId="67" applyNumberFormat="1" applyFont="1" applyFill="1" applyBorder="1" applyAlignment="1" applyProtection="1" quotePrefix="1">
      <alignment horizontal="center"/>
      <protection/>
    </xf>
    <xf numFmtId="168" fontId="62" fillId="35" borderId="35" xfId="67" applyNumberFormat="1" applyFont="1" applyFill="1" applyBorder="1" applyAlignment="1" applyProtection="1" quotePrefix="1">
      <alignment horizontal="center"/>
      <protection/>
    </xf>
    <xf numFmtId="168" fontId="12" fillId="0" borderId="35" xfId="67" applyNumberFormat="1" applyFont="1" applyBorder="1" applyAlignment="1">
      <alignment horizontal="center"/>
      <protection/>
    </xf>
    <xf numFmtId="4" fontId="75" fillId="0" borderId="35" xfId="67" applyNumberFormat="1" applyFont="1" applyFill="1" applyBorder="1" applyAlignment="1">
      <alignment horizontal="right"/>
      <protection/>
    </xf>
    <xf numFmtId="0" fontId="72" fillId="0" borderId="70" xfId="67" applyFont="1" applyBorder="1" applyAlignment="1" applyProtection="1">
      <alignment horizontal="center"/>
      <protection/>
    </xf>
    <xf numFmtId="0" fontId="72" fillId="0" borderId="90" xfId="67" applyFont="1" applyBorder="1" applyAlignment="1" applyProtection="1">
      <alignment horizontal="center"/>
      <protection/>
    </xf>
    <xf numFmtId="164" fontId="47" fillId="0" borderId="34" xfId="67" applyNumberFormat="1" applyFont="1" applyBorder="1" applyAlignment="1" applyProtection="1" quotePrefix="1">
      <alignment horizontal="center"/>
      <protection/>
    </xf>
    <xf numFmtId="168" fontId="61" fillId="37" borderId="34" xfId="67" applyNumberFormat="1" applyFont="1" applyFill="1" applyBorder="1" applyAlignment="1" applyProtection="1">
      <alignment horizontal="center"/>
      <protection/>
    </xf>
    <xf numFmtId="22" fontId="12" fillId="0" borderId="51" xfId="67" applyNumberFormat="1" applyFont="1" applyBorder="1" applyAlignment="1">
      <alignment horizontal="center"/>
      <protection/>
    </xf>
    <xf numFmtId="22" fontId="12" fillId="0" borderId="34" xfId="67" applyNumberFormat="1" applyFont="1" applyBorder="1" applyAlignment="1" applyProtection="1">
      <alignment horizontal="center"/>
      <protection/>
    </xf>
    <xf numFmtId="2" fontId="12" fillId="0" borderId="34" xfId="67" applyNumberFormat="1" applyFont="1" applyFill="1" applyBorder="1" applyAlignment="1" applyProtection="1" quotePrefix="1">
      <alignment horizontal="center"/>
      <protection/>
    </xf>
    <xf numFmtId="164" fontId="12" fillId="0" borderId="34" xfId="67" applyNumberFormat="1" applyFont="1" applyFill="1" applyBorder="1" applyAlignment="1" applyProtection="1" quotePrefix="1">
      <alignment horizontal="center"/>
      <protection/>
    </xf>
    <xf numFmtId="168" fontId="12" fillId="0" borderId="90" xfId="67" applyNumberFormat="1" applyFont="1" applyBorder="1" applyAlignment="1" applyProtection="1">
      <alignment horizontal="center"/>
      <protection/>
    </xf>
    <xf numFmtId="168" fontId="12" fillId="0" borderId="70" xfId="67" applyNumberFormat="1" applyFont="1" applyBorder="1" applyAlignment="1" applyProtection="1">
      <alignment horizontal="center"/>
      <protection/>
    </xf>
    <xf numFmtId="164" fontId="27" fillId="34" borderId="34" xfId="67" applyNumberFormat="1" applyFont="1" applyFill="1" applyBorder="1" applyAlignment="1" applyProtection="1">
      <alignment horizontal="center"/>
      <protection/>
    </xf>
    <xf numFmtId="2" fontId="70" fillId="43" borderId="34" xfId="67" applyNumberFormat="1" applyFont="1" applyFill="1" applyBorder="1" applyAlignment="1">
      <alignment horizontal="center"/>
      <protection/>
    </xf>
    <xf numFmtId="168" fontId="49" fillId="36" borderId="51" xfId="67" applyNumberFormat="1" applyFont="1" applyFill="1" applyBorder="1" applyAlignment="1" applyProtection="1" quotePrefix="1">
      <alignment horizontal="center"/>
      <protection/>
    </xf>
    <xf numFmtId="168" fontId="49" fillId="36" borderId="52" xfId="67" applyNumberFormat="1" applyFont="1" applyFill="1" applyBorder="1" applyAlignment="1" applyProtection="1" quotePrefix="1">
      <alignment horizontal="center"/>
      <protection/>
    </xf>
    <xf numFmtId="168" fontId="62" fillId="35" borderId="34" xfId="67" applyNumberFormat="1" applyFont="1" applyFill="1" applyBorder="1" applyAlignment="1" applyProtection="1" quotePrefix="1">
      <alignment horizontal="center"/>
      <protection/>
    </xf>
    <xf numFmtId="168" fontId="12" fillId="0" borderId="34" xfId="67" applyNumberFormat="1" applyFont="1" applyBorder="1" applyAlignment="1">
      <alignment horizontal="center"/>
      <protection/>
    </xf>
    <xf numFmtId="4" fontId="75" fillId="0" borderId="34" xfId="67" applyNumberFormat="1" applyFont="1" applyFill="1" applyBorder="1" applyAlignment="1">
      <alignment horizontal="right"/>
      <protection/>
    </xf>
    <xf numFmtId="2" fontId="92" fillId="0" borderId="0" xfId="67" applyNumberFormat="1" applyFont="1" applyBorder="1" applyAlignment="1" applyProtection="1">
      <alignment horizontal="left"/>
      <protection/>
    </xf>
    <xf numFmtId="168" fontId="92" fillId="0" borderId="0" xfId="67" applyNumberFormat="1" applyFont="1" applyBorder="1" applyAlignment="1" applyProtection="1">
      <alignment horizontal="center"/>
      <protection/>
    </xf>
    <xf numFmtId="0" fontId="92" fillId="0" borderId="0" xfId="67" applyFont="1" applyBorder="1" applyAlignment="1" applyProtection="1">
      <alignment horizontal="center"/>
      <protection/>
    </xf>
    <xf numFmtId="165" fontId="92" fillId="0" borderId="0" xfId="67" applyNumberFormat="1" applyFont="1" applyBorder="1" applyAlignment="1" applyProtection="1">
      <alignment horizontal="center"/>
      <protection/>
    </xf>
    <xf numFmtId="0" fontId="93" fillId="0" borderId="0" xfId="67" applyFont="1">
      <alignment/>
      <protection/>
    </xf>
    <xf numFmtId="173" fontId="92" fillId="0" borderId="0" xfId="67" applyNumberFormat="1" applyFont="1" applyBorder="1" applyAlignment="1" applyProtection="1" quotePrefix="1">
      <alignment horizontal="center"/>
      <protection/>
    </xf>
    <xf numFmtId="0" fontId="92" fillId="0" borderId="0" xfId="67" applyFont="1">
      <alignment/>
      <protection/>
    </xf>
    <xf numFmtId="2" fontId="92" fillId="0" borderId="0" xfId="67" applyNumberFormat="1" applyFont="1" applyBorder="1" applyAlignment="1" applyProtection="1">
      <alignment horizontal="center"/>
      <protection/>
    </xf>
    <xf numFmtId="168" fontId="92" fillId="0" borderId="0" xfId="67" applyNumberFormat="1" applyFont="1" applyBorder="1" applyAlignment="1" applyProtection="1" quotePrefix="1">
      <alignment horizontal="center"/>
      <protection/>
    </xf>
    <xf numFmtId="4" fontId="19" fillId="0" borderId="15" xfId="67" applyNumberFormat="1" applyFont="1" applyFill="1" applyBorder="1" applyAlignment="1">
      <alignment horizontal="center"/>
      <protection/>
    </xf>
    <xf numFmtId="0" fontId="4" fillId="0" borderId="0" xfId="67" applyFont="1" applyBorder="1" applyAlignment="1">
      <alignment horizontal="center"/>
      <protection/>
    </xf>
    <xf numFmtId="2" fontId="94" fillId="0" borderId="0" xfId="67" applyNumberFormat="1" applyFont="1" applyBorder="1" applyAlignment="1" applyProtection="1">
      <alignment horizontal="left"/>
      <protection/>
    </xf>
    <xf numFmtId="0" fontId="19" fillId="0" borderId="0" xfId="67" applyFont="1" applyAlignment="1">
      <alignment horizontal="center"/>
      <protection/>
    </xf>
    <xf numFmtId="173" fontId="4" fillId="0" borderId="0" xfId="67" applyNumberFormat="1" applyFont="1" applyBorder="1" applyAlignment="1" applyProtection="1">
      <alignment horizontal="left"/>
      <protection/>
    </xf>
    <xf numFmtId="0" fontId="46" fillId="0" borderId="0" xfId="67" applyFont="1" applyFill="1" applyBorder="1">
      <alignment/>
      <protection/>
    </xf>
    <xf numFmtId="0" fontId="19" fillId="0" borderId="0" xfId="67" applyFont="1" applyAlignment="1">
      <alignment horizontal="centerContinuous"/>
      <protection/>
    </xf>
    <xf numFmtId="4" fontId="89" fillId="0" borderId="0" xfId="67" applyNumberFormat="1" applyFont="1" applyBorder="1" applyAlignment="1" applyProtection="1">
      <alignment horizontal="center"/>
      <protection/>
    </xf>
    <xf numFmtId="0" fontId="46" fillId="0" borderId="0" xfId="67" applyFont="1" applyFill="1" applyBorder="1" applyAlignment="1">
      <alignment horizontal="center"/>
      <protection/>
    </xf>
    <xf numFmtId="164" fontId="46" fillId="0" borderId="0" xfId="67" applyNumberFormat="1" applyFont="1" applyBorder="1" applyAlignment="1" applyProtection="1" quotePrefix="1">
      <alignment horizontal="center"/>
      <protection/>
    </xf>
    <xf numFmtId="7" fontId="46" fillId="0" borderId="0" xfId="67" applyNumberFormat="1" applyFont="1" applyFill="1" applyBorder="1" applyAlignment="1">
      <alignment horizontal="center"/>
      <protection/>
    </xf>
    <xf numFmtId="0" fontId="46" fillId="0" borderId="0" xfId="67" applyFont="1" applyFill="1" applyBorder="1" applyAlignment="1">
      <alignment horizontal="centerContinuous"/>
      <protection/>
    </xf>
    <xf numFmtId="0" fontId="46" fillId="0" borderId="0" xfId="67" applyFont="1" applyBorder="1" applyAlignment="1">
      <alignment horizontal="center"/>
      <protection/>
    </xf>
    <xf numFmtId="0" fontId="46" fillId="0" borderId="0" xfId="67" applyFont="1" applyBorder="1" applyAlignment="1" applyProtection="1">
      <alignment horizontal="center"/>
      <protection/>
    </xf>
    <xf numFmtId="4" fontId="92" fillId="0" borderId="0" xfId="67" applyNumberFormat="1" applyFont="1" applyBorder="1" applyAlignment="1" applyProtection="1">
      <alignment horizontal="center"/>
      <protection/>
    </xf>
    <xf numFmtId="168" fontId="19" fillId="0" borderId="0" xfId="67" applyNumberFormat="1" applyFont="1" applyBorder="1" applyAlignment="1" applyProtection="1">
      <alignment horizontal="centerContinuous"/>
      <protection/>
    </xf>
    <xf numFmtId="2" fontId="95" fillId="0" borderId="0" xfId="67" applyNumberFormat="1" applyFont="1" applyBorder="1" applyAlignment="1" applyProtection="1">
      <alignment horizontal="center"/>
      <protection/>
    </xf>
    <xf numFmtId="168" fontId="4" fillId="0" borderId="0" xfId="67" applyNumberFormat="1" applyFont="1" applyBorder="1" applyAlignment="1" applyProtection="1">
      <alignment horizontal="left"/>
      <protection/>
    </xf>
    <xf numFmtId="168" fontId="89" fillId="0" borderId="0" xfId="67" applyNumberFormat="1" applyFont="1" applyBorder="1" applyAlignment="1" applyProtection="1" quotePrefix="1">
      <alignment horizontal="center"/>
      <protection/>
    </xf>
    <xf numFmtId="1" fontId="19" fillId="0" borderId="0" xfId="67" applyNumberFormat="1" applyFont="1" applyBorder="1" applyAlignment="1" applyProtection="1">
      <alignment horizontal="centerContinuous"/>
      <protection/>
    </xf>
    <xf numFmtId="1" fontId="19" fillId="0" borderId="0" xfId="67" applyNumberFormat="1" applyFont="1" applyBorder="1" applyAlignment="1" applyProtection="1">
      <alignment horizontal="center"/>
      <protection/>
    </xf>
    <xf numFmtId="183" fontId="92" fillId="0" borderId="0" xfId="67" applyNumberFormat="1" applyFont="1" applyBorder="1" applyAlignment="1" applyProtection="1">
      <alignment horizontal="centerContinuous"/>
      <protection/>
    </xf>
    <xf numFmtId="168" fontId="19" fillId="0" borderId="0" xfId="67" applyNumberFormat="1" applyFont="1" applyBorder="1" applyAlignment="1" applyProtection="1">
      <alignment horizontal="left"/>
      <protection/>
    </xf>
    <xf numFmtId="7" fontId="19" fillId="0" borderId="0" xfId="67" applyNumberFormat="1" applyFont="1" applyBorder="1" applyAlignment="1">
      <alignment horizontal="right"/>
      <protection/>
    </xf>
    <xf numFmtId="168" fontId="20" fillId="0" borderId="0" xfId="67" applyNumberFormat="1" applyFont="1" applyBorder="1" applyAlignment="1" applyProtection="1">
      <alignment horizontal="left"/>
      <protection/>
    </xf>
    <xf numFmtId="10" fontId="19" fillId="0" borderId="0" xfId="67" applyNumberFormat="1" applyFont="1" applyBorder="1" applyAlignment="1" applyProtection="1">
      <alignment horizontal="center"/>
      <protection/>
    </xf>
    <xf numFmtId="7" fontId="19" fillId="0" borderId="0" xfId="67" applyNumberFormat="1" applyFont="1" applyAlignment="1">
      <alignment horizontal="right"/>
      <protection/>
    </xf>
    <xf numFmtId="0" fontId="19" fillId="0" borderId="0" xfId="67" applyFont="1" quotePrefix="1">
      <alignment/>
      <protection/>
    </xf>
    <xf numFmtId="7" fontId="19" fillId="0" borderId="0" xfId="67" applyNumberFormat="1" applyFont="1" applyBorder="1" applyAlignment="1" applyProtection="1">
      <alignment horizontal="center"/>
      <protection/>
    </xf>
    <xf numFmtId="2" fontId="19" fillId="0" borderId="0" xfId="67" applyNumberFormat="1" applyFont="1" applyBorder="1" applyAlignment="1" applyProtection="1">
      <alignment horizontal="center"/>
      <protection/>
    </xf>
    <xf numFmtId="168" fontId="19" fillId="0" borderId="0" xfId="67" applyNumberFormat="1" applyFont="1" applyBorder="1" applyAlignment="1" applyProtection="1" quotePrefix="1">
      <alignment horizontal="center"/>
      <protection/>
    </xf>
    <xf numFmtId="7" fontId="19" fillId="0" borderId="0" xfId="67" applyNumberFormat="1" applyFont="1" applyBorder="1" applyAlignment="1" applyProtection="1">
      <alignment horizontal="left"/>
      <protection/>
    </xf>
    <xf numFmtId="0" fontId="93" fillId="0" borderId="0" xfId="67" applyFont="1" quotePrefix="1">
      <alignment/>
      <protection/>
    </xf>
    <xf numFmtId="0" fontId="96" fillId="0" borderId="0" xfId="67" applyFont="1" applyAlignment="1">
      <alignment vertical="center"/>
      <protection/>
    </xf>
    <xf numFmtId="0" fontId="21" fillId="0" borderId="14" xfId="67" applyFont="1" applyBorder="1" applyAlignment="1">
      <alignment vertical="center"/>
      <protection/>
    </xf>
    <xf numFmtId="0" fontId="21" fillId="0" borderId="0" xfId="67" applyFont="1" applyBorder="1" applyAlignment="1">
      <alignment horizontal="center" vertical="center"/>
      <protection/>
    </xf>
    <xf numFmtId="168" fontId="21" fillId="0" borderId="0" xfId="67" applyNumberFormat="1" applyFont="1" applyBorder="1" applyAlignment="1" applyProtection="1">
      <alignment horizontal="left" vertical="center"/>
      <protection/>
    </xf>
    <xf numFmtId="0" fontId="96" fillId="0" borderId="0" xfId="67" applyFont="1" applyAlignment="1" quotePrefix="1">
      <alignment vertical="center"/>
      <protection/>
    </xf>
    <xf numFmtId="0" fontId="21" fillId="0" borderId="0" xfId="67" applyFont="1" applyBorder="1" applyAlignment="1" applyProtection="1">
      <alignment horizontal="center" vertical="center"/>
      <protection/>
    </xf>
    <xf numFmtId="165" fontId="21" fillId="0" borderId="0" xfId="67" applyNumberFormat="1" applyFont="1" applyBorder="1" applyAlignment="1" applyProtection="1">
      <alignment horizontal="center" vertical="center"/>
      <protection/>
    </xf>
    <xf numFmtId="4" fontId="10" fillId="0" borderId="16" xfId="67" applyNumberFormat="1" applyFont="1" applyBorder="1" applyAlignment="1" applyProtection="1">
      <alignment horizontal="center" vertical="center"/>
      <protection/>
    </xf>
    <xf numFmtId="7" fontId="97" fillId="0" borderId="17" xfId="67" applyNumberFormat="1" applyFont="1" applyFill="1" applyBorder="1" applyAlignment="1">
      <alignment horizontal="center" vertical="center"/>
      <protection/>
    </xf>
    <xf numFmtId="168" fontId="10" fillId="0" borderId="0" xfId="67" applyNumberFormat="1" applyFont="1" applyBorder="1" applyAlignment="1" applyProtection="1">
      <alignment horizontal="left" vertical="center"/>
      <protection/>
    </xf>
    <xf numFmtId="173" fontId="21" fillId="0" borderId="0" xfId="67" applyNumberFormat="1" applyFont="1" applyBorder="1" applyAlignment="1" applyProtection="1" quotePrefix="1">
      <alignment horizontal="center" vertical="center"/>
      <protection/>
    </xf>
    <xf numFmtId="168" fontId="21" fillId="0" borderId="0" xfId="67" applyNumberFormat="1" applyFont="1" applyBorder="1" applyAlignment="1" applyProtection="1">
      <alignment horizontal="center" vertical="center"/>
      <protection/>
    </xf>
    <xf numFmtId="2" fontId="98" fillId="0" borderId="0" xfId="67" applyNumberFormat="1" applyFont="1" applyBorder="1" applyAlignment="1" applyProtection="1">
      <alignment horizontal="center" vertical="center"/>
      <protection/>
    </xf>
    <xf numFmtId="168" fontId="99" fillId="0" borderId="0" xfId="67" applyNumberFormat="1" applyFont="1" applyBorder="1" applyAlignment="1" applyProtection="1" quotePrefix="1">
      <alignment horizontal="center" vertical="center"/>
      <protection/>
    </xf>
    <xf numFmtId="4" fontId="21" fillId="0" borderId="15" xfId="67" applyNumberFormat="1" applyFont="1" applyFill="1" applyBorder="1" applyAlignment="1">
      <alignment horizontal="center" vertical="center"/>
      <protection/>
    </xf>
    <xf numFmtId="0" fontId="19" fillId="0" borderId="18" xfId="67" applyFont="1" applyBorder="1">
      <alignment/>
      <protection/>
    </xf>
    <xf numFmtId="0" fontId="19" fillId="0" borderId="19" xfId="67" applyFont="1" applyBorder="1">
      <alignment/>
      <protection/>
    </xf>
    <xf numFmtId="0" fontId="3" fillId="0" borderId="19" xfId="67" applyBorder="1">
      <alignment/>
      <protection/>
    </xf>
    <xf numFmtId="0" fontId="19" fillId="0" borderId="20" xfId="67" applyFont="1" applyFill="1" applyBorder="1">
      <alignment/>
      <protection/>
    </xf>
    <xf numFmtId="0" fontId="12" fillId="0" borderId="0" xfId="67" applyFont="1" applyBorder="1" applyAlignment="1">
      <alignment horizontal="left"/>
      <protection/>
    </xf>
    <xf numFmtId="8" fontId="46" fillId="0" borderId="0" xfId="54" applyNumberFormat="1" applyFont="1" applyBorder="1" applyAlignment="1">
      <alignment horizontal="center"/>
    </xf>
    <xf numFmtId="0" fontId="6" fillId="0" borderId="0" xfId="67" applyFont="1" applyFill="1" applyBorder="1" applyAlignment="1" applyProtection="1">
      <alignment horizontal="centerContinuous"/>
      <protection/>
    </xf>
    <xf numFmtId="0" fontId="3" fillId="0" borderId="12" xfId="67" applyBorder="1">
      <alignment/>
      <protection/>
    </xf>
    <xf numFmtId="0" fontId="21" fillId="0" borderId="0" xfId="67" applyFont="1" applyAlignment="1">
      <alignment/>
      <protection/>
    </xf>
    <xf numFmtId="7" fontId="19" fillId="0" borderId="0" xfId="67" applyNumberFormat="1" applyFont="1" applyBorder="1" applyAlignment="1">
      <alignment horizontal="center"/>
      <protection/>
    </xf>
    <xf numFmtId="0" fontId="19" fillId="0" borderId="0" xfId="67" applyFont="1" applyBorder="1" applyAlignment="1" applyProtection="1">
      <alignment horizontal="left"/>
      <protection/>
    </xf>
    <xf numFmtId="0" fontId="19" fillId="0" borderId="0" xfId="67" applyFont="1" applyBorder="1" applyAlignment="1">
      <alignment horizontal="left"/>
      <protection/>
    </xf>
    <xf numFmtId="174" fontId="19" fillId="0" borderId="0" xfId="67" applyNumberFormat="1" applyFont="1" applyBorder="1" applyAlignment="1" applyProtection="1">
      <alignment horizontal="center"/>
      <protection/>
    </xf>
    <xf numFmtId="7" fontId="19" fillId="0" borderId="0" xfId="67" applyNumberFormat="1" applyFont="1" applyBorder="1" applyAlignment="1">
      <alignment horizontal="centerContinuous"/>
      <protection/>
    </xf>
    <xf numFmtId="1" fontId="46" fillId="0" borderId="0" xfId="67" applyNumberFormat="1" applyFont="1" applyBorder="1" applyAlignment="1" applyProtection="1">
      <alignment horizontal="center"/>
      <protection/>
    </xf>
    <xf numFmtId="0" fontId="28" fillId="0" borderId="21" xfId="64" applyFont="1" applyBorder="1" applyAlignment="1">
      <alignment horizontal="center" vertical="center"/>
      <protection/>
    </xf>
    <xf numFmtId="164" fontId="28" fillId="0" borderId="17" xfId="67" applyNumberFormat="1" applyFont="1" applyBorder="1" applyAlignment="1" applyProtection="1">
      <alignment horizontal="center" vertical="center" wrapText="1"/>
      <protection/>
    </xf>
    <xf numFmtId="0" fontId="28" fillId="0" borderId="22" xfId="67" applyFont="1" applyBorder="1" applyAlignment="1" applyProtection="1">
      <alignment horizontal="center" vertical="center" wrapText="1"/>
      <protection/>
    </xf>
    <xf numFmtId="168" fontId="28" fillId="0" borderId="21" xfId="67" applyNumberFormat="1" applyFont="1" applyBorder="1" applyAlignment="1" applyProtection="1">
      <alignment horizontal="center" vertical="center"/>
      <protection/>
    </xf>
    <xf numFmtId="168" fontId="58" fillId="37" borderId="21" xfId="67" applyNumberFormat="1" applyFont="1" applyFill="1" applyBorder="1" applyAlignment="1" applyProtection="1">
      <alignment horizontal="center" vertical="center"/>
      <protection/>
    </xf>
    <xf numFmtId="0" fontId="60" fillId="42" borderId="21" xfId="67" applyFont="1" applyFill="1" applyBorder="1" applyAlignment="1">
      <alignment horizontal="center" vertical="center" wrapText="1"/>
      <protection/>
    </xf>
    <xf numFmtId="0" fontId="59" fillId="46" borderId="21" xfId="67" applyFont="1" applyFill="1" applyBorder="1" applyAlignment="1">
      <alignment horizontal="center" vertical="center" wrapText="1"/>
      <protection/>
    </xf>
    <xf numFmtId="0" fontId="83" fillId="35" borderId="16" xfId="67" applyFont="1" applyFill="1" applyBorder="1" applyAlignment="1" applyProtection="1">
      <alignment horizontal="centerContinuous" vertical="center" wrapText="1"/>
      <protection/>
    </xf>
    <xf numFmtId="0" fontId="84" fillId="35" borderId="22" xfId="67" applyFont="1" applyFill="1" applyBorder="1" applyAlignment="1">
      <alignment horizontal="centerContinuous"/>
      <protection/>
    </xf>
    <xf numFmtId="0" fontId="83" fillId="35" borderId="17" xfId="67" applyFont="1" applyFill="1" applyBorder="1" applyAlignment="1">
      <alignment horizontal="centerContinuous" vertical="center"/>
      <protection/>
    </xf>
    <xf numFmtId="0" fontId="60" fillId="47" borderId="16" xfId="67" applyFont="1" applyFill="1" applyBorder="1" applyAlignment="1">
      <alignment horizontal="centerContinuous" vertical="center" wrapText="1"/>
      <protection/>
    </xf>
    <xf numFmtId="0" fontId="85" fillId="47" borderId="22" xfId="67" applyFont="1" applyFill="1" applyBorder="1" applyAlignment="1">
      <alignment horizontal="centerContinuous"/>
      <protection/>
    </xf>
    <xf numFmtId="0" fontId="60" fillId="47" borderId="17" xfId="67" applyFont="1" applyFill="1" applyBorder="1" applyAlignment="1">
      <alignment horizontal="centerContinuous" vertical="center"/>
      <protection/>
    </xf>
    <xf numFmtId="0" fontId="60" fillId="39" borderId="21" xfId="67" applyFont="1" applyFill="1" applyBorder="1" applyAlignment="1">
      <alignment horizontal="centerContinuous" vertical="center" wrapText="1"/>
      <protection/>
    </xf>
    <xf numFmtId="0" fontId="60" fillId="48" borderId="21" xfId="67" applyFont="1" applyFill="1" applyBorder="1" applyAlignment="1">
      <alignment horizontal="centerContinuous" vertical="center" wrapText="1"/>
      <protection/>
    </xf>
    <xf numFmtId="0" fontId="28" fillId="0" borderId="17" xfId="67" applyFont="1" applyBorder="1" applyAlignment="1">
      <alignment horizontal="center" vertical="center" wrapText="1"/>
      <protection/>
    </xf>
    <xf numFmtId="0" fontId="12" fillId="0" borderId="15" xfId="67" applyFont="1" applyFill="1" applyBorder="1" applyAlignment="1">
      <alignment horizontal="center"/>
      <protection/>
    </xf>
    <xf numFmtId="0" fontId="19" fillId="0" borderId="28" xfId="67" applyFont="1" applyBorder="1">
      <alignment/>
      <protection/>
    </xf>
    <xf numFmtId="164" fontId="19" fillId="0" borderId="29" xfId="67" applyNumberFormat="1" applyFont="1" applyBorder="1" applyProtection="1">
      <alignment/>
      <protection/>
    </xf>
    <xf numFmtId="164" fontId="19" fillId="0" borderId="28" xfId="67" applyNumberFormat="1" applyFont="1" applyBorder="1" applyAlignment="1" applyProtection="1">
      <alignment horizontal="center"/>
      <protection/>
    </xf>
    <xf numFmtId="164" fontId="19" fillId="0" borderId="23" xfId="67" applyNumberFormat="1" applyFont="1" applyBorder="1" applyAlignment="1" applyProtection="1">
      <alignment horizontal="center"/>
      <protection/>
    </xf>
    <xf numFmtId="164" fontId="86" fillId="37" borderId="23" xfId="67" applyNumberFormat="1" applyFont="1" applyFill="1" applyBorder="1" applyAlignment="1" applyProtection="1">
      <alignment horizontal="center"/>
      <protection/>
    </xf>
    <xf numFmtId="0" fontId="87" fillId="34" borderId="23" xfId="67" applyFont="1" applyFill="1" applyBorder="1" applyAlignment="1">
      <alignment horizontal="center"/>
      <protection/>
    </xf>
    <xf numFmtId="0" fontId="19" fillId="0" borderId="23" xfId="67" applyFont="1" applyBorder="1" applyAlignment="1">
      <alignment horizontal="center"/>
      <protection/>
    </xf>
    <xf numFmtId="0" fontId="19" fillId="0" borderId="66" xfId="67" applyFont="1" applyBorder="1" applyAlignment="1">
      <alignment horizontal="center"/>
      <protection/>
    </xf>
    <xf numFmtId="0" fontId="12" fillId="0" borderId="29" xfId="67" applyFont="1" applyBorder="1" applyAlignment="1">
      <alignment horizontal="center"/>
      <protection/>
    </xf>
    <xf numFmtId="0" fontId="12" fillId="0" borderId="23" xfId="67" applyFont="1" applyBorder="1" applyAlignment="1">
      <alignment horizontal="center"/>
      <protection/>
    </xf>
    <xf numFmtId="0" fontId="62" fillId="42" borderId="23" xfId="67" applyFont="1" applyFill="1" applyBorder="1" applyAlignment="1">
      <alignment horizontal="center"/>
      <protection/>
    </xf>
    <xf numFmtId="0" fontId="78" fillId="46" borderId="23" xfId="67" applyFont="1" applyFill="1" applyBorder="1" applyAlignment="1">
      <alignment horizontal="center"/>
      <protection/>
    </xf>
    <xf numFmtId="168" fontId="88" fillId="35" borderId="24" xfId="67" applyNumberFormat="1" applyFont="1" applyFill="1" applyBorder="1" applyAlignment="1" applyProtection="1" quotePrefix="1">
      <alignment horizontal="center"/>
      <protection/>
    </xf>
    <xf numFmtId="168" fontId="88" fillId="35" borderId="67" xfId="67" applyNumberFormat="1" applyFont="1" applyFill="1" applyBorder="1" applyAlignment="1" applyProtection="1" quotePrefix="1">
      <alignment horizontal="center"/>
      <protection/>
    </xf>
    <xf numFmtId="4" fontId="88" fillId="35" borderId="56" xfId="67" applyNumberFormat="1" applyFont="1" applyFill="1" applyBorder="1" applyAlignment="1" applyProtection="1">
      <alignment horizontal="center"/>
      <protection/>
    </xf>
    <xf numFmtId="168" fontId="62" fillId="47" borderId="24" xfId="67" applyNumberFormat="1" applyFont="1" applyFill="1" applyBorder="1" applyAlignment="1" applyProtection="1" quotePrefix="1">
      <alignment horizontal="center"/>
      <protection/>
    </xf>
    <xf numFmtId="168" fontId="62" fillId="47" borderId="67" xfId="67" applyNumberFormat="1" applyFont="1" applyFill="1" applyBorder="1" applyAlignment="1" applyProtection="1" quotePrefix="1">
      <alignment horizontal="center"/>
      <protection/>
    </xf>
    <xf numFmtId="4" fontId="62" fillId="47" borderId="56" xfId="67" applyNumberFormat="1" applyFont="1" applyFill="1" applyBorder="1" applyAlignment="1" applyProtection="1">
      <alignment horizontal="center"/>
      <protection/>
    </xf>
    <xf numFmtId="4" fontId="62" fillId="39" borderId="23" xfId="67" applyNumberFormat="1" applyFont="1" applyFill="1" applyBorder="1" applyAlignment="1" applyProtection="1">
      <alignment horizontal="center"/>
      <protection/>
    </xf>
    <xf numFmtId="4" fontId="62" fillId="48" borderId="23" xfId="67" applyNumberFormat="1" applyFont="1" applyFill="1" applyBorder="1" applyAlignment="1" applyProtection="1">
      <alignment horizontal="center"/>
      <protection/>
    </xf>
    <xf numFmtId="0" fontId="12" fillId="0" borderId="56" xfId="67" applyFont="1" applyBorder="1" applyAlignment="1">
      <alignment horizontal="left"/>
      <protection/>
    </xf>
    <xf numFmtId="0" fontId="46" fillId="0" borderId="56" xfId="67" applyFont="1" applyBorder="1" applyAlignment="1">
      <alignment horizontal="center"/>
      <protection/>
    </xf>
    <xf numFmtId="0" fontId="12" fillId="0" borderId="28" xfId="73" applyFont="1" applyBorder="1" applyAlignment="1">
      <alignment horizontal="center"/>
      <protection/>
    </xf>
    <xf numFmtId="164" fontId="12" fillId="0" borderId="29" xfId="73" applyNumberFormat="1" applyFont="1" applyBorder="1" applyAlignment="1" applyProtection="1">
      <alignment horizontal="center"/>
      <protection/>
    </xf>
    <xf numFmtId="165" fontId="12" fillId="0" borderId="28" xfId="73" applyNumberFormat="1" applyFont="1" applyBorder="1" applyAlignment="1" applyProtection="1">
      <alignment horizontal="center"/>
      <protection/>
    </xf>
    <xf numFmtId="164" fontId="12" fillId="0" borderId="28" xfId="73" applyNumberFormat="1" applyFont="1" applyBorder="1" applyAlignment="1" applyProtection="1">
      <alignment horizontal="center"/>
      <protection/>
    </xf>
    <xf numFmtId="0" fontId="86" fillId="37" borderId="28" xfId="67" applyFont="1" applyFill="1" applyBorder="1" applyAlignment="1" applyProtection="1">
      <alignment horizontal="center"/>
      <protection/>
    </xf>
    <xf numFmtId="168" fontId="87" fillId="34" borderId="28" xfId="67" applyNumberFormat="1" applyFont="1" applyFill="1" applyBorder="1" applyAlignment="1" applyProtection="1">
      <alignment horizontal="center"/>
      <protection/>
    </xf>
    <xf numFmtId="22" fontId="12" fillId="0" borderId="28" xfId="73" applyNumberFormat="1" applyFont="1" applyBorder="1" applyAlignment="1">
      <alignment horizontal="center"/>
      <protection/>
    </xf>
    <xf numFmtId="22" fontId="12" fillId="0" borderId="32" xfId="73" applyNumberFormat="1" applyFont="1" applyBorder="1" applyAlignment="1">
      <alignment horizontal="center"/>
      <protection/>
    </xf>
    <xf numFmtId="4" fontId="12" fillId="0" borderId="28" xfId="67" applyNumberFormat="1" applyFont="1" applyFill="1" applyBorder="1" applyAlignment="1" applyProtection="1" quotePrefix="1">
      <alignment horizontal="center"/>
      <protection/>
    </xf>
    <xf numFmtId="173" fontId="12" fillId="0" borderId="29" xfId="67" applyNumberFormat="1" applyFont="1" applyBorder="1" applyAlignment="1" applyProtection="1" quotePrefix="1">
      <alignment horizontal="center"/>
      <protection/>
    </xf>
    <xf numFmtId="168" fontId="12" fillId="0" borderId="28" xfId="67" applyNumberFormat="1" applyFont="1" applyBorder="1" applyAlignment="1" applyProtection="1">
      <alignment horizontal="center"/>
      <protection/>
    </xf>
    <xf numFmtId="2" fontId="62" fillId="42" borderId="28" xfId="67" applyNumberFormat="1" applyFont="1" applyFill="1" applyBorder="1" applyAlignment="1" applyProtection="1">
      <alignment horizontal="center"/>
      <protection/>
    </xf>
    <xf numFmtId="2" fontId="78" fillId="46" borderId="28" xfId="67" applyNumberFormat="1" applyFont="1" applyFill="1" applyBorder="1" applyAlignment="1" applyProtection="1">
      <alignment horizontal="center"/>
      <protection/>
    </xf>
    <xf numFmtId="168" fontId="88" fillId="35" borderId="30" xfId="67" applyNumberFormat="1" applyFont="1" applyFill="1" applyBorder="1" applyAlignment="1" applyProtection="1" quotePrefix="1">
      <alignment horizontal="center"/>
      <protection/>
    </xf>
    <xf numFmtId="168" fontId="88" fillId="35" borderId="31" xfId="67" applyNumberFormat="1" applyFont="1" applyFill="1" applyBorder="1" applyAlignment="1" applyProtection="1" quotePrefix="1">
      <alignment horizontal="center"/>
      <protection/>
    </xf>
    <xf numFmtId="4" fontId="88" fillId="35" borderId="29" xfId="67" applyNumberFormat="1" applyFont="1" applyFill="1" applyBorder="1" applyAlignment="1" applyProtection="1">
      <alignment horizontal="center"/>
      <protection/>
    </xf>
    <xf numFmtId="168" fontId="62" fillId="47" borderId="30" xfId="67" applyNumberFormat="1" applyFont="1" applyFill="1" applyBorder="1" applyAlignment="1" applyProtection="1" quotePrefix="1">
      <alignment horizontal="center"/>
      <protection/>
    </xf>
    <xf numFmtId="168" fontId="62" fillId="47" borderId="31" xfId="67" applyNumberFormat="1" applyFont="1" applyFill="1" applyBorder="1" applyAlignment="1" applyProtection="1" quotePrefix="1">
      <alignment horizontal="center"/>
      <protection/>
    </xf>
    <xf numFmtId="4" fontId="62" fillId="47" borderId="29" xfId="67" applyNumberFormat="1" applyFont="1" applyFill="1" applyBorder="1" applyAlignment="1" applyProtection="1">
      <alignment horizontal="center"/>
      <protection/>
    </xf>
    <xf numFmtId="4" fontId="62" fillId="39" borderId="28" xfId="67" applyNumberFormat="1" applyFont="1" applyFill="1" applyBorder="1" applyAlignment="1" applyProtection="1">
      <alignment horizontal="center"/>
      <protection/>
    </xf>
    <xf numFmtId="4" fontId="62" fillId="48" borderId="28" xfId="67" applyNumberFormat="1" applyFont="1" applyFill="1" applyBorder="1" applyAlignment="1" applyProtection="1">
      <alignment horizontal="center"/>
      <protection/>
    </xf>
    <xf numFmtId="4" fontId="12" fillId="0" borderId="29" xfId="67" applyNumberFormat="1" applyFont="1" applyBorder="1" applyAlignment="1" applyProtection="1">
      <alignment horizontal="center"/>
      <protection/>
    </xf>
    <xf numFmtId="4" fontId="46" fillId="0" borderId="29" xfId="67" applyNumberFormat="1" applyFont="1" applyFill="1" applyBorder="1" applyAlignment="1">
      <alignment horizontal="right"/>
      <protection/>
    </xf>
    <xf numFmtId="0" fontId="12" fillId="0" borderId="36" xfId="67" applyFont="1" applyBorder="1" applyAlignment="1">
      <alignment horizontal="center"/>
      <protection/>
    </xf>
    <xf numFmtId="0" fontId="19" fillId="0" borderId="36" xfId="67" applyFont="1" applyBorder="1" applyAlignment="1">
      <alignment horizontal="center"/>
      <protection/>
    </xf>
    <xf numFmtId="164" fontId="89" fillId="0" borderId="36" xfId="67" applyNumberFormat="1" applyFont="1" applyBorder="1" applyAlignment="1" applyProtection="1">
      <alignment horizontal="center"/>
      <protection/>
    </xf>
    <xf numFmtId="0" fontId="19" fillId="0" borderId="36" xfId="67" applyFont="1" applyBorder="1" applyAlignment="1" applyProtection="1">
      <alignment horizontal="center"/>
      <protection/>
    </xf>
    <xf numFmtId="165" fontId="19" fillId="0" borderId="36" xfId="67" applyNumberFormat="1" applyFont="1" applyBorder="1" applyAlignment="1" applyProtection="1">
      <alignment horizontal="center"/>
      <protection/>
    </xf>
    <xf numFmtId="165" fontId="86" fillId="37" borderId="36" xfId="67" applyNumberFormat="1" applyFont="1" applyFill="1" applyBorder="1" applyAlignment="1" applyProtection="1">
      <alignment horizontal="center"/>
      <protection/>
    </xf>
    <xf numFmtId="168" fontId="87" fillId="34" borderId="36" xfId="67" applyNumberFormat="1" applyFont="1" applyFill="1" applyBorder="1" applyAlignment="1" applyProtection="1">
      <alignment horizontal="center"/>
      <protection/>
    </xf>
    <xf numFmtId="168" fontId="19" fillId="0" borderId="36" xfId="67" applyNumberFormat="1" applyFont="1" applyBorder="1" applyAlignment="1" applyProtection="1">
      <alignment horizontal="center"/>
      <protection/>
    </xf>
    <xf numFmtId="173" fontId="12" fillId="0" borderId="36" xfId="67" applyNumberFormat="1" applyFont="1" applyBorder="1" applyAlignment="1" applyProtection="1" quotePrefix="1">
      <alignment horizontal="center"/>
      <protection/>
    </xf>
    <xf numFmtId="2" fontId="62" fillId="42" borderId="36" xfId="67" applyNumberFormat="1" applyFont="1" applyFill="1" applyBorder="1" applyAlignment="1" applyProtection="1">
      <alignment horizontal="center"/>
      <protection/>
    </xf>
    <xf numFmtId="2" fontId="78" fillId="46" borderId="36" xfId="67" applyNumberFormat="1" applyFont="1" applyFill="1" applyBorder="1" applyAlignment="1" applyProtection="1">
      <alignment horizontal="center"/>
      <protection/>
    </xf>
    <xf numFmtId="168" fontId="88" fillId="35" borderId="37" xfId="67" applyNumberFormat="1" applyFont="1" applyFill="1" applyBorder="1" applyAlignment="1" applyProtection="1" quotePrefix="1">
      <alignment horizontal="center"/>
      <protection/>
    </xf>
    <xf numFmtId="168" fontId="88" fillId="35" borderId="68" xfId="67" applyNumberFormat="1" applyFont="1" applyFill="1" applyBorder="1" applyAlignment="1" applyProtection="1" quotePrefix="1">
      <alignment horizontal="center"/>
      <protection/>
    </xf>
    <xf numFmtId="4" fontId="88" fillId="35" borderId="50" xfId="67" applyNumberFormat="1" applyFont="1" applyFill="1" applyBorder="1" applyAlignment="1" applyProtection="1">
      <alignment horizontal="center"/>
      <protection/>
    </xf>
    <xf numFmtId="168" fontId="62" fillId="47" borderId="37" xfId="67" applyNumberFormat="1" applyFont="1" applyFill="1" applyBorder="1" applyAlignment="1" applyProtection="1" quotePrefix="1">
      <alignment horizontal="center"/>
      <protection/>
    </xf>
    <xf numFmtId="168" fontId="62" fillId="47" borderId="68" xfId="67" applyNumberFormat="1" applyFont="1" applyFill="1" applyBorder="1" applyAlignment="1" applyProtection="1" quotePrefix="1">
      <alignment horizontal="center"/>
      <protection/>
    </xf>
    <xf numFmtId="4" fontId="62" fillId="47" borderId="50" xfId="67" applyNumberFormat="1" applyFont="1" applyFill="1" applyBorder="1" applyAlignment="1" applyProtection="1">
      <alignment horizontal="center"/>
      <protection/>
    </xf>
    <xf numFmtId="4" fontId="62" fillId="39" borderId="36" xfId="67" applyNumberFormat="1" applyFont="1" applyFill="1" applyBorder="1" applyAlignment="1" applyProtection="1">
      <alignment horizontal="center"/>
      <protection/>
    </xf>
    <xf numFmtId="4" fontId="62" fillId="48" borderId="36" xfId="67" applyNumberFormat="1" applyFont="1" applyFill="1" applyBorder="1" applyAlignment="1" applyProtection="1">
      <alignment horizontal="center"/>
      <protection/>
    </xf>
    <xf numFmtId="4" fontId="47" fillId="0" borderId="36" xfId="67" applyNumberFormat="1" applyFont="1" applyBorder="1" applyAlignment="1" applyProtection="1">
      <alignment horizontal="center"/>
      <protection/>
    </xf>
    <xf numFmtId="168" fontId="63" fillId="0" borderId="36" xfId="67" applyNumberFormat="1" applyFont="1" applyFill="1" applyBorder="1" applyAlignment="1">
      <alignment horizontal="center"/>
      <protection/>
    </xf>
    <xf numFmtId="2" fontId="87" fillId="42" borderId="21" xfId="67" applyNumberFormat="1" applyFont="1" applyFill="1" applyBorder="1" applyAlignment="1" applyProtection="1">
      <alignment horizontal="center"/>
      <protection/>
    </xf>
    <xf numFmtId="2" fontId="74" fillId="46" borderId="21" xfId="67" applyNumberFormat="1" applyFont="1" applyFill="1" applyBorder="1" applyAlignment="1" applyProtection="1">
      <alignment horizontal="center"/>
      <protection/>
    </xf>
    <xf numFmtId="2" fontId="90" fillId="35" borderId="21" xfId="67" applyNumberFormat="1" applyFont="1" applyFill="1" applyBorder="1" applyAlignment="1" applyProtection="1">
      <alignment horizontal="center"/>
      <protection/>
    </xf>
    <xf numFmtId="2" fontId="87" fillId="47" borderId="21" xfId="67" applyNumberFormat="1" applyFont="1" applyFill="1" applyBorder="1" applyAlignment="1" applyProtection="1">
      <alignment horizontal="center"/>
      <protection/>
    </xf>
    <xf numFmtId="2" fontId="87" fillId="39" borderId="21" xfId="67" applyNumberFormat="1" applyFont="1" applyFill="1" applyBorder="1" applyAlignment="1" applyProtection="1">
      <alignment horizontal="center"/>
      <protection/>
    </xf>
    <xf numFmtId="2" fontId="87" fillId="48" borderId="21" xfId="67" applyNumberFormat="1" applyFont="1" applyFill="1" applyBorder="1" applyAlignment="1" applyProtection="1">
      <alignment horizontal="center"/>
      <protection/>
    </xf>
    <xf numFmtId="2" fontId="19" fillId="0" borderId="44" xfId="67" applyNumberFormat="1" applyFont="1" applyBorder="1" applyAlignment="1" applyProtection="1">
      <alignment horizontal="center"/>
      <protection/>
    </xf>
    <xf numFmtId="7" fontId="46" fillId="0" borderId="21" xfId="67" applyNumberFormat="1" applyFont="1" applyBorder="1" applyAlignment="1" applyProtection="1">
      <alignment horizontal="right"/>
      <protection/>
    </xf>
    <xf numFmtId="0" fontId="46" fillId="0" borderId="0" xfId="67" applyFont="1" applyBorder="1" applyAlignment="1">
      <alignment horizontal="left"/>
      <protection/>
    </xf>
    <xf numFmtId="165" fontId="46" fillId="0" borderId="0" xfId="67" applyNumberFormat="1" applyFont="1" applyBorder="1" applyAlignment="1" applyProtection="1">
      <alignment horizontal="center"/>
      <protection/>
    </xf>
    <xf numFmtId="0" fontId="28" fillId="0" borderId="0" xfId="67" applyFont="1">
      <alignment/>
      <protection/>
    </xf>
    <xf numFmtId="168" fontId="46" fillId="0" borderId="0" xfId="67" applyNumberFormat="1" applyFont="1" applyBorder="1" applyAlignment="1" applyProtection="1">
      <alignment horizontal="center"/>
      <protection/>
    </xf>
    <xf numFmtId="2" fontId="87" fillId="0" borderId="22" xfId="67" applyNumberFormat="1" applyFont="1" applyFill="1" applyBorder="1" applyAlignment="1" applyProtection="1">
      <alignment horizontal="center"/>
      <protection/>
    </xf>
    <xf numFmtId="2" fontId="74" fillId="0" borderId="22" xfId="67" applyNumberFormat="1" applyFont="1" applyFill="1" applyBorder="1" applyAlignment="1" applyProtection="1">
      <alignment horizontal="center"/>
      <protection/>
    </xf>
    <xf numFmtId="2" fontId="90" fillId="0" borderId="22" xfId="67" applyNumberFormat="1" applyFont="1" applyFill="1" applyBorder="1" applyAlignment="1" applyProtection="1">
      <alignment horizontal="center"/>
      <protection/>
    </xf>
    <xf numFmtId="0" fontId="58" fillId="49" borderId="21" xfId="67" applyFont="1" applyFill="1" applyBorder="1" applyAlignment="1" applyProtection="1">
      <alignment horizontal="center" vertical="center"/>
      <protection/>
    </xf>
    <xf numFmtId="0" fontId="60" fillId="52" borderId="21" xfId="67" applyFont="1" applyFill="1" applyBorder="1" applyAlignment="1">
      <alignment vertical="center" wrapText="1"/>
      <protection/>
    </xf>
    <xf numFmtId="0" fontId="60" fillId="49" borderId="41" xfId="67" applyFont="1" applyFill="1" applyBorder="1" applyAlignment="1">
      <alignment vertical="center" wrapText="1"/>
      <protection/>
    </xf>
    <xf numFmtId="0" fontId="60" fillId="49" borderId="44" xfId="67" applyFont="1" applyFill="1" applyBorder="1" applyAlignment="1">
      <alignment vertical="center" wrapText="1"/>
      <protection/>
    </xf>
    <xf numFmtId="0" fontId="91" fillId="49" borderId="28" xfId="67" applyFont="1" applyFill="1" applyBorder="1" applyAlignment="1">
      <alignment horizontal="center"/>
      <protection/>
    </xf>
    <xf numFmtId="0" fontId="27" fillId="49" borderId="0" xfId="67" applyFont="1" applyFill="1" applyBorder="1" applyAlignment="1">
      <alignment horizontal="left"/>
      <protection/>
    </xf>
    <xf numFmtId="0" fontId="27" fillId="49" borderId="59" xfId="67" applyFont="1" applyFill="1" applyBorder="1" applyAlignment="1">
      <alignment horizontal="left"/>
      <protection/>
    </xf>
    <xf numFmtId="0" fontId="12" fillId="0" borderId="27" xfId="67" applyFont="1" applyBorder="1" applyAlignment="1" applyProtection="1">
      <alignment horizontal="center"/>
      <protection/>
    </xf>
    <xf numFmtId="0" fontId="12" fillId="0" borderId="32" xfId="67" applyFont="1" applyBorder="1" applyAlignment="1" applyProtection="1">
      <alignment horizontal="center"/>
      <protection/>
    </xf>
    <xf numFmtId="168" fontId="91" fillId="49" borderId="28" xfId="67" applyNumberFormat="1" applyFont="1" applyFill="1" applyBorder="1" applyAlignment="1" applyProtection="1">
      <alignment horizontal="center"/>
      <protection/>
    </xf>
    <xf numFmtId="22" fontId="12" fillId="0" borderId="30" xfId="67" applyNumberFormat="1" applyFont="1" applyBorder="1" applyAlignment="1" applyProtection="1">
      <alignment horizontal="center"/>
      <protection locked="0"/>
    </xf>
    <xf numFmtId="22" fontId="12" fillId="0" borderId="33" xfId="67" applyNumberFormat="1" applyFont="1" applyBorder="1" applyAlignment="1" applyProtection="1">
      <alignment horizontal="center"/>
      <protection locked="0"/>
    </xf>
    <xf numFmtId="168" fontId="12" fillId="0" borderId="28" xfId="67" applyNumberFormat="1" applyFont="1" applyFill="1" applyBorder="1" applyAlignment="1" applyProtection="1">
      <alignment horizontal="center"/>
      <protection/>
    </xf>
    <xf numFmtId="164" fontId="61" fillId="37" borderId="62" xfId="67" applyNumberFormat="1" applyFont="1" applyFill="1" applyBorder="1" applyAlignment="1" applyProtection="1">
      <alignment horizontal="center"/>
      <protection locked="0"/>
    </xf>
    <xf numFmtId="2" fontId="62" fillId="52" borderId="28" xfId="67" applyNumberFormat="1" applyFont="1" applyFill="1" applyBorder="1" applyAlignment="1">
      <alignment horizontal="center"/>
      <protection/>
    </xf>
    <xf numFmtId="168" fontId="62" fillId="49" borderId="0" xfId="67" applyNumberFormat="1" applyFont="1" applyFill="1" applyBorder="1" applyAlignment="1" applyProtection="1" quotePrefix="1">
      <alignment horizontal="center"/>
      <protection/>
    </xf>
    <xf numFmtId="168" fontId="62" fillId="49" borderId="59" xfId="67" applyNumberFormat="1" applyFont="1" applyFill="1" applyBorder="1" applyAlignment="1" applyProtection="1" quotePrefix="1">
      <alignment horizontal="center"/>
      <protection/>
    </xf>
    <xf numFmtId="22" fontId="12" fillId="0" borderId="28" xfId="67" applyNumberFormat="1" applyFont="1" applyFill="1" applyBorder="1" applyAlignment="1">
      <alignment horizontal="center"/>
      <protection/>
    </xf>
    <xf numFmtId="164" fontId="12" fillId="0" borderId="70" xfId="67" applyNumberFormat="1" applyFont="1" applyBorder="1" applyAlignment="1" applyProtection="1">
      <alignment horizontal="center"/>
      <protection/>
    </xf>
    <xf numFmtId="168" fontId="91" fillId="49" borderId="36" xfId="67" applyNumberFormat="1" applyFont="1" applyFill="1" applyBorder="1" applyAlignment="1" applyProtection="1">
      <alignment horizontal="center"/>
      <protection/>
    </xf>
    <xf numFmtId="168" fontId="27" fillId="49" borderId="64" xfId="67" applyNumberFormat="1" applyFont="1" applyFill="1" applyBorder="1" applyAlignment="1" applyProtection="1" quotePrefix="1">
      <alignment horizontal="center"/>
      <protection/>
    </xf>
    <xf numFmtId="168" fontId="27" fillId="49" borderId="50" xfId="67" applyNumberFormat="1" applyFont="1" applyFill="1" applyBorder="1" applyAlignment="1" applyProtection="1" quotePrefix="1">
      <alignment horizontal="center"/>
      <protection/>
    </xf>
    <xf numFmtId="2" fontId="57" fillId="0" borderId="41" xfId="67" applyNumberFormat="1" applyFont="1" applyFill="1" applyBorder="1" applyAlignment="1">
      <alignment horizontal="center"/>
      <protection/>
    </xf>
    <xf numFmtId="168" fontId="47" fillId="0" borderId="41" xfId="67" applyNumberFormat="1" applyFont="1" applyFill="1" applyBorder="1" applyAlignment="1" applyProtection="1" quotePrefix="1">
      <alignment horizontal="center"/>
      <protection/>
    </xf>
    <xf numFmtId="168" fontId="12" fillId="0" borderId="41" xfId="67" applyNumberFormat="1" applyFont="1" applyFill="1" applyBorder="1" applyAlignment="1">
      <alignment horizontal="center"/>
      <protection/>
    </xf>
    <xf numFmtId="168" fontId="27" fillId="49" borderId="0" xfId="67" applyNumberFormat="1" applyFont="1" applyFill="1" applyBorder="1" applyAlignment="1" applyProtection="1" quotePrefix="1">
      <alignment horizontal="center"/>
      <protection/>
    </xf>
    <xf numFmtId="0" fontId="58" fillId="37" borderId="17" xfId="67" applyFont="1" applyFill="1" applyBorder="1" applyAlignment="1" applyProtection="1">
      <alignment horizontal="center" vertical="center"/>
      <protection/>
    </xf>
    <xf numFmtId="0" fontId="59" fillId="39" borderId="21" xfId="67" applyFont="1" applyFill="1" applyBorder="1" applyAlignment="1">
      <alignment horizontal="center" vertical="center" wrapText="1"/>
      <protection/>
    </xf>
    <xf numFmtId="0" fontId="32" fillId="45" borderId="16" xfId="67" applyFont="1" applyFill="1" applyBorder="1" applyAlignment="1" applyProtection="1">
      <alignment horizontal="centerContinuous" vertical="center" wrapText="1"/>
      <protection/>
    </xf>
    <xf numFmtId="0" fontId="32" fillId="45" borderId="17" xfId="67" applyFont="1" applyFill="1" applyBorder="1" applyAlignment="1">
      <alignment horizontal="centerContinuous" vertical="center"/>
      <protection/>
    </xf>
    <xf numFmtId="0" fontId="66" fillId="43" borderId="16" xfId="67" applyFont="1" applyFill="1" applyBorder="1" applyAlignment="1" applyProtection="1">
      <alignment horizontal="centerContinuous" vertical="center" wrapText="1"/>
      <protection/>
    </xf>
    <xf numFmtId="0" fontId="66" fillId="43" borderId="17" xfId="67" applyFont="1" applyFill="1" applyBorder="1" applyAlignment="1">
      <alignment horizontal="centerContinuous" vertical="center"/>
      <protection/>
    </xf>
    <xf numFmtId="0" fontId="35" fillId="36" borderId="21" xfId="67" applyFont="1" applyFill="1" applyBorder="1" applyAlignment="1">
      <alignment horizontal="center" vertical="center" wrapText="1"/>
      <protection/>
    </xf>
    <xf numFmtId="0" fontId="65" fillId="36" borderId="21" xfId="67" applyFont="1" applyFill="1" applyBorder="1" applyAlignment="1">
      <alignment horizontal="center" vertical="center" wrapText="1"/>
      <protection/>
    </xf>
    <xf numFmtId="0" fontId="59" fillId="0" borderId="21" xfId="67" applyFont="1" applyFill="1" applyBorder="1" applyAlignment="1">
      <alignment horizontal="center" vertical="center" wrapText="1"/>
      <protection/>
    </xf>
    <xf numFmtId="0" fontId="12" fillId="0" borderId="23" xfId="67" applyFont="1" applyFill="1" applyBorder="1" applyAlignment="1">
      <alignment/>
      <protection/>
    </xf>
    <xf numFmtId="0" fontId="12" fillId="0" borderId="91" xfId="67" applyFont="1" applyFill="1" applyBorder="1" applyAlignment="1">
      <alignment/>
      <protection/>
    </xf>
    <xf numFmtId="0" fontId="12" fillId="0" borderId="56" xfId="67" applyFont="1" applyFill="1" applyBorder="1" applyAlignment="1">
      <alignment/>
      <protection/>
    </xf>
    <xf numFmtId="174" fontId="61" fillId="37" borderId="28" xfId="67" applyNumberFormat="1" applyFont="1" applyFill="1" applyBorder="1" applyAlignment="1" applyProtection="1">
      <alignment horizontal="center"/>
      <protection/>
    </xf>
    <xf numFmtId="168" fontId="12" fillId="0" borderId="29" xfId="67" applyNumberFormat="1" applyFont="1" applyBorder="1" applyAlignment="1" applyProtection="1">
      <alignment horizontal="center"/>
      <protection locked="0"/>
    </xf>
    <xf numFmtId="164" fontId="61" fillId="37" borderId="62" xfId="67" applyNumberFormat="1" applyFont="1" applyFill="1" applyBorder="1" applyAlignment="1" applyProtection="1">
      <alignment horizontal="center"/>
      <protection/>
    </xf>
    <xf numFmtId="2" fontId="78" fillId="39" borderId="28" xfId="67" applyNumberFormat="1" applyFont="1" applyFill="1" applyBorder="1" applyAlignment="1" applyProtection="1">
      <alignment horizontal="center"/>
      <protection/>
    </xf>
    <xf numFmtId="168" fontId="48" fillId="45" borderId="48" xfId="67" applyNumberFormat="1" applyFont="1" applyFill="1" applyBorder="1" applyAlignment="1" applyProtection="1" quotePrefix="1">
      <alignment horizontal="center"/>
      <protection/>
    </xf>
    <xf numFmtId="168" fontId="48" fillId="45" borderId="49" xfId="67" applyNumberFormat="1" applyFont="1" applyFill="1" applyBorder="1" applyAlignment="1" applyProtection="1" quotePrefix="1">
      <alignment horizontal="center"/>
      <protection/>
    </xf>
    <xf numFmtId="168" fontId="70" fillId="43" borderId="48" xfId="67" applyNumberFormat="1" applyFont="1" applyFill="1" applyBorder="1" applyAlignment="1" applyProtection="1" quotePrefix="1">
      <alignment horizontal="center"/>
      <protection/>
    </xf>
    <xf numFmtId="168" fontId="70" fillId="43" borderId="49" xfId="67" applyNumberFormat="1" applyFont="1" applyFill="1" applyBorder="1" applyAlignment="1" applyProtection="1" quotePrefix="1">
      <alignment horizontal="center"/>
      <protection/>
    </xf>
    <xf numFmtId="168" fontId="51" fillId="36" borderId="27" xfId="67" applyNumberFormat="1" applyFont="1" applyFill="1" applyBorder="1" applyAlignment="1" applyProtection="1" quotePrefix="1">
      <alignment horizontal="center"/>
      <protection/>
    </xf>
    <xf numFmtId="2" fontId="69" fillId="36" borderId="28" xfId="67" applyNumberFormat="1" applyFont="1" applyFill="1" applyBorder="1" applyAlignment="1" applyProtection="1">
      <alignment horizontal="center"/>
      <protection/>
    </xf>
    <xf numFmtId="0" fontId="12" fillId="0" borderId="62" xfId="67" applyFont="1" applyBorder="1" applyAlignment="1" applyProtection="1">
      <alignment horizontal="center"/>
      <protection locked="0"/>
    </xf>
    <xf numFmtId="0" fontId="12" fillId="0" borderId="33" xfId="67" applyFont="1" applyBorder="1" applyAlignment="1" applyProtection="1">
      <alignment horizontal="center"/>
      <protection locked="0"/>
    </xf>
    <xf numFmtId="168" fontId="12" fillId="0" borderId="34" xfId="67" applyNumberFormat="1" applyFont="1" applyFill="1" applyBorder="1" applyAlignment="1" applyProtection="1">
      <alignment/>
      <protection/>
    </xf>
    <xf numFmtId="168" fontId="12" fillId="0" borderId="69" xfId="67" applyNumberFormat="1" applyFont="1" applyFill="1" applyBorder="1" applyAlignment="1" applyProtection="1">
      <alignment/>
      <protection/>
    </xf>
    <xf numFmtId="168" fontId="12" fillId="0" borderId="90" xfId="67" applyNumberFormat="1" applyFont="1" applyFill="1" applyBorder="1" applyAlignment="1" applyProtection="1">
      <alignment/>
      <protection/>
    </xf>
    <xf numFmtId="4" fontId="75" fillId="0" borderId="0" xfId="67" applyNumberFormat="1" applyFont="1" applyFill="1" applyBorder="1" applyAlignment="1">
      <alignment horizontal="right"/>
      <protection/>
    </xf>
    <xf numFmtId="7" fontId="4" fillId="0" borderId="0" xfId="67" applyNumberFormat="1" applyFont="1" applyBorder="1" applyAlignment="1">
      <alignment horizontal="centerContinuous"/>
      <protection/>
    </xf>
    <xf numFmtId="170" fontId="19" fillId="0" borderId="0" xfId="67" applyNumberFormat="1" applyFont="1" applyBorder="1" applyAlignment="1" applyProtection="1">
      <alignment horizontal="center"/>
      <protection/>
    </xf>
    <xf numFmtId="168" fontId="19" fillId="0" borderId="0" xfId="67" applyNumberFormat="1" applyFont="1" applyBorder="1">
      <alignment/>
      <protection/>
    </xf>
    <xf numFmtId="168" fontId="92" fillId="0" borderId="0" xfId="67" applyNumberFormat="1" applyFont="1" applyBorder="1" applyAlignment="1" applyProtection="1" quotePrefix="1">
      <alignment horizontal="right"/>
      <protection/>
    </xf>
    <xf numFmtId="7" fontId="19" fillId="0" borderId="62" xfId="67" applyNumberFormat="1" applyFont="1" applyBorder="1" applyAlignment="1">
      <alignment horizontal="centerContinuous"/>
      <protection/>
    </xf>
    <xf numFmtId="0" fontId="10" fillId="0" borderId="16" xfId="67" applyFont="1" applyBorder="1" applyAlignment="1">
      <alignment horizontal="center"/>
      <protection/>
    </xf>
    <xf numFmtId="7" fontId="10" fillId="0" borderId="17" xfId="67" applyNumberFormat="1" applyFont="1" applyBorder="1" applyAlignment="1">
      <alignment horizontal="center"/>
      <protection/>
    </xf>
    <xf numFmtId="168" fontId="4" fillId="0" borderId="16" xfId="67" applyNumberFormat="1" applyFont="1" applyBorder="1" applyAlignment="1" applyProtection="1">
      <alignment horizontal="center" vertical="center"/>
      <protection/>
    </xf>
    <xf numFmtId="183" fontId="4" fillId="0" borderId="17" xfId="67" applyNumberFormat="1" applyFont="1" applyBorder="1" applyAlignment="1" applyProtection="1">
      <alignment horizontal="centerContinuous" vertical="center"/>
      <protection/>
    </xf>
    <xf numFmtId="7" fontId="4" fillId="0" borderId="0" xfId="72" applyNumberFormat="1" applyFont="1" applyBorder="1" applyAlignment="1">
      <alignment horizontal="center"/>
      <protection/>
    </xf>
    <xf numFmtId="0" fontId="46" fillId="0" borderId="0" xfId="67" applyFont="1" applyBorder="1" applyAlignment="1">
      <alignment horizontal="centerContinuous"/>
      <protection/>
    </xf>
    <xf numFmtId="1" fontId="46" fillId="0" borderId="0" xfId="67" applyNumberFormat="1" applyFont="1" applyFill="1" applyBorder="1" applyAlignment="1">
      <alignment horizontal="center"/>
      <protection/>
    </xf>
    <xf numFmtId="0" fontId="12" fillId="0" borderId="27" xfId="73" applyFont="1" applyBorder="1" applyAlignment="1" applyProtection="1">
      <alignment horizontal="center"/>
      <protection/>
    </xf>
    <xf numFmtId="0" fontId="12" fillId="0" borderId="32" xfId="73" applyFont="1" applyBorder="1" applyAlignment="1" applyProtection="1">
      <alignment horizontal="center"/>
      <protection/>
    </xf>
    <xf numFmtId="164" fontId="12" fillId="0" borderId="27" xfId="73" applyNumberFormat="1" applyFont="1" applyBorder="1" applyAlignment="1" applyProtection="1">
      <alignment horizontal="center"/>
      <protection/>
    </xf>
    <xf numFmtId="1" fontId="12" fillId="0" borderId="49" xfId="73" applyNumberFormat="1" applyFont="1" applyBorder="1" applyAlignment="1" applyProtection="1">
      <alignment horizontal="center"/>
      <protection/>
    </xf>
    <xf numFmtId="22" fontId="12" fillId="0" borderId="28" xfId="73" applyNumberFormat="1" applyFont="1" applyFill="1" applyBorder="1" applyAlignment="1" applyProtection="1">
      <alignment horizontal="center"/>
      <protection/>
    </xf>
    <xf numFmtId="164" fontId="12" fillId="0" borderId="27" xfId="67" applyNumberFormat="1" applyFont="1" applyBorder="1" applyAlignment="1" applyProtection="1">
      <alignment horizontal="center"/>
      <protection/>
    </xf>
    <xf numFmtId="1" fontId="12" fillId="0" borderId="49" xfId="67" applyNumberFormat="1" applyFont="1" applyBorder="1" applyAlignment="1" applyProtection="1" quotePrefix="1">
      <alignment horizontal="center"/>
      <protection/>
    </xf>
    <xf numFmtId="164" fontId="12" fillId="0" borderId="28" xfId="67" applyNumberFormat="1" applyFont="1" applyBorder="1" applyAlignment="1" applyProtection="1" quotePrefix="1">
      <alignment horizontal="center"/>
      <protection/>
    </xf>
    <xf numFmtId="168" fontId="12" fillId="0" borderId="29" xfId="67" applyNumberFormat="1" applyFont="1" applyBorder="1" applyAlignment="1" applyProtection="1">
      <alignment horizontal="center"/>
      <protection/>
    </xf>
    <xf numFmtId="0" fontId="12" fillId="0" borderId="34" xfId="67" applyFont="1" applyBorder="1" applyAlignment="1">
      <alignment horizontal="center"/>
      <protection/>
    </xf>
    <xf numFmtId="0" fontId="58" fillId="37" borderId="21" xfId="73" applyFont="1" applyFill="1" applyBorder="1" applyAlignment="1" applyProtection="1">
      <alignment horizontal="center" vertical="center"/>
      <protection/>
    </xf>
    <xf numFmtId="0" fontId="59" fillId="39" borderId="21" xfId="73" applyFont="1" applyFill="1" applyBorder="1" applyAlignment="1">
      <alignment horizontal="center" vertical="center" wrapText="1"/>
      <protection/>
    </xf>
    <xf numFmtId="0" fontId="32" fillId="45" borderId="16" xfId="73" applyFont="1" applyFill="1" applyBorder="1" applyAlignment="1" applyProtection="1">
      <alignment horizontal="centerContinuous" vertical="center" wrapText="1"/>
      <protection/>
    </xf>
    <xf numFmtId="0" fontId="32" fillId="45" borderId="17" xfId="73" applyFont="1" applyFill="1" applyBorder="1" applyAlignment="1">
      <alignment horizontal="centerContinuous" vertical="center"/>
      <protection/>
    </xf>
    <xf numFmtId="0" fontId="35" fillId="36" borderId="21" xfId="73" applyFont="1" applyFill="1" applyBorder="1" applyAlignment="1">
      <alignment horizontal="center" vertical="center" wrapText="1"/>
      <protection/>
    </xf>
    <xf numFmtId="0" fontId="12" fillId="0" borderId="59" xfId="73" applyFont="1" applyBorder="1" applyAlignment="1">
      <alignment horizontal="center"/>
      <protection/>
    </xf>
    <xf numFmtId="0" fontId="61" fillId="37" borderId="35" xfId="73" applyFont="1" applyFill="1" applyBorder="1" applyAlignment="1">
      <alignment horizontal="center"/>
      <protection/>
    </xf>
    <xf numFmtId="0" fontId="12" fillId="0" borderId="60" xfId="73" applyFont="1" applyBorder="1" applyAlignment="1">
      <alignment horizontal="center"/>
      <protection/>
    </xf>
    <xf numFmtId="0" fontId="12" fillId="0" borderId="35" xfId="73" applyFont="1" applyBorder="1" applyAlignment="1">
      <alignment horizontal="center"/>
      <protection/>
    </xf>
    <xf numFmtId="0" fontId="61" fillId="37" borderId="0" xfId="73" applyFont="1" applyFill="1" applyBorder="1" applyAlignment="1">
      <alignment horizontal="center"/>
      <protection/>
    </xf>
    <xf numFmtId="0" fontId="78" fillId="39" borderId="43" xfId="73" applyFont="1" applyFill="1" applyBorder="1" applyAlignment="1">
      <alignment horizontal="center"/>
      <protection/>
    </xf>
    <xf numFmtId="0" fontId="48" fillId="45" borderId="45" xfId="73" applyFont="1" applyFill="1" applyBorder="1" applyAlignment="1">
      <alignment horizontal="center"/>
      <protection/>
    </xf>
    <xf numFmtId="0" fontId="48" fillId="45" borderId="46" xfId="73" applyFont="1" applyFill="1" applyBorder="1" applyAlignment="1">
      <alignment horizontal="center"/>
      <protection/>
    </xf>
    <xf numFmtId="0" fontId="51" fillId="36" borderId="43" xfId="73" applyFont="1" applyFill="1" applyBorder="1" applyAlignment="1">
      <alignment horizontal="center"/>
      <protection/>
    </xf>
    <xf numFmtId="0" fontId="12" fillId="0" borderId="43" xfId="73" applyFont="1" applyBorder="1" applyAlignment="1">
      <alignment horizontal="center"/>
      <protection/>
    </xf>
    <xf numFmtId="7" fontId="75" fillId="0" borderId="43" xfId="73" applyNumberFormat="1" applyFont="1" applyFill="1" applyBorder="1" applyAlignment="1">
      <alignment horizontal="center"/>
      <protection/>
    </xf>
    <xf numFmtId="0" fontId="72" fillId="0" borderId="61" xfId="73" applyFont="1" applyBorder="1" applyAlignment="1" applyProtection="1">
      <alignment horizontal="center"/>
      <protection locked="0"/>
    </xf>
    <xf numFmtId="0" fontId="72" fillId="0" borderId="27" xfId="73" applyFont="1" applyBorder="1" applyAlignment="1" applyProtection="1">
      <alignment horizontal="center"/>
      <protection locked="0"/>
    </xf>
    <xf numFmtId="174" fontId="61" fillId="37" borderId="27" xfId="73" applyNumberFormat="1" applyFont="1" applyFill="1" applyBorder="1" applyAlignment="1" applyProtection="1">
      <alignment horizontal="center"/>
      <protection/>
    </xf>
    <xf numFmtId="22" fontId="12" fillId="0" borderId="48" xfId="73" applyNumberFormat="1" applyFont="1" applyBorder="1" applyAlignment="1" applyProtection="1">
      <alignment horizontal="center"/>
      <protection locked="0"/>
    </xf>
    <xf numFmtId="22" fontId="12" fillId="0" borderId="61" xfId="73" applyNumberFormat="1" applyFont="1" applyBorder="1" applyAlignment="1" applyProtection="1">
      <alignment horizontal="center"/>
      <protection locked="0"/>
    </xf>
    <xf numFmtId="2" fontId="12" fillId="0" borderId="27" xfId="73" applyNumberFormat="1" applyFont="1" applyFill="1" applyBorder="1" applyAlignment="1" applyProtection="1" quotePrefix="1">
      <alignment horizontal="center"/>
      <protection/>
    </xf>
    <xf numFmtId="164" fontId="12" fillId="0" borderId="27" xfId="73" applyNumberFormat="1" applyFont="1" applyFill="1" applyBorder="1" applyAlignment="1" applyProtection="1" quotePrefix="1">
      <alignment horizontal="center"/>
      <protection/>
    </xf>
    <xf numFmtId="168" fontId="12" fillId="0" borderId="47" xfId="73" applyNumberFormat="1" applyFont="1" applyBorder="1" applyAlignment="1" applyProtection="1">
      <alignment horizontal="center"/>
      <protection locked="0"/>
    </xf>
    <xf numFmtId="164" fontId="61" fillId="37" borderId="61" xfId="73" applyNumberFormat="1" applyFont="1" applyFill="1" applyBorder="1" applyAlignment="1" applyProtection="1">
      <alignment horizontal="center"/>
      <protection/>
    </xf>
    <xf numFmtId="2" fontId="78" fillId="39" borderId="27" xfId="73" applyNumberFormat="1" applyFont="1" applyFill="1" applyBorder="1" applyAlignment="1" applyProtection="1">
      <alignment horizontal="center"/>
      <protection/>
    </xf>
    <xf numFmtId="168" fontId="48" fillId="45" borderId="48" xfId="73" applyNumberFormat="1" applyFont="1" applyFill="1" applyBorder="1" applyAlignment="1" applyProtection="1" quotePrefix="1">
      <alignment horizontal="center"/>
      <protection/>
    </xf>
    <xf numFmtId="168" fontId="48" fillId="45" borderId="49" xfId="73" applyNumberFormat="1" applyFont="1" applyFill="1" applyBorder="1" applyAlignment="1" applyProtection="1" quotePrefix="1">
      <alignment horizontal="center"/>
      <protection/>
    </xf>
    <xf numFmtId="168" fontId="51" fillId="36" borderId="27" xfId="73" applyNumberFormat="1" applyFont="1" applyFill="1" applyBorder="1" applyAlignment="1" applyProtection="1" quotePrefix="1">
      <alignment horizontal="center"/>
      <protection/>
    </xf>
    <xf numFmtId="168" fontId="12" fillId="0" borderId="27" xfId="73" applyNumberFormat="1" applyFont="1" applyBorder="1" applyAlignment="1" applyProtection="1">
      <alignment horizontal="center"/>
      <protection/>
    </xf>
    <xf numFmtId="4" fontId="75" fillId="0" borderId="27" xfId="73" applyNumberFormat="1" applyFont="1" applyFill="1" applyBorder="1" applyAlignment="1">
      <alignment horizontal="right"/>
      <protection/>
    </xf>
    <xf numFmtId="174" fontId="61" fillId="37" borderId="28" xfId="73" applyNumberFormat="1" applyFont="1" applyFill="1" applyBorder="1" applyAlignment="1" applyProtection="1">
      <alignment horizontal="center"/>
      <protection/>
    </xf>
    <xf numFmtId="2" fontId="12" fillId="0" borderId="28" xfId="73" applyNumberFormat="1" applyFont="1" applyFill="1" applyBorder="1" applyAlignment="1" applyProtection="1" quotePrefix="1">
      <alignment horizontal="center"/>
      <protection/>
    </xf>
    <xf numFmtId="164" fontId="12" fillId="0" borderId="28" xfId="73" applyNumberFormat="1" applyFont="1" applyFill="1" applyBorder="1" applyAlignment="1" applyProtection="1" quotePrefix="1">
      <alignment horizontal="center"/>
      <protection/>
    </xf>
    <xf numFmtId="164" fontId="61" fillId="37" borderId="62" xfId="73" applyNumberFormat="1" applyFont="1" applyFill="1" applyBorder="1" applyAlignment="1" applyProtection="1">
      <alignment horizontal="center"/>
      <protection/>
    </xf>
    <xf numFmtId="2" fontId="78" fillId="39" borderId="28" xfId="73" applyNumberFormat="1" applyFont="1" applyFill="1" applyBorder="1" applyAlignment="1" applyProtection="1">
      <alignment horizontal="center"/>
      <protection/>
    </xf>
    <xf numFmtId="0" fontId="12" fillId="0" borderId="35" xfId="60" applyFont="1" applyBorder="1" applyAlignment="1" applyProtection="1">
      <alignment horizontal="center"/>
      <protection locked="0"/>
    </xf>
    <xf numFmtId="0" fontId="72" fillId="0" borderId="0" xfId="73" applyFont="1" applyBorder="1" applyAlignment="1" applyProtection="1">
      <alignment horizontal="center"/>
      <protection locked="0"/>
    </xf>
    <xf numFmtId="0" fontId="72" fillId="0" borderId="60" xfId="73" applyFont="1" applyBorder="1" applyAlignment="1" applyProtection="1">
      <alignment horizontal="center"/>
      <protection locked="0"/>
    </xf>
    <xf numFmtId="0" fontId="12" fillId="0" borderId="34" xfId="60" applyFont="1" applyBorder="1" applyAlignment="1" applyProtection="1">
      <alignment horizontal="center"/>
      <protection locked="0"/>
    </xf>
    <xf numFmtId="0" fontId="72" fillId="0" borderId="34" xfId="73" applyFont="1" applyBorder="1" applyAlignment="1" applyProtection="1">
      <alignment horizontal="center"/>
      <protection locked="0"/>
    </xf>
    <xf numFmtId="1" fontId="12" fillId="0" borderId="90" xfId="67" applyNumberFormat="1" applyFont="1" applyBorder="1" applyAlignment="1" applyProtection="1" quotePrefix="1">
      <alignment horizontal="center"/>
      <protection/>
    </xf>
    <xf numFmtId="174" fontId="61" fillId="37" borderId="34" xfId="73" applyNumberFormat="1" applyFont="1" applyFill="1" applyBorder="1" applyAlignment="1" applyProtection="1">
      <alignment horizontal="center"/>
      <protection/>
    </xf>
    <xf numFmtId="22" fontId="12" fillId="0" borderId="34" xfId="73" applyNumberFormat="1" applyFont="1" applyBorder="1" applyAlignment="1" applyProtection="1">
      <alignment horizontal="center"/>
      <protection locked="0"/>
    </xf>
    <xf numFmtId="2" fontId="12" fillId="0" borderId="34" xfId="73" applyNumberFormat="1" applyFont="1" applyFill="1" applyBorder="1" applyAlignment="1" applyProtection="1" quotePrefix="1">
      <alignment horizontal="center"/>
      <protection/>
    </xf>
    <xf numFmtId="164" fontId="12" fillId="0" borderId="34" xfId="73" applyNumberFormat="1" applyFont="1" applyFill="1" applyBorder="1" applyAlignment="1" applyProtection="1" quotePrefix="1">
      <alignment horizontal="center"/>
      <protection/>
    </xf>
    <xf numFmtId="168" fontId="12" fillId="0" borderId="34" xfId="73" applyNumberFormat="1" applyFont="1" applyBorder="1" applyAlignment="1" applyProtection="1">
      <alignment horizontal="center"/>
      <protection locked="0"/>
    </xf>
    <xf numFmtId="164" fontId="61" fillId="37" borderId="34" xfId="73" applyNumberFormat="1" applyFont="1" applyFill="1" applyBorder="1" applyAlignment="1" applyProtection="1">
      <alignment horizontal="center"/>
      <protection/>
    </xf>
    <xf numFmtId="2" fontId="78" fillId="39" borderId="34" xfId="73" applyNumberFormat="1" applyFont="1" applyFill="1" applyBorder="1" applyAlignment="1" applyProtection="1">
      <alignment horizontal="center"/>
      <protection/>
    </xf>
    <xf numFmtId="168" fontId="48" fillId="45" borderId="34" xfId="73" applyNumberFormat="1" applyFont="1" applyFill="1" applyBorder="1" applyAlignment="1" applyProtection="1" quotePrefix="1">
      <alignment horizontal="center"/>
      <protection/>
    </xf>
    <xf numFmtId="168" fontId="51" fillId="36" borderId="34" xfId="73" applyNumberFormat="1" applyFont="1" applyFill="1" applyBorder="1" applyAlignment="1" applyProtection="1" quotePrefix="1">
      <alignment horizontal="center"/>
      <protection/>
    </xf>
    <xf numFmtId="168" fontId="12" fillId="0" borderId="34" xfId="73" applyNumberFormat="1" applyFont="1" applyBorder="1" applyAlignment="1" applyProtection="1">
      <alignment horizontal="center"/>
      <protection/>
    </xf>
    <xf numFmtId="4" fontId="75" fillId="0" borderId="34" xfId="73" applyNumberFormat="1" applyFont="1" applyFill="1" applyBorder="1" applyAlignment="1">
      <alignment horizontal="right"/>
      <protection/>
    </xf>
    <xf numFmtId="4" fontId="75" fillId="0" borderId="36" xfId="67" applyNumberFormat="1" applyFont="1" applyFill="1" applyBorder="1" applyAlignment="1">
      <alignment horizontal="right"/>
      <protection/>
    </xf>
    <xf numFmtId="164" fontId="46" fillId="0" borderId="0" xfId="67" applyNumberFormat="1" applyFont="1" applyBorder="1" applyAlignment="1" applyProtection="1">
      <alignment horizontal="center"/>
      <protection/>
    </xf>
    <xf numFmtId="168" fontId="4" fillId="0" borderId="16" xfId="67" applyNumberFormat="1" applyFont="1" applyBorder="1" applyAlignment="1" applyProtection="1">
      <alignment horizontal="center"/>
      <protection/>
    </xf>
    <xf numFmtId="183" fontId="4" fillId="0" borderId="17" xfId="67" applyNumberFormat="1" applyFont="1" applyBorder="1" applyAlignment="1" applyProtection="1">
      <alignment horizontal="centerContinuous"/>
      <protection/>
    </xf>
    <xf numFmtId="0" fontId="19" fillId="0" borderId="0" xfId="67" applyFont="1" applyAlignment="1">
      <alignment horizontal="left"/>
      <protection/>
    </xf>
    <xf numFmtId="0" fontId="46" fillId="0" borderId="0" xfId="67" applyFont="1" applyFill="1" applyBorder="1" applyAlignment="1">
      <alignment horizontal="left"/>
      <protection/>
    </xf>
    <xf numFmtId="0" fontId="12" fillId="0" borderId="0" xfId="62" applyFont="1" applyFill="1">
      <alignment/>
      <protection/>
    </xf>
    <xf numFmtId="0" fontId="12" fillId="0" borderId="0" xfId="62" applyFont="1">
      <alignment/>
      <protection/>
    </xf>
    <xf numFmtId="0" fontId="3" fillId="0" borderId="0" xfId="62">
      <alignment/>
      <protection/>
    </xf>
    <xf numFmtId="0" fontId="11" fillId="0" borderId="0" xfId="62" applyFont="1" applyAlignment="1">
      <alignment horizontal="right" vertical="top"/>
      <protection/>
    </xf>
    <xf numFmtId="0" fontId="6" fillId="0" borderId="0" xfId="62" applyFont="1" applyFill="1" applyBorder="1" applyAlignment="1" applyProtection="1">
      <alignment horizontal="center"/>
      <protection/>
    </xf>
    <xf numFmtId="0" fontId="79" fillId="0" borderId="0" xfId="62" applyFont="1" applyFill="1">
      <alignment/>
      <protection/>
    </xf>
    <xf numFmtId="0" fontId="80" fillId="0" borderId="0" xfId="62" applyFont="1" applyAlignment="1">
      <alignment horizontal="centerContinuous"/>
      <protection/>
    </xf>
    <xf numFmtId="0" fontId="79" fillId="0" borderId="0" xfId="62" applyFont="1" applyAlignment="1">
      <alignment horizontal="centerContinuous"/>
      <protection/>
    </xf>
    <xf numFmtId="0" fontId="79" fillId="0" borderId="0" xfId="62" applyFont="1">
      <alignment/>
      <protection/>
    </xf>
    <xf numFmtId="0" fontId="13" fillId="0" borderId="0" xfId="62" applyFont="1">
      <alignment/>
      <protection/>
    </xf>
    <xf numFmtId="0" fontId="6" fillId="0" borderId="0" xfId="62" applyFont="1" applyFill="1" applyBorder="1" applyAlignment="1" applyProtection="1">
      <alignment horizontal="left"/>
      <protection/>
    </xf>
    <xf numFmtId="0" fontId="12" fillId="0" borderId="11" xfId="62" applyFont="1" applyBorder="1">
      <alignment/>
      <protection/>
    </xf>
    <xf numFmtId="0" fontId="12" fillId="0" borderId="12" xfId="62" applyFont="1" applyBorder="1">
      <alignment/>
      <protection/>
    </xf>
    <xf numFmtId="0" fontId="12" fillId="0" borderId="12" xfId="62" applyFont="1" applyBorder="1" applyAlignment="1" applyProtection="1">
      <alignment horizontal="left"/>
      <protection/>
    </xf>
    <xf numFmtId="0" fontId="3" fillId="0" borderId="12" xfId="62" applyBorder="1">
      <alignment/>
      <protection/>
    </xf>
    <xf numFmtId="0" fontId="12" fillId="0" borderId="13" xfId="62" applyFont="1" applyFill="1" applyBorder="1">
      <alignment/>
      <protection/>
    </xf>
    <xf numFmtId="0" fontId="12" fillId="0" borderId="14" xfId="62" applyFont="1" applyBorder="1">
      <alignment/>
      <protection/>
    </xf>
    <xf numFmtId="0" fontId="12" fillId="0" borderId="0" xfId="62" applyFont="1" applyBorder="1">
      <alignment/>
      <protection/>
    </xf>
    <xf numFmtId="0" fontId="18" fillId="0" borderId="0" xfId="62" applyFont="1" applyBorder="1" applyAlignment="1">
      <alignment horizontal="left"/>
      <protection/>
    </xf>
    <xf numFmtId="0" fontId="17" fillId="0" borderId="0" xfId="62" applyFont="1" applyBorder="1">
      <alignment/>
      <protection/>
    </xf>
    <xf numFmtId="0" fontId="12" fillId="0" borderId="15" xfId="62" applyFont="1" applyFill="1" applyBorder="1">
      <alignment/>
      <protection/>
    </xf>
    <xf numFmtId="0" fontId="21" fillId="0" borderId="0" xfId="62" applyFont="1">
      <alignment/>
      <protection/>
    </xf>
    <xf numFmtId="0" fontId="21" fillId="0" borderId="14" xfId="62" applyFont="1" applyBorder="1">
      <alignment/>
      <protection/>
    </xf>
    <xf numFmtId="0" fontId="21" fillId="0" borderId="0" xfId="62" applyFont="1" applyBorder="1">
      <alignment/>
      <protection/>
    </xf>
    <xf numFmtId="0" fontId="16" fillId="0" borderId="0" xfId="62" applyFont="1" applyBorder="1">
      <alignment/>
      <protection/>
    </xf>
    <xf numFmtId="0" fontId="21" fillId="0" borderId="15" xfId="62" applyFont="1" applyFill="1" applyBorder="1">
      <alignment/>
      <protection/>
    </xf>
    <xf numFmtId="0" fontId="12" fillId="0" borderId="0" xfId="62" applyFont="1" applyBorder="1" applyProtection="1">
      <alignment/>
      <protection/>
    </xf>
    <xf numFmtId="0" fontId="22" fillId="0" borderId="14" xfId="62" applyFont="1" applyBorder="1" applyAlignment="1">
      <alignment horizontal="centerContinuous"/>
      <protection/>
    </xf>
    <xf numFmtId="0" fontId="3" fillId="0" borderId="0" xfId="62" applyNumberFormat="1" applyAlignment="1">
      <alignment horizontal="centerContinuous"/>
      <protection/>
    </xf>
    <xf numFmtId="0" fontId="22" fillId="0" borderId="0" xfId="62" applyFont="1" applyBorder="1" applyAlignment="1">
      <alignment horizontal="centerContinuous"/>
      <protection/>
    </xf>
    <xf numFmtId="0" fontId="21" fillId="0" borderId="0" xfId="62" applyFont="1" applyBorder="1" applyAlignment="1">
      <alignment horizontal="centerContinuous"/>
      <protection/>
    </xf>
    <xf numFmtId="0" fontId="3" fillId="0" borderId="0" xfId="62" applyAlignment="1">
      <alignment horizontal="centerContinuous"/>
      <protection/>
    </xf>
    <xf numFmtId="0" fontId="21" fillId="0" borderId="0" xfId="62" applyFont="1" applyAlignment="1">
      <alignment horizontal="centerContinuous"/>
      <protection/>
    </xf>
    <xf numFmtId="0" fontId="21" fillId="0" borderId="0" xfId="62" applyFont="1" applyAlignment="1">
      <alignment/>
      <protection/>
    </xf>
    <xf numFmtId="0" fontId="21" fillId="0" borderId="15" xfId="62" applyFont="1" applyBorder="1" applyAlignment="1">
      <alignment horizontal="centerContinuous"/>
      <protection/>
    </xf>
    <xf numFmtId="0" fontId="12" fillId="0" borderId="0" xfId="62" applyFont="1" applyBorder="1" applyAlignment="1">
      <alignment horizontal="center"/>
      <protection/>
    </xf>
    <xf numFmtId="0" fontId="81" fillId="0" borderId="0" xfId="62" applyFont="1" applyBorder="1" applyAlignment="1" quotePrefix="1">
      <alignment horizontal="left"/>
      <protection/>
    </xf>
    <xf numFmtId="168" fontId="46" fillId="0" borderId="0" xfId="62" applyNumberFormat="1" applyFont="1" applyBorder="1" applyAlignment="1" applyProtection="1">
      <alignment horizontal="left"/>
      <protection/>
    </xf>
    <xf numFmtId="0" fontId="3" fillId="0" borderId="0" xfId="62" applyBorder="1">
      <alignment/>
      <protection/>
    </xf>
    <xf numFmtId="0" fontId="10" fillId="0" borderId="0" xfId="62" applyFont="1" applyBorder="1" applyAlignment="1">
      <alignment horizontal="center"/>
      <protection/>
    </xf>
    <xf numFmtId="0" fontId="10" fillId="0" borderId="0" xfId="62" applyFont="1" applyBorder="1">
      <alignment/>
      <protection/>
    </xf>
    <xf numFmtId="0" fontId="19" fillId="0" borderId="0" xfId="62" applyFont="1">
      <alignment/>
      <protection/>
    </xf>
    <xf numFmtId="0" fontId="19" fillId="0" borderId="14" xfId="62" applyFont="1" applyBorder="1">
      <alignment/>
      <protection/>
    </xf>
    <xf numFmtId="0" fontId="19" fillId="0" borderId="0" xfId="62" applyFont="1" applyBorder="1">
      <alignment/>
      <protection/>
    </xf>
    <xf numFmtId="0" fontId="19" fillId="0" borderId="0" xfId="62" applyFont="1" applyBorder="1" applyAlignment="1">
      <alignment horizontal="right"/>
      <protection/>
    </xf>
    <xf numFmtId="7" fontId="19" fillId="0" borderId="0" xfId="62" applyNumberFormat="1" applyFont="1" applyBorder="1" applyAlignment="1">
      <alignment horizontal="center"/>
      <protection/>
    </xf>
    <xf numFmtId="0" fontId="19" fillId="0" borderId="0" xfId="62" applyFont="1" applyBorder="1" applyAlignment="1">
      <alignment horizontal="center"/>
      <protection/>
    </xf>
    <xf numFmtId="0" fontId="82" fillId="0" borderId="0" xfId="62" applyFont="1" applyBorder="1" applyAlignment="1" quotePrefix="1">
      <alignment horizontal="left"/>
      <protection/>
    </xf>
    <xf numFmtId="0" fontId="19" fillId="0" borderId="15" xfId="62" applyFont="1" applyFill="1" applyBorder="1">
      <alignment/>
      <protection/>
    </xf>
    <xf numFmtId="0" fontId="19" fillId="0" borderId="0" xfId="62" applyFont="1" applyBorder="1" applyAlignment="1" applyProtection="1">
      <alignment horizontal="left"/>
      <protection/>
    </xf>
    <xf numFmtId="221" fontId="19" fillId="0" borderId="0" xfId="62" applyNumberFormat="1" applyFont="1" applyBorder="1" applyAlignment="1">
      <alignment horizontal="center"/>
      <protection/>
    </xf>
    <xf numFmtId="168" fontId="19" fillId="0" borderId="0" xfId="62" applyNumberFormat="1" applyFont="1" applyBorder="1" applyAlignment="1" applyProtection="1">
      <alignment horizontal="left"/>
      <protection/>
    </xf>
    <xf numFmtId="0" fontId="19" fillId="0" borderId="0" xfId="62" applyFont="1" applyAlignment="1">
      <alignment horizontal="right"/>
      <protection/>
    </xf>
    <xf numFmtId="10" fontId="19" fillId="0" borderId="0" xfId="62" applyNumberFormat="1" applyFont="1" applyBorder="1" applyAlignment="1" applyProtection="1">
      <alignment horizontal="right"/>
      <protection/>
    </xf>
    <xf numFmtId="183" fontId="19" fillId="0" borderId="0" xfId="62" applyNumberFormat="1" applyFont="1" applyBorder="1">
      <alignment/>
      <protection/>
    </xf>
    <xf numFmtId="0" fontId="19" fillId="0" borderId="0" xfId="62" applyFont="1" applyAlignment="1">
      <alignment horizontal="center"/>
      <protection/>
    </xf>
    <xf numFmtId="0" fontId="19" fillId="0" borderId="0" xfId="62" applyFont="1" applyBorder="1" applyAlignment="1" applyProtection="1">
      <alignment horizontal="center"/>
      <protection/>
    </xf>
    <xf numFmtId="1" fontId="19" fillId="0" borderId="0" xfId="62" applyNumberFormat="1" applyFont="1" applyBorder="1" applyAlignment="1">
      <alignment horizontal="center"/>
      <protection/>
    </xf>
    <xf numFmtId="0" fontId="20" fillId="0" borderId="0" xfId="62" applyFont="1" applyBorder="1">
      <alignment/>
      <protection/>
    </xf>
    <xf numFmtId="168" fontId="4" fillId="0" borderId="16" xfId="62" applyNumberFormat="1" applyFont="1" applyBorder="1" applyAlignment="1" applyProtection="1">
      <alignment horizontal="center"/>
      <protection/>
    </xf>
    <xf numFmtId="183" fontId="19" fillId="0" borderId="17" xfId="62" applyNumberFormat="1" applyFont="1" applyBorder="1" applyAlignment="1" applyProtection="1">
      <alignment horizontal="centerContinuous"/>
      <protection/>
    </xf>
    <xf numFmtId="0" fontId="12" fillId="0" borderId="0" xfId="62" applyFont="1" applyBorder="1" applyAlignment="1" applyProtection="1">
      <alignment horizontal="center"/>
      <protection/>
    </xf>
    <xf numFmtId="0" fontId="28" fillId="0" borderId="21" xfId="62" applyFont="1" applyBorder="1" applyAlignment="1">
      <alignment horizontal="center" vertical="center"/>
      <protection/>
    </xf>
    <xf numFmtId="164" fontId="28" fillId="0" borderId="17" xfId="62" applyNumberFormat="1" applyFont="1" applyBorder="1" applyAlignment="1" applyProtection="1">
      <alignment horizontal="center" vertical="center" wrapText="1"/>
      <protection/>
    </xf>
    <xf numFmtId="0" fontId="28" fillId="0" borderId="22" xfId="62" applyFont="1" applyBorder="1" applyAlignment="1" applyProtection="1">
      <alignment horizontal="center" vertical="center" wrapText="1"/>
      <protection/>
    </xf>
    <xf numFmtId="168" fontId="28" fillId="0" borderId="21" xfId="62" applyNumberFormat="1" applyFont="1" applyBorder="1" applyAlignment="1" applyProtection="1">
      <alignment horizontal="center" vertical="center"/>
      <protection/>
    </xf>
    <xf numFmtId="168" fontId="58" fillId="37" borderId="21" xfId="62" applyNumberFormat="1" applyFont="1" applyFill="1" applyBorder="1" applyAlignment="1" applyProtection="1">
      <alignment horizontal="center" vertical="center"/>
      <protection/>
    </xf>
    <xf numFmtId="0" fontId="60" fillId="34" borderId="21" xfId="62" applyFont="1" applyFill="1" applyBorder="1" applyAlignment="1" applyProtection="1">
      <alignment horizontal="center" vertical="center"/>
      <protection/>
    </xf>
    <xf numFmtId="0" fontId="28" fillId="0" borderId="21" xfId="62" applyFont="1" applyBorder="1" applyAlignment="1" applyProtection="1">
      <alignment horizontal="center" vertical="center"/>
      <protection/>
    </xf>
    <xf numFmtId="0" fontId="28" fillId="0" borderId="16" xfId="62" applyFont="1" applyBorder="1" applyAlignment="1" applyProtection="1">
      <alignment horizontal="center" vertical="center"/>
      <protection/>
    </xf>
    <xf numFmtId="0" fontId="28" fillId="0" borderId="16" xfId="62" applyFont="1" applyBorder="1" applyAlignment="1" applyProtection="1">
      <alignment horizontal="center" vertical="center" wrapText="1"/>
      <protection/>
    </xf>
    <xf numFmtId="0" fontId="28" fillId="0" borderId="21" xfId="62" applyFont="1" applyBorder="1" applyAlignment="1" applyProtection="1">
      <alignment horizontal="center" vertical="center" wrapText="1"/>
      <protection/>
    </xf>
    <xf numFmtId="0" fontId="60" fillId="42" borderId="21" xfId="62" applyFont="1" applyFill="1" applyBorder="1" applyAlignment="1">
      <alignment horizontal="center" vertical="center" wrapText="1"/>
      <protection/>
    </xf>
    <xf numFmtId="0" fontId="59" fillId="46" borderId="21" xfId="62" applyFont="1" applyFill="1" applyBorder="1" applyAlignment="1">
      <alignment horizontal="center" vertical="center" wrapText="1"/>
      <protection/>
    </xf>
    <xf numFmtId="0" fontId="83" fillId="35" borderId="16" xfId="62" applyFont="1" applyFill="1" applyBorder="1" applyAlignment="1" applyProtection="1">
      <alignment horizontal="centerContinuous" vertical="center" wrapText="1"/>
      <protection/>
    </xf>
    <xf numFmtId="0" fontId="84" fillId="35" borderId="22" xfId="62" applyFont="1" applyFill="1" applyBorder="1" applyAlignment="1">
      <alignment horizontal="centerContinuous"/>
      <protection/>
    </xf>
    <xf numFmtId="0" fontId="83" fillId="35" borderId="17" xfId="62" applyFont="1" applyFill="1" applyBorder="1" applyAlignment="1">
      <alignment horizontal="centerContinuous" vertical="center"/>
      <protection/>
    </xf>
    <xf numFmtId="0" fontId="60" fillId="47" borderId="16" xfId="62" applyFont="1" applyFill="1" applyBorder="1" applyAlignment="1">
      <alignment horizontal="centerContinuous" vertical="center" wrapText="1"/>
      <protection/>
    </xf>
    <xf numFmtId="0" fontId="85" fillId="47" borderId="22" xfId="62" applyFont="1" applyFill="1" applyBorder="1" applyAlignment="1">
      <alignment horizontal="centerContinuous"/>
      <protection/>
    </xf>
    <xf numFmtId="0" fontId="60" fillId="47" borderId="17" xfId="62" applyFont="1" applyFill="1" applyBorder="1" applyAlignment="1">
      <alignment horizontal="centerContinuous" vertical="center"/>
      <protection/>
    </xf>
    <xf numFmtId="0" fontId="60" fillId="39" borderId="21" xfId="62" applyFont="1" applyFill="1" applyBorder="1" applyAlignment="1">
      <alignment horizontal="centerContinuous" vertical="center" wrapText="1"/>
      <protection/>
    </xf>
    <xf numFmtId="0" fontId="60" fillId="48" borderId="21" xfId="62" applyFont="1" applyFill="1" applyBorder="1" applyAlignment="1">
      <alignment horizontal="centerContinuous" vertical="center" wrapText="1"/>
      <protection/>
    </xf>
    <xf numFmtId="0" fontId="28" fillId="0" borderId="17" xfId="62" applyFont="1" applyBorder="1" applyAlignment="1">
      <alignment horizontal="center" vertical="center" wrapText="1"/>
      <protection/>
    </xf>
    <xf numFmtId="0" fontId="28" fillId="0" borderId="21" xfId="62" applyFont="1" applyFill="1" applyBorder="1" applyAlignment="1">
      <alignment horizontal="center" vertical="center" wrapText="1"/>
      <protection/>
    </xf>
    <xf numFmtId="0" fontId="12" fillId="0" borderId="15" xfId="62" applyFont="1" applyFill="1" applyBorder="1" applyAlignment="1">
      <alignment horizontal="center"/>
      <protection/>
    </xf>
    <xf numFmtId="0" fontId="12" fillId="0" borderId="28" xfId="62" applyFont="1" applyBorder="1" applyAlignment="1">
      <alignment horizontal="center"/>
      <protection/>
    </xf>
    <xf numFmtId="0" fontId="19" fillId="0" borderId="28" xfId="62" applyFont="1" applyBorder="1">
      <alignment/>
      <protection/>
    </xf>
    <xf numFmtId="164" fontId="19" fillId="0" borderId="29" xfId="62" applyNumberFormat="1" applyFont="1" applyBorder="1" applyProtection="1">
      <alignment/>
      <protection/>
    </xf>
    <xf numFmtId="164" fontId="19" fillId="0" borderId="28" xfId="62" applyNumberFormat="1" applyFont="1" applyBorder="1" applyAlignment="1" applyProtection="1">
      <alignment horizontal="center"/>
      <protection/>
    </xf>
    <xf numFmtId="164" fontId="19" fillId="0" borderId="23" xfId="62" applyNumberFormat="1" applyFont="1" applyBorder="1" applyAlignment="1" applyProtection="1">
      <alignment horizontal="center"/>
      <protection/>
    </xf>
    <xf numFmtId="164" fontId="86" fillId="37" borderId="23" xfId="62" applyNumberFormat="1" applyFont="1" applyFill="1" applyBorder="1" applyAlignment="1" applyProtection="1">
      <alignment horizontal="center"/>
      <protection/>
    </xf>
    <xf numFmtId="0" fontId="87" fillId="34" borderId="23" xfId="62" applyFont="1" applyFill="1" applyBorder="1" applyAlignment="1">
      <alignment horizontal="center"/>
      <protection/>
    </xf>
    <xf numFmtId="0" fontId="19" fillId="0" borderId="23" xfId="62" applyFont="1" applyBorder="1" applyAlignment="1">
      <alignment horizontal="center"/>
      <protection/>
    </xf>
    <xf numFmtId="0" fontId="19" fillId="0" borderId="66" xfId="62" applyFont="1" applyBorder="1" applyAlignment="1">
      <alignment horizontal="center"/>
      <protection/>
    </xf>
    <xf numFmtId="0" fontId="12" fillId="0" borderId="29" xfId="62" applyFont="1" applyBorder="1" applyAlignment="1">
      <alignment horizontal="center"/>
      <protection/>
    </xf>
    <xf numFmtId="0" fontId="12" fillId="0" borderId="23" xfId="62" applyFont="1" applyBorder="1" applyAlignment="1">
      <alignment horizontal="center"/>
      <protection/>
    </xf>
    <xf numFmtId="0" fontId="62" fillId="42" borderId="23" xfId="62" applyFont="1" applyFill="1" applyBorder="1" applyAlignment="1">
      <alignment horizontal="center"/>
      <protection/>
    </xf>
    <xf numFmtId="0" fontId="78" fillId="46" borderId="23" xfId="62" applyFont="1" applyFill="1" applyBorder="1" applyAlignment="1">
      <alignment horizontal="center"/>
      <protection/>
    </xf>
    <xf numFmtId="168" fontId="88" fillId="35" borderId="24" xfId="62" applyNumberFormat="1" applyFont="1" applyFill="1" applyBorder="1" applyAlignment="1" applyProtection="1" quotePrefix="1">
      <alignment horizontal="center"/>
      <protection/>
    </xf>
    <xf numFmtId="168" fontId="88" fillId="35" borderId="25" xfId="62" applyNumberFormat="1" applyFont="1" applyFill="1" applyBorder="1" applyAlignment="1" applyProtection="1" quotePrefix="1">
      <alignment horizontal="center"/>
      <protection/>
    </xf>
    <xf numFmtId="4" fontId="88" fillId="35" borderId="26" xfId="62" applyNumberFormat="1" applyFont="1" applyFill="1" applyBorder="1" applyAlignment="1" applyProtection="1">
      <alignment horizontal="center"/>
      <protection/>
    </xf>
    <xf numFmtId="168" fontId="62" fillId="47" borderId="24" xfId="62" applyNumberFormat="1" applyFont="1" applyFill="1" applyBorder="1" applyAlignment="1" applyProtection="1" quotePrefix="1">
      <alignment horizontal="center"/>
      <protection/>
    </xf>
    <xf numFmtId="168" fontId="62" fillId="47" borderId="25" xfId="62" applyNumberFormat="1" applyFont="1" applyFill="1" applyBorder="1" applyAlignment="1" applyProtection="1" quotePrefix="1">
      <alignment horizontal="center"/>
      <protection/>
    </xf>
    <xf numFmtId="4" fontId="62" fillId="47" borderId="26" xfId="62" applyNumberFormat="1" applyFont="1" applyFill="1" applyBorder="1" applyAlignment="1" applyProtection="1">
      <alignment horizontal="center"/>
      <protection/>
    </xf>
    <xf numFmtId="4" fontId="62" fillId="39" borderId="23" xfId="62" applyNumberFormat="1" applyFont="1" applyFill="1" applyBorder="1" applyAlignment="1" applyProtection="1">
      <alignment horizontal="center"/>
      <protection/>
    </xf>
    <xf numFmtId="4" fontId="62" fillId="48" borderId="23" xfId="62" applyNumberFormat="1" applyFont="1" applyFill="1" applyBorder="1" applyAlignment="1" applyProtection="1">
      <alignment horizontal="center"/>
      <protection/>
    </xf>
    <xf numFmtId="0" fontId="12" fillId="0" borderId="56" xfId="62" applyFont="1" applyBorder="1" applyAlignment="1">
      <alignment horizontal="left"/>
      <protection/>
    </xf>
    <xf numFmtId="0" fontId="46" fillId="0" borderId="56" xfId="62" applyFont="1" applyBorder="1" applyAlignment="1">
      <alignment horizontal="center"/>
      <protection/>
    </xf>
    <xf numFmtId="0" fontId="86" fillId="37" borderId="28" xfId="62" applyFont="1" applyFill="1" applyBorder="1" applyAlignment="1" applyProtection="1">
      <alignment horizontal="center"/>
      <protection/>
    </xf>
    <xf numFmtId="174" fontId="87" fillId="34" borderId="28" xfId="62" applyNumberFormat="1" applyFont="1" applyFill="1" applyBorder="1" applyAlignment="1" applyProtection="1">
      <alignment horizontal="center"/>
      <protection/>
    </xf>
    <xf numFmtId="4" fontId="12" fillId="0" borderId="27" xfId="62" applyNumberFormat="1" applyFont="1" applyFill="1" applyBorder="1" applyAlignment="1" applyProtection="1" quotePrefix="1">
      <alignment horizontal="center"/>
      <protection/>
    </xf>
    <xf numFmtId="164" fontId="12" fillId="0" borderId="27" xfId="62" applyNumberFormat="1" applyFont="1" applyFill="1" applyBorder="1" applyAlignment="1" applyProtection="1" quotePrefix="1">
      <alignment horizontal="center"/>
      <protection/>
    </xf>
    <xf numFmtId="168" fontId="12" fillId="0" borderId="27" xfId="62" applyNumberFormat="1" applyFont="1" applyBorder="1" applyAlignment="1" applyProtection="1">
      <alignment horizontal="center"/>
      <protection/>
    </xf>
    <xf numFmtId="173" fontId="12" fillId="0" borderId="27" xfId="62" applyNumberFormat="1" applyFont="1" applyBorder="1" applyAlignment="1" applyProtection="1" quotePrefix="1">
      <alignment horizontal="center"/>
      <protection/>
    </xf>
    <xf numFmtId="2" fontId="62" fillId="42" borderId="27" xfId="62" applyNumberFormat="1" applyFont="1" applyFill="1" applyBorder="1" applyAlignment="1" applyProtection="1">
      <alignment horizontal="center"/>
      <protection/>
    </xf>
    <xf numFmtId="2" fontId="78" fillId="46" borderId="28" xfId="62" applyNumberFormat="1" applyFont="1" applyFill="1" applyBorder="1" applyAlignment="1" applyProtection="1">
      <alignment horizontal="center"/>
      <protection/>
    </xf>
    <xf numFmtId="2" fontId="88" fillId="35" borderId="48" xfId="62" applyNumberFormat="1" applyFont="1" applyFill="1" applyBorder="1" applyAlignment="1" applyProtection="1" quotePrefix="1">
      <alignment horizontal="center"/>
      <protection/>
    </xf>
    <xf numFmtId="2" fontId="88" fillId="35" borderId="80" xfId="62" applyNumberFormat="1" applyFont="1" applyFill="1" applyBorder="1" applyAlignment="1" applyProtection="1" quotePrefix="1">
      <alignment horizontal="center"/>
      <protection/>
    </xf>
    <xf numFmtId="4" fontId="88" fillId="35" borderId="49" xfId="62" applyNumberFormat="1" applyFont="1" applyFill="1" applyBorder="1" applyAlignment="1" applyProtection="1">
      <alignment horizontal="center"/>
      <protection/>
    </xf>
    <xf numFmtId="168" fontId="62" fillId="47" borderId="48" xfId="62" applyNumberFormat="1" applyFont="1" applyFill="1" applyBorder="1" applyAlignment="1" applyProtection="1" quotePrefix="1">
      <alignment horizontal="center"/>
      <protection/>
    </xf>
    <xf numFmtId="168" fontId="62" fillId="47" borderId="80" xfId="62" applyNumberFormat="1" applyFont="1" applyFill="1" applyBorder="1" applyAlignment="1" applyProtection="1" quotePrefix="1">
      <alignment horizontal="center"/>
      <protection/>
    </xf>
    <xf numFmtId="4" fontId="62" fillId="47" borderId="49" xfId="62" applyNumberFormat="1" applyFont="1" applyFill="1" applyBorder="1" applyAlignment="1" applyProtection="1">
      <alignment horizontal="center"/>
      <protection/>
    </xf>
    <xf numFmtId="4" fontId="62" fillId="39" borderId="27" xfId="62" applyNumberFormat="1" applyFont="1" applyFill="1" applyBorder="1" applyAlignment="1" applyProtection="1">
      <alignment horizontal="center"/>
      <protection/>
    </xf>
    <xf numFmtId="4" fontId="62" fillId="48" borderId="27" xfId="62" applyNumberFormat="1" applyFont="1" applyFill="1" applyBorder="1" applyAlignment="1" applyProtection="1">
      <alignment horizontal="center"/>
      <protection/>
    </xf>
    <xf numFmtId="4" fontId="12" fillId="0" borderId="27" xfId="62" applyNumberFormat="1" applyFont="1" applyBorder="1" applyAlignment="1" applyProtection="1">
      <alignment horizontal="center"/>
      <protection/>
    </xf>
    <xf numFmtId="4" fontId="46" fillId="0" borderId="29" xfId="62" applyNumberFormat="1" applyFont="1" applyFill="1" applyBorder="1" applyAlignment="1">
      <alignment horizontal="right"/>
      <protection/>
    </xf>
    <xf numFmtId="168" fontId="12" fillId="0" borderId="28" xfId="62" applyNumberFormat="1" applyFont="1" applyBorder="1" applyAlignment="1" applyProtection="1">
      <alignment horizontal="center"/>
      <protection/>
    </xf>
    <xf numFmtId="168" fontId="88" fillId="35" borderId="48" xfId="62" applyNumberFormat="1" applyFont="1" applyFill="1" applyBorder="1" applyAlignment="1" applyProtection="1" quotePrefix="1">
      <alignment horizontal="center"/>
      <protection/>
    </xf>
    <xf numFmtId="168" fontId="88" fillId="35" borderId="80" xfId="62" applyNumberFormat="1" applyFont="1" applyFill="1" applyBorder="1" applyAlignment="1" applyProtection="1" quotePrefix="1">
      <alignment horizontal="center"/>
      <protection/>
    </xf>
    <xf numFmtId="164" fontId="12" fillId="0" borderId="28" xfId="62" applyNumberFormat="1" applyFont="1" applyBorder="1" applyAlignment="1" applyProtection="1">
      <alignment horizontal="center"/>
      <protection/>
    </xf>
    <xf numFmtId="22" fontId="12" fillId="0" borderId="28" xfId="62" applyNumberFormat="1" applyFont="1" applyBorder="1" applyAlignment="1" applyProtection="1">
      <alignment horizontal="center"/>
      <protection locked="0"/>
    </xf>
    <xf numFmtId="22" fontId="12" fillId="0" borderId="62" xfId="62" applyNumberFormat="1" applyFont="1" applyBorder="1" applyAlignment="1" applyProtection="1">
      <alignment horizontal="center"/>
      <protection locked="0"/>
    </xf>
    <xf numFmtId="22" fontId="12" fillId="0" borderId="28" xfId="62" applyNumberFormat="1" applyFont="1" applyBorder="1" applyAlignment="1">
      <alignment horizontal="center"/>
      <protection/>
    </xf>
    <xf numFmtId="22" fontId="12" fillId="0" borderId="32" xfId="62" applyNumberFormat="1" applyFont="1" applyBorder="1" applyAlignment="1">
      <alignment horizontal="center"/>
      <protection/>
    </xf>
    <xf numFmtId="4" fontId="12" fillId="0" borderId="28" xfId="62" applyNumberFormat="1" applyFont="1" applyFill="1" applyBorder="1" applyAlignment="1" applyProtection="1" quotePrefix="1">
      <alignment horizontal="center"/>
      <protection/>
    </xf>
    <xf numFmtId="164" fontId="12" fillId="0" borderId="28" xfId="62" applyNumberFormat="1" applyFont="1" applyFill="1" applyBorder="1" applyAlignment="1" applyProtection="1" quotePrefix="1">
      <alignment horizontal="center"/>
      <protection/>
    </xf>
    <xf numFmtId="173" fontId="12" fillId="0" borderId="28" xfId="62" applyNumberFormat="1" applyFont="1" applyBorder="1" applyAlignment="1" applyProtection="1" quotePrefix="1">
      <alignment horizontal="center"/>
      <protection/>
    </xf>
    <xf numFmtId="2" fontId="62" fillId="42" borderId="28" xfId="62" applyNumberFormat="1" applyFont="1" applyFill="1" applyBorder="1" applyAlignment="1" applyProtection="1">
      <alignment horizontal="center"/>
      <protection/>
    </xf>
    <xf numFmtId="168" fontId="88" fillId="35" borderId="30" xfId="62" applyNumberFormat="1" applyFont="1" applyFill="1" applyBorder="1" applyAlignment="1" applyProtection="1" quotePrefix="1">
      <alignment horizontal="center"/>
      <protection/>
    </xf>
    <xf numFmtId="168" fontId="88" fillId="35" borderId="92" xfId="62" applyNumberFormat="1" applyFont="1" applyFill="1" applyBorder="1" applyAlignment="1" applyProtection="1" quotePrefix="1">
      <alignment horizontal="center"/>
      <protection/>
    </xf>
    <xf numFmtId="4" fontId="88" fillId="35" borderId="57" xfId="62" applyNumberFormat="1" applyFont="1" applyFill="1" applyBorder="1" applyAlignment="1" applyProtection="1">
      <alignment horizontal="center"/>
      <protection/>
    </xf>
    <xf numFmtId="168" fontId="62" fillId="47" borderId="30" xfId="62" applyNumberFormat="1" applyFont="1" applyFill="1" applyBorder="1" applyAlignment="1" applyProtection="1" quotePrefix="1">
      <alignment horizontal="center"/>
      <protection/>
    </xf>
    <xf numFmtId="168" fontId="62" fillId="47" borderId="92" xfId="62" applyNumberFormat="1" applyFont="1" applyFill="1" applyBorder="1" applyAlignment="1" applyProtection="1" quotePrefix="1">
      <alignment horizontal="center"/>
      <protection/>
    </xf>
    <xf numFmtId="4" fontId="62" fillId="47" borderId="57" xfId="62" applyNumberFormat="1" applyFont="1" applyFill="1" applyBorder="1" applyAlignment="1" applyProtection="1">
      <alignment horizontal="center"/>
      <protection/>
    </xf>
    <xf numFmtId="4" fontId="62" fillId="39" borderId="28" xfId="62" applyNumberFormat="1" applyFont="1" applyFill="1" applyBorder="1" applyAlignment="1" applyProtection="1">
      <alignment horizontal="center"/>
      <protection/>
    </xf>
    <xf numFmtId="4" fontId="62" fillId="48" borderId="28" xfId="62" applyNumberFormat="1" applyFont="1" applyFill="1" applyBorder="1" applyAlignment="1" applyProtection="1">
      <alignment horizontal="center"/>
      <protection/>
    </xf>
    <xf numFmtId="4" fontId="12" fillId="0" borderId="28" xfId="62" applyNumberFormat="1" applyFont="1" applyBorder="1" applyAlignment="1" applyProtection="1">
      <alignment horizontal="center"/>
      <protection/>
    </xf>
    <xf numFmtId="0" fontId="12" fillId="0" borderId="36" xfId="62" applyFont="1" applyFill="1" applyBorder="1" applyAlignment="1">
      <alignment horizontal="center"/>
      <protection/>
    </xf>
    <xf numFmtId="0" fontId="19" fillId="0" borderId="36" xfId="62" applyFont="1" applyBorder="1" applyAlignment="1">
      <alignment horizontal="center"/>
      <protection/>
    </xf>
    <xf numFmtId="164" fontId="89" fillId="0" borderId="36" xfId="62" applyNumberFormat="1" applyFont="1" applyBorder="1" applyAlignment="1" applyProtection="1">
      <alignment horizontal="center"/>
      <protection/>
    </xf>
    <xf numFmtId="0" fontId="19" fillId="0" borderId="36" xfId="62" applyFont="1" applyBorder="1" applyAlignment="1" applyProtection="1">
      <alignment horizontal="center"/>
      <protection/>
    </xf>
    <xf numFmtId="165" fontId="19" fillId="0" borderId="36" xfId="62" applyNumberFormat="1" applyFont="1" applyBorder="1" applyAlignment="1" applyProtection="1">
      <alignment horizontal="center"/>
      <protection/>
    </xf>
    <xf numFmtId="165" fontId="86" fillId="37" borderId="36" xfId="62" applyNumberFormat="1" applyFont="1" applyFill="1" applyBorder="1" applyAlignment="1" applyProtection="1">
      <alignment horizontal="center"/>
      <protection/>
    </xf>
    <xf numFmtId="168" fontId="87" fillId="34" borderId="36" xfId="62" applyNumberFormat="1" applyFont="1" applyFill="1" applyBorder="1" applyAlignment="1" applyProtection="1">
      <alignment horizontal="center"/>
      <protection/>
    </xf>
    <xf numFmtId="168" fontId="19" fillId="0" borderId="36" xfId="62" applyNumberFormat="1" applyFont="1" applyBorder="1" applyAlignment="1" applyProtection="1">
      <alignment horizontal="center"/>
      <protection/>
    </xf>
    <xf numFmtId="168" fontId="12" fillId="0" borderId="36" xfId="62" applyNumberFormat="1" applyFont="1" applyBorder="1" applyAlignment="1" applyProtection="1">
      <alignment horizontal="center"/>
      <protection/>
    </xf>
    <xf numFmtId="173" fontId="12" fillId="0" borderId="36" xfId="62" applyNumberFormat="1" applyFont="1" applyBorder="1" applyAlignment="1" applyProtection="1" quotePrefix="1">
      <alignment horizontal="center"/>
      <protection/>
    </xf>
    <xf numFmtId="2" fontId="62" fillId="42" borderId="36" xfId="62" applyNumberFormat="1" applyFont="1" applyFill="1" applyBorder="1" applyAlignment="1" applyProtection="1">
      <alignment horizontal="center"/>
      <protection/>
    </xf>
    <xf numFmtId="2" fontId="78" fillId="46" borderId="36" xfId="62" applyNumberFormat="1" applyFont="1" applyFill="1" applyBorder="1" applyAlignment="1" applyProtection="1">
      <alignment horizontal="center"/>
      <protection/>
    </xf>
    <xf numFmtId="168" fontId="88" fillId="35" borderId="37" xfId="62" applyNumberFormat="1" applyFont="1" applyFill="1" applyBorder="1" applyAlignment="1" applyProtection="1" quotePrefix="1">
      <alignment horizontal="center"/>
      <protection/>
    </xf>
    <xf numFmtId="168" fontId="88" fillId="35" borderId="38" xfId="62" applyNumberFormat="1" applyFont="1" applyFill="1" applyBorder="1" applyAlignment="1" applyProtection="1" quotePrefix="1">
      <alignment horizontal="center"/>
      <protection/>
    </xf>
    <xf numFmtId="4" fontId="88" fillId="35" borderId="39" xfId="62" applyNumberFormat="1" applyFont="1" applyFill="1" applyBorder="1" applyAlignment="1" applyProtection="1">
      <alignment horizontal="center"/>
      <protection/>
    </xf>
    <xf numFmtId="168" fontId="62" fillId="47" borderId="37" xfId="62" applyNumberFormat="1" applyFont="1" applyFill="1" applyBorder="1" applyAlignment="1" applyProtection="1" quotePrefix="1">
      <alignment horizontal="center"/>
      <protection/>
    </xf>
    <xf numFmtId="168" fontId="62" fillId="47" borderId="38" xfId="62" applyNumberFormat="1" applyFont="1" applyFill="1" applyBorder="1" applyAlignment="1" applyProtection="1" quotePrefix="1">
      <alignment horizontal="center"/>
      <protection/>
    </xf>
    <xf numFmtId="4" fontId="62" fillId="47" borderId="39" xfId="62" applyNumberFormat="1" applyFont="1" applyFill="1" applyBorder="1" applyAlignment="1" applyProtection="1">
      <alignment horizontal="center"/>
      <protection/>
    </xf>
    <xf numFmtId="4" fontId="62" fillId="39" borderId="36" xfId="62" applyNumberFormat="1" applyFont="1" applyFill="1" applyBorder="1" applyAlignment="1" applyProtection="1">
      <alignment horizontal="center"/>
      <protection/>
    </xf>
    <xf numFmtId="4" fontId="62" fillId="48" borderId="36" xfId="62" applyNumberFormat="1" applyFont="1" applyFill="1" applyBorder="1" applyAlignment="1" applyProtection="1">
      <alignment horizontal="center"/>
      <protection/>
    </xf>
    <xf numFmtId="4" fontId="47" fillId="0" borderId="36" xfId="62" applyNumberFormat="1" applyFont="1" applyBorder="1" applyAlignment="1" applyProtection="1">
      <alignment horizontal="center"/>
      <protection/>
    </xf>
    <xf numFmtId="168" fontId="63" fillId="0" borderId="36" xfId="62" applyNumberFormat="1" applyFont="1" applyFill="1" applyBorder="1" applyAlignment="1">
      <alignment horizontal="center"/>
      <protection/>
    </xf>
    <xf numFmtId="4" fontId="12" fillId="0" borderId="15" xfId="62" applyNumberFormat="1" applyFont="1" applyFill="1" applyBorder="1" applyAlignment="1">
      <alignment horizontal="center"/>
      <protection/>
    </xf>
    <xf numFmtId="164" fontId="89" fillId="0" borderId="0" xfId="62" applyNumberFormat="1" applyFont="1" applyBorder="1" applyAlignment="1" applyProtection="1">
      <alignment horizontal="center"/>
      <protection/>
    </xf>
    <xf numFmtId="165" fontId="19" fillId="0" borderId="0" xfId="62" applyNumberFormat="1" applyFont="1" applyBorder="1" applyAlignment="1" applyProtection="1">
      <alignment horizontal="center"/>
      <protection/>
    </xf>
    <xf numFmtId="168" fontId="19" fillId="0" borderId="0" xfId="62" applyNumberFormat="1" applyFont="1" applyBorder="1" applyAlignment="1" applyProtection="1">
      <alignment horizontal="center"/>
      <protection/>
    </xf>
    <xf numFmtId="173" fontId="19" fillId="0" borderId="0" xfId="62" applyNumberFormat="1" applyFont="1" applyBorder="1" applyAlignment="1" applyProtection="1" quotePrefix="1">
      <alignment horizontal="center"/>
      <protection/>
    </xf>
    <xf numFmtId="2" fontId="87" fillId="42" borderId="21" xfId="62" applyNumberFormat="1" applyFont="1" applyFill="1" applyBorder="1" applyAlignment="1" applyProtection="1">
      <alignment horizontal="center"/>
      <protection/>
    </xf>
    <xf numFmtId="2" fontId="74" fillId="46" borderId="21" xfId="62" applyNumberFormat="1" applyFont="1" applyFill="1" applyBorder="1" applyAlignment="1" applyProtection="1">
      <alignment horizontal="center"/>
      <protection/>
    </xf>
    <xf numFmtId="2" fontId="90" fillId="35" borderId="21" xfId="62" applyNumberFormat="1" applyFont="1" applyFill="1" applyBorder="1" applyAlignment="1" applyProtection="1">
      <alignment horizontal="center"/>
      <protection/>
    </xf>
    <xf numFmtId="2" fontId="87" fillId="47" borderId="21" xfId="62" applyNumberFormat="1" applyFont="1" applyFill="1" applyBorder="1" applyAlignment="1" applyProtection="1">
      <alignment horizontal="center"/>
      <protection/>
    </xf>
    <xf numFmtId="2" fontId="87" fillId="39" borderId="21" xfId="62" applyNumberFormat="1" applyFont="1" applyFill="1" applyBorder="1" applyAlignment="1" applyProtection="1">
      <alignment horizontal="center"/>
      <protection/>
    </xf>
    <xf numFmtId="2" fontId="87" fillId="48" borderId="21" xfId="62" applyNumberFormat="1" applyFont="1" applyFill="1" applyBorder="1" applyAlignment="1" applyProtection="1">
      <alignment horizontal="center"/>
      <protection/>
    </xf>
    <xf numFmtId="2" fontId="19" fillId="0" borderId="44" xfId="62" applyNumberFormat="1" applyFont="1" applyBorder="1" applyAlignment="1" applyProtection="1">
      <alignment horizontal="center"/>
      <protection/>
    </xf>
    <xf numFmtId="7" fontId="46" fillId="0" borderId="21" xfId="62" applyNumberFormat="1" applyFont="1" applyBorder="1" applyAlignment="1" applyProtection="1">
      <alignment horizontal="right"/>
      <protection/>
    </xf>
    <xf numFmtId="2" fontId="87" fillId="0" borderId="22" xfId="62" applyNumberFormat="1" applyFont="1" applyFill="1" applyBorder="1" applyAlignment="1" applyProtection="1">
      <alignment horizontal="center"/>
      <protection/>
    </xf>
    <xf numFmtId="2" fontId="74" fillId="0" borderId="22" xfId="62" applyNumberFormat="1" applyFont="1" applyFill="1" applyBorder="1" applyAlignment="1" applyProtection="1">
      <alignment horizontal="center"/>
      <protection/>
    </xf>
    <xf numFmtId="2" fontId="90" fillId="0" borderId="22" xfId="62" applyNumberFormat="1" applyFont="1" applyFill="1" applyBorder="1" applyAlignment="1" applyProtection="1">
      <alignment horizontal="center"/>
      <protection/>
    </xf>
    <xf numFmtId="2" fontId="19" fillId="0" borderId="0" xfId="62" applyNumberFormat="1" applyFont="1" applyBorder="1" applyAlignment="1" applyProtection="1">
      <alignment horizontal="center"/>
      <protection/>
    </xf>
    <xf numFmtId="7" fontId="19" fillId="0" borderId="0" xfId="62" applyNumberFormat="1" applyFont="1" applyBorder="1" applyAlignment="1" applyProtection="1">
      <alignment horizontal="center"/>
      <protection/>
    </xf>
    <xf numFmtId="0" fontId="12" fillId="0" borderId="14" xfId="62" applyFont="1" applyFill="1" applyBorder="1">
      <alignment/>
      <protection/>
    </xf>
    <xf numFmtId="0" fontId="28" fillId="0" borderId="21" xfId="62" applyFont="1" applyFill="1" applyBorder="1" applyAlignment="1">
      <alignment horizontal="center" vertical="center"/>
      <protection/>
    </xf>
    <xf numFmtId="0" fontId="28" fillId="0" borderId="21" xfId="62" applyFont="1" applyFill="1" applyBorder="1" applyAlignment="1" applyProtection="1">
      <alignment horizontal="center" vertical="center" wrapText="1"/>
      <protection/>
    </xf>
    <xf numFmtId="0" fontId="28" fillId="0" borderId="21" xfId="62" applyFont="1" applyFill="1" applyBorder="1" applyAlignment="1" applyProtection="1">
      <alignment horizontal="center" vertical="center"/>
      <protection/>
    </xf>
    <xf numFmtId="0" fontId="28" fillId="0" borderId="21" xfId="62" applyFont="1" applyFill="1" applyBorder="1" applyAlignment="1" applyProtection="1" quotePrefix="1">
      <alignment horizontal="center" vertical="center" wrapText="1"/>
      <protection/>
    </xf>
    <xf numFmtId="0" fontId="58" fillId="37" borderId="21" xfId="62" applyFont="1" applyFill="1" applyBorder="1" applyAlignment="1" applyProtection="1">
      <alignment horizontal="center" vertical="center"/>
      <protection/>
    </xf>
    <xf numFmtId="0" fontId="58" fillId="49" borderId="21" xfId="62" applyFont="1" applyFill="1" applyBorder="1" applyAlignment="1" applyProtection="1">
      <alignment horizontal="center" vertical="center"/>
      <protection/>
    </xf>
    <xf numFmtId="0" fontId="28" fillId="0" borderId="16" xfId="62" applyFont="1" applyFill="1" applyBorder="1" applyAlignment="1" applyProtection="1">
      <alignment horizontal="centerContinuous" vertical="center"/>
      <protection/>
    </xf>
    <xf numFmtId="0" fontId="28" fillId="0" borderId="22" xfId="62" applyFont="1" applyFill="1" applyBorder="1" applyAlignment="1" applyProtection="1">
      <alignment horizontal="centerContinuous" vertical="center"/>
      <protection/>
    </xf>
    <xf numFmtId="0" fontId="60" fillId="50" borderId="21" xfId="62" applyFont="1" applyFill="1" applyBorder="1" applyAlignment="1">
      <alignment horizontal="center" vertical="center" wrapText="1"/>
      <protection/>
    </xf>
    <xf numFmtId="0" fontId="60" fillId="51" borderId="16" xfId="62" applyFont="1" applyFill="1" applyBorder="1" applyAlignment="1" applyProtection="1">
      <alignment horizontal="centerContinuous" vertical="center" wrapText="1"/>
      <protection/>
    </xf>
    <xf numFmtId="0" fontId="60" fillId="51" borderId="17" xfId="62" applyFont="1" applyFill="1" applyBorder="1" applyAlignment="1">
      <alignment horizontal="centerContinuous" vertical="center"/>
      <protection/>
    </xf>
    <xf numFmtId="0" fontId="60" fillId="35" borderId="21" xfId="62" applyFont="1" applyFill="1" applyBorder="1" applyAlignment="1">
      <alignment horizontal="centerContinuous" vertical="center" wrapText="1"/>
      <protection/>
    </xf>
    <xf numFmtId="0" fontId="60" fillId="49" borderId="71" xfId="62" applyFont="1" applyFill="1" applyBorder="1" applyAlignment="1">
      <alignment vertical="center" wrapText="1"/>
      <protection/>
    </xf>
    <xf numFmtId="0" fontId="60" fillId="49" borderId="41" xfId="62" applyFont="1" applyFill="1" applyBorder="1" applyAlignment="1">
      <alignment vertical="center" wrapText="1"/>
      <protection/>
    </xf>
    <xf numFmtId="0" fontId="60" fillId="49" borderId="44" xfId="62" applyFont="1" applyFill="1" applyBorder="1" applyAlignment="1">
      <alignment vertical="center" wrapText="1"/>
      <protection/>
    </xf>
    <xf numFmtId="0" fontId="28" fillId="0" borderId="21" xfId="62" applyFont="1" applyBorder="1" applyAlignment="1">
      <alignment horizontal="center" vertical="center" wrapText="1"/>
      <protection/>
    </xf>
    <xf numFmtId="0" fontId="12" fillId="0" borderId="28" xfId="62" applyFont="1" applyFill="1" applyBorder="1" applyAlignment="1">
      <alignment horizontal="center"/>
      <protection/>
    </xf>
    <xf numFmtId="164" fontId="12" fillId="0" borderId="28" xfId="62" applyNumberFormat="1" applyFont="1" applyFill="1" applyBorder="1" applyAlignment="1" applyProtection="1">
      <alignment horizontal="center"/>
      <protection/>
    </xf>
    <xf numFmtId="0" fontId="91" fillId="37" borderId="28" xfId="62" applyFont="1" applyFill="1" applyBorder="1" applyAlignment="1">
      <alignment horizontal="center"/>
      <protection/>
    </xf>
    <xf numFmtId="0" fontId="91" fillId="49" borderId="28" xfId="62" applyFont="1" applyFill="1" applyBorder="1" applyAlignment="1">
      <alignment horizontal="center"/>
      <protection/>
    </xf>
    <xf numFmtId="0" fontId="12" fillId="0" borderId="29" xfId="62" applyFont="1" applyFill="1" applyBorder="1" applyAlignment="1">
      <alignment horizontal="center"/>
      <protection/>
    </xf>
    <xf numFmtId="0" fontId="12" fillId="0" borderId="33" xfId="62" applyFont="1" applyFill="1" applyBorder="1" applyAlignment="1">
      <alignment horizontal="centerContinuous"/>
      <protection/>
    </xf>
    <xf numFmtId="0" fontId="12" fillId="0" borderId="29" xfId="62" applyFont="1" applyFill="1" applyBorder="1" applyAlignment="1">
      <alignment horizontal="centerContinuous"/>
      <protection/>
    </xf>
    <xf numFmtId="0" fontId="61" fillId="37" borderId="23" xfId="62" applyFont="1" applyFill="1" applyBorder="1" applyAlignment="1">
      <alignment horizontal="center"/>
      <protection/>
    </xf>
    <xf numFmtId="0" fontId="27" fillId="50" borderId="23" xfId="62" applyFont="1" applyFill="1" applyBorder="1" applyAlignment="1">
      <alignment horizontal="center"/>
      <protection/>
    </xf>
    <xf numFmtId="0" fontId="27" fillId="51" borderId="24" xfId="62" applyFont="1" applyFill="1" applyBorder="1" applyAlignment="1">
      <alignment horizontal="center"/>
      <protection/>
    </xf>
    <xf numFmtId="0" fontId="27" fillId="51" borderId="26" xfId="62" applyFont="1" applyFill="1" applyBorder="1" applyAlignment="1">
      <alignment horizontal="left"/>
      <protection/>
    </xf>
    <xf numFmtId="0" fontId="27" fillId="35" borderId="23" xfId="62" applyFont="1" applyFill="1" applyBorder="1" applyAlignment="1">
      <alignment horizontal="left"/>
      <protection/>
    </xf>
    <xf numFmtId="0" fontId="27" fillId="49" borderId="60" xfId="62" applyFont="1" applyFill="1" applyBorder="1" applyAlignment="1">
      <alignment horizontal="left"/>
      <protection/>
    </xf>
    <xf numFmtId="0" fontId="27" fillId="49" borderId="0" xfId="62" applyFont="1" applyFill="1" applyBorder="1" applyAlignment="1">
      <alignment horizontal="left"/>
      <protection/>
    </xf>
    <xf numFmtId="0" fontId="27" fillId="49" borderId="59" xfId="62" applyFont="1" applyFill="1" applyBorder="1" applyAlignment="1">
      <alignment horizontal="left"/>
      <protection/>
    </xf>
    <xf numFmtId="0" fontId="46" fillId="0" borderId="29" xfId="62" applyFont="1" applyFill="1" applyBorder="1" applyAlignment="1">
      <alignment horizontal="center"/>
      <protection/>
    </xf>
    <xf numFmtId="0" fontId="12" fillId="0" borderId="33" xfId="62" applyFont="1" applyBorder="1" applyAlignment="1" applyProtection="1">
      <alignment horizontal="center"/>
      <protection locked="0"/>
    </xf>
    <xf numFmtId="0" fontId="12" fillId="0" borderId="28" xfId="62" applyFont="1" applyBorder="1" applyAlignment="1" applyProtection="1">
      <alignment horizontal="center"/>
      <protection locked="0"/>
    </xf>
    <xf numFmtId="164" fontId="12" fillId="0" borderId="27" xfId="62" applyNumberFormat="1" applyFont="1" applyFill="1" applyBorder="1" applyAlignment="1" applyProtection="1">
      <alignment horizontal="center"/>
      <protection/>
    </xf>
    <xf numFmtId="168" fontId="91" fillId="37" borderId="28" xfId="62" applyNumberFormat="1" applyFont="1" applyFill="1" applyBorder="1" applyAlignment="1" applyProtection="1">
      <alignment horizontal="center"/>
      <protection/>
    </xf>
    <xf numFmtId="168" fontId="91" fillId="49" borderId="28" xfId="62" applyNumberFormat="1" applyFont="1" applyFill="1" applyBorder="1" applyAlignment="1" applyProtection="1">
      <alignment horizontal="center"/>
      <protection/>
    </xf>
    <xf numFmtId="22" fontId="12" fillId="0" borderId="30" xfId="62" applyNumberFormat="1" applyFont="1" applyBorder="1" applyAlignment="1" applyProtection="1">
      <alignment horizontal="center"/>
      <protection locked="0"/>
    </xf>
    <xf numFmtId="22" fontId="12" fillId="0" borderId="33" xfId="62" applyNumberFormat="1" applyFont="1" applyBorder="1" applyAlignment="1" applyProtection="1">
      <alignment horizontal="center"/>
      <protection locked="0"/>
    </xf>
    <xf numFmtId="4" fontId="12" fillId="0" borderId="28" xfId="62" applyNumberFormat="1" applyFont="1" applyFill="1" applyBorder="1" applyAlignment="1" applyProtection="1">
      <alignment horizontal="center"/>
      <protection/>
    </xf>
    <xf numFmtId="3" fontId="12" fillId="0" borderId="28" xfId="62" applyNumberFormat="1" applyFont="1" applyFill="1" applyBorder="1" applyAlignment="1" applyProtection="1">
      <alignment horizontal="center"/>
      <protection/>
    </xf>
    <xf numFmtId="168" fontId="12" fillId="0" borderId="28" xfId="62" applyNumberFormat="1" applyFont="1" applyFill="1" applyBorder="1" applyAlignment="1" applyProtection="1">
      <alignment horizontal="center"/>
      <protection/>
    </xf>
    <xf numFmtId="168" fontId="12" fillId="0" borderId="28" xfId="62" applyNumberFormat="1" applyFont="1" applyBorder="1" applyAlignment="1" applyProtection="1" quotePrefix="1">
      <alignment horizontal="center"/>
      <protection/>
    </xf>
    <xf numFmtId="168" fontId="12" fillId="0" borderId="33" xfId="62" applyNumberFormat="1" applyFont="1" applyBorder="1" applyAlignment="1" applyProtection="1">
      <alignment horizontal="centerContinuous"/>
      <protection/>
    </xf>
    <xf numFmtId="168" fontId="12" fillId="0" borderId="29" xfId="62" applyNumberFormat="1" applyFont="1" applyBorder="1" applyAlignment="1" applyProtection="1">
      <alignment horizontal="centerContinuous"/>
      <protection/>
    </xf>
    <xf numFmtId="164" fontId="27" fillId="42" borderId="28" xfId="62" applyNumberFormat="1" applyFont="1" applyFill="1" applyBorder="1" applyAlignment="1" applyProtection="1">
      <alignment horizontal="center"/>
      <protection/>
    </xf>
    <xf numFmtId="2" fontId="62" fillId="50" borderId="28" xfId="62" applyNumberFormat="1" applyFont="1" applyFill="1" applyBorder="1" applyAlignment="1">
      <alignment horizontal="center"/>
      <protection/>
    </xf>
    <xf numFmtId="168" fontId="62" fillId="51" borderId="48" xfId="62" applyNumberFormat="1" applyFont="1" applyFill="1" applyBorder="1" applyAlignment="1" applyProtection="1" quotePrefix="1">
      <alignment horizontal="center"/>
      <protection/>
    </xf>
    <xf numFmtId="168" fontId="62" fillId="51" borderId="49" xfId="62" applyNumberFormat="1" applyFont="1" applyFill="1" applyBorder="1" applyAlignment="1" applyProtection="1" quotePrefix="1">
      <alignment horizontal="center"/>
      <protection/>
    </xf>
    <xf numFmtId="168" fontId="62" fillId="35" borderId="28" xfId="62" applyNumberFormat="1" applyFont="1" applyFill="1" applyBorder="1" applyAlignment="1" applyProtection="1" quotePrefix="1">
      <alignment horizontal="center"/>
      <protection/>
    </xf>
    <xf numFmtId="168" fontId="62" fillId="49" borderId="60" xfId="62" applyNumberFormat="1" applyFont="1" applyFill="1" applyBorder="1" applyAlignment="1" applyProtection="1" quotePrefix="1">
      <alignment horizontal="center"/>
      <protection/>
    </xf>
    <xf numFmtId="168" fontId="62" fillId="49" borderId="0" xfId="62" applyNumberFormat="1" applyFont="1" applyFill="1" applyBorder="1" applyAlignment="1" applyProtection="1" quotePrefix="1">
      <alignment horizontal="center"/>
      <protection/>
    </xf>
    <xf numFmtId="168" fontId="62" fillId="49" borderId="59" xfId="62" applyNumberFormat="1" applyFont="1" applyFill="1" applyBorder="1" applyAlignment="1" applyProtection="1" quotePrefix="1">
      <alignment horizontal="center"/>
      <protection/>
    </xf>
    <xf numFmtId="168" fontId="12" fillId="0" borderId="29" xfId="62" applyNumberFormat="1" applyFont="1" applyFill="1" applyBorder="1" applyAlignment="1">
      <alignment horizontal="center"/>
      <protection/>
    </xf>
    <xf numFmtId="4" fontId="75" fillId="0" borderId="29" xfId="62" applyNumberFormat="1" applyFont="1" applyFill="1" applyBorder="1" applyAlignment="1">
      <alignment horizontal="right"/>
      <protection/>
    </xf>
    <xf numFmtId="0" fontId="12" fillId="0" borderId="27" xfId="62" applyFont="1" applyBorder="1" applyAlignment="1" applyProtection="1">
      <alignment horizontal="center"/>
      <protection/>
    </xf>
    <xf numFmtId="0" fontId="12" fillId="0" borderId="32" xfId="62" applyFont="1" applyBorder="1" applyAlignment="1" applyProtection="1">
      <alignment horizontal="center"/>
      <protection/>
    </xf>
    <xf numFmtId="1" fontId="12" fillId="0" borderId="27" xfId="62" applyNumberFormat="1" applyFont="1" applyBorder="1" applyAlignment="1" applyProtection="1">
      <alignment horizontal="center"/>
      <protection/>
    </xf>
    <xf numFmtId="1" fontId="12" fillId="0" borderId="49" xfId="62" applyNumberFormat="1" applyFont="1" applyBorder="1" applyAlignment="1" applyProtection="1" quotePrefix="1">
      <alignment horizontal="center"/>
      <protection/>
    </xf>
    <xf numFmtId="22" fontId="12" fillId="0" borderId="28" xfId="62" applyNumberFormat="1" applyFont="1" applyFill="1" applyBorder="1" applyAlignment="1" applyProtection="1">
      <alignment horizontal="center"/>
      <protection/>
    </xf>
    <xf numFmtId="0" fontId="12" fillId="0" borderId="34" xfId="62" applyFont="1" applyBorder="1" applyAlignment="1" applyProtection="1">
      <alignment horizontal="center"/>
      <protection/>
    </xf>
    <xf numFmtId="0" fontId="12" fillId="0" borderId="69" xfId="62" applyFont="1" applyBorder="1" applyAlignment="1" applyProtection="1">
      <alignment horizontal="center"/>
      <protection/>
    </xf>
    <xf numFmtId="164" fontId="12" fillId="0" borderId="34" xfId="62" applyNumberFormat="1" applyFont="1" applyBorder="1" applyAlignment="1" applyProtection="1">
      <alignment horizontal="center"/>
      <protection/>
    </xf>
    <xf numFmtId="1" fontId="12" fillId="0" borderId="52" xfId="62" applyNumberFormat="1" applyFont="1" applyBorder="1" applyAlignment="1" applyProtection="1" quotePrefix="1">
      <alignment horizontal="center"/>
      <protection/>
    </xf>
    <xf numFmtId="168" fontId="91" fillId="37" borderId="36" xfId="62" applyNumberFormat="1" applyFont="1" applyFill="1" applyBorder="1" applyAlignment="1" applyProtection="1">
      <alignment horizontal="center"/>
      <protection/>
    </xf>
    <xf numFmtId="168" fontId="91" fillId="49" borderId="36" xfId="62" applyNumberFormat="1" applyFont="1" applyFill="1" applyBorder="1" applyAlignment="1" applyProtection="1">
      <alignment horizontal="center"/>
      <protection/>
    </xf>
    <xf numFmtId="22" fontId="12" fillId="0" borderId="36" xfId="62" applyNumberFormat="1" applyFont="1" applyFill="1" applyBorder="1" applyAlignment="1">
      <alignment horizontal="center"/>
      <protection/>
    </xf>
    <xf numFmtId="22" fontId="12" fillId="0" borderId="36" xfId="62" applyNumberFormat="1" applyFont="1" applyFill="1" applyBorder="1" applyAlignment="1" applyProtection="1">
      <alignment horizontal="center"/>
      <protection/>
    </xf>
    <xf numFmtId="4" fontId="12" fillId="0" borderId="36" xfId="62" applyNumberFormat="1" applyFont="1" applyFill="1" applyBorder="1" applyAlignment="1" applyProtection="1">
      <alignment horizontal="center"/>
      <protection/>
    </xf>
    <xf numFmtId="3" fontId="12" fillId="0" borderId="36" xfId="62" applyNumberFormat="1" applyFont="1" applyFill="1" applyBorder="1" applyAlignment="1" applyProtection="1">
      <alignment horizontal="center"/>
      <protection/>
    </xf>
    <xf numFmtId="168" fontId="12" fillId="0" borderId="36" xfId="62" applyNumberFormat="1" applyFont="1" applyFill="1" applyBorder="1" applyAlignment="1" applyProtection="1">
      <alignment horizontal="center"/>
      <protection/>
    </xf>
    <xf numFmtId="168" fontId="12" fillId="0" borderId="58" xfId="62" applyNumberFormat="1" applyFont="1" applyBorder="1" applyAlignment="1" applyProtection="1">
      <alignment horizontal="centerContinuous"/>
      <protection/>
    </xf>
    <xf numFmtId="168" fontId="12" fillId="0" borderId="50" xfId="62" applyNumberFormat="1" applyFont="1" applyBorder="1" applyAlignment="1" applyProtection="1">
      <alignment horizontal="centerContinuous"/>
      <protection/>
    </xf>
    <xf numFmtId="164" fontId="61" fillId="37" borderId="36" xfId="62" applyNumberFormat="1" applyFont="1" applyFill="1" applyBorder="1" applyAlignment="1" applyProtection="1">
      <alignment horizontal="center"/>
      <protection/>
    </xf>
    <xf numFmtId="2" fontId="27" fillId="50" borderId="36" xfId="62" applyNumberFormat="1" applyFont="1" applyFill="1" applyBorder="1" applyAlignment="1">
      <alignment horizontal="center"/>
      <protection/>
    </xf>
    <xf numFmtId="168" fontId="27" fillId="51" borderId="51" xfId="62" applyNumberFormat="1" applyFont="1" applyFill="1" applyBorder="1" applyAlignment="1" applyProtection="1" quotePrefix="1">
      <alignment horizontal="center"/>
      <protection/>
    </xf>
    <xf numFmtId="168" fontId="27" fillId="51" borderId="52" xfId="62" applyNumberFormat="1" applyFont="1" applyFill="1" applyBorder="1" applyAlignment="1" applyProtection="1" quotePrefix="1">
      <alignment horizontal="center"/>
      <protection/>
    </xf>
    <xf numFmtId="168" fontId="27" fillId="35" borderId="36" xfId="62" applyNumberFormat="1" applyFont="1" applyFill="1" applyBorder="1" applyAlignment="1" applyProtection="1" quotePrefix="1">
      <alignment horizontal="center"/>
      <protection/>
    </xf>
    <xf numFmtId="168" fontId="27" fillId="49" borderId="58" xfId="62" applyNumberFormat="1" applyFont="1" applyFill="1" applyBorder="1" applyAlignment="1" applyProtection="1" quotePrefix="1">
      <alignment horizontal="center"/>
      <protection/>
    </xf>
    <xf numFmtId="168" fontId="27" fillId="49" borderId="64" xfId="62" applyNumberFormat="1" applyFont="1" applyFill="1" applyBorder="1" applyAlignment="1" applyProtection="1" quotePrefix="1">
      <alignment horizontal="center"/>
      <protection/>
    </xf>
    <xf numFmtId="168" fontId="27" fillId="49" borderId="50" xfId="62" applyNumberFormat="1" applyFont="1" applyFill="1" applyBorder="1" applyAlignment="1" applyProtection="1" quotePrefix="1">
      <alignment horizontal="center"/>
      <protection/>
    </xf>
    <xf numFmtId="168" fontId="12" fillId="0" borderId="50" xfId="62" applyNumberFormat="1" applyFont="1" applyFill="1" applyBorder="1" applyAlignment="1">
      <alignment horizontal="center"/>
      <protection/>
    </xf>
    <xf numFmtId="4" fontId="75" fillId="0" borderId="50" xfId="62" applyNumberFormat="1" applyFont="1" applyFill="1" applyBorder="1" applyAlignment="1">
      <alignment horizontal="right"/>
      <protection/>
    </xf>
    <xf numFmtId="0" fontId="12" fillId="0" borderId="0" xfId="62" applyFont="1" applyFill="1" applyBorder="1" applyAlignment="1">
      <alignment horizontal="center"/>
      <protection/>
    </xf>
    <xf numFmtId="164" fontId="12" fillId="0" borderId="0" xfId="62" applyNumberFormat="1" applyFont="1" applyBorder="1" applyAlignment="1" applyProtection="1">
      <alignment horizontal="center"/>
      <protection/>
    </xf>
    <xf numFmtId="1" fontId="12" fillId="0" borderId="0" xfId="62" applyNumberFormat="1" applyFont="1" applyBorder="1" applyAlignment="1" applyProtection="1" quotePrefix="1">
      <alignment horizontal="center"/>
      <protection/>
    </xf>
    <xf numFmtId="22" fontId="12" fillId="0" borderId="41" xfId="62" applyNumberFormat="1" applyFont="1" applyFill="1" applyBorder="1" applyAlignment="1">
      <alignment horizontal="center"/>
      <protection/>
    </xf>
    <xf numFmtId="22" fontId="12" fillId="0" borderId="41" xfId="62" applyNumberFormat="1" applyFont="1" applyFill="1" applyBorder="1" applyAlignment="1" applyProtection="1">
      <alignment horizontal="center"/>
      <protection/>
    </xf>
    <xf numFmtId="4" fontId="12" fillId="0" borderId="0" xfId="62" applyNumberFormat="1" applyFont="1" applyFill="1" applyBorder="1" applyAlignment="1" applyProtection="1">
      <alignment horizontal="center"/>
      <protection/>
    </xf>
    <xf numFmtId="3" fontId="12" fillId="0" borderId="0" xfId="62" applyNumberFormat="1" applyFont="1" applyFill="1" applyBorder="1" applyAlignment="1" applyProtection="1">
      <alignment horizontal="center"/>
      <protection/>
    </xf>
    <xf numFmtId="168" fontId="12" fillId="0" borderId="0" xfId="62" applyNumberFormat="1" applyFont="1" applyFill="1" applyBorder="1" applyAlignment="1" applyProtection="1">
      <alignment horizontal="center"/>
      <protection/>
    </xf>
    <xf numFmtId="168" fontId="12" fillId="0" borderId="0" xfId="62" applyNumberFormat="1" applyFont="1" applyBorder="1" applyAlignment="1" applyProtection="1">
      <alignment horizontal="center"/>
      <protection/>
    </xf>
    <xf numFmtId="168" fontId="12" fillId="0" borderId="0" xfId="62" applyNumberFormat="1" applyFont="1" applyBorder="1" applyAlignment="1" applyProtection="1">
      <alignment horizontal="centerContinuous"/>
      <protection/>
    </xf>
    <xf numFmtId="164" fontId="61" fillId="37" borderId="0" xfId="62" applyNumberFormat="1" applyFont="1" applyFill="1" applyBorder="1" applyAlignment="1" applyProtection="1">
      <alignment horizontal="center"/>
      <protection/>
    </xf>
    <xf numFmtId="2" fontId="27" fillId="50" borderId="0" xfId="62" applyNumberFormat="1" applyFont="1" applyFill="1" applyBorder="1" applyAlignment="1">
      <alignment horizontal="center"/>
      <protection/>
    </xf>
    <xf numFmtId="168" fontId="27" fillId="51" borderId="0" xfId="62" applyNumberFormat="1" applyFont="1" applyFill="1" applyBorder="1" applyAlignment="1" applyProtection="1" quotePrefix="1">
      <alignment horizontal="center"/>
      <protection/>
    </xf>
    <xf numFmtId="168" fontId="27" fillId="35" borderId="0" xfId="62" applyNumberFormat="1" applyFont="1" applyFill="1" applyBorder="1" applyAlignment="1" applyProtection="1" quotePrefix="1">
      <alignment horizontal="center"/>
      <protection/>
    </xf>
    <xf numFmtId="168" fontId="27" fillId="49" borderId="0" xfId="62" applyNumberFormat="1" applyFont="1" applyFill="1" applyBorder="1" applyAlignment="1" applyProtection="1" quotePrefix="1">
      <alignment horizontal="center"/>
      <protection/>
    </xf>
    <xf numFmtId="168" fontId="12" fillId="0" borderId="0" xfId="62" applyNumberFormat="1" applyFont="1" applyFill="1" applyBorder="1" applyAlignment="1">
      <alignment horizontal="center"/>
      <protection/>
    </xf>
    <xf numFmtId="22" fontId="12" fillId="0" borderId="0" xfId="62" applyNumberFormat="1" applyFont="1" applyFill="1" applyBorder="1" applyAlignment="1">
      <alignment horizontal="center"/>
      <protection/>
    </xf>
    <xf numFmtId="22" fontId="12" fillId="0" borderId="0" xfId="62" applyNumberFormat="1" applyFont="1" applyFill="1" applyBorder="1" applyAlignment="1" applyProtection="1">
      <alignment horizontal="center"/>
      <protection/>
    </xf>
    <xf numFmtId="7" fontId="46" fillId="0" borderId="0" xfId="62" applyNumberFormat="1" applyFont="1" applyBorder="1" applyAlignment="1" applyProtection="1">
      <alignment horizontal="right"/>
      <protection/>
    </xf>
    <xf numFmtId="0" fontId="66" fillId="43" borderId="21" xfId="62" applyFont="1" applyFill="1" applyBorder="1" applyAlignment="1">
      <alignment horizontal="center" vertical="center" wrapText="1"/>
      <protection/>
    </xf>
    <xf numFmtId="0" fontId="33" fillId="36" borderId="16" xfId="62" applyFont="1" applyFill="1" applyBorder="1" applyAlignment="1" applyProtection="1">
      <alignment horizontal="centerContinuous" vertical="center" wrapText="1"/>
      <protection/>
    </xf>
    <xf numFmtId="0" fontId="33" fillId="36" borderId="17" xfId="62" applyFont="1" applyFill="1" applyBorder="1" applyAlignment="1">
      <alignment horizontal="centerContinuous" vertical="center"/>
      <protection/>
    </xf>
    <xf numFmtId="0" fontId="60" fillId="35" borderId="21" xfId="62" applyFont="1" applyFill="1" applyBorder="1" applyAlignment="1">
      <alignment horizontal="center" vertical="center" wrapText="1"/>
      <protection/>
    </xf>
    <xf numFmtId="164" fontId="27" fillId="34" borderId="28" xfId="62" applyNumberFormat="1" applyFont="1" applyFill="1" applyBorder="1" applyAlignment="1" applyProtection="1">
      <alignment horizontal="center"/>
      <protection/>
    </xf>
    <xf numFmtId="0" fontId="70" fillId="43" borderId="23" xfId="62" applyFont="1" applyFill="1" applyBorder="1" applyAlignment="1" applyProtection="1">
      <alignment horizontal="center"/>
      <protection/>
    </xf>
    <xf numFmtId="168" fontId="49" fillId="36" borderId="24" xfId="62" applyNumberFormat="1" applyFont="1" applyFill="1" applyBorder="1" applyAlignment="1" applyProtection="1" quotePrefix="1">
      <alignment horizontal="center"/>
      <protection/>
    </xf>
    <xf numFmtId="168" fontId="49" fillId="36" borderId="26" xfId="62" applyNumberFormat="1" applyFont="1" applyFill="1" applyBorder="1" applyAlignment="1" applyProtection="1" quotePrefix="1">
      <alignment horizontal="center"/>
      <protection/>
    </xf>
    <xf numFmtId="168" fontId="62" fillId="35" borderId="23" xfId="62" applyNumberFormat="1" applyFont="1" applyFill="1" applyBorder="1" applyAlignment="1" applyProtection="1" quotePrefix="1">
      <alignment horizontal="center"/>
      <protection/>
    </xf>
    <xf numFmtId="2" fontId="70" fillId="43" borderId="28" xfId="62" applyNumberFormat="1" applyFont="1" applyFill="1" applyBorder="1" applyAlignment="1" applyProtection="1">
      <alignment horizontal="center"/>
      <protection/>
    </xf>
    <xf numFmtId="168" fontId="49" fillId="36" borderId="30" xfId="62" applyNumberFormat="1" applyFont="1" applyFill="1" applyBorder="1" applyAlignment="1" applyProtection="1" quotePrefix="1">
      <alignment horizontal="center"/>
      <protection/>
    </xf>
    <xf numFmtId="168" fontId="49" fillId="36" borderId="57" xfId="62" applyNumberFormat="1" applyFont="1" applyFill="1" applyBorder="1" applyAlignment="1" applyProtection="1" quotePrefix="1">
      <alignment horizontal="center"/>
      <protection/>
    </xf>
    <xf numFmtId="4" fontId="75" fillId="0" borderId="28" xfId="62" applyNumberFormat="1" applyFont="1" applyFill="1" applyBorder="1" applyAlignment="1">
      <alignment horizontal="right"/>
      <protection/>
    </xf>
    <xf numFmtId="168" fontId="12" fillId="0" borderId="0" xfId="62" applyNumberFormat="1" applyFont="1" applyBorder="1" applyAlignment="1" applyProtection="1" quotePrefix="1">
      <alignment horizontal="center"/>
      <protection/>
    </xf>
    <xf numFmtId="164" fontId="12" fillId="0" borderId="0" xfId="62" applyNumberFormat="1" applyFont="1" applyFill="1" applyBorder="1" applyAlignment="1" applyProtection="1">
      <alignment horizontal="center"/>
      <protection/>
    </xf>
    <xf numFmtId="2" fontId="57" fillId="0" borderId="0" xfId="62" applyNumberFormat="1" applyFont="1" applyFill="1" applyBorder="1" applyAlignment="1">
      <alignment horizontal="center"/>
      <protection/>
    </xf>
    <xf numFmtId="168" fontId="47" fillId="0" borderId="0" xfId="62" applyNumberFormat="1" applyFont="1" applyFill="1" applyBorder="1" applyAlignment="1" applyProtection="1" quotePrefix="1">
      <alignment horizontal="center"/>
      <protection/>
    </xf>
    <xf numFmtId="8" fontId="75" fillId="0" borderId="21" xfId="53" applyNumberFormat="1" applyFont="1" applyFill="1" applyBorder="1" applyAlignment="1">
      <alignment horizontal="right"/>
    </xf>
    <xf numFmtId="0" fontId="3" fillId="49" borderId="43" xfId="62" applyFill="1" applyBorder="1">
      <alignment/>
      <protection/>
    </xf>
    <xf numFmtId="0" fontId="59" fillId="39" borderId="21" xfId="62" applyFont="1" applyFill="1" applyBorder="1" applyAlignment="1">
      <alignment horizontal="center" vertical="center" wrapText="1"/>
      <protection/>
    </xf>
    <xf numFmtId="0" fontId="32" fillId="45" borderId="16" xfId="62" applyFont="1" applyFill="1" applyBorder="1" applyAlignment="1" applyProtection="1">
      <alignment horizontal="centerContinuous" vertical="center" wrapText="1"/>
      <protection/>
    </xf>
    <xf numFmtId="0" fontId="32" fillId="45" borderId="17" xfId="62" applyFont="1" applyFill="1" applyBorder="1" applyAlignment="1">
      <alignment horizontal="centerContinuous" vertical="center"/>
      <protection/>
    </xf>
    <xf numFmtId="0" fontId="35" fillId="36" borderId="21" xfId="62" applyFont="1" applyFill="1" applyBorder="1" applyAlignment="1">
      <alignment horizontal="center" vertical="center" wrapText="1"/>
      <protection/>
    </xf>
    <xf numFmtId="0" fontId="65" fillId="36" borderId="21" xfId="62" applyFont="1" applyFill="1" applyBorder="1" applyAlignment="1">
      <alignment horizontal="center" vertical="center" wrapText="1"/>
      <protection/>
    </xf>
    <xf numFmtId="0" fontId="59" fillId="0" borderId="21" xfId="62" applyFont="1" applyFill="1" applyBorder="1" applyAlignment="1">
      <alignment horizontal="center" vertical="center" wrapText="1"/>
      <protection/>
    </xf>
    <xf numFmtId="0" fontId="12" fillId="0" borderId="23" xfId="62" applyFont="1" applyFill="1" applyBorder="1" applyAlignment="1">
      <alignment horizontal="center"/>
      <protection/>
    </xf>
    <xf numFmtId="0" fontId="12" fillId="0" borderId="59" xfId="62" applyFont="1" applyBorder="1" applyAlignment="1">
      <alignment horizontal="center"/>
      <protection/>
    </xf>
    <xf numFmtId="0" fontId="61" fillId="37" borderId="35" xfId="62" applyFont="1" applyFill="1" applyBorder="1" applyAlignment="1">
      <alignment horizontal="center"/>
      <protection/>
    </xf>
    <xf numFmtId="0" fontId="3" fillId="49" borderId="35" xfId="62" applyFill="1" applyBorder="1">
      <alignment/>
      <protection/>
    </xf>
    <xf numFmtId="0" fontId="12" fillId="0" borderId="60" xfId="62" applyFont="1" applyBorder="1" applyAlignment="1">
      <alignment horizontal="center"/>
      <protection/>
    </xf>
    <xf numFmtId="0" fontId="12" fillId="0" borderId="35" xfId="62" applyFont="1" applyBorder="1" applyAlignment="1">
      <alignment horizontal="center"/>
      <protection/>
    </xf>
    <xf numFmtId="0" fontId="12" fillId="0" borderId="35" xfId="62" applyFont="1" applyBorder="1">
      <alignment/>
      <protection/>
    </xf>
    <xf numFmtId="0" fontId="61" fillId="37" borderId="0" xfId="62" applyFont="1" applyFill="1" applyBorder="1" applyAlignment="1">
      <alignment horizontal="center"/>
      <protection/>
    </xf>
    <xf numFmtId="0" fontId="78" fillId="39" borderId="43" xfId="62" applyFont="1" applyFill="1" applyBorder="1" applyAlignment="1">
      <alignment horizontal="center"/>
      <protection/>
    </xf>
    <xf numFmtId="0" fontId="48" fillId="45" borderId="45" xfId="62" applyFont="1" applyFill="1" applyBorder="1" applyAlignment="1">
      <alignment horizontal="center"/>
      <protection/>
    </xf>
    <xf numFmtId="0" fontId="48" fillId="45" borderId="46" xfId="62" applyFont="1" applyFill="1" applyBorder="1" applyAlignment="1">
      <alignment horizontal="center"/>
      <protection/>
    </xf>
    <xf numFmtId="0" fontId="51" fillId="36" borderId="43" xfId="62" applyFont="1" applyFill="1" applyBorder="1" applyAlignment="1">
      <alignment horizontal="center"/>
      <protection/>
    </xf>
    <xf numFmtId="0" fontId="12" fillId="0" borderId="43" xfId="62" applyFont="1" applyBorder="1" applyAlignment="1">
      <alignment horizontal="center"/>
      <protection/>
    </xf>
    <xf numFmtId="7" fontId="75" fillId="0" borderId="43" xfId="62" applyNumberFormat="1" applyFont="1" applyFill="1" applyBorder="1" applyAlignment="1">
      <alignment horizontal="center"/>
      <protection/>
    </xf>
    <xf numFmtId="0" fontId="12" fillId="0" borderId="61" xfId="62" applyFont="1" applyBorder="1" applyAlignment="1" applyProtection="1">
      <alignment horizontal="center"/>
      <protection locked="0"/>
    </xf>
    <xf numFmtId="174" fontId="61" fillId="37" borderId="27" xfId="62" applyNumberFormat="1" applyFont="1" applyFill="1" applyBorder="1" applyAlignment="1" applyProtection="1">
      <alignment horizontal="center"/>
      <protection/>
    </xf>
    <xf numFmtId="0" fontId="3" fillId="49" borderId="27" xfId="62" applyFill="1" applyBorder="1">
      <alignment/>
      <protection/>
    </xf>
    <xf numFmtId="22" fontId="12" fillId="0" borderId="27" xfId="73" applyNumberFormat="1" applyFont="1" applyBorder="1" applyAlignment="1" applyProtection="1">
      <alignment horizontal="center"/>
      <protection locked="0"/>
    </xf>
    <xf numFmtId="168" fontId="12" fillId="0" borderId="47" xfId="62" applyNumberFormat="1" applyFont="1" applyBorder="1" applyAlignment="1" applyProtection="1">
      <alignment horizontal="center"/>
      <protection locked="0"/>
    </xf>
    <xf numFmtId="173" fontId="12" fillId="0" borderId="47" xfId="62" applyNumberFormat="1" applyFont="1" applyBorder="1" applyAlignment="1" applyProtection="1" quotePrefix="1">
      <alignment horizontal="center"/>
      <protection/>
    </xf>
    <xf numFmtId="164" fontId="61" fillId="37" borderId="32" xfId="62" applyNumberFormat="1" applyFont="1" applyFill="1" applyBorder="1" applyAlignment="1" applyProtection="1">
      <alignment horizontal="center"/>
      <protection/>
    </xf>
    <xf numFmtId="2" fontId="78" fillId="39" borderId="27" xfId="62" applyNumberFormat="1" applyFont="1" applyFill="1" applyBorder="1" applyAlignment="1" applyProtection="1">
      <alignment horizontal="center"/>
      <protection/>
    </xf>
    <xf numFmtId="168" fontId="48" fillId="45" borderId="48" xfId="62" applyNumberFormat="1" applyFont="1" applyFill="1" applyBorder="1" applyAlignment="1" applyProtection="1" quotePrefix="1">
      <alignment horizontal="center"/>
      <protection/>
    </xf>
    <xf numFmtId="168" fontId="48" fillId="45" borderId="49" xfId="62" applyNumberFormat="1" applyFont="1" applyFill="1" applyBorder="1" applyAlignment="1" applyProtection="1" quotePrefix="1">
      <alignment horizontal="center"/>
      <protection/>
    </xf>
    <xf numFmtId="168" fontId="51" fillId="36" borderId="27" xfId="62" applyNumberFormat="1" applyFont="1" applyFill="1" applyBorder="1" applyAlignment="1" applyProtection="1" quotePrefix="1">
      <alignment horizontal="center"/>
      <protection/>
    </xf>
    <xf numFmtId="0" fontId="3" fillId="0" borderId="32" xfId="62" applyBorder="1">
      <alignment/>
      <protection/>
    </xf>
    <xf numFmtId="168" fontId="27" fillId="49" borderId="32" xfId="62" applyNumberFormat="1" applyFont="1" applyFill="1" applyBorder="1" applyAlignment="1" applyProtection="1" quotePrefix="1">
      <alignment horizontal="center"/>
      <protection/>
    </xf>
    <xf numFmtId="4" fontId="75" fillId="0" borderId="27" xfId="62" applyNumberFormat="1" applyFont="1" applyFill="1" applyBorder="1" applyAlignment="1">
      <alignment horizontal="right"/>
      <protection/>
    </xf>
    <xf numFmtId="0" fontId="3" fillId="49" borderId="85" xfId="62" applyFill="1" applyBorder="1">
      <alignment/>
      <protection/>
    </xf>
    <xf numFmtId="0" fontId="3" fillId="0" borderId="86" xfId="62" applyBorder="1">
      <alignment/>
      <protection/>
    </xf>
    <xf numFmtId="168" fontId="27" fillId="49" borderId="86" xfId="62" applyNumberFormat="1" applyFont="1" applyFill="1" applyBorder="1" applyAlignment="1" applyProtection="1" quotePrefix="1">
      <alignment horizontal="center"/>
      <protection/>
    </xf>
    <xf numFmtId="0" fontId="3" fillId="49" borderId="34" xfId="62" applyFill="1" applyBorder="1">
      <alignment/>
      <protection/>
    </xf>
    <xf numFmtId="0" fontId="72" fillId="0" borderId="58" xfId="62" applyFont="1" applyBorder="1" applyAlignment="1" applyProtection="1">
      <alignment horizontal="center"/>
      <protection locked="0"/>
    </xf>
    <xf numFmtId="0" fontId="12" fillId="0" borderId="58" xfId="62" applyFont="1" applyBorder="1" applyAlignment="1" applyProtection="1">
      <alignment horizontal="center"/>
      <protection locked="0"/>
    </xf>
    <xf numFmtId="174" fontId="61" fillId="37" borderId="36" xfId="62" applyNumberFormat="1" applyFont="1" applyFill="1" applyBorder="1" applyAlignment="1" applyProtection="1">
      <alignment horizontal="center"/>
      <protection/>
    </xf>
    <xf numFmtId="0" fontId="3" fillId="49" borderId="36" xfId="62" applyFill="1" applyBorder="1">
      <alignment/>
      <protection/>
    </xf>
    <xf numFmtId="22" fontId="12" fillId="0" borderId="37" xfId="62" applyNumberFormat="1" applyFont="1" applyBorder="1" applyAlignment="1" applyProtection="1">
      <alignment horizontal="center"/>
      <protection locked="0"/>
    </xf>
    <xf numFmtId="22" fontId="12" fillId="0" borderId="58" xfId="62" applyNumberFormat="1" applyFont="1" applyBorder="1" applyAlignment="1" applyProtection="1">
      <alignment horizontal="center"/>
      <protection locked="0"/>
    </xf>
    <xf numFmtId="2" fontId="12" fillId="0" borderId="36" xfId="62" applyNumberFormat="1" applyFont="1" applyFill="1" applyBorder="1" applyAlignment="1" applyProtection="1" quotePrefix="1">
      <alignment horizontal="center"/>
      <protection/>
    </xf>
    <xf numFmtId="164" fontId="12" fillId="0" borderId="36" xfId="62" applyNumberFormat="1" applyFont="1" applyFill="1" applyBorder="1" applyAlignment="1" applyProtection="1" quotePrefix="1">
      <alignment horizontal="center"/>
      <protection/>
    </xf>
    <xf numFmtId="168" fontId="12" fillId="0" borderId="50" xfId="62" applyNumberFormat="1" applyFont="1" applyBorder="1" applyAlignment="1" applyProtection="1">
      <alignment horizontal="center"/>
      <protection locked="0"/>
    </xf>
    <xf numFmtId="173" fontId="12" fillId="0" borderId="50" xfId="62" applyNumberFormat="1" applyFont="1" applyBorder="1" applyAlignment="1" applyProtection="1" quotePrefix="1">
      <alignment horizontal="center"/>
      <protection/>
    </xf>
    <xf numFmtId="164" fontId="61" fillId="37" borderId="64" xfId="62" applyNumberFormat="1" applyFont="1" applyFill="1" applyBorder="1" applyAlignment="1" applyProtection="1">
      <alignment horizontal="center"/>
      <protection/>
    </xf>
    <xf numFmtId="2" fontId="78" fillId="39" borderId="36" xfId="62" applyNumberFormat="1" applyFont="1" applyFill="1" applyBorder="1" applyAlignment="1" applyProtection="1">
      <alignment horizontal="center"/>
      <protection/>
    </xf>
    <xf numFmtId="168" fontId="48" fillId="45" borderId="51" xfId="62" applyNumberFormat="1" applyFont="1" applyFill="1" applyBorder="1" applyAlignment="1" applyProtection="1" quotePrefix="1">
      <alignment horizontal="center"/>
      <protection/>
    </xf>
    <xf numFmtId="168" fontId="48" fillId="45" borderId="52" xfId="62" applyNumberFormat="1" applyFont="1" applyFill="1" applyBorder="1" applyAlignment="1" applyProtection="1" quotePrefix="1">
      <alignment horizontal="center"/>
      <protection/>
    </xf>
    <xf numFmtId="168" fontId="51" fillId="36" borderId="34" xfId="62" applyNumberFormat="1" applyFont="1" applyFill="1" applyBorder="1" applyAlignment="1" applyProtection="1" quotePrefix="1">
      <alignment horizontal="center"/>
      <protection/>
    </xf>
    <xf numFmtId="0" fontId="3" fillId="0" borderId="64" xfId="62" applyBorder="1">
      <alignment/>
      <protection/>
    </xf>
    <xf numFmtId="4" fontId="75" fillId="0" borderId="36" xfId="62" applyNumberFormat="1" applyFont="1" applyFill="1" applyBorder="1" applyAlignment="1">
      <alignment horizontal="right"/>
      <protection/>
    </xf>
    <xf numFmtId="168" fontId="12" fillId="0" borderId="0" xfId="62" applyNumberFormat="1" applyFont="1" applyBorder="1" applyAlignment="1" applyProtection="1" quotePrefix="1">
      <alignment horizontal="centerContinuous"/>
      <protection/>
    </xf>
    <xf numFmtId="4" fontId="75" fillId="0" borderId="0" xfId="62" applyNumberFormat="1" applyFont="1" applyFill="1" applyBorder="1" applyAlignment="1">
      <alignment horizontal="right"/>
      <protection/>
    </xf>
    <xf numFmtId="2" fontId="92" fillId="0" borderId="0" xfId="62" applyNumberFormat="1" applyFont="1" applyBorder="1" applyAlignment="1" applyProtection="1">
      <alignment horizontal="left"/>
      <protection/>
    </xf>
    <xf numFmtId="168" fontId="92" fillId="0" borderId="0" xfId="62" applyNumberFormat="1" applyFont="1" applyBorder="1" applyAlignment="1" applyProtection="1">
      <alignment horizontal="center"/>
      <protection/>
    </xf>
    <xf numFmtId="0" fontId="92" fillId="0" borderId="0" xfId="62" applyFont="1" applyBorder="1" applyAlignment="1" applyProtection="1">
      <alignment horizontal="center"/>
      <protection/>
    </xf>
    <xf numFmtId="165" fontId="92" fillId="0" borderId="0" xfId="62" applyNumberFormat="1" applyFont="1" applyBorder="1" applyAlignment="1" applyProtection="1">
      <alignment horizontal="center"/>
      <protection/>
    </xf>
    <xf numFmtId="0" fontId="93" fillId="0" borderId="0" xfId="62" applyFont="1">
      <alignment/>
      <protection/>
    </xf>
    <xf numFmtId="173" fontId="92" fillId="0" borderId="0" xfId="62" applyNumberFormat="1" applyFont="1" applyBorder="1" applyAlignment="1" applyProtection="1" quotePrefix="1">
      <alignment horizontal="center"/>
      <protection/>
    </xf>
    <xf numFmtId="0" fontId="92" fillId="0" borderId="0" xfId="62" applyFont="1">
      <alignment/>
      <protection/>
    </xf>
    <xf numFmtId="2" fontId="92" fillId="0" borderId="0" xfId="62" applyNumberFormat="1" applyFont="1" applyBorder="1" applyAlignment="1" applyProtection="1">
      <alignment horizontal="center"/>
      <protection/>
    </xf>
    <xf numFmtId="168" fontId="92" fillId="0" borderId="0" xfId="62" applyNumberFormat="1" applyFont="1" applyBorder="1" applyAlignment="1" applyProtection="1" quotePrefix="1">
      <alignment horizontal="center"/>
      <protection/>
    </xf>
    <xf numFmtId="4" fontId="19" fillId="0" borderId="15" xfId="62" applyNumberFormat="1" applyFont="1" applyFill="1" applyBorder="1" applyAlignment="1">
      <alignment horizontal="center"/>
      <protection/>
    </xf>
    <xf numFmtId="0" fontId="4" fillId="0" borderId="0" xfId="62" applyFont="1" applyBorder="1" applyAlignment="1">
      <alignment horizontal="center"/>
      <protection/>
    </xf>
    <xf numFmtId="2" fontId="94" fillId="0" borderId="0" xfId="62" applyNumberFormat="1" applyFont="1" applyBorder="1" applyAlignment="1" applyProtection="1">
      <alignment horizontal="left"/>
      <protection/>
    </xf>
    <xf numFmtId="173" fontId="4" fillId="0" borderId="0" xfId="62" applyNumberFormat="1" applyFont="1" applyBorder="1" applyAlignment="1" applyProtection="1">
      <alignment horizontal="left"/>
      <protection/>
    </xf>
    <xf numFmtId="168" fontId="4" fillId="0" borderId="0" xfId="62" applyNumberFormat="1" applyFont="1" applyBorder="1" applyAlignment="1" applyProtection="1">
      <alignment horizontal="left"/>
      <protection/>
    </xf>
    <xf numFmtId="4" fontId="89" fillId="0" borderId="0" xfId="62" applyNumberFormat="1" applyFont="1" applyBorder="1" applyAlignment="1" applyProtection="1">
      <alignment horizontal="center"/>
      <protection/>
    </xf>
    <xf numFmtId="7" fontId="4" fillId="0" borderId="0" xfId="62" applyNumberFormat="1" applyFont="1" applyBorder="1" applyAlignment="1">
      <alignment horizontal="centerContinuous"/>
      <protection/>
    </xf>
    <xf numFmtId="1" fontId="19" fillId="0" borderId="0" xfId="62" applyNumberFormat="1" applyFont="1" applyBorder="1" applyAlignment="1" applyProtection="1">
      <alignment horizontal="center"/>
      <protection/>
    </xf>
    <xf numFmtId="183" fontId="19" fillId="0" borderId="0" xfId="62" applyNumberFormat="1" applyFont="1" applyBorder="1" applyAlignment="1" applyProtection="1">
      <alignment horizontal="centerContinuous"/>
      <protection/>
    </xf>
    <xf numFmtId="183" fontId="92" fillId="0" borderId="0" xfId="62" applyNumberFormat="1" applyFont="1" applyBorder="1" applyAlignment="1" applyProtection="1">
      <alignment horizontal="centerContinuous"/>
      <protection/>
    </xf>
    <xf numFmtId="168" fontId="92" fillId="0" borderId="0" xfId="62" applyNumberFormat="1" applyFont="1" applyBorder="1" applyAlignment="1" applyProtection="1" quotePrefix="1">
      <alignment horizontal="left"/>
      <protection/>
    </xf>
    <xf numFmtId="168" fontId="19" fillId="0" borderId="0" xfId="62" applyNumberFormat="1" applyFont="1" applyBorder="1">
      <alignment/>
      <protection/>
    </xf>
    <xf numFmtId="7" fontId="19" fillId="0" borderId="0" xfId="62" applyNumberFormat="1" applyFont="1" applyBorder="1" applyAlignment="1">
      <alignment horizontal="centerContinuous"/>
      <protection/>
    </xf>
    <xf numFmtId="0" fontId="19" fillId="0" borderId="0" xfId="62" applyFont="1" applyAlignment="1">
      <alignment horizontal="centerContinuous"/>
      <protection/>
    </xf>
    <xf numFmtId="168" fontId="19" fillId="0" borderId="0" xfId="62" applyNumberFormat="1" applyFont="1" applyBorder="1" applyAlignment="1" applyProtection="1">
      <alignment horizontal="centerContinuous"/>
      <protection/>
    </xf>
    <xf numFmtId="168" fontId="92" fillId="0" borderId="0" xfId="62" applyNumberFormat="1" applyFont="1" applyBorder="1" applyAlignment="1" applyProtection="1" quotePrefix="1">
      <alignment horizontal="right"/>
      <protection/>
    </xf>
    <xf numFmtId="2" fontId="95" fillId="0" borderId="0" xfId="62" applyNumberFormat="1" applyFont="1" applyBorder="1" applyAlignment="1" applyProtection="1">
      <alignment horizontal="center"/>
      <protection/>
    </xf>
    <xf numFmtId="168" fontId="89" fillId="0" borderId="0" xfId="62" applyNumberFormat="1" applyFont="1" applyBorder="1" applyAlignment="1" applyProtection="1" quotePrefix="1">
      <alignment horizontal="center"/>
      <protection/>
    </xf>
    <xf numFmtId="4" fontId="92" fillId="0" borderId="0" xfId="62" applyNumberFormat="1" applyFont="1" applyBorder="1" applyAlignment="1" applyProtection="1">
      <alignment horizontal="center"/>
      <protection/>
    </xf>
    <xf numFmtId="7" fontId="92" fillId="0" borderId="0" xfId="62" applyNumberFormat="1" applyFont="1" applyFill="1" applyBorder="1" applyAlignment="1">
      <alignment horizontal="center"/>
      <protection/>
    </xf>
    <xf numFmtId="7" fontId="19" fillId="0" borderId="0" xfId="62" applyNumberFormat="1" applyFont="1" applyBorder="1" applyAlignment="1">
      <alignment horizontal="right"/>
      <protection/>
    </xf>
    <xf numFmtId="0" fontId="111" fillId="0" borderId="16" xfId="62" applyFont="1" applyBorder="1" applyAlignment="1">
      <alignment horizontal="center"/>
      <protection/>
    </xf>
    <xf numFmtId="7" fontId="4" fillId="0" borderId="17" xfId="62" applyNumberFormat="1" applyFont="1" applyBorder="1" applyAlignment="1">
      <alignment horizontal="center"/>
      <protection/>
    </xf>
    <xf numFmtId="10" fontId="19" fillId="0" borderId="0" xfId="62" applyNumberFormat="1" applyFont="1" applyBorder="1" applyAlignment="1" applyProtection="1">
      <alignment horizontal="center"/>
      <protection/>
    </xf>
    <xf numFmtId="168" fontId="20" fillId="0" borderId="0" xfId="62" applyNumberFormat="1" applyFont="1" applyBorder="1" applyAlignment="1" applyProtection="1">
      <alignment horizontal="left"/>
      <protection/>
    </xf>
    <xf numFmtId="7" fontId="19" fillId="0" borderId="0" xfId="62" applyNumberFormat="1" applyFont="1" applyAlignment="1">
      <alignment horizontal="right"/>
      <protection/>
    </xf>
    <xf numFmtId="0" fontId="19" fillId="0" borderId="0" xfId="62" applyFont="1" quotePrefix="1">
      <alignment/>
      <protection/>
    </xf>
    <xf numFmtId="168" fontId="19" fillId="0" borderId="0" xfId="62" applyNumberFormat="1" applyFont="1" applyBorder="1" applyAlignment="1" applyProtection="1" quotePrefix="1">
      <alignment horizontal="center"/>
      <protection/>
    </xf>
    <xf numFmtId="7" fontId="19" fillId="0" borderId="0" xfId="62" applyNumberFormat="1" applyFont="1" applyBorder="1" applyAlignment="1" applyProtection="1">
      <alignment horizontal="left"/>
      <protection/>
    </xf>
    <xf numFmtId="0" fontId="93" fillId="0" borderId="0" xfId="62" applyFont="1" quotePrefix="1">
      <alignment/>
      <protection/>
    </xf>
    <xf numFmtId="0" fontId="21" fillId="0" borderId="14" xfId="62" applyFont="1" applyBorder="1" applyAlignment="1">
      <alignment vertical="center"/>
      <protection/>
    </xf>
    <xf numFmtId="0" fontId="21" fillId="0" borderId="0" xfId="62" applyFont="1" applyBorder="1" applyAlignment="1">
      <alignment horizontal="center" vertical="center"/>
      <protection/>
    </xf>
    <xf numFmtId="168" fontId="21" fillId="0" borderId="0" xfId="62" applyNumberFormat="1" applyFont="1" applyBorder="1" applyAlignment="1" applyProtection="1">
      <alignment horizontal="left" vertical="center"/>
      <protection/>
    </xf>
    <xf numFmtId="0" fontId="96" fillId="0" borderId="0" xfId="62" applyFont="1" applyAlignment="1" quotePrefix="1">
      <alignment vertical="center"/>
      <protection/>
    </xf>
    <xf numFmtId="0" fontId="21" fillId="0" borderId="0" xfId="62" applyFont="1" applyBorder="1" applyAlignment="1" applyProtection="1">
      <alignment horizontal="center" vertical="center"/>
      <protection/>
    </xf>
    <xf numFmtId="165" fontId="21" fillId="0" borderId="0" xfId="62" applyNumberFormat="1" applyFont="1" applyBorder="1" applyAlignment="1" applyProtection="1">
      <alignment horizontal="center" vertical="center"/>
      <protection/>
    </xf>
    <xf numFmtId="0" fontId="96" fillId="0" borderId="0" xfId="62" applyFont="1" applyAlignment="1">
      <alignment vertical="center"/>
      <protection/>
    </xf>
    <xf numFmtId="4" fontId="10" fillId="0" borderId="16" xfId="62" applyNumberFormat="1" applyFont="1" applyBorder="1" applyAlignment="1" applyProtection="1">
      <alignment horizontal="center" vertical="center"/>
      <protection/>
    </xf>
    <xf numFmtId="7" fontId="97" fillId="0" borderId="17" xfId="62" applyNumberFormat="1" applyFont="1" applyFill="1" applyBorder="1" applyAlignment="1">
      <alignment horizontal="center" vertical="center"/>
      <protection/>
    </xf>
    <xf numFmtId="0" fontId="100" fillId="0" borderId="0" xfId="62" applyFont="1" applyBorder="1">
      <alignment/>
      <protection/>
    </xf>
    <xf numFmtId="168" fontId="21" fillId="0" borderId="0" xfId="62" applyNumberFormat="1" applyFont="1" applyBorder="1" applyAlignment="1" applyProtection="1">
      <alignment horizontal="center" vertical="center"/>
      <protection/>
    </xf>
    <xf numFmtId="2" fontId="98" fillId="0" borderId="0" xfId="62" applyNumberFormat="1" applyFont="1" applyBorder="1" applyAlignment="1" applyProtection="1">
      <alignment horizontal="center" vertical="center"/>
      <protection/>
    </xf>
    <xf numFmtId="168" fontId="99" fillId="0" borderId="0" xfId="62" applyNumberFormat="1" applyFont="1" applyBorder="1" applyAlignment="1" applyProtection="1" quotePrefix="1">
      <alignment horizontal="center" vertical="center"/>
      <protection/>
    </xf>
    <xf numFmtId="4" fontId="21" fillId="0" borderId="15" xfId="62" applyNumberFormat="1" applyFont="1" applyFill="1" applyBorder="1" applyAlignment="1">
      <alignment horizontal="center" vertical="center"/>
      <protection/>
    </xf>
    <xf numFmtId="0" fontId="19" fillId="0" borderId="18" xfId="62" applyFont="1" applyBorder="1">
      <alignment/>
      <protection/>
    </xf>
    <xf numFmtId="0" fontId="19" fillId="0" borderId="19" xfId="62" applyFont="1" applyBorder="1">
      <alignment/>
      <protection/>
    </xf>
    <xf numFmtId="0" fontId="3" fillId="0" borderId="19" xfId="62" applyBorder="1">
      <alignment/>
      <protection/>
    </xf>
    <xf numFmtId="0" fontId="19" fillId="0" borderId="20" xfId="62" applyFont="1" applyFill="1" applyBorder="1">
      <alignment/>
      <protection/>
    </xf>
    <xf numFmtId="0" fontId="12" fillId="0" borderId="0" xfId="62" applyFont="1" applyBorder="1" applyAlignment="1">
      <alignment horizontal="left"/>
      <protection/>
    </xf>
    <xf numFmtId="0" fontId="112" fillId="0" borderId="0" xfId="73" applyFont="1" applyAlignment="1">
      <alignment horizontal="centerContinuous"/>
      <protection/>
    </xf>
    <xf numFmtId="0" fontId="8" fillId="0" borderId="0" xfId="73" applyFont="1" applyAlignment="1">
      <alignment horizontal="centerContinuous"/>
      <protection/>
    </xf>
    <xf numFmtId="0" fontId="12" fillId="0" borderId="0" xfId="73" applyFont="1" applyAlignment="1">
      <alignment horizontal="centerContinuous"/>
      <protection/>
    </xf>
    <xf numFmtId="0" fontId="13" fillId="0" borderId="0" xfId="73" applyNumberFormat="1" applyFont="1" applyAlignment="1">
      <alignment horizontal="left"/>
      <protection/>
    </xf>
    <xf numFmtId="0" fontId="13" fillId="0" borderId="0" xfId="73" applyFont="1" applyBorder="1">
      <alignment/>
      <protection/>
    </xf>
    <xf numFmtId="0" fontId="14" fillId="0" borderId="0" xfId="73" applyFont="1" applyFill="1" applyBorder="1" applyAlignment="1" applyProtection="1">
      <alignment horizontal="left"/>
      <protection/>
    </xf>
    <xf numFmtId="0" fontId="8" fillId="0" borderId="0" xfId="73" applyFont="1" applyBorder="1">
      <alignment/>
      <protection/>
    </xf>
    <xf numFmtId="0" fontId="16" fillId="0" borderId="0" xfId="73" applyFont="1" applyBorder="1" applyAlignment="1">
      <alignment horizontal="centerContinuous"/>
      <protection/>
    </xf>
    <xf numFmtId="0" fontId="107" fillId="0" borderId="0" xfId="73" applyFont="1" applyAlignment="1">
      <alignment horizontal="centerContinuous"/>
      <protection/>
    </xf>
    <xf numFmtId="0" fontId="15" fillId="0" borderId="0" xfId="73" applyFont="1" applyAlignment="1">
      <alignment horizontal="centerContinuous"/>
      <protection/>
    </xf>
    <xf numFmtId="0" fontId="15" fillId="0" borderId="0" xfId="73" applyFont="1" applyBorder="1" applyAlignment="1">
      <alignment horizontal="centerContinuous"/>
      <protection/>
    </xf>
    <xf numFmtId="0" fontId="17" fillId="0" borderId="0" xfId="73" applyFont="1">
      <alignment/>
      <protection/>
    </xf>
    <xf numFmtId="0" fontId="3" fillId="0" borderId="0" xfId="73" applyAlignment="1">
      <alignment horizontal="centerContinuous"/>
      <protection/>
    </xf>
    <xf numFmtId="0" fontId="18" fillId="0" borderId="0" xfId="73" applyFont="1" applyAlignment="1">
      <alignment horizontal="centerContinuous"/>
      <protection/>
    </xf>
    <xf numFmtId="0" fontId="8" fillId="0" borderId="0" xfId="0" applyFont="1" applyAlignment="1">
      <alignment/>
    </xf>
    <xf numFmtId="0" fontId="11" fillId="0" borderId="0" xfId="0" applyFont="1" applyAlignment="1">
      <alignment horizontal="right" vertical="top"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Continuous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6" fillId="0" borderId="0" xfId="0" applyFont="1" applyFill="1" applyBorder="1" applyAlignment="1" applyProtection="1">
      <alignment horizontal="centerContinuous"/>
      <protection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2" xfId="0" applyFont="1" applyBorder="1" applyAlignment="1" applyProtection="1">
      <alignment horizontal="left"/>
      <protection/>
    </xf>
    <xf numFmtId="0" fontId="12" fillId="0" borderId="13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5" fillId="0" borderId="15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21" fillId="0" borderId="0" xfId="0" applyFont="1" applyAlignment="1">
      <alignment/>
    </xf>
    <xf numFmtId="0" fontId="22" fillId="0" borderId="14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15" xfId="0" applyFont="1" applyFill="1" applyBorder="1" applyAlignment="1">
      <alignment horizontal="centerContinuous"/>
    </xf>
    <xf numFmtId="0" fontId="1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3" fillId="0" borderId="16" xfId="0" applyFont="1" applyBorder="1" applyAlignment="1" applyProtection="1">
      <alignment horizontal="center"/>
      <protection/>
    </xf>
    <xf numFmtId="174" fontId="0" fillId="0" borderId="16" xfId="0" applyNumberFormat="1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3" fillId="0" borderId="0" xfId="0" applyFont="1" applyBorder="1" applyAlignment="1" applyProtection="1">
      <alignment horizontal="center"/>
      <protection/>
    </xf>
    <xf numFmtId="174" fontId="3" fillId="0" borderId="0" xfId="0" applyNumberFormat="1" applyFont="1" applyBorder="1" applyAlignment="1">
      <alignment horizontal="centerContinuous"/>
    </xf>
    <xf numFmtId="22" fontId="12" fillId="0" borderId="0" xfId="0" applyNumberFormat="1" applyFont="1" applyBorder="1" applyAlignment="1">
      <alignment/>
    </xf>
    <xf numFmtId="0" fontId="12" fillId="0" borderId="0" xfId="0" applyFont="1" applyBorder="1" applyAlignment="1" applyProtection="1">
      <alignment horizontal="center"/>
      <protection/>
    </xf>
    <xf numFmtId="0" fontId="12" fillId="0" borderId="64" xfId="0" applyFont="1" applyBorder="1" applyAlignment="1">
      <alignment/>
    </xf>
    <xf numFmtId="0" fontId="28" fillId="0" borderId="21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/>
    </xf>
    <xf numFmtId="164" fontId="28" fillId="0" borderId="21" xfId="0" applyNumberFormat="1" applyFont="1" applyBorder="1" applyAlignment="1" applyProtection="1">
      <alignment horizontal="center" vertical="center" wrapText="1"/>
      <protection/>
    </xf>
    <xf numFmtId="0" fontId="28" fillId="0" borderId="21" xfId="0" applyFont="1" applyBorder="1" applyAlignment="1" applyProtection="1">
      <alignment horizontal="center" vertical="center" wrapText="1"/>
      <protection/>
    </xf>
    <xf numFmtId="168" fontId="28" fillId="0" borderId="21" xfId="0" applyNumberFormat="1" applyFont="1" applyBorder="1" applyAlignment="1" applyProtection="1">
      <alignment horizontal="center" vertical="center"/>
      <protection/>
    </xf>
    <xf numFmtId="168" fontId="29" fillId="33" borderId="21" xfId="0" applyNumberFormat="1" applyFont="1" applyFill="1" applyBorder="1" applyAlignment="1" applyProtection="1">
      <alignment horizontal="center" vertical="center"/>
      <protection/>
    </xf>
    <xf numFmtId="0" fontId="30" fillId="34" borderId="21" xfId="0" applyFont="1" applyFill="1" applyBorder="1" applyAlignment="1" applyProtection="1">
      <alignment horizontal="center" vertical="center"/>
      <protection/>
    </xf>
    <xf numFmtId="0" fontId="28" fillId="0" borderId="16" xfId="0" applyFont="1" applyBorder="1" applyAlignment="1" applyProtection="1">
      <alignment horizontal="center" vertical="center"/>
      <protection/>
    </xf>
    <xf numFmtId="0" fontId="28" fillId="0" borderId="16" xfId="0" applyFont="1" applyBorder="1" applyAlignment="1" applyProtection="1">
      <alignment horizontal="center" vertical="center" wrapText="1"/>
      <protection/>
    </xf>
    <xf numFmtId="0" fontId="32" fillId="35" borderId="21" xfId="0" applyFont="1" applyFill="1" applyBorder="1" applyAlignment="1">
      <alignment horizontal="center" vertical="center" wrapText="1"/>
    </xf>
    <xf numFmtId="0" fontId="33" fillId="36" borderId="21" xfId="0" applyFont="1" applyFill="1" applyBorder="1" applyAlignment="1">
      <alignment horizontal="center" vertical="center" wrapText="1"/>
    </xf>
    <xf numFmtId="0" fontId="34" fillId="37" borderId="16" xfId="0" applyFont="1" applyFill="1" applyBorder="1" applyAlignment="1" applyProtection="1">
      <alignment horizontal="centerContinuous" vertical="center" wrapText="1"/>
      <protection/>
    </xf>
    <xf numFmtId="0" fontId="7" fillId="37" borderId="22" xfId="0" applyFont="1" applyFill="1" applyBorder="1" applyAlignment="1">
      <alignment horizontal="centerContinuous"/>
    </xf>
    <xf numFmtId="0" fontId="34" fillId="37" borderId="17" xfId="0" applyFont="1" applyFill="1" applyBorder="1" applyAlignment="1">
      <alignment horizontal="centerContinuous" vertical="center"/>
    </xf>
    <xf numFmtId="0" fontId="35" fillId="38" borderId="16" xfId="0" applyFont="1" applyFill="1" applyBorder="1" applyAlignment="1">
      <alignment horizontal="centerContinuous" vertical="center" wrapText="1"/>
    </xf>
    <xf numFmtId="0" fontId="36" fillId="38" borderId="22" xfId="0" applyFont="1" applyFill="1" applyBorder="1" applyAlignment="1">
      <alignment horizontal="centerContinuous"/>
    </xf>
    <xf numFmtId="0" fontId="35" fillId="38" borderId="17" xfId="0" applyFont="1" applyFill="1" applyBorder="1" applyAlignment="1">
      <alignment horizontal="centerContinuous" vertical="center"/>
    </xf>
    <xf numFmtId="0" fontId="37" fillId="39" borderId="21" xfId="0" applyFont="1" applyFill="1" applyBorder="1" applyAlignment="1">
      <alignment horizontal="center" vertical="center" wrapText="1"/>
    </xf>
    <xf numFmtId="0" fontId="38" fillId="40" borderId="21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12" fillId="0" borderId="28" xfId="0" applyFont="1" applyFill="1" applyBorder="1" applyAlignment="1" applyProtection="1">
      <alignment horizontal="center"/>
      <protection locked="0"/>
    </xf>
    <xf numFmtId="0" fontId="39" fillId="33" borderId="28" xfId="0" applyFont="1" applyFill="1" applyBorder="1" applyAlignment="1" applyProtection="1">
      <alignment horizontal="center"/>
      <protection/>
    </xf>
    <xf numFmtId="174" fontId="40" fillId="34" borderId="28" xfId="0" applyNumberFormat="1" applyFont="1" applyFill="1" applyBorder="1" applyAlignment="1" applyProtection="1">
      <alignment horizontal="center"/>
      <protection/>
    </xf>
    <xf numFmtId="4" fontId="12" fillId="41" borderId="28" xfId="0" applyNumberFormat="1" applyFont="1" applyFill="1" applyBorder="1" applyAlignment="1" applyProtection="1" quotePrefix="1">
      <alignment horizontal="center"/>
      <protection/>
    </xf>
    <xf numFmtId="164" fontId="12" fillId="41" borderId="28" xfId="0" applyNumberFormat="1" applyFont="1" applyFill="1" applyBorder="1" applyAlignment="1" applyProtection="1" quotePrefix="1">
      <alignment horizontal="center"/>
      <protection/>
    </xf>
    <xf numFmtId="168" fontId="12" fillId="0" borderId="29" xfId="0" applyNumberFormat="1" applyFont="1" applyBorder="1" applyAlignment="1" applyProtection="1">
      <alignment horizontal="center"/>
      <protection locked="0"/>
    </xf>
    <xf numFmtId="173" fontId="12" fillId="0" borderId="28" xfId="0" applyNumberFormat="1" applyFont="1" applyBorder="1" applyAlignment="1" applyProtection="1" quotePrefix="1">
      <alignment horizontal="center"/>
      <protection locked="0"/>
    </xf>
    <xf numFmtId="168" fontId="12" fillId="0" borderId="28" xfId="0" applyNumberFormat="1" applyFont="1" applyBorder="1" applyAlignment="1" applyProtection="1">
      <alignment horizontal="center"/>
      <protection locked="0"/>
    </xf>
    <xf numFmtId="2" fontId="48" fillId="35" borderId="28" xfId="0" applyNumberFormat="1" applyFont="1" applyFill="1" applyBorder="1" applyAlignment="1" applyProtection="1">
      <alignment horizontal="center"/>
      <protection locked="0"/>
    </xf>
    <xf numFmtId="2" fontId="49" fillId="36" borderId="29" xfId="0" applyNumberFormat="1" applyFont="1" applyFill="1" applyBorder="1" applyAlignment="1" applyProtection="1">
      <alignment horizontal="center"/>
      <protection locked="0"/>
    </xf>
    <xf numFmtId="168" fontId="50" fillId="37" borderId="30" xfId="0" applyNumberFormat="1" applyFont="1" applyFill="1" applyBorder="1" applyAlignment="1" applyProtection="1" quotePrefix="1">
      <alignment horizontal="center"/>
      <protection locked="0"/>
    </xf>
    <xf numFmtId="168" fontId="50" fillId="37" borderId="31" xfId="0" applyNumberFormat="1" applyFont="1" applyFill="1" applyBorder="1" applyAlignment="1" applyProtection="1" quotePrefix="1">
      <alignment horizontal="center"/>
      <protection locked="0"/>
    </xf>
    <xf numFmtId="4" fontId="50" fillId="37" borderId="29" xfId="0" applyNumberFormat="1" applyFont="1" applyFill="1" applyBorder="1" applyAlignment="1" applyProtection="1">
      <alignment horizontal="center"/>
      <protection locked="0"/>
    </xf>
    <xf numFmtId="168" fontId="51" fillId="38" borderId="30" xfId="0" applyNumberFormat="1" applyFont="1" applyFill="1" applyBorder="1" applyAlignment="1" applyProtection="1" quotePrefix="1">
      <alignment horizontal="center"/>
      <protection locked="0"/>
    </xf>
    <xf numFmtId="168" fontId="51" fillId="38" borderId="31" xfId="0" applyNumberFormat="1" applyFont="1" applyFill="1" applyBorder="1" applyAlignment="1" applyProtection="1" quotePrefix="1">
      <alignment horizontal="center"/>
      <protection locked="0"/>
    </xf>
    <xf numFmtId="4" fontId="51" fillId="38" borderId="29" xfId="0" applyNumberFormat="1" applyFont="1" applyFill="1" applyBorder="1" applyAlignment="1" applyProtection="1">
      <alignment horizontal="center"/>
      <protection locked="0"/>
    </xf>
    <xf numFmtId="4" fontId="52" fillId="39" borderId="28" xfId="0" applyNumberFormat="1" applyFont="1" applyFill="1" applyBorder="1" applyAlignment="1" applyProtection="1">
      <alignment horizontal="center"/>
      <protection locked="0"/>
    </xf>
    <xf numFmtId="4" fontId="53" fillId="40" borderId="28" xfId="0" applyNumberFormat="1" applyFont="1" applyFill="1" applyBorder="1" applyAlignment="1" applyProtection="1">
      <alignment horizontal="center"/>
      <protection locked="0"/>
    </xf>
    <xf numFmtId="4" fontId="47" fillId="0" borderId="28" xfId="0" applyNumberFormat="1" applyFont="1" applyBorder="1" applyAlignment="1" applyProtection="1">
      <alignment horizontal="center"/>
      <protection locked="0"/>
    </xf>
    <xf numFmtId="4" fontId="46" fillId="0" borderId="29" xfId="0" applyNumberFormat="1" applyFont="1" applyFill="1" applyBorder="1" applyAlignment="1">
      <alignment horizontal="right"/>
    </xf>
    <xf numFmtId="2" fontId="12" fillId="0" borderId="15" xfId="0" applyNumberFormat="1" applyFont="1" applyFill="1" applyBorder="1" applyAlignment="1">
      <alignment horizontal="center"/>
    </xf>
    <xf numFmtId="4" fontId="12" fillId="0" borderId="28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>
      <alignment horizontal="center"/>
    </xf>
    <xf numFmtId="164" fontId="12" fillId="0" borderId="28" xfId="0" applyNumberFormat="1" applyFont="1" applyFill="1" applyBorder="1" applyAlignment="1" applyProtection="1">
      <alignment horizontal="center"/>
      <protection locked="0"/>
    </xf>
    <xf numFmtId="170" fontId="12" fillId="0" borderId="28" xfId="0" applyNumberFormat="1" applyFont="1" applyFill="1" applyBorder="1" applyAlignment="1" applyProtection="1">
      <alignment horizontal="center"/>
      <protection locked="0"/>
    </xf>
    <xf numFmtId="22" fontId="12" fillId="0" borderId="29" xfId="0" applyNumberFormat="1" applyFont="1" applyFill="1" applyBorder="1" applyAlignment="1" applyProtection="1">
      <alignment horizontal="center"/>
      <protection locked="0"/>
    </xf>
    <xf numFmtId="22" fontId="12" fillId="0" borderId="32" xfId="0" applyNumberFormat="1" applyFont="1" applyFill="1" applyBorder="1" applyAlignment="1" applyProtection="1">
      <alignment horizontal="center"/>
      <protection locked="0"/>
    </xf>
    <xf numFmtId="0" fontId="12" fillId="0" borderId="36" xfId="0" applyFont="1" applyBorder="1" applyAlignment="1" applyProtection="1">
      <alignment horizontal="center"/>
      <protection locked="0"/>
    </xf>
    <xf numFmtId="164" fontId="47" fillId="0" borderId="36" xfId="0" applyNumberFormat="1" applyFont="1" applyBorder="1" applyAlignment="1" applyProtection="1">
      <alignment horizontal="center"/>
      <protection locked="0"/>
    </xf>
    <xf numFmtId="170" fontId="12" fillId="0" borderId="36" xfId="0" applyNumberFormat="1" applyFont="1" applyBorder="1" applyAlignment="1" applyProtection="1">
      <alignment horizontal="center"/>
      <protection locked="0"/>
    </xf>
    <xf numFmtId="165" fontId="12" fillId="0" borderId="36" xfId="0" applyNumberFormat="1" applyFont="1" applyBorder="1" applyAlignment="1" applyProtection="1">
      <alignment horizontal="center"/>
      <protection locked="0"/>
    </xf>
    <xf numFmtId="0" fontId="39" fillId="33" borderId="36" xfId="0" applyFont="1" applyFill="1" applyBorder="1" applyAlignment="1" applyProtection="1">
      <alignment horizontal="center"/>
      <protection/>
    </xf>
    <xf numFmtId="174" fontId="40" fillId="34" borderId="36" xfId="0" applyNumberFormat="1" applyFont="1" applyFill="1" applyBorder="1" applyAlignment="1" applyProtection="1">
      <alignment horizontal="center"/>
      <protection/>
    </xf>
    <xf numFmtId="22" fontId="12" fillId="0" borderId="36" xfId="0" applyNumberFormat="1" applyFont="1" applyBorder="1" applyAlignment="1" applyProtection="1">
      <alignment horizontal="center"/>
      <protection locked="0"/>
    </xf>
    <xf numFmtId="168" fontId="12" fillId="0" borderId="36" xfId="0" applyNumberFormat="1" applyFont="1" applyBorder="1" applyAlignment="1" applyProtection="1">
      <alignment horizontal="center"/>
      <protection/>
    </xf>
    <xf numFmtId="168" fontId="12" fillId="0" borderId="36" xfId="0" applyNumberFormat="1" applyFont="1" applyBorder="1" applyAlignment="1" applyProtection="1">
      <alignment horizontal="center"/>
      <protection locked="0"/>
    </xf>
    <xf numFmtId="173" fontId="12" fillId="0" borderId="36" xfId="0" applyNumberFormat="1" applyFont="1" applyBorder="1" applyAlignment="1" applyProtection="1" quotePrefix="1">
      <alignment horizontal="center"/>
      <protection locked="0"/>
    </xf>
    <xf numFmtId="2" fontId="41" fillId="35" borderId="36" xfId="0" applyNumberFormat="1" applyFont="1" applyFill="1" applyBorder="1" applyAlignment="1" applyProtection="1">
      <alignment horizontal="center"/>
      <protection locked="0"/>
    </xf>
    <xf numFmtId="2" fontId="49" fillId="36" borderId="36" xfId="0" applyNumberFormat="1" applyFont="1" applyFill="1" applyBorder="1" applyAlignment="1" applyProtection="1">
      <alignment horizontal="center"/>
      <protection locked="0"/>
    </xf>
    <xf numFmtId="168" fontId="50" fillId="37" borderId="37" xfId="0" applyNumberFormat="1" applyFont="1" applyFill="1" applyBorder="1" applyAlignment="1" applyProtection="1" quotePrefix="1">
      <alignment horizontal="center"/>
      <protection locked="0"/>
    </xf>
    <xf numFmtId="168" fontId="50" fillId="37" borderId="38" xfId="0" applyNumberFormat="1" applyFont="1" applyFill="1" applyBorder="1" applyAlignment="1" applyProtection="1" quotePrefix="1">
      <alignment horizontal="center"/>
      <protection locked="0"/>
    </xf>
    <xf numFmtId="4" fontId="50" fillId="37" borderId="39" xfId="0" applyNumberFormat="1" applyFont="1" applyFill="1" applyBorder="1" applyAlignment="1" applyProtection="1">
      <alignment horizontal="center"/>
      <protection locked="0"/>
    </xf>
    <xf numFmtId="168" fontId="51" fillId="38" borderId="37" xfId="0" applyNumberFormat="1" applyFont="1" applyFill="1" applyBorder="1" applyAlignment="1" applyProtection="1" quotePrefix="1">
      <alignment horizontal="center"/>
      <protection locked="0"/>
    </xf>
    <xf numFmtId="168" fontId="51" fillId="38" borderId="38" xfId="0" applyNumberFormat="1" applyFont="1" applyFill="1" applyBorder="1" applyAlignment="1" applyProtection="1" quotePrefix="1">
      <alignment horizontal="center"/>
      <protection locked="0"/>
    </xf>
    <xf numFmtId="4" fontId="51" fillId="38" borderId="39" xfId="0" applyNumberFormat="1" applyFont="1" applyFill="1" applyBorder="1" applyAlignment="1" applyProtection="1">
      <alignment horizontal="center"/>
      <protection locked="0"/>
    </xf>
    <xf numFmtId="4" fontId="52" fillId="39" borderId="36" xfId="0" applyNumberFormat="1" applyFont="1" applyFill="1" applyBorder="1" applyAlignment="1" applyProtection="1">
      <alignment horizontal="center"/>
      <protection locked="0"/>
    </xf>
    <xf numFmtId="4" fontId="53" fillId="40" borderId="36" xfId="0" applyNumberFormat="1" applyFont="1" applyFill="1" applyBorder="1" applyAlignment="1" applyProtection="1">
      <alignment horizontal="center"/>
      <protection locked="0"/>
    </xf>
    <xf numFmtId="4" fontId="47" fillId="0" borderId="36" xfId="0" applyNumberFormat="1" applyFont="1" applyBorder="1" applyAlignment="1" applyProtection="1">
      <alignment horizontal="center"/>
      <protection locked="0"/>
    </xf>
    <xf numFmtId="2" fontId="46" fillId="0" borderId="40" xfId="0" applyNumberFormat="1" applyFont="1" applyFill="1" applyBorder="1" applyAlignment="1">
      <alignment horizontal="right"/>
    </xf>
    <xf numFmtId="0" fontId="55" fillId="0" borderId="41" xfId="0" applyFont="1" applyBorder="1" applyAlignment="1">
      <alignment horizontal="center"/>
    </xf>
    <xf numFmtId="0" fontId="56" fillId="0" borderId="0" xfId="0" applyFont="1" applyBorder="1" applyAlignment="1" applyProtection="1">
      <alignment horizontal="left" vertical="top"/>
      <protection/>
    </xf>
    <xf numFmtId="164" fontId="47" fillId="0" borderId="0" xfId="0" applyNumberFormat="1" applyFont="1" applyBorder="1" applyAlignment="1" applyProtection="1">
      <alignment horizontal="center"/>
      <protection/>
    </xf>
    <xf numFmtId="165" fontId="12" fillId="0" borderId="0" xfId="0" applyNumberFormat="1" applyFont="1" applyBorder="1" applyAlignment="1" applyProtection="1">
      <alignment horizontal="center"/>
      <protection/>
    </xf>
    <xf numFmtId="168" fontId="12" fillId="0" borderId="0" xfId="0" applyNumberFormat="1" applyFont="1" applyBorder="1" applyAlignment="1" applyProtection="1">
      <alignment horizontal="center"/>
      <protection/>
    </xf>
    <xf numFmtId="173" fontId="12" fillId="0" borderId="0" xfId="0" applyNumberFormat="1" applyFont="1" applyBorder="1" applyAlignment="1" applyProtection="1" quotePrefix="1">
      <alignment horizontal="center"/>
      <protection/>
    </xf>
    <xf numFmtId="2" fontId="48" fillId="35" borderId="21" xfId="0" applyNumberFormat="1" applyFont="1" applyFill="1" applyBorder="1" applyAlignment="1" applyProtection="1">
      <alignment horizontal="center"/>
      <protection/>
    </xf>
    <xf numFmtId="2" fontId="49" fillId="36" borderId="21" xfId="0" applyNumberFormat="1" applyFont="1" applyFill="1" applyBorder="1" applyAlignment="1" applyProtection="1">
      <alignment horizontal="center"/>
      <protection/>
    </xf>
    <xf numFmtId="2" fontId="50" fillId="37" borderId="21" xfId="0" applyNumberFormat="1" applyFont="1" applyFill="1" applyBorder="1" applyAlignment="1" applyProtection="1">
      <alignment horizontal="center"/>
      <protection/>
    </xf>
    <xf numFmtId="2" fontId="51" fillId="38" borderId="21" xfId="0" applyNumberFormat="1" applyFont="1" applyFill="1" applyBorder="1" applyAlignment="1" applyProtection="1">
      <alignment horizontal="center"/>
      <protection/>
    </xf>
    <xf numFmtId="2" fontId="52" fillId="39" borderId="21" xfId="0" applyNumberFormat="1" applyFont="1" applyFill="1" applyBorder="1" applyAlignment="1" applyProtection="1">
      <alignment horizontal="center"/>
      <protection/>
    </xf>
    <xf numFmtId="2" fontId="53" fillId="40" borderId="21" xfId="0" applyNumberFormat="1" applyFont="1" applyFill="1" applyBorder="1" applyAlignment="1" applyProtection="1">
      <alignment horizontal="center"/>
      <protection/>
    </xf>
    <xf numFmtId="2" fontId="57" fillId="0" borderId="42" xfId="0" applyNumberFormat="1" applyFont="1" applyBorder="1" applyAlignment="1" applyProtection="1">
      <alignment horizontal="center"/>
      <protection/>
    </xf>
    <xf numFmtId="7" fontId="4" fillId="0" borderId="21" xfId="0" applyNumberFormat="1" applyFont="1" applyFill="1" applyBorder="1" applyAlignment="1" applyProtection="1">
      <alignment horizontal="right"/>
      <protection/>
    </xf>
    <xf numFmtId="0" fontId="55" fillId="0" borderId="14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164" fontId="113" fillId="0" borderId="0" xfId="0" applyNumberFormat="1" applyFont="1" applyBorder="1" applyAlignment="1" applyProtection="1">
      <alignment horizontal="center"/>
      <protection/>
    </xf>
    <xf numFmtId="0" fontId="55" fillId="0" borderId="0" xfId="0" applyFont="1" applyBorder="1" applyAlignment="1" applyProtection="1">
      <alignment horizontal="center"/>
      <protection/>
    </xf>
    <xf numFmtId="165" fontId="55" fillId="0" borderId="0" xfId="0" applyNumberFormat="1" applyFont="1" applyBorder="1" applyAlignment="1" applyProtection="1">
      <alignment horizontal="center"/>
      <protection/>
    </xf>
    <xf numFmtId="168" fontId="55" fillId="0" borderId="0" xfId="0" applyNumberFormat="1" applyFont="1" applyBorder="1" applyAlignment="1" applyProtection="1">
      <alignment horizontal="center"/>
      <protection/>
    </xf>
    <xf numFmtId="173" fontId="55" fillId="0" borderId="0" xfId="0" applyNumberFormat="1" applyFont="1" applyBorder="1" applyAlignment="1" applyProtection="1" quotePrefix="1">
      <alignment horizontal="center"/>
      <protection/>
    </xf>
    <xf numFmtId="2" fontId="114" fillId="0" borderId="0" xfId="0" applyNumberFormat="1" applyFont="1" applyBorder="1" applyAlignment="1" applyProtection="1">
      <alignment horizontal="center"/>
      <protection/>
    </xf>
    <xf numFmtId="7" fontId="115" fillId="0" borderId="0" xfId="0" applyNumberFormat="1" applyFont="1" applyFill="1" applyBorder="1" applyAlignment="1" applyProtection="1">
      <alignment horizontal="right"/>
      <protection/>
    </xf>
    <xf numFmtId="4" fontId="55" fillId="0" borderId="15" xfId="0" applyNumberFormat="1" applyFont="1" applyFill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0" fillId="0" borderId="0" xfId="0" applyBorder="1" applyAlignment="1">
      <alignment/>
    </xf>
    <xf numFmtId="0" fontId="21" fillId="0" borderId="14" xfId="73" applyFont="1" applyBorder="1">
      <alignment/>
      <protection/>
    </xf>
    <xf numFmtId="0" fontId="10" fillId="0" borderId="0" xfId="73" applyNumberFormat="1" applyFont="1" applyBorder="1" applyAlignment="1">
      <alignment horizontal="right"/>
      <protection/>
    </xf>
    <xf numFmtId="181" fontId="10" fillId="0" borderId="0" xfId="73" applyNumberFormat="1" applyFont="1" applyBorder="1" applyAlignment="1">
      <alignment horizontal="right"/>
      <protection/>
    </xf>
    <xf numFmtId="182" fontId="10" fillId="0" borderId="0" xfId="73" applyNumberFormat="1" applyFont="1" applyBorder="1">
      <alignment/>
      <protection/>
    </xf>
    <xf numFmtId="0" fontId="22" fillId="0" borderId="0" xfId="73" applyFont="1" applyBorder="1">
      <alignment/>
      <protection/>
    </xf>
    <xf numFmtId="7" fontId="10" fillId="0" borderId="0" xfId="73" applyNumberFormat="1" applyFont="1" applyBorder="1" applyAlignment="1">
      <alignment horizontal="right"/>
      <protection/>
    </xf>
    <xf numFmtId="0" fontId="21" fillId="0" borderId="15" xfId="73" applyFont="1" applyBorder="1">
      <alignment/>
      <protection/>
    </xf>
    <xf numFmtId="0" fontId="21" fillId="0" borderId="0" xfId="73" applyFont="1" applyBorder="1">
      <alignment/>
      <protection/>
    </xf>
    <xf numFmtId="0" fontId="22" fillId="0" borderId="14" xfId="66" applyFont="1" applyBorder="1" applyAlignment="1">
      <alignment horizontal="center"/>
      <protection/>
    </xf>
    <xf numFmtId="0" fontId="0" fillId="0" borderId="0" xfId="58" applyAlignment="1">
      <alignment horizontal="center"/>
      <protection/>
    </xf>
    <xf numFmtId="0" fontId="0" fillId="0" borderId="15" xfId="58" applyBorder="1" applyAlignment="1">
      <alignment horizontal="center"/>
      <protection/>
    </xf>
    <xf numFmtId="0" fontId="3" fillId="0" borderId="0" xfId="66" applyFont="1" applyBorder="1" applyAlignment="1">
      <alignment horizontal="center" vertical="center"/>
      <protection/>
    </xf>
    <xf numFmtId="0" fontId="72" fillId="0" borderId="61" xfId="73" applyFont="1" applyBorder="1" applyAlignment="1" applyProtection="1">
      <alignment horizontal="center"/>
      <protection/>
    </xf>
    <xf numFmtId="0" fontId="0" fillId="0" borderId="47" xfId="0" applyBorder="1" applyAlignment="1">
      <alignment horizontal="center"/>
    </xf>
    <xf numFmtId="0" fontId="12" fillId="0" borderId="61" xfId="67" applyFont="1" applyFill="1" applyBorder="1" applyAlignment="1">
      <alignment horizontal="center"/>
      <protection/>
    </xf>
    <xf numFmtId="0" fontId="0" fillId="0" borderId="47" xfId="58" applyBorder="1" applyAlignment="1">
      <alignment horizontal="center"/>
      <protection/>
    </xf>
    <xf numFmtId="168" fontId="12" fillId="0" borderId="61" xfId="67" applyNumberFormat="1" applyFont="1" applyBorder="1" applyAlignment="1" applyProtection="1">
      <alignment horizontal="center"/>
      <protection/>
    </xf>
    <xf numFmtId="7" fontId="46" fillId="0" borderId="0" xfId="67" applyNumberFormat="1" applyFont="1" applyFill="1" applyBorder="1" applyAlignment="1">
      <alignment horizontal="center"/>
      <protection/>
    </xf>
    <xf numFmtId="0" fontId="28" fillId="0" borderId="16" xfId="67" applyFont="1" applyBorder="1" applyAlignment="1" applyProtection="1">
      <alignment horizontal="center" vertical="center"/>
      <protection/>
    </xf>
    <xf numFmtId="0" fontId="28" fillId="0" borderId="22" xfId="67" applyFont="1" applyBorder="1" applyAlignment="1" applyProtection="1">
      <alignment horizontal="center" vertical="center"/>
      <protection/>
    </xf>
    <xf numFmtId="0" fontId="28" fillId="0" borderId="17" xfId="67" applyFont="1" applyBorder="1" applyAlignment="1" applyProtection="1">
      <alignment horizontal="center" vertical="center"/>
      <protection/>
    </xf>
    <xf numFmtId="0" fontId="28" fillId="0" borderId="16" xfId="67" applyFont="1" applyFill="1" applyBorder="1" applyAlignment="1" applyProtection="1" quotePrefix="1">
      <alignment horizontal="center" vertical="center" wrapText="1"/>
      <protection/>
    </xf>
    <xf numFmtId="0" fontId="0" fillId="0" borderId="17" xfId="58" applyBorder="1" applyAlignment="1">
      <alignment horizontal="center" vertical="center" wrapText="1"/>
      <protection/>
    </xf>
    <xf numFmtId="0" fontId="12" fillId="0" borderId="66" xfId="67" applyFont="1" applyFill="1" applyBorder="1" applyAlignment="1">
      <alignment horizontal="center"/>
      <protection/>
    </xf>
    <xf numFmtId="0" fontId="0" fillId="0" borderId="56" xfId="58" applyBorder="1" applyAlignment="1">
      <alignment horizontal="center"/>
      <protection/>
    </xf>
    <xf numFmtId="0" fontId="19" fillId="0" borderId="0" xfId="67" applyFont="1" applyBorder="1" applyAlignment="1" applyProtection="1">
      <alignment horizontal="left"/>
      <protection/>
    </xf>
    <xf numFmtId="7" fontId="46" fillId="0" borderId="62" xfId="67" applyNumberFormat="1" applyFont="1" applyFill="1" applyBorder="1" applyAlignment="1">
      <alignment horizontal="center"/>
      <protection/>
    </xf>
    <xf numFmtId="0" fontId="0" fillId="0" borderId="62" xfId="0" applyBorder="1" applyAlignment="1">
      <alignment horizontal="center"/>
    </xf>
    <xf numFmtId="0" fontId="0" fillId="0" borderId="0" xfId="0" applyAlignment="1">
      <alignment/>
    </xf>
    <xf numFmtId="168" fontId="12" fillId="0" borderId="34" xfId="67" applyNumberFormat="1" applyFont="1" applyBorder="1" applyAlignment="1" applyProtection="1">
      <alignment horizontal="center"/>
      <protection/>
    </xf>
    <xf numFmtId="0" fontId="0" fillId="0" borderId="34" xfId="58" applyBorder="1" applyAlignment="1">
      <alignment horizontal="center"/>
      <protection/>
    </xf>
    <xf numFmtId="0" fontId="19" fillId="0" borderId="0" xfId="62" applyFont="1" applyBorder="1" applyAlignment="1" applyProtection="1">
      <alignment horizontal="center"/>
      <protection/>
    </xf>
    <xf numFmtId="0" fontId="28" fillId="0" borderId="16" xfId="62" applyFont="1" applyFill="1" applyBorder="1" applyAlignment="1" applyProtection="1" quotePrefix="1">
      <alignment horizontal="center" vertical="center" wrapText="1"/>
      <protection/>
    </xf>
    <xf numFmtId="0" fontId="28" fillId="0" borderId="17" xfId="62" applyFont="1" applyFill="1" applyBorder="1" applyAlignment="1" applyProtection="1" quotePrefix="1">
      <alignment horizontal="center" vertical="center" wrapText="1"/>
      <protection/>
    </xf>
    <xf numFmtId="0" fontId="28" fillId="0" borderId="16" xfId="62" applyFont="1" applyFill="1" applyBorder="1" applyAlignment="1" applyProtection="1">
      <alignment horizontal="center" vertical="center"/>
      <protection/>
    </xf>
    <xf numFmtId="0" fontId="28" fillId="0" borderId="22" xfId="62" applyFont="1" applyFill="1" applyBorder="1" applyAlignment="1" applyProtection="1">
      <alignment horizontal="center" vertical="center"/>
      <protection/>
    </xf>
    <xf numFmtId="0" fontId="28" fillId="0" borderId="17" xfId="62" applyFont="1" applyFill="1" applyBorder="1" applyAlignment="1" applyProtection="1">
      <alignment horizontal="center" vertical="center"/>
      <protection/>
    </xf>
    <xf numFmtId="0" fontId="12" fillId="0" borderId="66" xfId="62" applyFont="1" applyFill="1" applyBorder="1" applyAlignment="1">
      <alignment horizontal="center"/>
      <protection/>
    </xf>
    <xf numFmtId="0" fontId="12" fillId="0" borderId="56" xfId="62" applyFont="1" applyFill="1" applyBorder="1" applyAlignment="1">
      <alignment horizontal="center"/>
      <protection/>
    </xf>
    <xf numFmtId="0" fontId="12" fillId="0" borderId="91" xfId="62" applyFont="1" applyFill="1" applyBorder="1" applyAlignment="1">
      <alignment horizontal="center"/>
      <protection/>
    </xf>
    <xf numFmtId="164" fontId="12" fillId="0" borderId="61" xfId="62" applyNumberFormat="1" applyFont="1" applyBorder="1" applyAlignment="1" applyProtection="1">
      <alignment horizontal="center"/>
      <protection/>
    </xf>
    <xf numFmtId="164" fontId="12" fillId="0" borderId="47" xfId="62" applyNumberFormat="1" applyFont="1" applyBorder="1" applyAlignment="1" applyProtection="1">
      <alignment horizontal="center"/>
      <protection/>
    </xf>
    <xf numFmtId="168" fontId="12" fillId="0" borderId="61" xfId="62" applyNumberFormat="1" applyFont="1" applyBorder="1" applyAlignment="1" applyProtection="1" quotePrefix="1">
      <alignment horizontal="center"/>
      <protection/>
    </xf>
    <xf numFmtId="168" fontId="12" fillId="0" borderId="32" xfId="62" applyNumberFormat="1" applyFont="1" applyBorder="1" applyAlignment="1" applyProtection="1" quotePrefix="1">
      <alignment horizontal="center"/>
      <protection/>
    </xf>
    <xf numFmtId="168" fontId="12" fillId="0" borderId="47" xfId="62" applyNumberFormat="1" applyFont="1" applyBorder="1" applyAlignment="1" applyProtection="1" quotePrefix="1">
      <alignment horizontal="center"/>
      <protection/>
    </xf>
    <xf numFmtId="168" fontId="12" fillId="0" borderId="61" xfId="62" applyNumberFormat="1" applyFont="1" applyBorder="1" applyAlignment="1" applyProtection="1">
      <alignment horizontal="center"/>
      <protection/>
    </xf>
    <xf numFmtId="168" fontId="12" fillId="0" borderId="47" xfId="62" applyNumberFormat="1" applyFont="1" applyBorder="1" applyAlignment="1" applyProtection="1">
      <alignment horizontal="center"/>
      <protection/>
    </xf>
    <xf numFmtId="164" fontId="12" fillId="0" borderId="70" xfId="62" applyNumberFormat="1" applyFont="1" applyBorder="1" applyAlignment="1" applyProtection="1">
      <alignment horizontal="center"/>
      <protection/>
    </xf>
    <xf numFmtId="164" fontId="12" fillId="0" borderId="90" xfId="62" applyNumberFormat="1" applyFont="1" applyBorder="1" applyAlignment="1" applyProtection="1">
      <alignment horizontal="center"/>
      <protection/>
    </xf>
    <xf numFmtId="168" fontId="12" fillId="0" borderId="70" xfId="62" applyNumberFormat="1" applyFont="1" applyBorder="1" applyAlignment="1" applyProtection="1">
      <alignment horizontal="center"/>
      <protection/>
    </xf>
    <xf numFmtId="168" fontId="12" fillId="0" borderId="69" xfId="62" applyNumberFormat="1" applyFont="1" applyBorder="1" applyAlignment="1" applyProtection="1">
      <alignment horizontal="center"/>
      <protection/>
    </xf>
    <xf numFmtId="168" fontId="12" fillId="0" borderId="90" xfId="62" applyNumberFormat="1" applyFont="1" applyBorder="1" applyAlignment="1" applyProtection="1">
      <alignment horizontal="center"/>
      <protection/>
    </xf>
    <xf numFmtId="0" fontId="28" fillId="0" borderId="16" xfId="62" applyFont="1" applyBorder="1" applyAlignment="1" applyProtection="1" quotePrefix="1">
      <alignment horizontal="center" vertical="center" wrapText="1"/>
      <protection/>
    </xf>
    <xf numFmtId="0" fontId="28" fillId="0" borderId="17" xfId="62" applyFont="1" applyBorder="1" applyAlignment="1" applyProtection="1" quotePrefix="1">
      <alignment horizontal="center" vertical="center" wrapText="1"/>
      <protection/>
    </xf>
    <xf numFmtId="0" fontId="28" fillId="0" borderId="16" xfId="62" applyFont="1" applyBorder="1" applyAlignment="1" applyProtection="1">
      <alignment horizontal="center" vertical="center"/>
      <protection/>
    </xf>
    <xf numFmtId="0" fontId="28" fillId="0" borderId="17" xfId="62" applyFont="1" applyBorder="1" applyAlignment="1" applyProtection="1">
      <alignment horizontal="center" vertical="center"/>
      <protection/>
    </xf>
    <xf numFmtId="0" fontId="12" fillId="0" borderId="61" xfId="62" applyFont="1" applyBorder="1" applyAlignment="1" applyProtection="1">
      <alignment horizontal="center"/>
      <protection locked="0"/>
    </xf>
    <xf numFmtId="0" fontId="12" fillId="0" borderId="47" xfId="62" applyFont="1" applyBorder="1" applyAlignment="1" applyProtection="1">
      <alignment horizontal="center"/>
      <protection locked="0"/>
    </xf>
    <xf numFmtId="0" fontId="12" fillId="0" borderId="70" xfId="62" applyFont="1" applyBorder="1" applyAlignment="1" applyProtection="1">
      <alignment horizontal="center"/>
      <protection locked="0"/>
    </xf>
    <xf numFmtId="0" fontId="12" fillId="0" borderId="90" xfId="62" applyFont="1" applyBorder="1" applyAlignment="1" applyProtection="1">
      <alignment horizontal="center"/>
      <protection locked="0"/>
    </xf>
    <xf numFmtId="168" fontId="101" fillId="0" borderId="0" xfId="62" applyNumberFormat="1" applyFont="1" applyBorder="1" applyAlignment="1" applyProtection="1">
      <alignment horizontal="left" vertical="center"/>
      <protection/>
    </xf>
    <xf numFmtId="0" fontId="12" fillId="0" borderId="71" xfId="62" applyFont="1" applyBorder="1" applyAlignment="1">
      <alignment horizontal="center"/>
      <protection/>
    </xf>
    <xf numFmtId="0" fontId="12" fillId="0" borderId="44" xfId="62" applyFont="1" applyBorder="1" applyAlignment="1">
      <alignment horizontal="center"/>
      <protection/>
    </xf>
    <xf numFmtId="168" fontId="101" fillId="0" borderId="0" xfId="72" applyNumberFormat="1" applyFont="1" applyBorder="1" applyAlignment="1" applyProtection="1">
      <alignment horizontal="left" vertical="center"/>
      <protection/>
    </xf>
    <xf numFmtId="164" fontId="12" fillId="0" borderId="61" xfId="72" applyNumberFormat="1" applyFont="1" applyBorder="1" applyAlignment="1" applyProtection="1">
      <alignment horizontal="center"/>
      <protection/>
    </xf>
    <xf numFmtId="164" fontId="12" fillId="0" borderId="47" xfId="72" applyNumberFormat="1" applyFont="1" applyBorder="1" applyAlignment="1" applyProtection="1">
      <alignment horizontal="center"/>
      <protection/>
    </xf>
    <xf numFmtId="164" fontId="12" fillId="0" borderId="70" xfId="72" applyNumberFormat="1" applyFont="1" applyBorder="1" applyAlignment="1" applyProtection="1">
      <alignment horizontal="center"/>
      <protection/>
    </xf>
    <xf numFmtId="164" fontId="12" fillId="0" borderId="90" xfId="72" applyNumberFormat="1" applyFont="1" applyBorder="1" applyAlignment="1" applyProtection="1">
      <alignment horizontal="center"/>
      <protection/>
    </xf>
    <xf numFmtId="0" fontId="28" fillId="0" borderId="16" xfId="72" applyFont="1" applyFill="1" applyBorder="1" applyAlignment="1" applyProtection="1" quotePrefix="1">
      <alignment horizontal="center" vertical="center" wrapText="1"/>
      <protection/>
    </xf>
    <xf numFmtId="0" fontId="28" fillId="0" borderId="17" xfId="72" applyFont="1" applyFill="1" applyBorder="1" applyAlignment="1" applyProtection="1" quotePrefix="1">
      <alignment horizontal="center" vertical="center" wrapText="1"/>
      <protection/>
    </xf>
    <xf numFmtId="0" fontId="12" fillId="0" borderId="66" xfId="72" applyFont="1" applyFill="1" applyBorder="1" applyAlignment="1">
      <alignment horizontal="center"/>
      <protection/>
    </xf>
    <xf numFmtId="0" fontId="12" fillId="0" borderId="56" xfId="72" applyFont="1" applyFill="1" applyBorder="1" applyAlignment="1">
      <alignment horizontal="center"/>
      <protection/>
    </xf>
    <xf numFmtId="168" fontId="12" fillId="0" borderId="61" xfId="72" applyNumberFormat="1" applyFont="1" applyBorder="1" applyAlignment="1" applyProtection="1">
      <alignment horizontal="center"/>
      <protection/>
    </xf>
    <xf numFmtId="168" fontId="12" fillId="0" borderId="47" xfId="72" applyNumberFormat="1" applyFont="1" applyBorder="1" applyAlignment="1" applyProtection="1">
      <alignment horizontal="center"/>
      <protection/>
    </xf>
    <xf numFmtId="168" fontId="12" fillId="0" borderId="61" xfId="72" applyNumberFormat="1" applyFont="1" applyBorder="1" applyAlignment="1" applyProtection="1" quotePrefix="1">
      <alignment horizontal="center"/>
      <protection/>
    </xf>
    <xf numFmtId="168" fontId="12" fillId="0" borderId="32" xfId="72" applyNumberFormat="1" applyFont="1" applyBorder="1" applyAlignment="1" applyProtection="1" quotePrefix="1">
      <alignment horizontal="center"/>
      <protection/>
    </xf>
    <xf numFmtId="168" fontId="12" fillId="0" borderId="47" xfId="72" applyNumberFormat="1" applyFont="1" applyBorder="1" applyAlignment="1" applyProtection="1" quotePrefix="1">
      <alignment horizontal="center"/>
      <protection/>
    </xf>
    <xf numFmtId="0" fontId="28" fillId="0" borderId="16" xfId="72" applyFont="1" applyFill="1" applyBorder="1" applyAlignment="1" applyProtection="1">
      <alignment horizontal="center" vertical="center"/>
      <protection/>
    </xf>
    <xf numFmtId="0" fontId="28" fillId="0" borderId="22" xfId="72" applyFont="1" applyFill="1" applyBorder="1" applyAlignment="1" applyProtection="1">
      <alignment horizontal="center" vertical="center"/>
      <protection/>
    </xf>
    <xf numFmtId="0" fontId="28" fillId="0" borderId="17" xfId="72" applyFont="1" applyFill="1" applyBorder="1" applyAlignment="1" applyProtection="1">
      <alignment horizontal="center" vertical="center"/>
      <protection/>
    </xf>
    <xf numFmtId="0" fontId="12" fillId="0" borderId="91" xfId="72" applyFont="1" applyFill="1" applyBorder="1" applyAlignment="1">
      <alignment horizontal="center"/>
      <protection/>
    </xf>
    <xf numFmtId="0" fontId="72" fillId="0" borderId="61" xfId="72" applyFont="1" applyBorder="1" applyAlignment="1" applyProtection="1">
      <alignment horizontal="center"/>
      <protection locked="0"/>
    </xf>
    <xf numFmtId="0" fontId="72" fillId="0" borderId="47" xfId="72" applyFont="1" applyBorder="1" applyAlignment="1" applyProtection="1">
      <alignment horizontal="center"/>
      <protection locked="0"/>
    </xf>
    <xf numFmtId="0" fontId="28" fillId="0" borderId="16" xfId="72" applyFont="1" applyBorder="1" applyAlignment="1" applyProtection="1" quotePrefix="1">
      <alignment horizontal="center" vertical="center" wrapText="1"/>
      <protection/>
    </xf>
    <xf numFmtId="0" fontId="28" fillId="0" borderId="17" xfId="72" applyFont="1" applyBorder="1" applyAlignment="1" applyProtection="1" quotePrefix="1">
      <alignment horizontal="center" vertical="center" wrapText="1"/>
      <protection/>
    </xf>
    <xf numFmtId="0" fontId="28" fillId="0" borderId="16" xfId="72" applyFont="1" applyBorder="1" applyAlignment="1" applyProtection="1">
      <alignment horizontal="center" vertical="center"/>
      <protection/>
    </xf>
    <xf numFmtId="0" fontId="28" fillId="0" borderId="17" xfId="72" applyFont="1" applyBorder="1" applyAlignment="1" applyProtection="1">
      <alignment horizontal="center" vertical="center"/>
      <protection/>
    </xf>
    <xf numFmtId="0" fontId="12" fillId="0" borderId="66" xfId="72" applyFont="1" applyBorder="1" applyAlignment="1">
      <alignment horizontal="center"/>
      <protection/>
    </xf>
    <xf numFmtId="0" fontId="12" fillId="0" borderId="56" xfId="72" applyFont="1" applyBorder="1" applyAlignment="1">
      <alignment horizontal="center"/>
      <protection/>
    </xf>
    <xf numFmtId="168" fontId="12" fillId="0" borderId="70" xfId="72" applyNumberFormat="1" applyFont="1" applyBorder="1" applyAlignment="1" applyProtection="1">
      <alignment horizontal="center"/>
      <protection/>
    </xf>
    <xf numFmtId="168" fontId="12" fillId="0" borderId="69" xfId="72" applyNumberFormat="1" applyFont="1" applyBorder="1" applyAlignment="1" applyProtection="1">
      <alignment horizontal="center"/>
      <protection/>
    </xf>
    <xf numFmtId="168" fontId="12" fillId="0" borderId="90" xfId="72" applyNumberFormat="1" applyFont="1" applyBorder="1" applyAlignment="1" applyProtection="1">
      <alignment horizontal="center"/>
      <protection/>
    </xf>
    <xf numFmtId="0" fontId="72" fillId="0" borderId="70" xfId="72" applyFont="1" applyBorder="1" applyAlignment="1" applyProtection="1">
      <alignment horizontal="center"/>
      <protection locked="0"/>
    </xf>
    <xf numFmtId="0" fontId="72" fillId="0" borderId="90" xfId="72" applyFont="1" applyBorder="1" applyAlignment="1" applyProtection="1">
      <alignment horizontal="center"/>
      <protection locked="0"/>
    </xf>
    <xf numFmtId="0" fontId="72" fillId="0" borderId="61" xfId="72" applyFont="1" applyBorder="1" applyAlignment="1" applyProtection="1">
      <alignment horizontal="center"/>
      <protection/>
    </xf>
    <xf numFmtId="0" fontId="72" fillId="0" borderId="47" xfId="72" applyFont="1" applyBorder="1" applyAlignment="1" applyProtection="1">
      <alignment horizontal="center"/>
      <protection/>
    </xf>
    <xf numFmtId="0" fontId="12" fillId="0" borderId="66" xfId="68" applyFont="1" applyFill="1" applyBorder="1" applyAlignment="1">
      <alignment horizontal="center"/>
      <protection/>
    </xf>
    <xf numFmtId="0" fontId="12" fillId="0" borderId="56" xfId="68" applyFont="1" applyFill="1" applyBorder="1" applyAlignment="1">
      <alignment horizontal="center"/>
      <protection/>
    </xf>
    <xf numFmtId="168" fontId="12" fillId="0" borderId="61" xfId="68" applyNumberFormat="1" applyFont="1" applyBorder="1" applyAlignment="1" applyProtection="1">
      <alignment horizontal="center"/>
      <protection/>
    </xf>
    <xf numFmtId="168" fontId="12" fillId="0" borderId="47" xfId="68" applyNumberFormat="1" applyFont="1" applyBorder="1" applyAlignment="1" applyProtection="1">
      <alignment horizontal="center"/>
      <protection/>
    </xf>
    <xf numFmtId="168" fontId="12" fillId="0" borderId="70" xfId="68" applyNumberFormat="1" applyFont="1" applyBorder="1" applyAlignment="1" applyProtection="1">
      <alignment horizontal="center"/>
      <protection/>
    </xf>
    <xf numFmtId="168" fontId="12" fillId="0" borderId="90" xfId="68" applyNumberFormat="1" applyFont="1" applyBorder="1" applyAlignment="1" applyProtection="1">
      <alignment horizontal="center"/>
      <protection/>
    </xf>
    <xf numFmtId="0" fontId="28" fillId="0" borderId="16" xfId="68" applyFont="1" applyFill="1" applyBorder="1" applyAlignment="1" applyProtection="1" quotePrefix="1">
      <alignment horizontal="center" vertical="center" wrapText="1"/>
      <protection/>
    </xf>
    <xf numFmtId="0" fontId="28" fillId="0" borderId="17" xfId="68" applyFont="1" applyFill="1" applyBorder="1" applyAlignment="1" applyProtection="1" quotePrefix="1">
      <alignment horizontal="center" vertical="center" wrapText="1"/>
      <protection/>
    </xf>
    <xf numFmtId="0" fontId="28" fillId="0" borderId="16" xfId="68" applyFont="1" applyFill="1" applyBorder="1" applyAlignment="1" applyProtection="1">
      <alignment horizontal="center" vertical="center"/>
      <protection/>
    </xf>
    <xf numFmtId="0" fontId="28" fillId="0" borderId="22" xfId="68" applyFont="1" applyFill="1" applyBorder="1" applyAlignment="1" applyProtection="1">
      <alignment horizontal="center" vertical="center"/>
      <protection/>
    </xf>
    <xf numFmtId="0" fontId="28" fillId="0" borderId="17" xfId="68" applyFont="1" applyFill="1" applyBorder="1" applyAlignment="1" applyProtection="1">
      <alignment horizontal="center" vertical="center"/>
      <protection/>
    </xf>
    <xf numFmtId="0" fontId="12" fillId="0" borderId="91" xfId="68" applyFont="1" applyFill="1" applyBorder="1" applyAlignment="1">
      <alignment horizontal="center"/>
      <protection/>
    </xf>
    <xf numFmtId="164" fontId="12" fillId="0" borderId="61" xfId="68" applyNumberFormat="1" applyFont="1" applyBorder="1" applyAlignment="1" applyProtection="1">
      <alignment horizontal="center"/>
      <protection/>
    </xf>
    <xf numFmtId="164" fontId="12" fillId="0" borderId="47" xfId="68" applyNumberFormat="1" applyFont="1" applyBorder="1" applyAlignment="1" applyProtection="1">
      <alignment horizontal="center"/>
      <protection/>
    </xf>
    <xf numFmtId="168" fontId="12" fillId="0" borderId="61" xfId="68" applyNumberFormat="1" applyFont="1" applyBorder="1" applyAlignment="1" applyProtection="1" quotePrefix="1">
      <alignment horizontal="center"/>
      <protection/>
    </xf>
    <xf numFmtId="168" fontId="12" fillId="0" borderId="32" xfId="68" applyNumberFormat="1" applyFont="1" applyBorder="1" applyAlignment="1" applyProtection="1" quotePrefix="1">
      <alignment horizontal="center"/>
      <protection/>
    </xf>
    <xf numFmtId="168" fontId="12" fillId="0" borderId="47" xfId="68" applyNumberFormat="1" applyFont="1" applyBorder="1" applyAlignment="1" applyProtection="1" quotePrefix="1">
      <alignment horizontal="center"/>
      <protection/>
    </xf>
    <xf numFmtId="164" fontId="12" fillId="0" borderId="70" xfId="68" applyNumberFormat="1" applyFont="1" applyBorder="1" applyAlignment="1" applyProtection="1">
      <alignment horizontal="center"/>
      <protection/>
    </xf>
    <xf numFmtId="164" fontId="12" fillId="0" borderId="90" xfId="68" applyNumberFormat="1" applyFont="1" applyBorder="1" applyAlignment="1" applyProtection="1">
      <alignment horizontal="center"/>
      <protection/>
    </xf>
    <xf numFmtId="168" fontId="12" fillId="0" borderId="69" xfId="68" applyNumberFormat="1" applyFont="1" applyBorder="1" applyAlignment="1" applyProtection="1">
      <alignment horizontal="center"/>
      <protection/>
    </xf>
    <xf numFmtId="0" fontId="3" fillId="0" borderId="17" xfId="68" applyBorder="1" applyAlignment="1">
      <alignment horizontal="center" vertical="center" wrapText="1"/>
      <protection/>
    </xf>
    <xf numFmtId="0" fontId="3" fillId="0" borderId="66" xfId="68" applyBorder="1" applyAlignment="1">
      <alignment/>
      <protection/>
    </xf>
    <xf numFmtId="0" fontId="3" fillId="0" borderId="56" xfId="68" applyBorder="1" applyAlignment="1">
      <alignment/>
      <protection/>
    </xf>
    <xf numFmtId="0" fontId="12" fillId="0" borderId="61" xfId="68" applyFont="1" applyBorder="1" applyAlignment="1" applyProtection="1">
      <alignment horizontal="center"/>
      <protection/>
    </xf>
    <xf numFmtId="0" fontId="12" fillId="0" borderId="47" xfId="68" applyFont="1" applyBorder="1" applyAlignment="1" applyProtection="1">
      <alignment horizontal="center"/>
      <protection/>
    </xf>
    <xf numFmtId="0" fontId="12" fillId="0" borderId="61" xfId="68" applyFont="1" applyBorder="1" applyAlignment="1" applyProtection="1">
      <alignment horizontal="center"/>
      <protection locked="0"/>
    </xf>
    <xf numFmtId="0" fontId="12" fillId="0" borderId="47" xfId="68" applyFont="1" applyBorder="1" applyAlignment="1" applyProtection="1">
      <alignment horizontal="center"/>
      <protection locked="0"/>
    </xf>
    <xf numFmtId="0" fontId="3" fillId="0" borderId="90" xfId="68" applyBorder="1" applyAlignment="1">
      <alignment horizontal="center"/>
      <protection/>
    </xf>
    <xf numFmtId="0" fontId="28" fillId="0" borderId="22" xfId="72" applyFont="1" applyBorder="1" applyAlignment="1" applyProtection="1">
      <alignment horizontal="center" vertical="center"/>
      <protection/>
    </xf>
    <xf numFmtId="0" fontId="12" fillId="41" borderId="71" xfId="72" applyFont="1" applyFill="1" applyBorder="1" applyAlignment="1">
      <alignment horizontal="center"/>
      <protection/>
    </xf>
    <xf numFmtId="0" fontId="12" fillId="41" borderId="44" xfId="72" applyFont="1" applyFill="1" applyBorder="1" applyAlignment="1">
      <alignment horizontal="center"/>
      <protection/>
    </xf>
    <xf numFmtId="168" fontId="12" fillId="0" borderId="66" xfId="72" applyNumberFormat="1" applyFont="1" applyBorder="1" applyAlignment="1" applyProtection="1">
      <alignment horizontal="center"/>
      <protection/>
    </xf>
    <xf numFmtId="168" fontId="12" fillId="0" borderId="56" xfId="72" applyNumberFormat="1" applyFont="1" applyBorder="1" applyAlignment="1" applyProtection="1">
      <alignment horizontal="center"/>
      <protection/>
    </xf>
    <xf numFmtId="7" fontId="46" fillId="0" borderId="0" xfId="72" applyNumberFormat="1" applyFont="1" applyFill="1" applyBorder="1" applyAlignment="1">
      <alignment horizontal="center"/>
      <protection/>
    </xf>
    <xf numFmtId="173" fontId="4" fillId="0" borderId="0" xfId="72" applyNumberFormat="1" applyFont="1" applyBorder="1" applyAlignment="1" applyProtection="1">
      <alignment horizontal="center"/>
      <protection/>
    </xf>
    <xf numFmtId="186" fontId="46" fillId="0" borderId="0" xfId="72" applyNumberFormat="1" applyFont="1" applyBorder="1" applyAlignment="1">
      <alignment horizontal="center"/>
      <protection/>
    </xf>
    <xf numFmtId="0" fontId="12" fillId="41" borderId="70" xfId="73" applyFont="1" applyFill="1" applyBorder="1" applyAlignment="1">
      <alignment horizontal="center"/>
      <protection/>
    </xf>
    <xf numFmtId="0" fontId="12" fillId="41" borderId="90" xfId="73" applyFont="1" applyFill="1" applyBorder="1" applyAlignment="1">
      <alignment horizontal="center"/>
      <protection/>
    </xf>
    <xf numFmtId="0" fontId="72" fillId="0" borderId="61" xfId="67" applyFont="1" applyBorder="1" applyAlignment="1" applyProtection="1">
      <alignment horizontal="center"/>
      <protection/>
    </xf>
    <xf numFmtId="0" fontId="72" fillId="0" borderId="47" xfId="67" applyFont="1" applyBorder="1" applyAlignment="1" applyProtection="1">
      <alignment horizontal="center"/>
      <protection/>
    </xf>
    <xf numFmtId="0" fontId="72" fillId="0" borderId="66" xfId="67" applyFont="1" applyBorder="1" applyAlignment="1" applyProtection="1">
      <alignment horizontal="center"/>
      <protection/>
    </xf>
    <xf numFmtId="0" fontId="72" fillId="0" borderId="56" xfId="67" applyFont="1" applyBorder="1" applyAlignment="1" applyProtection="1">
      <alignment horizontal="center"/>
      <protection/>
    </xf>
    <xf numFmtId="168" fontId="12" fillId="0" borderId="47" xfId="67" applyNumberFormat="1" applyFont="1" applyBorder="1" applyAlignment="1" applyProtection="1">
      <alignment horizontal="center"/>
      <protection/>
    </xf>
    <xf numFmtId="0" fontId="12" fillId="0" borderId="61" xfId="73" applyFont="1" applyBorder="1" applyAlignment="1" applyProtection="1">
      <alignment horizontal="center"/>
      <protection/>
    </xf>
    <xf numFmtId="0" fontId="12" fillId="0" borderId="47" xfId="73" applyFont="1" applyBorder="1" applyAlignment="1" applyProtection="1">
      <alignment horizontal="center"/>
      <protection/>
    </xf>
    <xf numFmtId="0" fontId="72" fillId="0" borderId="47" xfId="73" applyFont="1" applyBorder="1" applyAlignment="1" applyProtection="1">
      <alignment horizontal="center"/>
      <protection/>
    </xf>
    <xf numFmtId="0" fontId="12" fillId="0" borderId="61" xfId="74" applyFont="1" applyBorder="1" applyAlignment="1" applyProtection="1">
      <alignment horizontal="center"/>
      <protection locked="0"/>
    </xf>
    <xf numFmtId="0" fontId="72" fillId="0" borderId="70" xfId="67" applyFont="1" applyBorder="1" applyAlignment="1" applyProtection="1">
      <alignment horizontal="center"/>
      <protection/>
    </xf>
    <xf numFmtId="0" fontId="72" fillId="0" borderId="90" xfId="67" applyFont="1" applyBorder="1" applyAlignment="1" applyProtection="1">
      <alignment horizontal="center"/>
      <protection/>
    </xf>
    <xf numFmtId="168" fontId="12" fillId="0" borderId="70" xfId="67" applyNumberFormat="1" applyFont="1" applyBorder="1" applyAlignment="1" applyProtection="1">
      <alignment horizontal="center"/>
      <protection/>
    </xf>
    <xf numFmtId="168" fontId="12" fillId="0" borderId="90" xfId="67" applyNumberFormat="1" applyFont="1" applyBorder="1" applyAlignment="1" applyProtection="1">
      <alignment horizontal="center"/>
      <protection/>
    </xf>
    <xf numFmtId="0" fontId="19" fillId="0" borderId="0" xfId="67" applyFont="1" applyBorder="1" applyAlignment="1" applyProtection="1">
      <alignment horizontal="center"/>
      <protection/>
    </xf>
    <xf numFmtId="0" fontId="28" fillId="0" borderId="17" xfId="67" applyFont="1" applyFill="1" applyBorder="1" applyAlignment="1" applyProtection="1" quotePrefix="1">
      <alignment horizontal="center" vertical="center" wrapText="1"/>
      <protection/>
    </xf>
    <xf numFmtId="0" fontId="28" fillId="0" borderId="16" xfId="67" applyFont="1" applyFill="1" applyBorder="1" applyAlignment="1" applyProtection="1">
      <alignment horizontal="center" vertical="center"/>
      <protection/>
    </xf>
    <xf numFmtId="0" fontId="28" fillId="0" borderId="17" xfId="67" applyFont="1" applyFill="1" applyBorder="1" applyAlignment="1" applyProtection="1">
      <alignment horizontal="center" vertical="center"/>
      <protection/>
    </xf>
    <xf numFmtId="0" fontId="12" fillId="0" borderId="56" xfId="67" applyFont="1" applyFill="1" applyBorder="1" applyAlignment="1">
      <alignment horizontal="center"/>
      <protection/>
    </xf>
    <xf numFmtId="164" fontId="12" fillId="0" borderId="61" xfId="67" applyNumberFormat="1" applyFont="1" applyBorder="1" applyAlignment="1" applyProtection="1">
      <alignment horizontal="center"/>
      <protection/>
    </xf>
    <xf numFmtId="164" fontId="12" fillId="0" borderId="47" xfId="67" applyNumberFormat="1" applyFont="1" applyBorder="1" applyAlignment="1" applyProtection="1">
      <alignment horizontal="center"/>
      <protection/>
    </xf>
    <xf numFmtId="165" fontId="12" fillId="0" borderId="61" xfId="67" applyNumberFormat="1" applyFont="1" applyBorder="1" applyAlignment="1" applyProtection="1">
      <alignment horizontal="center"/>
      <protection/>
    </xf>
    <xf numFmtId="165" fontId="12" fillId="0" borderId="47" xfId="67" applyNumberFormat="1" applyFont="1" applyBorder="1" applyAlignment="1" applyProtection="1">
      <alignment horizontal="center"/>
      <protection/>
    </xf>
    <xf numFmtId="164" fontId="12" fillId="0" borderId="70" xfId="67" applyNumberFormat="1" applyFont="1" applyBorder="1" applyAlignment="1" applyProtection="1">
      <alignment horizontal="center"/>
      <protection/>
    </xf>
    <xf numFmtId="164" fontId="12" fillId="0" borderId="90" xfId="67" applyNumberFormat="1" applyFont="1" applyBorder="1" applyAlignment="1" applyProtection="1">
      <alignment horizontal="center"/>
      <protection/>
    </xf>
    <xf numFmtId="0" fontId="28" fillId="0" borderId="16" xfId="67" applyFont="1" applyBorder="1" applyAlignment="1" applyProtection="1" quotePrefix="1">
      <alignment horizontal="center" vertical="center" wrapText="1"/>
      <protection/>
    </xf>
    <xf numFmtId="0" fontId="28" fillId="0" borderId="17" xfId="67" applyFont="1" applyBorder="1" applyAlignment="1" applyProtection="1" quotePrefix="1">
      <alignment horizontal="center" vertical="center" wrapText="1"/>
      <protection/>
    </xf>
    <xf numFmtId="0" fontId="12" fillId="0" borderId="61" xfId="67" applyFont="1" applyBorder="1" applyAlignment="1" applyProtection="1">
      <alignment horizontal="center"/>
      <protection locked="0"/>
    </xf>
    <xf numFmtId="0" fontId="12" fillId="0" borderId="47" xfId="67" applyFont="1" applyBorder="1" applyAlignment="1" applyProtection="1">
      <alignment horizontal="center"/>
      <protection locked="0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_A0511NER Anexo VI" xfId="53"/>
    <cellStyle name="Moneda_F0911NER" xfId="54"/>
    <cellStyle name="Moneda_F0911NER 2" xfId="55"/>
    <cellStyle name="Moneda_Transener_V8" xfId="56"/>
    <cellStyle name="Neutral" xfId="57"/>
    <cellStyle name="Normal 2" xfId="58"/>
    <cellStyle name="Normal_A0101 ANEXO I NEA" xfId="59"/>
    <cellStyle name="Normal_A0101 ANEXO I NEA 2" xfId="60"/>
    <cellStyle name="Normal_A0101 ANEXO I NEA 2 2" xfId="61"/>
    <cellStyle name="Normal_A0511NER Anexo VI" xfId="62"/>
    <cellStyle name="Normal_EDENOR9604" xfId="63"/>
    <cellStyle name="Normal_EDENOR9604 2" xfId="64"/>
    <cellStyle name="Normal_EDENOR9604 3" xfId="65"/>
    <cellStyle name="Normal_F0711NER 2" xfId="66"/>
    <cellStyle name="Normal_F0911NER" xfId="67"/>
    <cellStyle name="Normal_F0911NER 2" xfId="68"/>
    <cellStyle name="Normal_TRANS" xfId="69"/>
    <cellStyle name="Normal_TRANS 2" xfId="70"/>
    <cellStyle name="Normal_TRANS 2 2" xfId="71"/>
    <cellStyle name="Normal_Transener_V8" xfId="72"/>
    <cellStyle name="Normal_Transener_V8 2" xfId="73"/>
    <cellStyle name="Normal_Transener_V8 2 2" xfId="74"/>
    <cellStyle name="Normal_Transener_V8 2 2 2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0</xdr:rowOff>
    </xdr:from>
    <xdr:to>
      <xdr:col>3</xdr:col>
      <xdr:colOff>219075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0</xdr:row>
      <xdr:rowOff>0</xdr:rowOff>
    </xdr:from>
    <xdr:to>
      <xdr:col>3</xdr:col>
      <xdr:colOff>342900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5429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3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323850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285750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3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6286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0</xdr:rowOff>
    </xdr:from>
    <xdr:to>
      <xdr:col>3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6286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3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0</xdr:rowOff>
    </xdr:from>
    <xdr:to>
      <xdr:col>3</xdr:col>
      <xdr:colOff>276225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3267075"/>
          <a:ext cx="27241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 editAs="oneCell">
    <xdr:from>
      <xdr:col>0</xdr:col>
      <xdr:colOff>533400</xdr:colOff>
      <xdr:row>0</xdr:row>
      <xdr:rowOff>0</xdr:rowOff>
    </xdr:from>
    <xdr:to>
      <xdr:col>0</xdr:col>
      <xdr:colOff>1038225</xdr:colOff>
      <xdr:row>2</xdr:row>
      <xdr:rowOff>361950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0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3</xdr:col>
      <xdr:colOff>200025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0</xdr:col>
      <xdr:colOff>990600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11</xdr:col>
      <xdr:colOff>47625</xdr:colOff>
      <xdr:row>19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389572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9525</xdr:rowOff>
    </xdr:from>
    <xdr:to>
      <xdr:col>0</xdr:col>
      <xdr:colOff>1228725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9525</xdr:rowOff>
    </xdr:from>
    <xdr:to>
      <xdr:col>0</xdr:col>
      <xdr:colOff>1228725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9525</xdr:rowOff>
    </xdr:from>
    <xdr:to>
      <xdr:col>0</xdr:col>
      <xdr:colOff>1304925</xdr:colOff>
      <xdr:row>0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525"/>
          <a:ext cx="581025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 editAs="oneCell">
    <xdr:from>
      <xdr:col>0</xdr:col>
      <xdr:colOff>542925</xdr:colOff>
      <xdr:row>0</xdr:row>
      <xdr:rowOff>0</xdr:rowOff>
    </xdr:from>
    <xdr:to>
      <xdr:col>0</xdr:col>
      <xdr:colOff>1047750</xdr:colOff>
      <xdr:row>2</xdr:row>
      <xdr:rowOff>361950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0</xdr:rowOff>
    </xdr:from>
    <xdr:to>
      <xdr:col>0</xdr:col>
      <xdr:colOff>1066800</xdr:colOff>
      <xdr:row>2</xdr:row>
      <xdr:rowOff>342900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5429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0</xdr:rowOff>
    </xdr:from>
    <xdr:to>
      <xdr:col>0</xdr:col>
      <xdr:colOff>1076325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3267075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9525</xdr:rowOff>
    </xdr:from>
    <xdr:to>
      <xdr:col>1</xdr:col>
      <xdr:colOff>504825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47625</xdr:colOff>
      <xdr:row>17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3409950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304800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28575</xdr:rowOff>
    </xdr:from>
    <xdr:to>
      <xdr:col>3</xdr:col>
      <xdr:colOff>266700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8575"/>
          <a:ext cx="61912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304800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28575</xdr:rowOff>
    </xdr:from>
    <xdr:to>
      <xdr:col>3</xdr:col>
      <xdr:colOff>266700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8575"/>
          <a:ext cx="61912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28575</xdr:rowOff>
    </xdr:from>
    <xdr:to>
      <xdr:col>3</xdr:col>
      <xdr:colOff>266700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8575"/>
          <a:ext cx="61912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3</xdr:col>
      <xdr:colOff>171450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3</xdr:col>
      <xdr:colOff>180975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3\F0513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1\F0711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-0513"/>
      <sheetName val="LI-05 (1)"/>
      <sheetName val="LI-05 (2)"/>
      <sheetName val="LI-YACY-05 (1)"/>
      <sheetName val="LI-LITSA-05 (1)"/>
      <sheetName val="LI-INTESAR4-05 (1)"/>
      <sheetName val="TR-05 (1)"/>
      <sheetName val="TR-LICCSA-03 (1)"/>
      <sheetName val="TR-LITSA 2-01 (1)"/>
      <sheetName val="SA-05 (1)"/>
      <sheetName val="SA-05 (2)"/>
      <sheetName val="SA-TIBA-01 (1)"/>
      <sheetName val="SA-CTM-12 (1)"/>
      <sheetName val="SA-LICCSA-04 (1)"/>
      <sheetName val="SA-LINSA-04 (1)"/>
      <sheetName val="SA-TRANSPORTEL-09 (1)"/>
      <sheetName val="RE-05 (1)"/>
      <sheetName val="SUP-YACYLEC"/>
      <sheetName val="SUP-LITSA"/>
      <sheetName val="SUP-LITSA2"/>
      <sheetName val="SUP-LINSA"/>
      <sheetName val="SUP-TIBA"/>
      <sheetName val="SUP-CTM"/>
      <sheetName val="SUP-INTESAR 4"/>
      <sheetName val="SUP-TRANSPORTEL"/>
      <sheetName val="SUP-LICCSA"/>
      <sheetName val="DATO"/>
    </sheetNames>
    <definedNames>
      <definedName name="Actualizar_Referencia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-0711"/>
      <sheetName val="LI-07 (1)"/>
      <sheetName val="LI-07 (2)"/>
      <sheetName val="LI-YACY-07 (1)"/>
      <sheetName val="LI-INTESAR4-07 (1)"/>
      <sheetName val="LI-RIOJA-07 (1)"/>
      <sheetName val="TR-07 (1)"/>
      <sheetName val="TR-COBRA-06 (1)"/>
      <sheetName val="TR-LITSA-07 (1)"/>
      <sheetName val="TR-LINSA-07 (1)"/>
      <sheetName val="TR-INTESAR4-07 (1)"/>
      <sheetName val="SA-07 (1)"/>
      <sheetName val="SA-TIBA-07 (1)"/>
      <sheetName val=" SA- LITSA-07 (1)"/>
      <sheetName val="SA-LIMSA-07 (1)"/>
      <sheetName val="SA-INTESAR 4-07 (1)"/>
      <sheetName val="SA-TRANSPORTEL-07 (1)"/>
      <sheetName val="RE-07 (1)"/>
      <sheetName val="RE-IV-07 (1)"/>
      <sheetName val="CAUSAS-VST-07 (1)"/>
      <sheetName val="SUP-YACYLEC"/>
      <sheetName val="SUP-INTESAR 4"/>
      <sheetName val="SUP-LITSA"/>
      <sheetName val="SUP-TIBA"/>
      <sheetName val="SUP-LIMSA"/>
      <sheetName val="SUP-TRANSPORTEL"/>
      <sheetName val="SUP-COBRA"/>
      <sheetName val="TASA FALLA"/>
      <sheetName val="DATO"/>
      <sheetName val="TR-COBRA-07 (1)"/>
    </sheetNames>
    <definedNames>
      <definedName name="Actualizar_Referencia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66"/>
  <sheetViews>
    <sheetView tabSelected="1" zoomScale="80" zoomScaleNormal="80" zoomScalePageLayoutView="0" workbookViewId="0" topLeftCell="A1">
      <selection activeCell="B3" sqref="B3"/>
    </sheetView>
  </sheetViews>
  <sheetFormatPr defaultColWidth="11.421875" defaultRowHeight="12.75"/>
  <cols>
    <col min="1" max="1" width="22.7109375" style="6" customWidth="1"/>
    <col min="2" max="2" width="7.7109375" style="6" customWidth="1"/>
    <col min="3" max="3" width="9.140625" style="6" customWidth="1"/>
    <col min="4" max="4" width="10.7109375" style="6" customWidth="1"/>
    <col min="5" max="5" width="13.00390625" style="6" customWidth="1"/>
    <col min="6" max="6" width="17.00390625" style="6" customWidth="1"/>
    <col min="7" max="7" width="43.8515625" style="6" customWidth="1"/>
    <col min="8" max="8" width="10.421875" style="6" customWidth="1"/>
    <col min="9" max="9" width="23.00390625" style="6" customWidth="1"/>
    <col min="10" max="10" width="12.28125" style="6" customWidth="1"/>
    <col min="11" max="11" width="15.7109375" style="6" customWidth="1"/>
    <col min="12" max="13" width="11.421875" style="6" customWidth="1"/>
    <col min="14" max="14" width="14.140625" style="6" customWidth="1"/>
    <col min="15" max="15" width="11.421875" style="6" customWidth="1"/>
    <col min="16" max="16" width="14.7109375" style="6" customWidth="1"/>
    <col min="17" max="17" width="11.421875" style="6" customWidth="1"/>
    <col min="18" max="18" width="12.00390625" style="6" customWidth="1"/>
    <col min="19" max="16384" width="11.421875" style="6" customWidth="1"/>
  </cols>
  <sheetData>
    <row r="1" spans="1:11" s="3" customFormat="1" ht="26.25">
      <c r="A1" s="1"/>
      <c r="B1" s="2"/>
      <c r="E1" s="4"/>
      <c r="K1" s="5"/>
    </row>
    <row r="2" spans="2:10" s="3" customFormat="1" ht="26.25">
      <c r="B2" s="928" t="s">
        <v>382</v>
      </c>
      <c r="C2" s="2628"/>
      <c r="D2" s="2629"/>
      <c r="E2" s="2629"/>
      <c r="F2" s="2629"/>
      <c r="G2" s="2629"/>
      <c r="H2" s="2629"/>
      <c r="I2" s="2629"/>
      <c r="J2" s="2629"/>
    </row>
    <row r="3" spans="2:19" ht="12.75">
      <c r="B3" s="930"/>
      <c r="C3" s="924"/>
      <c r="D3" s="2630"/>
      <c r="E3" s="2630"/>
      <c r="F3" s="2630"/>
      <c r="G3" s="2630"/>
      <c r="H3" s="2630"/>
      <c r="I3" s="2630"/>
      <c r="J3" s="2630"/>
      <c r="P3" s="8"/>
      <c r="Q3" s="8"/>
      <c r="R3" s="8"/>
      <c r="S3" s="8"/>
    </row>
    <row r="4" spans="1:19" s="10" customFormat="1" ht="11.25">
      <c r="A4" s="9" t="s">
        <v>2</v>
      </c>
      <c r="B4" s="2631"/>
      <c r="C4" s="933"/>
      <c r="D4" s="2632"/>
      <c r="E4" s="2632"/>
      <c r="F4" s="2632"/>
      <c r="G4" s="2632"/>
      <c r="H4" s="2632"/>
      <c r="I4" s="2632"/>
      <c r="J4" s="2632"/>
      <c r="K4" s="11"/>
      <c r="L4" s="11"/>
      <c r="M4" s="11"/>
      <c r="N4" s="11"/>
      <c r="O4" s="11"/>
      <c r="P4" s="11"/>
      <c r="Q4" s="11"/>
      <c r="R4" s="11"/>
      <c r="S4" s="11"/>
    </row>
    <row r="5" spans="1:19" s="10" customFormat="1" ht="11.25">
      <c r="A5" s="9" t="s">
        <v>3</v>
      </c>
      <c r="B5" s="2631"/>
      <c r="C5" s="933"/>
      <c r="D5" s="2632"/>
      <c r="E5" s="2632"/>
      <c r="F5" s="2632"/>
      <c r="G5" s="2632"/>
      <c r="H5" s="2632"/>
      <c r="I5" s="2632"/>
      <c r="J5" s="2632"/>
      <c r="K5" s="11"/>
      <c r="L5" s="11"/>
      <c r="M5" s="11"/>
      <c r="N5" s="11"/>
      <c r="O5" s="11"/>
      <c r="P5" s="11"/>
      <c r="Q5" s="11"/>
      <c r="R5" s="11"/>
      <c r="S5" s="11"/>
    </row>
    <row r="6" spans="2:19" s="3" customFormat="1" ht="11.25" customHeight="1">
      <c r="B6" s="2633"/>
      <c r="C6" s="925"/>
      <c r="D6" s="2634"/>
      <c r="E6" s="2634"/>
      <c r="F6" s="2634"/>
      <c r="G6" s="2634"/>
      <c r="H6" s="2634"/>
      <c r="I6" s="2634"/>
      <c r="J6" s="2634"/>
      <c r="K6" s="12"/>
      <c r="L6" s="12"/>
      <c r="M6" s="12"/>
      <c r="N6" s="12"/>
      <c r="O6" s="12"/>
      <c r="P6" s="12"/>
      <c r="Q6" s="12"/>
      <c r="R6" s="12"/>
      <c r="S6" s="12"/>
    </row>
    <row r="7" spans="2:19" s="13" customFormat="1" ht="20.25">
      <c r="B7" s="2635" t="s">
        <v>0</v>
      </c>
      <c r="C7" s="2636"/>
      <c r="D7" s="2637"/>
      <c r="E7" s="2637"/>
      <c r="F7" s="2638"/>
      <c r="G7" s="2638"/>
      <c r="H7" s="2638"/>
      <c r="I7" s="2638"/>
      <c r="J7" s="2638"/>
      <c r="K7" s="16"/>
      <c r="L7" s="16"/>
      <c r="M7" s="16"/>
      <c r="N7" s="16"/>
      <c r="O7" s="16"/>
      <c r="P7" s="16"/>
      <c r="Q7" s="16"/>
      <c r="R7" s="16"/>
      <c r="S7" s="16"/>
    </row>
    <row r="8" spans="2:19" ht="12.75">
      <c r="B8" s="930"/>
      <c r="C8" s="930"/>
      <c r="D8" s="930"/>
      <c r="E8" s="930"/>
      <c r="F8" s="930"/>
      <c r="G8" s="930"/>
      <c r="H8" s="930"/>
      <c r="I8" s="945"/>
      <c r="J8" s="945"/>
      <c r="K8" s="8"/>
      <c r="L8" s="8"/>
      <c r="M8" s="8"/>
      <c r="N8" s="8"/>
      <c r="O8" s="8"/>
      <c r="P8" s="8"/>
      <c r="Q8" s="8"/>
      <c r="R8" s="8"/>
      <c r="S8" s="8"/>
    </row>
    <row r="9" spans="2:19" s="13" customFormat="1" ht="20.25">
      <c r="B9" s="2635" t="s">
        <v>1</v>
      </c>
      <c r="C9" s="2636"/>
      <c r="D9" s="2637"/>
      <c r="E9" s="2637"/>
      <c r="F9" s="2637"/>
      <c r="G9" s="2637"/>
      <c r="H9" s="2637"/>
      <c r="I9" s="2638"/>
      <c r="J9" s="2638"/>
      <c r="K9" s="16"/>
      <c r="L9" s="16"/>
      <c r="M9" s="16"/>
      <c r="N9" s="16"/>
      <c r="O9" s="16"/>
      <c r="P9" s="16"/>
      <c r="Q9" s="16"/>
      <c r="R9" s="16"/>
      <c r="S9" s="16"/>
    </row>
    <row r="10" spans="2:19" ht="12.75">
      <c r="B10" s="930"/>
      <c r="C10" s="930"/>
      <c r="D10" s="2639"/>
      <c r="E10" s="2639"/>
      <c r="F10" s="930"/>
      <c r="G10" s="930"/>
      <c r="H10" s="930"/>
      <c r="I10" s="945"/>
      <c r="J10" s="945"/>
      <c r="K10" s="8"/>
      <c r="L10" s="8"/>
      <c r="M10" s="8"/>
      <c r="N10" s="8"/>
      <c r="O10" s="8"/>
      <c r="P10" s="8"/>
      <c r="Q10" s="8"/>
      <c r="R10" s="8"/>
      <c r="S10" s="8"/>
    </row>
    <row r="11" spans="2:19" s="13" customFormat="1" ht="20.25">
      <c r="B11" s="2635" t="s">
        <v>376</v>
      </c>
      <c r="C11" s="2640"/>
      <c r="D11" s="2641"/>
      <c r="E11" s="2641"/>
      <c r="F11" s="2637"/>
      <c r="G11" s="2637"/>
      <c r="H11" s="2637"/>
      <c r="I11" s="2638"/>
      <c r="J11" s="2638"/>
      <c r="K11" s="16"/>
      <c r="L11" s="16"/>
      <c r="M11" s="16"/>
      <c r="N11" s="16"/>
      <c r="O11" s="16"/>
      <c r="P11" s="16"/>
      <c r="Q11" s="16"/>
      <c r="R11" s="16"/>
      <c r="S11" s="16"/>
    </row>
    <row r="12" spans="4:19" s="19" customFormat="1" ht="16.5" thickBot="1">
      <c r="D12" s="20"/>
      <c r="E12" s="2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19" s="19" customFormat="1" ht="16.5" thickTop="1">
      <c r="B13" s="22"/>
      <c r="C13" s="23"/>
      <c r="D13" s="23"/>
      <c r="E13" s="24"/>
      <c r="F13" s="23"/>
      <c r="G13" s="23"/>
      <c r="H13" s="23"/>
      <c r="I13" s="23"/>
      <c r="J13" s="25"/>
      <c r="K13" s="21"/>
      <c r="L13" s="21"/>
      <c r="M13" s="21"/>
      <c r="N13" s="21"/>
      <c r="O13" s="21"/>
      <c r="P13" s="21"/>
      <c r="Q13" s="21"/>
      <c r="R13" s="21"/>
      <c r="S13" s="21"/>
    </row>
    <row r="14" spans="2:19" s="26" customFormat="1" ht="19.5">
      <c r="B14" s="27" t="s">
        <v>188</v>
      </c>
      <c r="C14" s="28"/>
      <c r="D14" s="29"/>
      <c r="E14" s="30"/>
      <c r="F14" s="31"/>
      <c r="G14" s="31"/>
      <c r="H14" s="31"/>
      <c r="I14" s="32"/>
      <c r="J14" s="33"/>
      <c r="K14" s="34"/>
      <c r="L14" s="34"/>
      <c r="M14" s="34"/>
      <c r="N14" s="34"/>
      <c r="O14" s="34"/>
      <c r="P14" s="34"/>
      <c r="Q14" s="34"/>
      <c r="R14" s="34"/>
      <c r="S14" s="34"/>
    </row>
    <row r="15" spans="2:19" s="26" customFormat="1" ht="13.5" customHeight="1">
      <c r="B15" s="35"/>
      <c r="C15" s="36"/>
      <c r="D15" s="37"/>
      <c r="E15" s="38"/>
      <c r="F15" s="39"/>
      <c r="G15" s="39"/>
      <c r="H15" s="39"/>
      <c r="I15" s="34"/>
      <c r="J15" s="40"/>
      <c r="K15" s="34"/>
      <c r="L15" s="34"/>
      <c r="M15" s="34"/>
      <c r="N15" s="34"/>
      <c r="O15" s="34"/>
      <c r="P15" s="34"/>
      <c r="Q15" s="34"/>
      <c r="R15" s="34"/>
      <c r="S15" s="34"/>
    </row>
    <row r="16" spans="2:19" s="26" customFormat="1" ht="19.5">
      <c r="B16" s="35"/>
      <c r="C16" s="41" t="s">
        <v>4</v>
      </c>
      <c r="D16" s="37" t="s">
        <v>5</v>
      </c>
      <c r="E16" s="38"/>
      <c r="F16" s="39"/>
      <c r="G16" s="39"/>
      <c r="H16" s="39"/>
      <c r="I16" s="42"/>
      <c r="J16" s="40"/>
      <c r="K16" s="34"/>
      <c r="L16" s="34"/>
      <c r="M16" s="34"/>
      <c r="N16" s="34"/>
      <c r="O16" s="34"/>
      <c r="P16" s="34"/>
      <c r="Q16" s="34"/>
      <c r="R16" s="34"/>
      <c r="S16" s="34"/>
    </row>
    <row r="17" spans="2:19" s="26" customFormat="1" ht="19.5">
      <c r="B17" s="35"/>
      <c r="C17" s="41"/>
      <c r="D17" s="37">
        <v>11</v>
      </c>
      <c r="E17" s="43" t="s">
        <v>6</v>
      </c>
      <c r="F17" s="39"/>
      <c r="G17" s="39"/>
      <c r="H17" s="39"/>
      <c r="I17" s="42">
        <f>'LI-08 (1)'!AE42</f>
        <v>82772.07</v>
      </c>
      <c r="J17" s="40"/>
      <c r="K17" s="34"/>
      <c r="L17" s="34"/>
      <c r="M17" s="34"/>
      <c r="N17" s="34"/>
      <c r="O17" s="34"/>
      <c r="P17" s="34"/>
      <c r="Q17" s="34"/>
      <c r="R17" s="34"/>
      <c r="S17" s="34"/>
    </row>
    <row r="18" spans="2:19" s="958" customFormat="1" ht="19.5">
      <c r="B18" s="2779"/>
      <c r="C18" s="2780"/>
      <c r="D18" s="2781"/>
      <c r="E18" s="2782" t="s">
        <v>377</v>
      </c>
      <c r="F18" s="2783"/>
      <c r="G18" s="2783"/>
      <c r="H18" s="2783"/>
      <c r="I18" s="2784">
        <f>Incendio!AD27</f>
        <v>21822.48</v>
      </c>
      <c r="J18" s="2785"/>
      <c r="K18" s="2786"/>
      <c r="L18" s="2786"/>
      <c r="M18" s="2786"/>
      <c r="N18" s="2786"/>
      <c r="O18" s="2786"/>
      <c r="P18" s="2786"/>
      <c r="Q18" s="2786"/>
      <c r="R18" s="2786"/>
      <c r="S18" s="2786"/>
    </row>
    <row r="19" spans="2:19" s="26" customFormat="1" ht="19.5">
      <c r="B19" s="35"/>
      <c r="C19" s="41"/>
      <c r="D19" s="37">
        <v>12</v>
      </c>
      <c r="E19" s="43" t="s">
        <v>8</v>
      </c>
      <c r="F19" s="39"/>
      <c r="G19" s="39"/>
      <c r="H19" s="39"/>
      <c r="I19" s="42">
        <f>'LI-INTESAR 4-08 (1)'!AE40</f>
        <v>2658.67</v>
      </c>
      <c r="J19" s="40"/>
      <c r="K19" s="34"/>
      <c r="L19" s="34"/>
      <c r="M19" s="34"/>
      <c r="N19" s="34"/>
      <c r="O19" s="34"/>
      <c r="P19" s="34"/>
      <c r="Q19" s="34"/>
      <c r="R19" s="34"/>
      <c r="S19" s="34"/>
    </row>
    <row r="20" spans="2:19" s="958" customFormat="1" ht="19.5">
      <c r="B20" s="2779"/>
      <c r="C20" s="2780"/>
      <c r="D20" s="2781"/>
      <c r="E20" s="2782" t="s">
        <v>380</v>
      </c>
      <c r="F20" s="2783"/>
      <c r="G20" s="2783"/>
      <c r="H20" s="2783"/>
      <c r="I20" s="2784">
        <f>'Incendio Intesar 4'!AD30</f>
        <v>11285.58</v>
      </c>
      <c r="J20" s="2785"/>
      <c r="K20" s="2786"/>
      <c r="L20" s="2786"/>
      <c r="M20" s="2786"/>
      <c r="N20" s="2786"/>
      <c r="O20" s="2786"/>
      <c r="P20" s="2786"/>
      <c r="Q20" s="2786"/>
      <c r="R20" s="2786"/>
      <c r="S20" s="2786"/>
    </row>
    <row r="21" spans="2:19" s="26" customFormat="1" ht="19.5">
      <c r="B21" s="35"/>
      <c r="C21" s="41"/>
      <c r="D21" s="37">
        <v>13</v>
      </c>
      <c r="E21" s="43" t="s">
        <v>269</v>
      </c>
      <c r="F21" s="39"/>
      <c r="G21" s="39"/>
      <c r="H21" s="39"/>
      <c r="I21" s="42">
        <f>'LI-INTESAR 5-08 (2)'!AE41</f>
        <v>47059.85</v>
      </c>
      <c r="J21" s="40"/>
      <c r="K21" s="34"/>
      <c r="L21" s="34"/>
      <c r="M21" s="34"/>
      <c r="N21" s="34"/>
      <c r="O21" s="34"/>
      <c r="P21" s="34"/>
      <c r="Q21" s="34"/>
      <c r="R21" s="34"/>
      <c r="S21" s="34"/>
    </row>
    <row r="22" spans="2:19" s="26" customFormat="1" ht="19.5">
      <c r="B22" s="35"/>
      <c r="C22" s="41"/>
      <c r="D22" s="37">
        <v>14</v>
      </c>
      <c r="E22" s="43" t="s">
        <v>272</v>
      </c>
      <c r="F22" s="39"/>
      <c r="G22" s="39"/>
      <c r="H22" s="39"/>
      <c r="I22" s="42">
        <f>'LI-LITSA-08 (1)'!AE41</f>
        <v>37.51</v>
      </c>
      <c r="J22" s="40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2.75" customHeight="1">
      <c r="A23" s="26"/>
      <c r="B23" s="47"/>
      <c r="C23" s="48"/>
      <c r="D23" s="37"/>
      <c r="E23" s="49"/>
      <c r="F23" s="50"/>
      <c r="G23" s="50"/>
      <c r="H23" s="50"/>
      <c r="I23" s="51"/>
      <c r="J23" s="52"/>
      <c r="K23" s="34"/>
      <c r="L23" s="8"/>
      <c r="M23" s="8"/>
      <c r="N23" s="8"/>
      <c r="O23" s="8"/>
      <c r="P23" s="8"/>
      <c r="Q23" s="8"/>
      <c r="R23" s="8"/>
      <c r="S23" s="8"/>
    </row>
    <row r="24" spans="2:19" s="26" customFormat="1" ht="19.5">
      <c r="B24" s="35"/>
      <c r="C24" s="41" t="s">
        <v>9</v>
      </c>
      <c r="D24" s="53" t="s">
        <v>10</v>
      </c>
      <c r="E24" s="54"/>
      <c r="F24" s="45"/>
      <c r="G24" s="45"/>
      <c r="H24" s="45"/>
      <c r="I24" s="46"/>
      <c r="J24" s="40"/>
      <c r="K24" s="34"/>
      <c r="L24" s="34"/>
      <c r="M24" s="34"/>
      <c r="N24" s="34"/>
      <c r="O24" s="34"/>
      <c r="P24" s="34"/>
      <c r="Q24" s="34"/>
      <c r="R24" s="34"/>
      <c r="S24" s="34"/>
    </row>
    <row r="25" spans="2:19" s="26" customFormat="1" ht="19.5">
      <c r="B25" s="35"/>
      <c r="C25" s="41"/>
      <c r="D25" s="37">
        <v>21</v>
      </c>
      <c r="E25" s="44" t="s">
        <v>11</v>
      </c>
      <c r="F25" s="45"/>
      <c r="G25" s="45"/>
      <c r="H25" s="45"/>
      <c r="I25" s="46"/>
      <c r="J25" s="40"/>
      <c r="K25" s="34"/>
      <c r="L25" s="34"/>
      <c r="M25" s="34"/>
      <c r="N25" s="34"/>
      <c r="O25" s="34"/>
      <c r="P25" s="34"/>
      <c r="Q25" s="34"/>
      <c r="R25" s="34"/>
      <c r="S25" s="34"/>
    </row>
    <row r="26" spans="2:19" s="26" customFormat="1" ht="19.5">
      <c r="B26" s="35"/>
      <c r="C26" s="41"/>
      <c r="D26" s="37"/>
      <c r="E26" s="55">
        <v>211</v>
      </c>
      <c r="F26" s="56" t="s">
        <v>6</v>
      </c>
      <c r="G26" s="45"/>
      <c r="H26" s="45"/>
      <c r="I26" s="46">
        <f>'TR-08 (1)'!AC43</f>
        <v>105846.47</v>
      </c>
      <c r="J26" s="40"/>
      <c r="K26" s="34"/>
      <c r="L26" s="34"/>
      <c r="M26" s="34"/>
      <c r="N26" s="34"/>
      <c r="O26" s="34"/>
      <c r="P26" s="34"/>
      <c r="Q26" s="34"/>
      <c r="R26" s="34"/>
      <c r="S26" s="34"/>
    </row>
    <row r="27" spans="2:19" s="26" customFormat="1" ht="19.5">
      <c r="B27" s="35"/>
      <c r="C27" s="41"/>
      <c r="D27" s="37"/>
      <c r="E27" s="55">
        <v>212</v>
      </c>
      <c r="F27" s="56" t="s">
        <v>13</v>
      </c>
      <c r="G27" s="45"/>
      <c r="H27" s="45"/>
      <c r="I27" s="46">
        <f>'TR-ENECOR-08 (1)'!AC41</f>
        <v>627.79</v>
      </c>
      <c r="J27" s="40"/>
      <c r="K27" s="34"/>
      <c r="L27" s="34"/>
      <c r="M27" s="34"/>
      <c r="N27" s="34"/>
      <c r="O27" s="34"/>
      <c r="P27" s="34"/>
      <c r="Q27" s="34"/>
      <c r="R27" s="34"/>
      <c r="S27" s="34"/>
    </row>
    <row r="28" spans="2:19" s="26" customFormat="1" ht="19.5">
      <c r="B28" s="35"/>
      <c r="C28" s="41"/>
      <c r="D28" s="37"/>
      <c r="E28" s="55">
        <v>213</v>
      </c>
      <c r="F28" s="4" t="s">
        <v>352</v>
      </c>
      <c r="G28" s="45"/>
      <c r="H28" s="45"/>
      <c r="I28" s="46">
        <f>'TR-INTESAR 1-08 (1)'!AC41</f>
        <v>3978.7</v>
      </c>
      <c r="J28" s="40"/>
      <c r="K28" s="34"/>
      <c r="L28" s="34"/>
      <c r="M28" s="34"/>
      <c r="N28" s="34"/>
      <c r="O28" s="34"/>
      <c r="P28" s="34"/>
      <c r="Q28" s="34"/>
      <c r="R28" s="34"/>
      <c r="S28" s="34"/>
    </row>
    <row r="29" spans="2:19" s="26" customFormat="1" ht="19.5">
      <c r="B29" s="35"/>
      <c r="C29" s="41"/>
      <c r="D29" s="37"/>
      <c r="E29" s="55">
        <v>214</v>
      </c>
      <c r="F29" s="56" t="s">
        <v>272</v>
      </c>
      <c r="G29" s="45"/>
      <c r="H29" s="45"/>
      <c r="I29" s="46">
        <f>'TR-LITSA-08 (1)'!AD43</f>
        <v>6420.96</v>
      </c>
      <c r="J29" s="40"/>
      <c r="K29" s="34"/>
      <c r="L29" s="34"/>
      <c r="M29" s="34"/>
      <c r="N29" s="34"/>
      <c r="O29" s="34"/>
      <c r="P29" s="34"/>
      <c r="Q29" s="34"/>
      <c r="R29" s="34"/>
      <c r="S29" s="34"/>
    </row>
    <row r="30" spans="2:19" s="26" customFormat="1" ht="19.5">
      <c r="B30" s="35"/>
      <c r="C30" s="41"/>
      <c r="D30" s="37">
        <v>22</v>
      </c>
      <c r="E30" s="43" t="s">
        <v>14</v>
      </c>
      <c r="F30" s="39"/>
      <c r="G30" s="39"/>
      <c r="H30" s="39"/>
      <c r="I30" s="42"/>
      <c r="J30" s="40"/>
      <c r="K30" s="34"/>
      <c r="L30" s="34"/>
      <c r="M30" s="34"/>
      <c r="N30" s="34"/>
      <c r="O30" s="34"/>
      <c r="P30" s="34"/>
      <c r="Q30" s="34"/>
      <c r="R30" s="34"/>
      <c r="S30" s="34"/>
    </row>
    <row r="31" spans="2:19" s="26" customFormat="1" ht="19.5">
      <c r="B31" s="35"/>
      <c r="C31" s="41"/>
      <c r="D31" s="37"/>
      <c r="E31" s="57">
        <v>221</v>
      </c>
      <c r="F31" s="4" t="s">
        <v>6</v>
      </c>
      <c r="G31" s="39"/>
      <c r="H31" s="39"/>
      <c r="I31" s="42">
        <f>'SA-08 (1)'!V48</f>
        <v>1337560.28</v>
      </c>
      <c r="J31" s="40"/>
      <c r="K31" s="34"/>
      <c r="L31" s="34"/>
      <c r="M31" s="34"/>
      <c r="N31" s="34"/>
      <c r="O31" s="34"/>
      <c r="P31" s="34"/>
      <c r="Q31" s="34"/>
      <c r="R31" s="34"/>
      <c r="S31" s="34"/>
    </row>
    <row r="32" spans="2:19" s="26" customFormat="1" ht="19.5">
      <c r="B32" s="35"/>
      <c r="C32" s="41"/>
      <c r="D32" s="37"/>
      <c r="E32" s="57">
        <v>222</v>
      </c>
      <c r="F32" s="4" t="s">
        <v>16</v>
      </c>
      <c r="G32" s="39"/>
      <c r="H32" s="39"/>
      <c r="I32" s="42">
        <f>'SA-LITSA-08 (1)'!V45</f>
        <v>23472.61</v>
      </c>
      <c r="J32" s="40"/>
      <c r="K32" s="34"/>
      <c r="L32" s="34"/>
      <c r="M32" s="34"/>
      <c r="N32" s="34"/>
      <c r="O32" s="34"/>
      <c r="P32" s="34"/>
      <c r="Q32" s="34"/>
      <c r="R32" s="34"/>
      <c r="S32" s="34"/>
    </row>
    <row r="33" spans="2:19" s="26" customFormat="1" ht="19.5">
      <c r="B33" s="35"/>
      <c r="C33" s="41"/>
      <c r="D33" s="37"/>
      <c r="E33" s="57" t="s">
        <v>273</v>
      </c>
      <c r="F33" s="4" t="s">
        <v>17</v>
      </c>
      <c r="G33" s="39"/>
      <c r="H33" s="39"/>
      <c r="I33" s="42">
        <f>'SA-LINSA-08 (1)'!V45</f>
        <v>9005.51</v>
      </c>
      <c r="J33" s="40"/>
      <c r="K33" s="34"/>
      <c r="L33" s="34"/>
      <c r="M33" s="34"/>
      <c r="N33" s="34"/>
      <c r="O33" s="34"/>
      <c r="P33" s="34"/>
      <c r="Q33" s="34"/>
      <c r="R33" s="34"/>
      <c r="S33" s="34"/>
    </row>
    <row r="34" spans="2:19" s="26" customFormat="1" ht="19.5">
      <c r="B34" s="35"/>
      <c r="C34" s="41"/>
      <c r="D34" s="37"/>
      <c r="E34" s="57">
        <v>224</v>
      </c>
      <c r="F34" s="43" t="s">
        <v>15</v>
      </c>
      <c r="G34" s="39"/>
      <c r="H34" s="39"/>
      <c r="I34" s="42">
        <f>'SA-TESA-08 (1)'!V41</f>
        <v>8062.31</v>
      </c>
      <c r="J34" s="40"/>
      <c r="K34" s="34"/>
      <c r="L34" s="34"/>
      <c r="M34" s="34"/>
      <c r="N34" s="34"/>
      <c r="O34" s="34"/>
      <c r="P34" s="34"/>
      <c r="Q34" s="34"/>
      <c r="R34" s="34"/>
      <c r="S34" s="34"/>
    </row>
    <row r="35" spans="2:19" s="26" customFormat="1" ht="19.5">
      <c r="B35" s="35"/>
      <c r="C35" s="41"/>
      <c r="D35" s="37"/>
      <c r="E35" s="57">
        <v>225</v>
      </c>
      <c r="F35" s="4" t="s">
        <v>12</v>
      </c>
      <c r="G35" s="39"/>
      <c r="H35" s="39"/>
      <c r="I35" s="42">
        <f>'SA-TIBA-08 (1)'!V43</f>
        <v>17605.39</v>
      </c>
      <c r="J35" s="40"/>
      <c r="K35" s="34"/>
      <c r="L35" s="34"/>
      <c r="M35" s="34"/>
      <c r="N35" s="34"/>
      <c r="O35" s="34"/>
      <c r="P35" s="34"/>
      <c r="Q35" s="34"/>
      <c r="R35" s="34"/>
      <c r="S35" s="34"/>
    </row>
    <row r="36" spans="1:19" ht="12.75" customHeight="1">
      <c r="A36" s="26"/>
      <c r="B36" s="47"/>
      <c r="C36" s="48"/>
      <c r="D36" s="37"/>
      <c r="E36" s="58"/>
      <c r="F36" s="59"/>
      <c r="G36" s="59"/>
      <c r="H36" s="59"/>
      <c r="I36" s="60"/>
      <c r="J36" s="52"/>
      <c r="K36" s="34"/>
      <c r="L36" s="8"/>
      <c r="M36" s="8"/>
      <c r="N36" s="8"/>
      <c r="O36" s="8"/>
      <c r="P36" s="8"/>
      <c r="Q36" s="8"/>
      <c r="R36" s="8"/>
      <c r="S36" s="8"/>
    </row>
    <row r="37" spans="2:19" s="26" customFormat="1" ht="19.5">
      <c r="B37" s="35"/>
      <c r="C37" s="41" t="s">
        <v>18</v>
      </c>
      <c r="D37" s="53" t="s">
        <v>19</v>
      </c>
      <c r="E37" s="38"/>
      <c r="F37" s="39"/>
      <c r="G37" s="39"/>
      <c r="H37" s="39"/>
      <c r="I37" s="42"/>
      <c r="J37" s="40"/>
      <c r="K37" s="34"/>
      <c r="L37" s="34"/>
      <c r="M37" s="34"/>
      <c r="N37" s="34"/>
      <c r="O37" s="34"/>
      <c r="P37" s="34"/>
      <c r="Q37" s="34"/>
      <c r="R37" s="34"/>
      <c r="S37" s="34"/>
    </row>
    <row r="38" spans="2:19" s="26" customFormat="1" ht="19.5">
      <c r="B38" s="35"/>
      <c r="C38" s="41"/>
      <c r="D38" s="37">
        <v>31</v>
      </c>
      <c r="E38" s="43" t="s">
        <v>6</v>
      </c>
      <c r="F38" s="39"/>
      <c r="G38" s="39"/>
      <c r="H38" s="39"/>
      <c r="I38" s="42">
        <f>'RE-08 (1)'!Z39</f>
        <v>2601485.96</v>
      </c>
      <c r="J38" s="40"/>
      <c r="K38" s="34"/>
      <c r="L38" s="34"/>
      <c r="M38" s="34"/>
      <c r="N38" s="34"/>
      <c r="O38" s="34"/>
      <c r="P38" s="34"/>
      <c r="Q38" s="34"/>
      <c r="R38" s="34"/>
      <c r="S38" s="34"/>
    </row>
    <row r="39" spans="2:19" s="26" customFormat="1" ht="19.5">
      <c r="B39" s="35"/>
      <c r="C39" s="41"/>
      <c r="D39" s="37">
        <v>32</v>
      </c>
      <c r="E39" s="43" t="s">
        <v>7</v>
      </c>
      <c r="F39" s="39"/>
      <c r="G39" s="39"/>
      <c r="H39" s="39"/>
      <c r="I39" s="42">
        <f>'RE-YACY-08 (1)'!Z43</f>
        <v>38750.59</v>
      </c>
      <c r="J39" s="40"/>
      <c r="K39" s="34"/>
      <c r="L39" s="34"/>
      <c r="M39" s="34"/>
      <c r="N39" s="34"/>
      <c r="O39" s="34"/>
      <c r="P39" s="34"/>
      <c r="Q39" s="34"/>
      <c r="R39" s="34"/>
      <c r="S39" s="34"/>
    </row>
    <row r="40" spans="2:19" s="26" customFormat="1" ht="12.75" customHeight="1">
      <c r="B40" s="35"/>
      <c r="C40" s="41"/>
      <c r="D40" s="37"/>
      <c r="E40" s="43"/>
      <c r="F40" s="39"/>
      <c r="G40" s="39"/>
      <c r="H40" s="39"/>
      <c r="I40" s="42"/>
      <c r="J40" s="40"/>
      <c r="K40" s="34"/>
      <c r="L40" s="34"/>
      <c r="M40" s="34"/>
      <c r="N40" s="34"/>
      <c r="O40" s="34"/>
      <c r="P40" s="34"/>
      <c r="Q40" s="34"/>
      <c r="R40" s="34"/>
      <c r="S40" s="34"/>
    </row>
    <row r="41" spans="2:19" s="26" customFormat="1" ht="19.5">
      <c r="B41" s="35"/>
      <c r="C41" s="41" t="s">
        <v>20</v>
      </c>
      <c r="D41" s="53" t="s">
        <v>21</v>
      </c>
      <c r="E41" s="38"/>
      <c r="F41" s="39"/>
      <c r="G41" s="39"/>
      <c r="H41" s="39"/>
      <c r="I41" s="42"/>
      <c r="J41" s="40"/>
      <c r="K41" s="34"/>
      <c r="L41" s="34"/>
      <c r="M41" s="34"/>
      <c r="N41" s="34"/>
      <c r="O41" s="34"/>
      <c r="P41" s="34"/>
      <c r="Q41" s="34"/>
      <c r="R41" s="34"/>
      <c r="S41" s="34"/>
    </row>
    <row r="42" spans="2:19" s="26" customFormat="1" ht="19.5">
      <c r="B42" s="35"/>
      <c r="C42" s="41"/>
      <c r="D42" s="37">
        <v>41</v>
      </c>
      <c r="E42" s="43" t="s">
        <v>13</v>
      </c>
      <c r="F42" s="39"/>
      <c r="G42" s="39"/>
      <c r="H42" s="39"/>
      <c r="I42" s="42">
        <f>'SUP-ENECOR'!J75</f>
        <v>162.22950456705163</v>
      </c>
      <c r="J42" s="40"/>
      <c r="K42" s="34"/>
      <c r="L42" s="34"/>
      <c r="M42" s="34"/>
      <c r="N42" s="34"/>
      <c r="O42" s="34"/>
      <c r="P42" s="34"/>
      <c r="Q42" s="34"/>
      <c r="R42" s="34"/>
      <c r="S42" s="34"/>
    </row>
    <row r="43" spans="2:19" s="26" customFormat="1" ht="19.5">
      <c r="B43" s="35"/>
      <c r="C43" s="41"/>
      <c r="D43" s="37">
        <v>42</v>
      </c>
      <c r="E43" s="43" t="s">
        <v>270</v>
      </c>
      <c r="F43" s="39"/>
      <c r="G43" s="39"/>
      <c r="H43" s="61"/>
      <c r="I43" s="42">
        <f>'SUP-INTESAR 5'!K86</f>
        <v>25681.780192782397</v>
      </c>
      <c r="J43" s="40"/>
      <c r="K43" s="34"/>
      <c r="L43" s="34"/>
      <c r="M43" s="34"/>
      <c r="N43" s="34"/>
      <c r="O43" s="34"/>
      <c r="P43" s="34"/>
      <c r="Q43" s="34"/>
      <c r="R43" s="34"/>
      <c r="S43" s="34"/>
    </row>
    <row r="44" spans="2:19" s="26" customFormat="1" ht="19.5">
      <c r="B44" s="35"/>
      <c r="C44" s="41"/>
      <c r="D44" s="37">
        <v>43</v>
      </c>
      <c r="E44" s="43" t="s">
        <v>353</v>
      </c>
      <c r="F44" s="39"/>
      <c r="G44" s="39"/>
      <c r="H44" s="61"/>
      <c r="I44" s="42">
        <f>'SUP-INTESAR'!K60</f>
        <v>1591.4808</v>
      </c>
      <c r="J44" s="40"/>
      <c r="K44" s="34"/>
      <c r="L44" s="34"/>
      <c r="M44" s="34"/>
      <c r="N44" s="34"/>
      <c r="O44" s="34"/>
      <c r="P44" s="34"/>
      <c r="Q44" s="34"/>
      <c r="R44" s="34"/>
      <c r="S44" s="34"/>
    </row>
    <row r="45" spans="2:19" s="26" customFormat="1" ht="19.5">
      <c r="B45" s="35"/>
      <c r="C45" s="41"/>
      <c r="D45" s="37">
        <v>44</v>
      </c>
      <c r="E45" s="43" t="s">
        <v>271</v>
      </c>
      <c r="F45" s="39"/>
      <c r="G45" s="39"/>
      <c r="H45" s="39"/>
      <c r="I45" s="42">
        <f>'SUP-LITSA'!K91</f>
        <v>7482.770077920001</v>
      </c>
      <c r="J45" s="40"/>
      <c r="K45" s="34"/>
      <c r="L45" s="34"/>
      <c r="M45" s="34"/>
      <c r="N45" s="34"/>
      <c r="O45" s="34"/>
      <c r="P45" s="34"/>
      <c r="Q45" s="34"/>
      <c r="R45" s="34"/>
      <c r="S45" s="34"/>
    </row>
    <row r="46" spans="2:19" s="26" customFormat="1" ht="19.5">
      <c r="B46" s="35"/>
      <c r="C46" s="41"/>
      <c r="D46" s="37">
        <v>45</v>
      </c>
      <c r="E46" s="43" t="s">
        <v>22</v>
      </c>
      <c r="F46" s="39"/>
      <c r="G46" s="39"/>
      <c r="H46" s="39"/>
      <c r="I46" s="42">
        <f>'SUP-LINSA'!K94</f>
        <v>3629.4599921367603</v>
      </c>
      <c r="J46" s="40"/>
      <c r="K46" s="34"/>
      <c r="L46" s="34"/>
      <c r="M46" s="34"/>
      <c r="N46" s="34"/>
      <c r="O46" s="34"/>
      <c r="P46" s="34"/>
      <c r="Q46" s="34"/>
      <c r="R46" s="34"/>
      <c r="S46" s="34"/>
    </row>
    <row r="47" spans="2:19" s="26" customFormat="1" ht="19.5">
      <c r="B47" s="35"/>
      <c r="C47" s="41"/>
      <c r="D47" s="37">
        <v>46</v>
      </c>
      <c r="E47" s="43" t="s">
        <v>23</v>
      </c>
      <c r="F47" s="39"/>
      <c r="G47" s="39"/>
      <c r="H47" s="39"/>
      <c r="I47" s="42">
        <f>'SUP-TESA'!J53</f>
        <v>657.7146</v>
      </c>
      <c r="J47" s="40"/>
      <c r="K47" s="34"/>
      <c r="L47" s="34"/>
      <c r="M47" s="34"/>
      <c r="N47" s="34"/>
      <c r="O47" s="34"/>
      <c r="P47" s="34"/>
      <c r="Q47" s="34"/>
      <c r="R47" s="34"/>
      <c r="S47" s="34"/>
    </row>
    <row r="48" spans="2:19" s="26" customFormat="1" ht="19.5">
      <c r="B48" s="35"/>
      <c r="C48" s="41"/>
      <c r="D48" s="37">
        <v>47</v>
      </c>
      <c r="E48" s="43" t="s">
        <v>12</v>
      </c>
      <c r="F48" s="39"/>
      <c r="G48" s="39"/>
      <c r="H48" s="39"/>
      <c r="I48" s="42">
        <f>'SUP-TIBA'!J80</f>
        <v>4426.2393667270235</v>
      </c>
      <c r="J48" s="40"/>
      <c r="K48" s="34"/>
      <c r="L48" s="34"/>
      <c r="M48" s="34"/>
      <c r="N48" s="34"/>
      <c r="O48" s="34"/>
      <c r="P48" s="34"/>
      <c r="Q48" s="34"/>
      <c r="R48" s="34"/>
      <c r="S48" s="34"/>
    </row>
    <row r="49" spans="2:19" s="26" customFormat="1" ht="19.5">
      <c r="B49" s="35"/>
      <c r="C49" s="41"/>
      <c r="D49" s="37">
        <v>48</v>
      </c>
      <c r="E49" s="43" t="s">
        <v>7</v>
      </c>
      <c r="F49" s="39"/>
      <c r="G49" s="39"/>
      <c r="H49" s="39"/>
      <c r="I49" s="42">
        <f>'SUP-YACYLEC'!K75</f>
        <v>27492.969606172683</v>
      </c>
      <c r="J49" s="40"/>
      <c r="K49" s="34"/>
      <c r="L49" s="34"/>
      <c r="M49" s="34"/>
      <c r="N49" s="34"/>
      <c r="O49" s="34"/>
      <c r="P49" s="34"/>
      <c r="Q49" s="34"/>
      <c r="R49" s="34"/>
      <c r="S49" s="34"/>
    </row>
    <row r="50" spans="2:19" s="26" customFormat="1" ht="11.25" customHeight="1">
      <c r="B50" s="35"/>
      <c r="C50" s="41"/>
      <c r="D50" s="37"/>
      <c r="E50" s="43"/>
      <c r="F50" s="39"/>
      <c r="G50" s="39"/>
      <c r="H50" s="61"/>
      <c r="I50" s="42"/>
      <c r="J50" s="40"/>
      <c r="K50" s="34"/>
      <c r="L50" s="34"/>
      <c r="M50" s="34"/>
      <c r="N50" s="34"/>
      <c r="O50" s="34"/>
      <c r="P50" s="34"/>
      <c r="Q50" s="34"/>
      <c r="R50" s="34"/>
      <c r="S50" s="34"/>
    </row>
    <row r="51" spans="2:19" s="26" customFormat="1" ht="8.25" customHeight="1" thickBot="1">
      <c r="B51" s="35"/>
      <c r="C51" s="36"/>
      <c r="D51" s="37"/>
      <c r="E51" s="38"/>
      <c r="F51" s="39"/>
      <c r="G51" s="39"/>
      <c r="H51" s="39"/>
      <c r="I51" s="34"/>
      <c r="J51" s="40"/>
      <c r="K51" s="34"/>
      <c r="L51" s="34"/>
      <c r="M51" s="34"/>
      <c r="N51" s="34"/>
      <c r="O51" s="34"/>
      <c r="P51" s="34"/>
      <c r="Q51" s="34"/>
      <c r="R51" s="34"/>
      <c r="S51" s="34"/>
    </row>
    <row r="52" spans="2:19" s="26" customFormat="1" ht="20.25" thickBot="1" thickTop="1">
      <c r="B52" s="35"/>
      <c r="C52" s="41"/>
      <c r="D52" s="41"/>
      <c r="F52" s="62" t="s">
        <v>24</v>
      </c>
      <c r="G52" s="63">
        <f>SUM(I16:I50)</f>
        <v>4389577.3741403045</v>
      </c>
      <c r="H52" s="64"/>
      <c r="J52" s="40"/>
      <c r="K52" s="34"/>
      <c r="L52" s="34"/>
      <c r="M52" s="34"/>
      <c r="N52" s="34"/>
      <c r="O52" s="34"/>
      <c r="P52" s="34"/>
      <c r="Q52" s="34"/>
      <c r="R52" s="34"/>
      <c r="S52" s="34"/>
    </row>
    <row r="53" spans="2:19" s="26" customFormat="1" ht="9.75" customHeight="1" thickTop="1">
      <c r="B53" s="35"/>
      <c r="C53" s="41"/>
      <c r="D53" s="41"/>
      <c r="F53" s="65"/>
      <c r="G53" s="64"/>
      <c r="H53" s="64"/>
      <c r="J53" s="40"/>
      <c r="K53" s="34"/>
      <c r="L53" s="34"/>
      <c r="M53" s="34"/>
      <c r="N53" s="34"/>
      <c r="O53" s="34"/>
      <c r="P53" s="34"/>
      <c r="Q53" s="34"/>
      <c r="R53" s="34"/>
      <c r="S53" s="34"/>
    </row>
    <row r="54" spans="2:19" s="26" customFormat="1" ht="18.75">
      <c r="B54" s="35"/>
      <c r="C54" s="1289"/>
      <c r="D54" s="41"/>
      <c r="F54" s="65"/>
      <c r="G54" s="64"/>
      <c r="H54" s="64"/>
      <c r="I54" s="66"/>
      <c r="J54" s="40"/>
      <c r="K54" s="34"/>
      <c r="L54" s="34"/>
      <c r="M54" s="34"/>
      <c r="N54" s="34"/>
      <c r="O54" s="34"/>
      <c r="P54" s="34"/>
      <c r="Q54" s="34"/>
      <c r="R54" s="34"/>
      <c r="S54" s="34"/>
    </row>
    <row r="55" spans="2:19" s="19" customFormat="1" ht="10.5" customHeight="1" thickBot="1">
      <c r="B55" s="67"/>
      <c r="C55" s="68"/>
      <c r="D55" s="68"/>
      <c r="E55" s="69"/>
      <c r="F55" s="69"/>
      <c r="G55" s="69"/>
      <c r="H55" s="69"/>
      <c r="I55" s="69"/>
      <c r="J55" s="70"/>
      <c r="K55" s="21"/>
      <c r="L55" s="21"/>
      <c r="M55" s="71"/>
      <c r="N55" s="72"/>
      <c r="O55" s="72"/>
      <c r="P55" s="73"/>
      <c r="Q55" s="74"/>
      <c r="R55" s="21"/>
      <c r="S55" s="21"/>
    </row>
    <row r="56" spans="4:19" ht="13.5" thickTop="1">
      <c r="D56" s="8"/>
      <c r="F56" s="8"/>
      <c r="G56" s="8"/>
      <c r="H56" s="8"/>
      <c r="I56" s="8"/>
      <c r="J56" s="8"/>
      <c r="K56" s="8"/>
      <c r="L56" s="8"/>
      <c r="M56" s="75"/>
      <c r="N56" s="76"/>
      <c r="O56" s="76"/>
      <c r="P56" s="8"/>
      <c r="Q56" s="77"/>
      <c r="R56" s="8"/>
      <c r="S56" s="8"/>
    </row>
    <row r="57" spans="4:19" ht="12.75">
      <c r="D57" s="8"/>
      <c r="F57" s="8"/>
      <c r="G57" s="8"/>
      <c r="H57" s="8"/>
      <c r="I57" s="8"/>
      <c r="J57" s="8"/>
      <c r="K57" s="8"/>
      <c r="L57" s="8"/>
      <c r="M57" s="8"/>
      <c r="N57" s="78"/>
      <c r="O57" s="78"/>
      <c r="P57" s="79"/>
      <c r="Q57" s="77"/>
      <c r="R57" s="8"/>
      <c r="S57" s="8"/>
    </row>
    <row r="58" spans="4:19" ht="12.75">
      <c r="D58" s="8"/>
      <c r="E58" s="8"/>
      <c r="F58" s="8"/>
      <c r="G58" s="8"/>
      <c r="H58" s="8"/>
      <c r="I58" s="8"/>
      <c r="J58" s="8"/>
      <c r="K58" s="8"/>
      <c r="L58" s="8"/>
      <c r="M58" s="8"/>
      <c r="N58" s="78"/>
      <c r="O58" s="78"/>
      <c r="P58" s="79"/>
      <c r="Q58" s="77"/>
      <c r="R58" s="8"/>
      <c r="S58" s="8"/>
    </row>
    <row r="59" spans="4:19" ht="12.75">
      <c r="D59" s="8"/>
      <c r="E59" s="8"/>
      <c r="L59" s="8"/>
      <c r="M59" s="8"/>
      <c r="N59" s="8"/>
      <c r="O59" s="8"/>
      <c r="P59" s="8"/>
      <c r="Q59" s="8"/>
      <c r="R59" s="8"/>
      <c r="S59" s="8"/>
    </row>
    <row r="60" spans="4:19" ht="12.75">
      <c r="D60" s="8"/>
      <c r="E60" s="8"/>
      <c r="P60" s="8"/>
      <c r="Q60" s="8"/>
      <c r="R60" s="8"/>
      <c r="S60" s="8"/>
    </row>
    <row r="61" spans="4:19" ht="12.75">
      <c r="D61" s="8"/>
      <c r="E61" s="8"/>
      <c r="P61" s="8"/>
      <c r="Q61" s="8"/>
      <c r="R61" s="8"/>
      <c r="S61" s="8"/>
    </row>
    <row r="62" spans="4:19" ht="12.75">
      <c r="D62" s="8"/>
      <c r="E62" s="8"/>
      <c r="P62" s="8"/>
      <c r="Q62" s="8"/>
      <c r="R62" s="8"/>
      <c r="S62" s="8"/>
    </row>
    <row r="63" spans="4:19" ht="12.75">
      <c r="D63" s="8"/>
      <c r="E63" s="8"/>
      <c r="P63" s="8"/>
      <c r="Q63" s="8"/>
      <c r="R63" s="8"/>
      <c r="S63" s="8"/>
    </row>
    <row r="64" spans="4:19" ht="12.75">
      <c r="D64" s="8"/>
      <c r="E64" s="8"/>
      <c r="P64" s="8"/>
      <c r="Q64" s="8"/>
      <c r="R64" s="8"/>
      <c r="S64" s="8"/>
    </row>
    <row r="65" spans="16:19" ht="12.75">
      <c r="P65" s="8"/>
      <c r="Q65" s="8"/>
      <c r="R65" s="8"/>
      <c r="S65" s="8"/>
    </row>
    <row r="66" spans="16:19" ht="12.75">
      <c r="P66" s="8"/>
      <c r="Q66" s="8"/>
      <c r="R66" s="8"/>
      <c r="S66" s="8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portrait" paperSize="9" scale="58" r:id="rId2"/>
  <headerFooter alignWithMargins="0">
    <oddFooter>&amp;L&amp;"Times New Roman,Normal"&amp;8&amp;Z&amp;F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6">
    <pageSetUpPr fitToPage="1"/>
  </sheetPr>
  <dimension ref="A1:AE154"/>
  <sheetViews>
    <sheetView zoomScale="80" zoomScaleNormal="80" zoomScalePageLayoutView="0" workbookViewId="0" topLeftCell="A1">
      <selection activeCell="H15" sqref="H15"/>
    </sheetView>
  </sheetViews>
  <sheetFormatPr defaultColWidth="11.421875" defaultRowHeight="12.75"/>
  <cols>
    <col min="1" max="2" width="4.140625" style="7" customWidth="1"/>
    <col min="3" max="3" width="5.421875" style="7" customWidth="1"/>
    <col min="4" max="5" width="13.57421875" style="7" customWidth="1"/>
    <col min="6" max="7" width="25.7109375" style="7" customWidth="1"/>
    <col min="8" max="8" width="9.7109375" style="7" customWidth="1"/>
    <col min="9" max="9" width="12.7109375" style="7" customWidth="1"/>
    <col min="10" max="10" width="13.7109375" style="7" hidden="1" customWidth="1"/>
    <col min="11" max="12" width="16.421875" style="7" customWidth="1"/>
    <col min="13" max="16" width="9.7109375" style="7" customWidth="1"/>
    <col min="17" max="17" width="5.8515625" style="7" customWidth="1"/>
    <col min="18" max="18" width="7.00390625" style="7" customWidth="1"/>
    <col min="19" max="19" width="13.140625" style="7" hidden="1" customWidth="1"/>
    <col min="20" max="21" width="16.421875" style="7" hidden="1" customWidth="1"/>
    <col min="22" max="22" width="16.57421875" style="7" hidden="1" customWidth="1"/>
    <col min="23" max="27" width="16.28125" style="7" hidden="1" customWidth="1"/>
    <col min="28" max="28" width="9.7109375" style="7" customWidth="1"/>
    <col min="29" max="29" width="15.7109375" style="7" customWidth="1"/>
    <col min="30" max="30" width="4.140625" style="7" customWidth="1"/>
    <col min="31" max="16384" width="11.421875" style="7" customWidth="1"/>
  </cols>
  <sheetData>
    <row r="1" spans="2:30" s="3" customFormat="1" ht="26.25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277"/>
    </row>
    <row r="2" spans="1:30" s="3" customFormat="1" ht="26.25">
      <c r="A2" s="80"/>
      <c r="B2" s="278" t="str">
        <f>+'TOT-0815'!B2</f>
        <v>ANEXO III al Memorándum D.T.E.E. N°   580 / 2016          .-</v>
      </c>
      <c r="C2" s="278"/>
      <c r="D2" s="278"/>
      <c r="E2" s="278"/>
      <c r="F2" s="278"/>
      <c r="G2" s="2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</row>
    <row r="3" spans="1:30" s="6" customFormat="1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</row>
    <row r="4" spans="1:30" s="10" customFormat="1" ht="11.25">
      <c r="A4" s="279" t="s">
        <v>54</v>
      </c>
      <c r="B4" s="280"/>
      <c r="C4" s="280"/>
      <c r="D4" s="280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</row>
    <row r="5" spans="1:30" s="10" customFormat="1" ht="11.25">
      <c r="A5" s="279" t="s">
        <v>3</v>
      </c>
      <c r="B5" s="280"/>
      <c r="C5" s="280"/>
      <c r="D5" s="280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</row>
    <row r="6" spans="1:30" s="6" customFormat="1" ht="13.5" thickBo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</row>
    <row r="7" spans="1:30" s="6" customFormat="1" ht="13.5" thickTop="1">
      <c r="A7" s="81"/>
      <c r="B7" s="282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86"/>
    </row>
    <row r="8" spans="1:30" s="13" customFormat="1" ht="20.25">
      <c r="A8" s="284"/>
      <c r="B8" s="285"/>
      <c r="C8" s="286"/>
      <c r="D8" s="286"/>
      <c r="E8" s="284"/>
      <c r="F8" s="287" t="s">
        <v>25</v>
      </c>
      <c r="G8" s="284"/>
      <c r="H8" s="284"/>
      <c r="I8" s="288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90"/>
    </row>
    <row r="9" spans="1:30" s="6" customFormat="1" ht="12.75">
      <c r="A9" s="81"/>
      <c r="B9" s="289"/>
      <c r="C9" s="75"/>
      <c r="D9" s="75"/>
      <c r="E9" s="81"/>
      <c r="F9" s="75"/>
      <c r="G9" s="290"/>
      <c r="H9" s="81"/>
      <c r="I9" s="75"/>
      <c r="J9" s="81"/>
      <c r="K9" s="81"/>
      <c r="L9" s="81"/>
      <c r="M9" s="81"/>
      <c r="N9" s="81"/>
      <c r="O9" s="81"/>
      <c r="P9" s="81"/>
      <c r="Q9" s="81"/>
      <c r="R9" s="81"/>
      <c r="S9" s="81"/>
      <c r="T9" s="75"/>
      <c r="U9" s="75"/>
      <c r="V9" s="75"/>
      <c r="W9" s="75"/>
      <c r="X9" s="75"/>
      <c r="Y9" s="75"/>
      <c r="Z9" s="75"/>
      <c r="AA9" s="75"/>
      <c r="AB9" s="75"/>
      <c r="AC9" s="75"/>
      <c r="AD9" s="91"/>
    </row>
    <row r="10" spans="1:30" s="240" customFormat="1" ht="33" customHeight="1">
      <c r="A10" s="437"/>
      <c r="B10" s="438"/>
      <c r="C10" s="439"/>
      <c r="D10" s="439"/>
      <c r="E10" s="437"/>
      <c r="F10" s="415" t="s">
        <v>55</v>
      </c>
      <c r="G10" s="437"/>
      <c r="H10" s="440"/>
      <c r="I10" s="439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244"/>
    </row>
    <row r="11" spans="1:30" s="245" customFormat="1" ht="33" customHeight="1">
      <c r="A11" s="416"/>
      <c r="B11" s="417"/>
      <c r="C11" s="418"/>
      <c r="D11" s="418"/>
      <c r="E11" s="416"/>
      <c r="F11" s="265" t="s">
        <v>276</v>
      </c>
      <c r="G11" s="418"/>
      <c r="H11" s="418"/>
      <c r="I11" s="419"/>
      <c r="J11" s="418"/>
      <c r="K11" s="418"/>
      <c r="L11" s="418"/>
      <c r="M11" s="418"/>
      <c r="N11" s="418"/>
      <c r="O11" s="416"/>
      <c r="P11" s="416"/>
      <c r="Q11" s="416"/>
      <c r="R11" s="416"/>
      <c r="S11" s="416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249"/>
    </row>
    <row r="12" spans="1:30" s="26" customFormat="1" ht="19.5">
      <c r="A12" s="306"/>
      <c r="B12" s="27" t="str">
        <f>'TOT-0815'!B14</f>
        <v>Desde el 01 al 31 de agosto de 2015</v>
      </c>
      <c r="C12" s="31"/>
      <c r="D12" s="31"/>
      <c r="E12" s="307"/>
      <c r="F12" s="308"/>
      <c r="G12" s="308"/>
      <c r="H12" s="308"/>
      <c r="I12" s="308"/>
      <c r="J12" s="308"/>
      <c r="K12" s="308"/>
      <c r="L12" s="308"/>
      <c r="M12" s="308"/>
      <c r="N12" s="308"/>
      <c r="O12" s="307"/>
      <c r="P12" s="307"/>
      <c r="Q12" s="307"/>
      <c r="R12" s="307"/>
      <c r="S12" s="307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9"/>
    </row>
    <row r="13" spans="1:30" s="6" customFormat="1" ht="13.5" thickBot="1">
      <c r="A13" s="81"/>
      <c r="B13" s="289"/>
      <c r="C13" s="75"/>
      <c r="D13" s="75"/>
      <c r="E13" s="81"/>
      <c r="F13" s="75"/>
      <c r="G13" s="75"/>
      <c r="H13" s="75"/>
      <c r="I13" s="305"/>
      <c r="J13" s="75"/>
      <c r="K13" s="75"/>
      <c r="L13" s="75"/>
      <c r="M13" s="75"/>
      <c r="N13" s="75"/>
      <c r="O13" s="81"/>
      <c r="P13" s="81"/>
      <c r="Q13" s="81"/>
      <c r="R13" s="81"/>
      <c r="S13" s="81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91"/>
    </row>
    <row r="14" spans="1:30" s="6" customFormat="1" ht="16.5" customHeight="1" thickBot="1" thickTop="1">
      <c r="A14" s="81"/>
      <c r="B14" s="289"/>
      <c r="C14" s="75"/>
      <c r="D14" s="75"/>
      <c r="E14" s="81"/>
      <c r="F14" s="310" t="s">
        <v>57</v>
      </c>
      <c r="G14" s="311"/>
      <c r="H14" s="312">
        <v>1.274</v>
      </c>
      <c r="J14" s="81"/>
      <c r="K14" s="81"/>
      <c r="L14" s="81"/>
      <c r="M14" s="81"/>
      <c r="N14" s="81"/>
      <c r="O14" s="81"/>
      <c r="P14" s="81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91"/>
    </row>
    <row r="15" spans="1:30" s="6" customFormat="1" ht="16.5" customHeight="1" thickBot="1" thickTop="1">
      <c r="A15" s="81"/>
      <c r="B15" s="289"/>
      <c r="C15" s="75"/>
      <c r="D15" s="75"/>
      <c r="E15" s="81"/>
      <c r="F15" s="313" t="s">
        <v>58</v>
      </c>
      <c r="G15" s="314"/>
      <c r="H15" s="315">
        <v>200</v>
      </c>
      <c r="I15" s="7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316"/>
      <c r="X15" s="316"/>
      <c r="Y15" s="316"/>
      <c r="Z15" s="316"/>
      <c r="AA15" s="316"/>
      <c r="AB15" s="316"/>
      <c r="AC15" s="81"/>
      <c r="AD15" s="91"/>
    </row>
    <row r="16" spans="1:30" s="6" customFormat="1" ht="16.5" customHeight="1" thickBot="1" thickTop="1">
      <c r="A16" s="81"/>
      <c r="B16" s="289"/>
      <c r="C16" s="317">
        <v>3</v>
      </c>
      <c r="D16" s="317">
        <v>4</v>
      </c>
      <c r="E16" s="317">
        <v>5</v>
      </c>
      <c r="F16" s="317">
        <v>6</v>
      </c>
      <c r="G16" s="317">
        <v>7</v>
      </c>
      <c r="H16" s="317">
        <v>8</v>
      </c>
      <c r="I16" s="317">
        <v>9</v>
      </c>
      <c r="J16" s="317">
        <v>10</v>
      </c>
      <c r="K16" s="317">
        <v>11</v>
      </c>
      <c r="L16" s="317">
        <v>12</v>
      </c>
      <c r="M16" s="317">
        <v>13</v>
      </c>
      <c r="N16" s="317">
        <v>14</v>
      </c>
      <c r="O16" s="317">
        <v>15</v>
      </c>
      <c r="P16" s="317">
        <v>16</v>
      </c>
      <c r="Q16" s="317">
        <v>17</v>
      </c>
      <c r="R16" s="317">
        <v>18</v>
      </c>
      <c r="S16" s="317">
        <v>19</v>
      </c>
      <c r="T16" s="317">
        <v>20</v>
      </c>
      <c r="U16" s="317">
        <v>21</v>
      </c>
      <c r="V16" s="317">
        <v>22</v>
      </c>
      <c r="W16" s="317">
        <v>23</v>
      </c>
      <c r="X16" s="317">
        <v>24</v>
      </c>
      <c r="Y16" s="317">
        <v>25</v>
      </c>
      <c r="Z16" s="317">
        <v>26</v>
      </c>
      <c r="AA16" s="317">
        <v>27</v>
      </c>
      <c r="AB16" s="317">
        <v>28</v>
      </c>
      <c r="AC16" s="317">
        <v>29</v>
      </c>
      <c r="AD16" s="91"/>
    </row>
    <row r="17" spans="1:30" s="6" customFormat="1" ht="33.75" customHeight="1" thickBot="1" thickTop="1">
      <c r="A17" s="81"/>
      <c r="B17" s="289"/>
      <c r="C17" s="318" t="s">
        <v>30</v>
      </c>
      <c r="D17" s="103" t="s">
        <v>31</v>
      </c>
      <c r="E17" s="103" t="s">
        <v>32</v>
      </c>
      <c r="F17" s="319" t="s">
        <v>59</v>
      </c>
      <c r="G17" s="320" t="s">
        <v>60</v>
      </c>
      <c r="H17" s="321" t="s">
        <v>61</v>
      </c>
      <c r="I17" s="322" t="s">
        <v>33</v>
      </c>
      <c r="J17" s="323" t="s">
        <v>37</v>
      </c>
      <c r="K17" s="320" t="s">
        <v>38</v>
      </c>
      <c r="L17" s="320" t="s">
        <v>39</v>
      </c>
      <c r="M17" s="319" t="s">
        <v>62</v>
      </c>
      <c r="N17" s="319" t="s">
        <v>41</v>
      </c>
      <c r="O17" s="111" t="s">
        <v>176</v>
      </c>
      <c r="P17" s="111" t="s">
        <v>42</v>
      </c>
      <c r="Q17" s="324" t="s">
        <v>44</v>
      </c>
      <c r="R17" s="320" t="s">
        <v>63</v>
      </c>
      <c r="S17" s="325" t="s">
        <v>36</v>
      </c>
      <c r="T17" s="326" t="s">
        <v>45</v>
      </c>
      <c r="U17" s="327" t="s">
        <v>46</v>
      </c>
      <c r="V17" s="114" t="s">
        <v>64</v>
      </c>
      <c r="W17" s="116"/>
      <c r="X17" s="328" t="s">
        <v>65</v>
      </c>
      <c r="Y17" s="329"/>
      <c r="Z17" s="330" t="s">
        <v>49</v>
      </c>
      <c r="AA17" s="331" t="s">
        <v>50</v>
      </c>
      <c r="AB17" s="122" t="s">
        <v>51</v>
      </c>
      <c r="AC17" s="322" t="s">
        <v>52</v>
      </c>
      <c r="AD17" s="91"/>
    </row>
    <row r="18" spans="1:30" s="6" customFormat="1" ht="16.5" customHeight="1" thickTop="1">
      <c r="A18" s="81"/>
      <c r="B18" s="289"/>
      <c r="C18" s="332"/>
      <c r="D18" s="332"/>
      <c r="E18" s="332"/>
      <c r="F18" s="332"/>
      <c r="G18" s="332"/>
      <c r="H18" s="332"/>
      <c r="I18" s="333"/>
      <c r="J18" s="334"/>
      <c r="K18" s="332"/>
      <c r="L18" s="332"/>
      <c r="M18" s="332"/>
      <c r="N18" s="332"/>
      <c r="O18" s="332"/>
      <c r="P18" s="124"/>
      <c r="Q18" s="444"/>
      <c r="R18" s="125"/>
      <c r="S18" s="445"/>
      <c r="T18" s="446"/>
      <c r="U18" s="447"/>
      <c r="V18" s="339"/>
      <c r="W18" s="340"/>
      <c r="X18" s="448"/>
      <c r="Y18" s="449"/>
      <c r="Z18" s="450"/>
      <c r="AA18" s="451"/>
      <c r="AB18" s="444"/>
      <c r="AC18" s="452"/>
      <c r="AD18" s="91"/>
    </row>
    <row r="19" spans="1:30" s="6" customFormat="1" ht="16.5" customHeight="1">
      <c r="A19" s="81"/>
      <c r="B19" s="289"/>
      <c r="C19" s="142"/>
      <c r="D19" s="142"/>
      <c r="E19" s="142"/>
      <c r="F19" s="142"/>
      <c r="G19" s="142"/>
      <c r="H19" s="142"/>
      <c r="I19" s="346"/>
      <c r="J19" s="347"/>
      <c r="K19" s="142"/>
      <c r="L19" s="142"/>
      <c r="M19" s="142"/>
      <c r="N19" s="142"/>
      <c r="O19" s="142"/>
      <c r="P19" s="453">
        <f aca="true" t="shared" si="0" ref="P19:P39">IF(F19="","","--")</f>
      </c>
      <c r="Q19" s="423">
        <f>IF(F19="","",IF(OR(O19="P",O19="RP"),"--","NO"))</f>
      </c>
      <c r="R19" s="424">
        <f aca="true" t="shared" si="1" ref="R19:R39">IF(F19="","","NO")</f>
      </c>
      <c r="S19" s="421">
        <f aca="true" t="shared" si="2" ref="S19:S39">$H$15*IF(OR(O19="P",O19="RP"),0.1,1)*IF(R19="SI",1,0.1)</f>
        <v>20</v>
      </c>
      <c r="T19" s="454" t="str">
        <f aca="true" t="shared" si="3" ref="T19:T39">IF(O19="P",J19*S19*ROUND(N19/60,2),"--")</f>
        <v>--</v>
      </c>
      <c r="U19" s="455" t="str">
        <f aca="true" t="shared" si="4" ref="U19:U39">IF(O19="RP",J19*S19*P19/100*ROUND(N19/60,2),"--")</f>
        <v>--</v>
      </c>
      <c r="V19" s="372" t="str">
        <f aca="true" t="shared" si="5" ref="V19:V39">IF(AND(O19="F",Q19="NO"),J19*S19,"--")</f>
        <v>--</v>
      </c>
      <c r="W19" s="373" t="str">
        <f aca="true" t="shared" si="6" ref="W19:W39">IF(O19="F",J19*S19*ROUND(N19/60,2),"--")</f>
        <v>--</v>
      </c>
      <c r="X19" s="374" t="str">
        <f aca="true" t="shared" si="7" ref="X19:X39">IF(AND(O19="R",Q19="NO"),J19*S19*P19/100,"--")</f>
        <v>--</v>
      </c>
      <c r="Y19" s="375" t="str">
        <f aca="true" t="shared" si="8" ref="Y19:Y39">IF(O19="R",J19*S19*P19/100*ROUND(N19/60,2),"--")</f>
        <v>--</v>
      </c>
      <c r="Z19" s="456" t="str">
        <f aca="true" t="shared" si="9" ref="Z19:Z39">IF(O19="RF",J19*S19*ROUND(N19/60,2),"--")</f>
        <v>--</v>
      </c>
      <c r="AA19" s="377" t="str">
        <f aca="true" t="shared" si="10" ref="AA19:AA39">IF(O19="RR",J19*S19*P19/100*ROUND(N19/60,2),"--")</f>
        <v>--</v>
      </c>
      <c r="AB19" s="427">
        <f aca="true" t="shared" si="11" ref="AB19:AB39">IF(F19="","","SI")</f>
      </c>
      <c r="AC19" s="358"/>
      <c r="AD19" s="91"/>
    </row>
    <row r="20" spans="1:30" s="6" customFormat="1" ht="16.5" customHeight="1">
      <c r="A20" s="81"/>
      <c r="B20" s="289"/>
      <c r="C20" s="142">
        <v>33</v>
      </c>
      <c r="D20" s="142">
        <v>291123</v>
      </c>
      <c r="E20" s="161">
        <v>4471</v>
      </c>
      <c r="F20" s="359" t="s">
        <v>221</v>
      </c>
      <c r="G20" s="360" t="s">
        <v>222</v>
      </c>
      <c r="H20" s="361">
        <v>450</v>
      </c>
      <c r="I20" s="920" t="s">
        <v>173</v>
      </c>
      <c r="J20" s="363">
        <f aca="true" t="shared" si="12" ref="J20:J39">H20*$H$14</f>
        <v>573.3</v>
      </c>
      <c r="K20" s="364">
        <v>42229.31041666667</v>
      </c>
      <c r="L20" s="364">
        <v>42229.45486111111</v>
      </c>
      <c r="M20" s="365">
        <f aca="true" t="shared" si="13" ref="M20:M39">IF(F20="","",(L20-K20)*24)</f>
        <v>3.46666666661622</v>
      </c>
      <c r="N20" s="366">
        <f aca="true" t="shared" si="14" ref="N20:N39">IF(F20="","",ROUND((L20-K20)*24*60,0))</f>
        <v>208</v>
      </c>
      <c r="O20" s="367" t="s">
        <v>191</v>
      </c>
      <c r="P20" s="273" t="str">
        <f t="shared" si="0"/>
        <v>--</v>
      </c>
      <c r="Q20" s="368" t="str">
        <f>IF(F20="","",IF(OR(O20="P",O20="RP"),"--","NO"))</f>
        <v>--</v>
      </c>
      <c r="R20" s="172" t="str">
        <f t="shared" si="1"/>
        <v>NO</v>
      </c>
      <c r="S20" s="369">
        <f t="shared" si="2"/>
        <v>2</v>
      </c>
      <c r="T20" s="425">
        <f t="shared" si="3"/>
        <v>3978.7019999999998</v>
      </c>
      <c r="U20" s="426" t="str">
        <f t="shared" si="4"/>
        <v>--</v>
      </c>
      <c r="V20" s="372" t="str">
        <f t="shared" si="5"/>
        <v>--</v>
      </c>
      <c r="W20" s="373" t="str">
        <f t="shared" si="6"/>
        <v>--</v>
      </c>
      <c r="X20" s="374" t="str">
        <f t="shared" si="7"/>
        <v>--</v>
      </c>
      <c r="Y20" s="375" t="str">
        <f t="shared" si="8"/>
        <v>--</v>
      </c>
      <c r="Z20" s="376" t="str">
        <f t="shared" si="9"/>
        <v>--</v>
      </c>
      <c r="AA20" s="377" t="str">
        <f t="shared" si="10"/>
        <v>--</v>
      </c>
      <c r="AB20" s="441" t="s">
        <v>86</v>
      </c>
      <c r="AC20" s="442">
        <f aca="true" t="shared" si="15" ref="AC20:AC39">IF(F20="","",SUM(T20:AA20)*IF(AB20="SI",1,2)*IF(AND(P20&lt;&gt;"--",O20="RF"),P20/100,1))</f>
        <v>3978.7019999999998</v>
      </c>
      <c r="AD20" s="91"/>
    </row>
    <row r="21" spans="1:30" s="6" customFormat="1" ht="16.5" customHeight="1">
      <c r="A21" s="81"/>
      <c r="B21" s="289"/>
      <c r="C21" s="142"/>
      <c r="D21" s="142"/>
      <c r="E21" s="142"/>
      <c r="F21" s="359"/>
      <c r="G21" s="360"/>
      <c r="H21" s="361"/>
      <c r="I21" s="362"/>
      <c r="J21" s="363">
        <f t="shared" si="12"/>
        <v>0</v>
      </c>
      <c r="K21" s="364"/>
      <c r="L21" s="364"/>
      <c r="M21" s="365">
        <f t="shared" si="13"/>
      </c>
      <c r="N21" s="366">
        <f t="shared" si="14"/>
      </c>
      <c r="O21" s="367"/>
      <c r="P21" s="273">
        <f t="shared" si="0"/>
      </c>
      <c r="Q21" s="368">
        <f aca="true" t="shared" si="16" ref="Q21:Q39">IF(F21="","",IF(O21="P","--","NO"))</f>
      </c>
      <c r="R21" s="172">
        <f t="shared" si="1"/>
      </c>
      <c r="S21" s="369">
        <f t="shared" si="2"/>
        <v>20</v>
      </c>
      <c r="T21" s="425" t="str">
        <f t="shared" si="3"/>
        <v>--</v>
      </c>
      <c r="U21" s="426" t="str">
        <f t="shared" si="4"/>
        <v>--</v>
      </c>
      <c r="V21" s="372" t="str">
        <f t="shared" si="5"/>
        <v>--</v>
      </c>
      <c r="W21" s="373" t="str">
        <f t="shared" si="6"/>
        <v>--</v>
      </c>
      <c r="X21" s="374" t="str">
        <f t="shared" si="7"/>
        <v>--</v>
      </c>
      <c r="Y21" s="375" t="str">
        <f t="shared" si="8"/>
        <v>--</v>
      </c>
      <c r="Z21" s="376" t="str">
        <f t="shared" si="9"/>
        <v>--</v>
      </c>
      <c r="AA21" s="377" t="str">
        <f t="shared" si="10"/>
        <v>--</v>
      </c>
      <c r="AB21" s="441">
        <f t="shared" si="11"/>
      </c>
      <c r="AC21" s="442">
        <f t="shared" si="15"/>
      </c>
      <c r="AD21" s="91"/>
    </row>
    <row r="22" spans="1:30" s="6" customFormat="1" ht="16.5" customHeight="1">
      <c r="A22" s="81"/>
      <c r="B22" s="289"/>
      <c r="C22" s="142"/>
      <c r="D22" s="142"/>
      <c r="E22" s="161"/>
      <c r="F22" s="359"/>
      <c r="G22" s="360"/>
      <c r="H22" s="361"/>
      <c r="I22" s="362"/>
      <c r="J22" s="363">
        <f t="shared" si="12"/>
        <v>0</v>
      </c>
      <c r="K22" s="364"/>
      <c r="L22" s="364"/>
      <c r="M22" s="365">
        <f t="shared" si="13"/>
      </c>
      <c r="N22" s="366">
        <f t="shared" si="14"/>
      </c>
      <c r="O22" s="367"/>
      <c r="P22" s="273">
        <f t="shared" si="0"/>
      </c>
      <c r="Q22" s="368">
        <f t="shared" si="16"/>
      </c>
      <c r="R22" s="172">
        <f t="shared" si="1"/>
      </c>
      <c r="S22" s="369">
        <f t="shared" si="2"/>
        <v>20</v>
      </c>
      <c r="T22" s="425" t="str">
        <f t="shared" si="3"/>
        <v>--</v>
      </c>
      <c r="U22" s="426" t="str">
        <f t="shared" si="4"/>
        <v>--</v>
      </c>
      <c r="V22" s="372" t="str">
        <f t="shared" si="5"/>
        <v>--</v>
      </c>
      <c r="W22" s="373" t="str">
        <f t="shared" si="6"/>
        <v>--</v>
      </c>
      <c r="X22" s="374" t="str">
        <f t="shared" si="7"/>
        <v>--</v>
      </c>
      <c r="Y22" s="375" t="str">
        <f t="shared" si="8"/>
        <v>--</v>
      </c>
      <c r="Z22" s="376" t="str">
        <f t="shared" si="9"/>
        <v>--</v>
      </c>
      <c r="AA22" s="377" t="str">
        <f t="shared" si="10"/>
        <v>--</v>
      </c>
      <c r="AB22" s="441">
        <f t="shared" si="11"/>
      </c>
      <c r="AC22" s="442">
        <f t="shared" si="15"/>
      </c>
      <c r="AD22" s="91"/>
    </row>
    <row r="23" spans="1:30" s="6" customFormat="1" ht="16.5" customHeight="1">
      <c r="A23" s="81"/>
      <c r="B23" s="289"/>
      <c r="C23" s="142"/>
      <c r="D23" s="142"/>
      <c r="E23" s="142"/>
      <c r="F23" s="359"/>
      <c r="G23" s="360"/>
      <c r="H23" s="361"/>
      <c r="I23" s="362"/>
      <c r="J23" s="363">
        <f t="shared" si="12"/>
        <v>0</v>
      </c>
      <c r="K23" s="364"/>
      <c r="L23" s="364"/>
      <c r="M23" s="365">
        <f t="shared" si="13"/>
      </c>
      <c r="N23" s="366">
        <f t="shared" si="14"/>
      </c>
      <c r="O23" s="367"/>
      <c r="P23" s="273">
        <f t="shared" si="0"/>
      </c>
      <c r="Q23" s="368">
        <f t="shared" si="16"/>
      </c>
      <c r="R23" s="172">
        <f t="shared" si="1"/>
      </c>
      <c r="S23" s="369">
        <f t="shared" si="2"/>
        <v>20</v>
      </c>
      <c r="T23" s="425" t="str">
        <f t="shared" si="3"/>
        <v>--</v>
      </c>
      <c r="U23" s="426" t="str">
        <f t="shared" si="4"/>
        <v>--</v>
      </c>
      <c r="V23" s="372" t="str">
        <f t="shared" si="5"/>
        <v>--</v>
      </c>
      <c r="W23" s="373" t="str">
        <f t="shared" si="6"/>
        <v>--</v>
      </c>
      <c r="X23" s="374" t="str">
        <f t="shared" si="7"/>
        <v>--</v>
      </c>
      <c r="Y23" s="375" t="str">
        <f t="shared" si="8"/>
        <v>--</v>
      </c>
      <c r="Z23" s="376" t="str">
        <f t="shared" si="9"/>
        <v>--</v>
      </c>
      <c r="AA23" s="377" t="str">
        <f t="shared" si="10"/>
        <v>--</v>
      </c>
      <c r="AB23" s="441">
        <f t="shared" si="11"/>
      </c>
      <c r="AC23" s="442">
        <f t="shared" si="15"/>
      </c>
      <c r="AD23" s="91"/>
    </row>
    <row r="24" spans="1:30" s="6" customFormat="1" ht="16.5" customHeight="1">
      <c r="A24" s="81"/>
      <c r="B24" s="289"/>
      <c r="C24" s="142"/>
      <c r="D24" s="142"/>
      <c r="E24" s="161"/>
      <c r="F24" s="359"/>
      <c r="G24" s="360"/>
      <c r="H24" s="361"/>
      <c r="I24" s="362"/>
      <c r="J24" s="363">
        <f t="shared" si="12"/>
        <v>0</v>
      </c>
      <c r="K24" s="364"/>
      <c r="L24" s="364"/>
      <c r="M24" s="365">
        <f t="shared" si="13"/>
      </c>
      <c r="N24" s="366">
        <f t="shared" si="14"/>
      </c>
      <c r="O24" s="367"/>
      <c r="P24" s="273">
        <f t="shared" si="0"/>
      </c>
      <c r="Q24" s="368">
        <f t="shared" si="16"/>
      </c>
      <c r="R24" s="172">
        <f t="shared" si="1"/>
      </c>
      <c r="S24" s="369">
        <f t="shared" si="2"/>
        <v>20</v>
      </c>
      <c r="T24" s="425" t="str">
        <f t="shared" si="3"/>
        <v>--</v>
      </c>
      <c r="U24" s="426" t="str">
        <f t="shared" si="4"/>
        <v>--</v>
      </c>
      <c r="V24" s="372" t="str">
        <f t="shared" si="5"/>
        <v>--</v>
      </c>
      <c r="W24" s="373" t="str">
        <f t="shared" si="6"/>
        <v>--</v>
      </c>
      <c r="X24" s="374" t="str">
        <f t="shared" si="7"/>
        <v>--</v>
      </c>
      <c r="Y24" s="375" t="str">
        <f t="shared" si="8"/>
        <v>--</v>
      </c>
      <c r="Z24" s="376" t="str">
        <f t="shared" si="9"/>
        <v>--</v>
      </c>
      <c r="AA24" s="377" t="str">
        <f t="shared" si="10"/>
        <v>--</v>
      </c>
      <c r="AB24" s="441">
        <f t="shared" si="11"/>
      </c>
      <c r="AC24" s="442">
        <f t="shared" si="15"/>
      </c>
      <c r="AD24" s="91"/>
    </row>
    <row r="25" spans="1:30" s="6" customFormat="1" ht="16.5" customHeight="1">
      <c r="A25" s="81"/>
      <c r="B25" s="289"/>
      <c r="C25" s="142"/>
      <c r="D25" s="142"/>
      <c r="E25" s="142"/>
      <c r="F25" s="359"/>
      <c r="G25" s="360"/>
      <c r="H25" s="361"/>
      <c r="I25" s="362"/>
      <c r="J25" s="363">
        <f t="shared" si="12"/>
        <v>0</v>
      </c>
      <c r="K25" s="364"/>
      <c r="L25" s="364"/>
      <c r="M25" s="365">
        <f t="shared" si="13"/>
      </c>
      <c r="N25" s="366">
        <f t="shared" si="14"/>
      </c>
      <c r="O25" s="367"/>
      <c r="P25" s="273">
        <f t="shared" si="0"/>
      </c>
      <c r="Q25" s="368">
        <f t="shared" si="16"/>
      </c>
      <c r="R25" s="172">
        <f t="shared" si="1"/>
      </c>
      <c r="S25" s="369">
        <f t="shared" si="2"/>
        <v>20</v>
      </c>
      <c r="T25" s="425" t="str">
        <f t="shared" si="3"/>
        <v>--</v>
      </c>
      <c r="U25" s="426" t="str">
        <f t="shared" si="4"/>
        <v>--</v>
      </c>
      <c r="V25" s="372" t="str">
        <f t="shared" si="5"/>
        <v>--</v>
      </c>
      <c r="W25" s="373" t="str">
        <f t="shared" si="6"/>
        <v>--</v>
      </c>
      <c r="X25" s="374" t="str">
        <f t="shared" si="7"/>
        <v>--</v>
      </c>
      <c r="Y25" s="375" t="str">
        <f t="shared" si="8"/>
        <v>--</v>
      </c>
      <c r="Z25" s="376" t="str">
        <f t="shared" si="9"/>
        <v>--</v>
      </c>
      <c r="AA25" s="377" t="str">
        <f t="shared" si="10"/>
        <v>--</v>
      </c>
      <c r="AB25" s="441">
        <f t="shared" si="11"/>
      </c>
      <c r="AC25" s="442">
        <f t="shared" si="15"/>
      </c>
      <c r="AD25" s="91"/>
    </row>
    <row r="26" spans="1:31" s="6" customFormat="1" ht="16.5" customHeight="1">
      <c r="A26" s="81"/>
      <c r="B26" s="289"/>
      <c r="C26" s="142"/>
      <c r="D26" s="142"/>
      <c r="E26" s="161"/>
      <c r="F26" s="359"/>
      <c r="G26" s="360"/>
      <c r="H26" s="361"/>
      <c r="I26" s="362"/>
      <c r="J26" s="363">
        <f t="shared" si="12"/>
        <v>0</v>
      </c>
      <c r="K26" s="364"/>
      <c r="L26" s="364"/>
      <c r="M26" s="365">
        <f t="shared" si="13"/>
      </c>
      <c r="N26" s="366">
        <f t="shared" si="14"/>
      </c>
      <c r="O26" s="367"/>
      <c r="P26" s="273">
        <f t="shared" si="0"/>
      </c>
      <c r="Q26" s="368">
        <f t="shared" si="16"/>
      </c>
      <c r="R26" s="172">
        <f t="shared" si="1"/>
      </c>
      <c r="S26" s="369">
        <f t="shared" si="2"/>
        <v>20</v>
      </c>
      <c r="T26" s="425" t="str">
        <f t="shared" si="3"/>
        <v>--</v>
      </c>
      <c r="U26" s="426" t="str">
        <f t="shared" si="4"/>
        <v>--</v>
      </c>
      <c r="V26" s="372" t="str">
        <f t="shared" si="5"/>
        <v>--</v>
      </c>
      <c r="W26" s="373" t="str">
        <f t="shared" si="6"/>
        <v>--</v>
      </c>
      <c r="X26" s="374" t="str">
        <f t="shared" si="7"/>
        <v>--</v>
      </c>
      <c r="Y26" s="375" t="str">
        <f t="shared" si="8"/>
        <v>--</v>
      </c>
      <c r="Z26" s="376" t="str">
        <f t="shared" si="9"/>
        <v>--</v>
      </c>
      <c r="AA26" s="377" t="str">
        <f t="shared" si="10"/>
        <v>--</v>
      </c>
      <c r="AB26" s="441">
        <f t="shared" si="11"/>
      </c>
      <c r="AC26" s="442">
        <f t="shared" si="15"/>
      </c>
      <c r="AD26" s="91"/>
      <c r="AE26" s="75"/>
    </row>
    <row r="27" spans="1:30" s="6" customFormat="1" ht="16.5" customHeight="1">
      <c r="A27" s="81"/>
      <c r="B27" s="289"/>
      <c r="C27" s="142"/>
      <c r="D27" s="142"/>
      <c r="E27" s="142"/>
      <c r="F27" s="359"/>
      <c r="G27" s="360"/>
      <c r="H27" s="361"/>
      <c r="I27" s="362"/>
      <c r="J27" s="363">
        <f t="shared" si="12"/>
        <v>0</v>
      </c>
      <c r="K27" s="364"/>
      <c r="L27" s="364"/>
      <c r="M27" s="365">
        <f t="shared" si="13"/>
      </c>
      <c r="N27" s="366">
        <f t="shared" si="14"/>
      </c>
      <c r="O27" s="367"/>
      <c r="P27" s="273">
        <f t="shared" si="0"/>
      </c>
      <c r="Q27" s="368">
        <f t="shared" si="16"/>
      </c>
      <c r="R27" s="172">
        <f t="shared" si="1"/>
      </c>
      <c r="S27" s="369">
        <f t="shared" si="2"/>
        <v>20</v>
      </c>
      <c r="T27" s="425" t="str">
        <f t="shared" si="3"/>
        <v>--</v>
      </c>
      <c r="U27" s="426" t="str">
        <f t="shared" si="4"/>
        <v>--</v>
      </c>
      <c r="V27" s="372" t="str">
        <f t="shared" si="5"/>
        <v>--</v>
      </c>
      <c r="W27" s="373" t="str">
        <f t="shared" si="6"/>
        <v>--</v>
      </c>
      <c r="X27" s="374" t="str">
        <f t="shared" si="7"/>
        <v>--</v>
      </c>
      <c r="Y27" s="375" t="str">
        <f t="shared" si="8"/>
        <v>--</v>
      </c>
      <c r="Z27" s="376" t="str">
        <f t="shared" si="9"/>
        <v>--</v>
      </c>
      <c r="AA27" s="377" t="str">
        <f t="shared" si="10"/>
        <v>--</v>
      </c>
      <c r="AB27" s="441">
        <f t="shared" si="11"/>
      </c>
      <c r="AC27" s="442">
        <f t="shared" si="15"/>
      </c>
      <c r="AD27" s="91"/>
    </row>
    <row r="28" spans="1:30" s="6" customFormat="1" ht="16.5" customHeight="1">
      <c r="A28" s="81"/>
      <c r="B28" s="289"/>
      <c r="C28" s="142"/>
      <c r="D28" s="142"/>
      <c r="E28" s="161"/>
      <c r="F28" s="359"/>
      <c r="G28" s="360"/>
      <c r="H28" s="361"/>
      <c r="I28" s="362"/>
      <c r="J28" s="363">
        <f t="shared" si="12"/>
        <v>0</v>
      </c>
      <c r="K28" s="364"/>
      <c r="L28" s="364"/>
      <c r="M28" s="365">
        <f t="shared" si="13"/>
      </c>
      <c r="N28" s="366">
        <f t="shared" si="14"/>
      </c>
      <c r="O28" s="367"/>
      <c r="P28" s="273">
        <f t="shared" si="0"/>
      </c>
      <c r="Q28" s="368">
        <f t="shared" si="16"/>
      </c>
      <c r="R28" s="172">
        <f t="shared" si="1"/>
      </c>
      <c r="S28" s="369">
        <f t="shared" si="2"/>
        <v>20</v>
      </c>
      <c r="T28" s="425" t="str">
        <f t="shared" si="3"/>
        <v>--</v>
      </c>
      <c r="U28" s="426" t="str">
        <f t="shared" si="4"/>
        <v>--</v>
      </c>
      <c r="V28" s="372" t="str">
        <f t="shared" si="5"/>
        <v>--</v>
      </c>
      <c r="W28" s="373" t="str">
        <f t="shared" si="6"/>
        <v>--</v>
      </c>
      <c r="X28" s="374" t="str">
        <f t="shared" si="7"/>
        <v>--</v>
      </c>
      <c r="Y28" s="375" t="str">
        <f t="shared" si="8"/>
        <v>--</v>
      </c>
      <c r="Z28" s="376" t="str">
        <f t="shared" si="9"/>
        <v>--</v>
      </c>
      <c r="AA28" s="377" t="str">
        <f t="shared" si="10"/>
        <v>--</v>
      </c>
      <c r="AB28" s="441">
        <f t="shared" si="11"/>
      </c>
      <c r="AC28" s="442">
        <f t="shared" si="15"/>
      </c>
      <c r="AD28" s="91"/>
    </row>
    <row r="29" spans="1:30" s="6" customFormat="1" ht="16.5" customHeight="1">
      <c r="A29" s="81"/>
      <c r="B29" s="289"/>
      <c r="C29" s="142"/>
      <c r="D29" s="142"/>
      <c r="E29" s="142"/>
      <c r="F29" s="359"/>
      <c r="G29" s="360"/>
      <c r="H29" s="361"/>
      <c r="I29" s="362"/>
      <c r="J29" s="363">
        <f t="shared" si="12"/>
        <v>0</v>
      </c>
      <c r="K29" s="364"/>
      <c r="L29" s="364"/>
      <c r="M29" s="365">
        <f t="shared" si="13"/>
      </c>
      <c r="N29" s="366">
        <f t="shared" si="14"/>
      </c>
      <c r="O29" s="367"/>
      <c r="P29" s="273">
        <f t="shared" si="0"/>
      </c>
      <c r="Q29" s="368">
        <f t="shared" si="16"/>
      </c>
      <c r="R29" s="172">
        <f t="shared" si="1"/>
      </c>
      <c r="S29" s="369">
        <f t="shared" si="2"/>
        <v>20</v>
      </c>
      <c r="T29" s="425" t="str">
        <f t="shared" si="3"/>
        <v>--</v>
      </c>
      <c r="U29" s="426" t="str">
        <f t="shared" si="4"/>
        <v>--</v>
      </c>
      <c r="V29" s="372" t="str">
        <f t="shared" si="5"/>
        <v>--</v>
      </c>
      <c r="W29" s="373" t="str">
        <f t="shared" si="6"/>
        <v>--</v>
      </c>
      <c r="X29" s="374" t="str">
        <f t="shared" si="7"/>
        <v>--</v>
      </c>
      <c r="Y29" s="375" t="str">
        <f t="shared" si="8"/>
        <v>--</v>
      </c>
      <c r="Z29" s="376" t="str">
        <f t="shared" si="9"/>
        <v>--</v>
      </c>
      <c r="AA29" s="377" t="str">
        <f t="shared" si="10"/>
        <v>--</v>
      </c>
      <c r="AB29" s="441">
        <f t="shared" si="11"/>
      </c>
      <c r="AC29" s="442">
        <f t="shared" si="15"/>
      </c>
      <c r="AD29" s="91"/>
    </row>
    <row r="30" spans="1:30" s="6" customFormat="1" ht="16.5" customHeight="1">
      <c r="A30" s="81"/>
      <c r="B30" s="289"/>
      <c r="C30" s="142"/>
      <c r="D30" s="142"/>
      <c r="E30" s="161"/>
      <c r="F30" s="359"/>
      <c r="G30" s="379"/>
      <c r="H30" s="361"/>
      <c r="I30" s="362"/>
      <c r="J30" s="363">
        <f t="shared" si="12"/>
        <v>0</v>
      </c>
      <c r="K30" s="364"/>
      <c r="L30" s="364"/>
      <c r="M30" s="365">
        <f t="shared" si="13"/>
      </c>
      <c r="N30" s="366">
        <f t="shared" si="14"/>
      </c>
      <c r="O30" s="367"/>
      <c r="P30" s="273">
        <f t="shared" si="0"/>
      </c>
      <c r="Q30" s="368">
        <f t="shared" si="16"/>
      </c>
      <c r="R30" s="172">
        <f t="shared" si="1"/>
      </c>
      <c r="S30" s="369">
        <f t="shared" si="2"/>
        <v>20</v>
      </c>
      <c r="T30" s="425" t="str">
        <f t="shared" si="3"/>
        <v>--</v>
      </c>
      <c r="U30" s="426" t="str">
        <f t="shared" si="4"/>
        <v>--</v>
      </c>
      <c r="V30" s="372" t="str">
        <f t="shared" si="5"/>
        <v>--</v>
      </c>
      <c r="W30" s="373" t="str">
        <f t="shared" si="6"/>
        <v>--</v>
      </c>
      <c r="X30" s="374" t="str">
        <f t="shared" si="7"/>
        <v>--</v>
      </c>
      <c r="Y30" s="375" t="str">
        <f t="shared" si="8"/>
        <v>--</v>
      </c>
      <c r="Z30" s="376" t="str">
        <f t="shared" si="9"/>
        <v>--</v>
      </c>
      <c r="AA30" s="377" t="str">
        <f t="shared" si="10"/>
        <v>--</v>
      </c>
      <c r="AB30" s="441">
        <f t="shared" si="11"/>
      </c>
      <c r="AC30" s="442">
        <f t="shared" si="15"/>
      </c>
      <c r="AD30" s="91"/>
    </row>
    <row r="31" spans="1:30" s="6" customFormat="1" ht="16.5" customHeight="1">
      <c r="A31" s="81"/>
      <c r="B31" s="289"/>
      <c r="C31" s="142"/>
      <c r="D31" s="142"/>
      <c r="E31" s="142"/>
      <c r="F31" s="359"/>
      <c r="G31" s="379"/>
      <c r="H31" s="361"/>
      <c r="I31" s="362"/>
      <c r="J31" s="363">
        <f t="shared" si="12"/>
        <v>0</v>
      </c>
      <c r="K31" s="364"/>
      <c r="L31" s="364"/>
      <c r="M31" s="365">
        <f t="shared" si="13"/>
      </c>
      <c r="N31" s="366">
        <f t="shared" si="14"/>
      </c>
      <c r="O31" s="367"/>
      <c r="P31" s="273">
        <f t="shared" si="0"/>
      </c>
      <c r="Q31" s="368">
        <f t="shared" si="16"/>
      </c>
      <c r="R31" s="172">
        <f t="shared" si="1"/>
      </c>
      <c r="S31" s="369">
        <f t="shared" si="2"/>
        <v>20</v>
      </c>
      <c r="T31" s="425" t="str">
        <f t="shared" si="3"/>
        <v>--</v>
      </c>
      <c r="U31" s="426" t="str">
        <f t="shared" si="4"/>
        <v>--</v>
      </c>
      <c r="V31" s="372" t="str">
        <f t="shared" si="5"/>
        <v>--</v>
      </c>
      <c r="W31" s="373" t="str">
        <f t="shared" si="6"/>
        <v>--</v>
      </c>
      <c r="X31" s="374" t="str">
        <f t="shared" si="7"/>
        <v>--</v>
      </c>
      <c r="Y31" s="375" t="str">
        <f t="shared" si="8"/>
        <v>--</v>
      </c>
      <c r="Z31" s="376" t="str">
        <f t="shared" si="9"/>
        <v>--</v>
      </c>
      <c r="AA31" s="377" t="str">
        <f t="shared" si="10"/>
        <v>--</v>
      </c>
      <c r="AB31" s="441">
        <f t="shared" si="11"/>
      </c>
      <c r="AC31" s="442">
        <f t="shared" si="15"/>
      </c>
      <c r="AD31" s="91"/>
    </row>
    <row r="32" spans="1:30" s="6" customFormat="1" ht="16.5" customHeight="1">
      <c r="A32" s="81"/>
      <c r="B32" s="289"/>
      <c r="C32" s="142"/>
      <c r="D32" s="142"/>
      <c r="E32" s="161"/>
      <c r="F32" s="359"/>
      <c r="G32" s="379"/>
      <c r="H32" s="361"/>
      <c r="I32" s="362"/>
      <c r="J32" s="363">
        <f t="shared" si="12"/>
        <v>0</v>
      </c>
      <c r="K32" s="364"/>
      <c r="L32" s="364"/>
      <c r="M32" s="365">
        <f t="shared" si="13"/>
      </c>
      <c r="N32" s="366">
        <f t="shared" si="14"/>
      </c>
      <c r="O32" s="367"/>
      <c r="P32" s="273">
        <f t="shared" si="0"/>
      </c>
      <c r="Q32" s="368">
        <f t="shared" si="16"/>
      </c>
      <c r="R32" s="172">
        <f t="shared" si="1"/>
      </c>
      <c r="S32" s="369">
        <f t="shared" si="2"/>
        <v>20</v>
      </c>
      <c r="T32" s="425" t="str">
        <f t="shared" si="3"/>
        <v>--</v>
      </c>
      <c r="U32" s="426" t="str">
        <f t="shared" si="4"/>
        <v>--</v>
      </c>
      <c r="V32" s="372" t="str">
        <f t="shared" si="5"/>
        <v>--</v>
      </c>
      <c r="W32" s="373" t="str">
        <f t="shared" si="6"/>
        <v>--</v>
      </c>
      <c r="X32" s="374" t="str">
        <f t="shared" si="7"/>
        <v>--</v>
      </c>
      <c r="Y32" s="375" t="str">
        <f t="shared" si="8"/>
        <v>--</v>
      </c>
      <c r="Z32" s="376" t="str">
        <f t="shared" si="9"/>
        <v>--</v>
      </c>
      <c r="AA32" s="377" t="str">
        <f t="shared" si="10"/>
        <v>--</v>
      </c>
      <c r="AB32" s="441">
        <f t="shared" si="11"/>
      </c>
      <c r="AC32" s="442">
        <f t="shared" si="15"/>
      </c>
      <c r="AD32" s="91"/>
    </row>
    <row r="33" spans="1:30" s="6" customFormat="1" ht="16.5" customHeight="1">
      <c r="A33" s="81"/>
      <c r="B33" s="289"/>
      <c r="C33" s="142"/>
      <c r="D33" s="142"/>
      <c r="E33" s="142"/>
      <c r="F33" s="359"/>
      <c r="G33" s="379"/>
      <c r="H33" s="361"/>
      <c r="I33" s="362"/>
      <c r="J33" s="363">
        <f t="shared" si="12"/>
        <v>0</v>
      </c>
      <c r="K33" s="364"/>
      <c r="L33" s="364"/>
      <c r="M33" s="365">
        <f t="shared" si="13"/>
      </c>
      <c r="N33" s="366">
        <f t="shared" si="14"/>
      </c>
      <c r="O33" s="367"/>
      <c r="P33" s="273">
        <f t="shared" si="0"/>
      </c>
      <c r="Q33" s="368">
        <f t="shared" si="16"/>
      </c>
      <c r="R33" s="172">
        <f t="shared" si="1"/>
      </c>
      <c r="S33" s="369">
        <f t="shared" si="2"/>
        <v>20</v>
      </c>
      <c r="T33" s="425" t="str">
        <f t="shared" si="3"/>
        <v>--</v>
      </c>
      <c r="U33" s="426" t="str">
        <f t="shared" si="4"/>
        <v>--</v>
      </c>
      <c r="V33" s="372" t="str">
        <f t="shared" si="5"/>
        <v>--</v>
      </c>
      <c r="W33" s="373" t="str">
        <f t="shared" si="6"/>
        <v>--</v>
      </c>
      <c r="X33" s="374" t="str">
        <f t="shared" si="7"/>
        <v>--</v>
      </c>
      <c r="Y33" s="375" t="str">
        <f t="shared" si="8"/>
        <v>--</v>
      </c>
      <c r="Z33" s="376" t="str">
        <f t="shared" si="9"/>
        <v>--</v>
      </c>
      <c r="AA33" s="377" t="str">
        <f t="shared" si="10"/>
        <v>--</v>
      </c>
      <c r="AB33" s="441">
        <f t="shared" si="11"/>
      </c>
      <c r="AC33" s="442">
        <f t="shared" si="15"/>
      </c>
      <c r="AD33" s="91"/>
    </row>
    <row r="34" spans="1:30" s="6" customFormat="1" ht="16.5" customHeight="1">
      <c r="A34" s="81"/>
      <c r="B34" s="289"/>
      <c r="C34" s="142"/>
      <c r="D34" s="142"/>
      <c r="E34" s="161"/>
      <c r="F34" s="359"/>
      <c r="G34" s="379"/>
      <c r="H34" s="361"/>
      <c r="I34" s="362"/>
      <c r="J34" s="363">
        <f t="shared" si="12"/>
        <v>0</v>
      </c>
      <c r="K34" s="364"/>
      <c r="L34" s="364"/>
      <c r="M34" s="365">
        <f t="shared" si="13"/>
      </c>
      <c r="N34" s="366">
        <f t="shared" si="14"/>
      </c>
      <c r="O34" s="367"/>
      <c r="P34" s="273">
        <f t="shared" si="0"/>
      </c>
      <c r="Q34" s="368">
        <f t="shared" si="16"/>
      </c>
      <c r="R34" s="172">
        <f t="shared" si="1"/>
      </c>
      <c r="S34" s="369">
        <f t="shared" si="2"/>
        <v>20</v>
      </c>
      <c r="T34" s="425" t="str">
        <f t="shared" si="3"/>
        <v>--</v>
      </c>
      <c r="U34" s="426" t="str">
        <f t="shared" si="4"/>
        <v>--</v>
      </c>
      <c r="V34" s="372" t="str">
        <f t="shared" si="5"/>
        <v>--</v>
      </c>
      <c r="W34" s="373" t="str">
        <f t="shared" si="6"/>
        <v>--</v>
      </c>
      <c r="X34" s="374" t="str">
        <f t="shared" si="7"/>
        <v>--</v>
      </c>
      <c r="Y34" s="375" t="str">
        <f t="shared" si="8"/>
        <v>--</v>
      </c>
      <c r="Z34" s="376" t="str">
        <f t="shared" si="9"/>
        <v>--</v>
      </c>
      <c r="AA34" s="377" t="str">
        <f t="shared" si="10"/>
        <v>--</v>
      </c>
      <c r="AB34" s="441">
        <f t="shared" si="11"/>
      </c>
      <c r="AC34" s="442">
        <f t="shared" si="15"/>
      </c>
      <c r="AD34" s="91"/>
    </row>
    <row r="35" spans="1:30" s="6" customFormat="1" ht="16.5" customHeight="1">
      <c r="A35" s="81"/>
      <c r="B35" s="289"/>
      <c r="C35" s="142"/>
      <c r="D35" s="142"/>
      <c r="E35" s="142"/>
      <c r="F35" s="359"/>
      <c r="G35" s="379"/>
      <c r="H35" s="361"/>
      <c r="I35" s="362"/>
      <c r="J35" s="363">
        <f t="shared" si="12"/>
        <v>0</v>
      </c>
      <c r="K35" s="364"/>
      <c r="L35" s="364"/>
      <c r="M35" s="365">
        <f t="shared" si="13"/>
      </c>
      <c r="N35" s="366">
        <f t="shared" si="14"/>
      </c>
      <c r="O35" s="367"/>
      <c r="P35" s="273">
        <f t="shared" si="0"/>
      </c>
      <c r="Q35" s="368">
        <f t="shared" si="16"/>
      </c>
      <c r="R35" s="172">
        <f t="shared" si="1"/>
      </c>
      <c r="S35" s="369">
        <f t="shared" si="2"/>
        <v>20</v>
      </c>
      <c r="T35" s="425" t="str">
        <f t="shared" si="3"/>
        <v>--</v>
      </c>
      <c r="U35" s="426" t="str">
        <f t="shared" si="4"/>
        <v>--</v>
      </c>
      <c r="V35" s="372" t="str">
        <f t="shared" si="5"/>
        <v>--</v>
      </c>
      <c r="W35" s="373" t="str">
        <f t="shared" si="6"/>
        <v>--</v>
      </c>
      <c r="X35" s="374" t="str">
        <f t="shared" si="7"/>
        <v>--</v>
      </c>
      <c r="Y35" s="375" t="str">
        <f t="shared" si="8"/>
        <v>--</v>
      </c>
      <c r="Z35" s="376" t="str">
        <f t="shared" si="9"/>
        <v>--</v>
      </c>
      <c r="AA35" s="377" t="str">
        <f t="shared" si="10"/>
        <v>--</v>
      </c>
      <c r="AB35" s="441">
        <f t="shared" si="11"/>
      </c>
      <c r="AC35" s="442">
        <f t="shared" si="15"/>
      </c>
      <c r="AD35" s="91"/>
    </row>
    <row r="36" spans="1:30" s="6" customFormat="1" ht="16.5" customHeight="1">
      <c r="A36" s="81"/>
      <c r="B36" s="289"/>
      <c r="C36" s="142"/>
      <c r="D36" s="142"/>
      <c r="E36" s="161"/>
      <c r="F36" s="359"/>
      <c r="G36" s="379"/>
      <c r="H36" s="361"/>
      <c r="I36" s="362"/>
      <c r="J36" s="363">
        <f t="shared" si="12"/>
        <v>0</v>
      </c>
      <c r="K36" s="364"/>
      <c r="L36" s="364"/>
      <c r="M36" s="365">
        <f t="shared" si="13"/>
      </c>
      <c r="N36" s="366">
        <f t="shared" si="14"/>
      </c>
      <c r="O36" s="367"/>
      <c r="P36" s="273">
        <f t="shared" si="0"/>
      </c>
      <c r="Q36" s="368">
        <f t="shared" si="16"/>
      </c>
      <c r="R36" s="172">
        <f t="shared" si="1"/>
      </c>
      <c r="S36" s="369">
        <f t="shared" si="2"/>
        <v>20</v>
      </c>
      <c r="T36" s="425" t="str">
        <f t="shared" si="3"/>
        <v>--</v>
      </c>
      <c r="U36" s="426" t="str">
        <f t="shared" si="4"/>
        <v>--</v>
      </c>
      <c r="V36" s="372" t="str">
        <f t="shared" si="5"/>
        <v>--</v>
      </c>
      <c r="W36" s="373" t="str">
        <f t="shared" si="6"/>
        <v>--</v>
      </c>
      <c r="X36" s="374" t="str">
        <f t="shared" si="7"/>
        <v>--</v>
      </c>
      <c r="Y36" s="375" t="str">
        <f t="shared" si="8"/>
        <v>--</v>
      </c>
      <c r="Z36" s="376" t="str">
        <f t="shared" si="9"/>
        <v>--</v>
      </c>
      <c r="AA36" s="377" t="str">
        <f t="shared" si="10"/>
        <v>--</v>
      </c>
      <c r="AB36" s="441">
        <f t="shared" si="11"/>
      </c>
      <c r="AC36" s="442">
        <f t="shared" si="15"/>
      </c>
      <c r="AD36" s="91"/>
    </row>
    <row r="37" spans="1:30" s="6" customFormat="1" ht="16.5" customHeight="1">
      <c r="A37" s="81"/>
      <c r="B37" s="289"/>
      <c r="C37" s="142"/>
      <c r="D37" s="142"/>
      <c r="E37" s="142"/>
      <c r="F37" s="359"/>
      <c r="G37" s="379"/>
      <c r="H37" s="361"/>
      <c r="I37" s="362"/>
      <c r="J37" s="363">
        <f t="shared" si="12"/>
        <v>0</v>
      </c>
      <c r="K37" s="364"/>
      <c r="L37" s="364"/>
      <c r="M37" s="365">
        <f t="shared" si="13"/>
      </c>
      <c r="N37" s="366">
        <f t="shared" si="14"/>
      </c>
      <c r="O37" s="367"/>
      <c r="P37" s="273">
        <f t="shared" si="0"/>
      </c>
      <c r="Q37" s="368">
        <f t="shared" si="16"/>
      </c>
      <c r="R37" s="172">
        <f t="shared" si="1"/>
      </c>
      <c r="S37" s="369">
        <f t="shared" si="2"/>
        <v>20</v>
      </c>
      <c r="T37" s="425" t="str">
        <f t="shared" si="3"/>
        <v>--</v>
      </c>
      <c r="U37" s="426" t="str">
        <f t="shared" si="4"/>
        <v>--</v>
      </c>
      <c r="V37" s="372" t="str">
        <f t="shared" si="5"/>
        <v>--</v>
      </c>
      <c r="W37" s="373" t="str">
        <f t="shared" si="6"/>
        <v>--</v>
      </c>
      <c r="X37" s="374" t="str">
        <f t="shared" si="7"/>
        <v>--</v>
      </c>
      <c r="Y37" s="375" t="str">
        <f t="shared" si="8"/>
        <v>--</v>
      </c>
      <c r="Z37" s="376" t="str">
        <f t="shared" si="9"/>
        <v>--</v>
      </c>
      <c r="AA37" s="377" t="str">
        <f t="shared" si="10"/>
        <v>--</v>
      </c>
      <c r="AB37" s="441">
        <f t="shared" si="11"/>
      </c>
      <c r="AC37" s="442">
        <f t="shared" si="15"/>
      </c>
      <c r="AD37" s="91"/>
    </row>
    <row r="38" spans="1:30" s="6" customFormat="1" ht="16.5" customHeight="1">
      <c r="A38" s="81"/>
      <c r="B38" s="289"/>
      <c r="C38" s="142"/>
      <c r="D38" s="142"/>
      <c r="E38" s="161"/>
      <c r="F38" s="359"/>
      <c r="G38" s="379"/>
      <c r="H38" s="361"/>
      <c r="I38" s="362"/>
      <c r="J38" s="363">
        <f t="shared" si="12"/>
        <v>0</v>
      </c>
      <c r="K38" s="364"/>
      <c r="L38" s="364"/>
      <c r="M38" s="365">
        <f t="shared" si="13"/>
      </c>
      <c r="N38" s="366">
        <f t="shared" si="14"/>
      </c>
      <c r="O38" s="367"/>
      <c r="P38" s="273">
        <f t="shared" si="0"/>
      </c>
      <c r="Q38" s="368">
        <f t="shared" si="16"/>
      </c>
      <c r="R38" s="172">
        <f t="shared" si="1"/>
      </c>
      <c r="S38" s="369">
        <f t="shared" si="2"/>
        <v>20</v>
      </c>
      <c r="T38" s="425" t="str">
        <f t="shared" si="3"/>
        <v>--</v>
      </c>
      <c r="U38" s="426" t="str">
        <f t="shared" si="4"/>
        <v>--</v>
      </c>
      <c r="V38" s="372" t="str">
        <f t="shared" si="5"/>
        <v>--</v>
      </c>
      <c r="W38" s="373" t="str">
        <f t="shared" si="6"/>
        <v>--</v>
      </c>
      <c r="X38" s="374" t="str">
        <f t="shared" si="7"/>
        <v>--</v>
      </c>
      <c r="Y38" s="375" t="str">
        <f t="shared" si="8"/>
        <v>--</v>
      </c>
      <c r="Z38" s="376" t="str">
        <f t="shared" si="9"/>
        <v>--</v>
      </c>
      <c r="AA38" s="377" t="str">
        <f t="shared" si="10"/>
        <v>--</v>
      </c>
      <c r="AB38" s="441">
        <f t="shared" si="11"/>
      </c>
      <c r="AC38" s="442">
        <f t="shared" si="15"/>
      </c>
      <c r="AD38" s="91"/>
    </row>
    <row r="39" spans="1:30" s="6" customFormat="1" ht="16.5" customHeight="1">
      <c r="A39" s="81"/>
      <c r="B39" s="289"/>
      <c r="C39" s="142"/>
      <c r="D39" s="142"/>
      <c r="E39" s="142"/>
      <c r="F39" s="359"/>
      <c r="G39" s="379"/>
      <c r="H39" s="361"/>
      <c r="I39" s="362"/>
      <c r="J39" s="363">
        <f t="shared" si="12"/>
        <v>0</v>
      </c>
      <c r="K39" s="364"/>
      <c r="L39" s="364"/>
      <c r="M39" s="365">
        <f t="shared" si="13"/>
      </c>
      <c r="N39" s="366">
        <f t="shared" si="14"/>
      </c>
      <c r="O39" s="367"/>
      <c r="P39" s="273">
        <f t="shared" si="0"/>
      </c>
      <c r="Q39" s="368">
        <f t="shared" si="16"/>
      </c>
      <c r="R39" s="172">
        <f t="shared" si="1"/>
      </c>
      <c r="S39" s="369">
        <f t="shared" si="2"/>
        <v>20</v>
      </c>
      <c r="T39" s="425" t="str">
        <f t="shared" si="3"/>
        <v>--</v>
      </c>
      <c r="U39" s="426" t="str">
        <f t="shared" si="4"/>
        <v>--</v>
      </c>
      <c r="V39" s="372" t="str">
        <f t="shared" si="5"/>
        <v>--</v>
      </c>
      <c r="W39" s="373" t="str">
        <f t="shared" si="6"/>
        <v>--</v>
      </c>
      <c r="X39" s="374" t="str">
        <f t="shared" si="7"/>
        <v>--</v>
      </c>
      <c r="Y39" s="375" t="str">
        <f t="shared" si="8"/>
        <v>--</v>
      </c>
      <c r="Z39" s="376" t="str">
        <f t="shared" si="9"/>
        <v>--</v>
      </c>
      <c r="AA39" s="377" t="str">
        <f t="shared" si="10"/>
        <v>--</v>
      </c>
      <c r="AB39" s="441">
        <f t="shared" si="11"/>
      </c>
      <c r="AC39" s="442">
        <f t="shared" si="15"/>
      </c>
      <c r="AD39" s="91"/>
    </row>
    <row r="40" spans="1:30" s="6" customFormat="1" ht="16.5" customHeight="1" thickBot="1">
      <c r="A40" s="81"/>
      <c r="B40" s="289"/>
      <c r="C40" s="380"/>
      <c r="D40" s="380"/>
      <c r="E40" s="380"/>
      <c r="F40" s="380"/>
      <c r="G40" s="380"/>
      <c r="H40" s="380"/>
      <c r="I40" s="382"/>
      <c r="J40" s="383"/>
      <c r="K40" s="384"/>
      <c r="L40" s="385"/>
      <c r="M40" s="386"/>
      <c r="N40" s="387"/>
      <c r="O40" s="388"/>
      <c r="P40" s="208"/>
      <c r="Q40" s="389"/>
      <c r="R40" s="388"/>
      <c r="S40" s="443"/>
      <c r="T40" s="428"/>
      <c r="U40" s="429"/>
      <c r="V40" s="430"/>
      <c r="W40" s="431"/>
      <c r="X40" s="432"/>
      <c r="Y40" s="433"/>
      <c r="Z40" s="434"/>
      <c r="AA40" s="435"/>
      <c r="AB40" s="436"/>
      <c r="AC40" s="400"/>
      <c r="AD40" s="91"/>
    </row>
    <row r="41" spans="1:30" s="6" customFormat="1" ht="16.5" customHeight="1" thickBot="1" thickTop="1">
      <c r="A41" s="81"/>
      <c r="B41" s="289"/>
      <c r="C41" s="221" t="s">
        <v>177</v>
      </c>
      <c r="D41" s="1284" t="s">
        <v>287</v>
      </c>
      <c r="E41" s="221"/>
      <c r="F41" s="222"/>
      <c r="G41" s="75"/>
      <c r="H41" s="75"/>
      <c r="I41" s="75"/>
      <c r="J41" s="75"/>
      <c r="K41" s="75"/>
      <c r="L41" s="316"/>
      <c r="M41" s="75"/>
      <c r="N41" s="75"/>
      <c r="O41" s="75"/>
      <c r="P41" s="75"/>
      <c r="Q41" s="75"/>
      <c r="R41" s="75"/>
      <c r="S41" s="75"/>
      <c r="T41" s="401">
        <f aca="true" t="shared" si="17" ref="T41:AA41">SUM(T18:T40)</f>
        <v>3978.7019999999998</v>
      </c>
      <c r="U41" s="402">
        <f t="shared" si="17"/>
        <v>0</v>
      </c>
      <c r="V41" s="403">
        <f t="shared" si="17"/>
        <v>0</v>
      </c>
      <c r="W41" s="404">
        <f t="shared" si="17"/>
        <v>0</v>
      </c>
      <c r="X41" s="405">
        <f t="shared" si="17"/>
        <v>0</v>
      </c>
      <c r="Y41" s="406">
        <f t="shared" si="17"/>
        <v>0</v>
      </c>
      <c r="Z41" s="407">
        <f t="shared" si="17"/>
        <v>0</v>
      </c>
      <c r="AA41" s="408">
        <f t="shared" si="17"/>
        <v>0</v>
      </c>
      <c r="AB41" s="81"/>
      <c r="AC41" s="409">
        <f>ROUND(SUM(AC18:AC40),2)</f>
        <v>3978.7</v>
      </c>
      <c r="AD41" s="91"/>
    </row>
    <row r="42" spans="1:30" s="6" customFormat="1" ht="16.5" customHeight="1" thickBot="1" thickTop="1">
      <c r="A42" s="81"/>
      <c r="B42" s="410"/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2"/>
    </row>
    <row r="43" spans="1:31" ht="16.5" customHeight="1" thickTop="1">
      <c r="A43" s="413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</row>
    <row r="44" spans="1:31" ht="16.5" customHeight="1">
      <c r="A44" s="413"/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</row>
    <row r="45" spans="1:31" ht="16.5" customHeight="1">
      <c r="A45" s="413"/>
      <c r="F45" s="414"/>
      <c r="G45" s="414"/>
      <c r="H45" s="414"/>
      <c r="I45" s="414"/>
      <c r="J45" s="414"/>
      <c r="K45" s="414"/>
      <c r="L45" s="414"/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</row>
    <row r="46" spans="1:31" ht="16.5" customHeight="1">
      <c r="A46" s="413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</row>
    <row r="47" spans="6:31" ht="16.5" customHeight="1"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</row>
    <row r="48" spans="6:31" ht="16.5" customHeight="1"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</row>
    <row r="49" spans="6:31" ht="16.5" customHeight="1"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</row>
    <row r="50" spans="6:31" ht="16.5" customHeight="1"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</row>
    <row r="51" spans="6:31" ht="16.5" customHeight="1"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</row>
    <row r="52" spans="6:31" ht="16.5" customHeight="1"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</row>
    <row r="53" spans="6:31" ht="16.5" customHeight="1"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</row>
    <row r="54" spans="6:31" ht="16.5" customHeight="1"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</row>
    <row r="55" spans="6:31" ht="16.5" customHeight="1"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4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</row>
    <row r="56" spans="6:31" ht="16.5" customHeight="1"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414"/>
      <c r="Q56" s="414"/>
      <c r="R56" s="414"/>
      <c r="S56" s="414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</row>
    <row r="57" spans="6:31" ht="16.5" customHeight="1"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  <c r="Z57" s="414"/>
      <c r="AA57" s="414"/>
      <c r="AB57" s="414"/>
      <c r="AC57" s="414"/>
      <c r="AD57" s="414"/>
      <c r="AE57" s="414"/>
    </row>
    <row r="58" spans="6:31" ht="16.5" customHeight="1"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  <c r="Z58" s="414"/>
      <c r="AA58" s="414"/>
      <c r="AB58" s="414"/>
      <c r="AC58" s="414"/>
      <c r="AD58" s="414"/>
      <c r="AE58" s="414"/>
    </row>
    <row r="59" spans="6:31" ht="16.5" customHeight="1"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</row>
    <row r="60" spans="6:31" ht="16.5" customHeight="1">
      <c r="F60" s="414"/>
      <c r="G60" s="414"/>
      <c r="H60" s="414"/>
      <c r="I60" s="414"/>
      <c r="J60" s="414"/>
      <c r="K60" s="414"/>
      <c r="L60" s="414"/>
      <c r="M60" s="414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4"/>
      <c r="Z60" s="414"/>
      <c r="AA60" s="414"/>
      <c r="AB60" s="414"/>
      <c r="AC60" s="414"/>
      <c r="AD60" s="414"/>
      <c r="AE60" s="414"/>
    </row>
    <row r="61" spans="6:31" ht="16.5" customHeight="1">
      <c r="F61" s="414"/>
      <c r="G61" s="414"/>
      <c r="H61" s="414"/>
      <c r="I61" s="414"/>
      <c r="J61" s="414"/>
      <c r="K61" s="414"/>
      <c r="L61" s="414"/>
      <c r="M61" s="414"/>
      <c r="N61" s="414"/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  <c r="Z61" s="414"/>
      <c r="AA61" s="414"/>
      <c r="AB61" s="414"/>
      <c r="AC61" s="414"/>
      <c r="AD61" s="414"/>
      <c r="AE61" s="414"/>
    </row>
    <row r="62" spans="6:31" ht="16.5" customHeight="1">
      <c r="F62" s="414"/>
      <c r="G62" s="414"/>
      <c r="H62" s="414"/>
      <c r="I62" s="414"/>
      <c r="J62" s="414"/>
      <c r="K62" s="414"/>
      <c r="L62" s="414"/>
      <c r="M62" s="414"/>
      <c r="N62" s="414"/>
      <c r="O62" s="414"/>
      <c r="P62" s="414"/>
      <c r="Q62" s="414"/>
      <c r="R62" s="414"/>
      <c r="S62" s="414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4"/>
    </row>
    <row r="63" spans="6:31" ht="16.5" customHeight="1">
      <c r="F63" s="414"/>
      <c r="G63" s="414"/>
      <c r="H63" s="414"/>
      <c r="I63" s="414"/>
      <c r="J63" s="414"/>
      <c r="K63" s="414"/>
      <c r="L63" s="414"/>
      <c r="M63" s="414"/>
      <c r="N63" s="414"/>
      <c r="O63" s="414"/>
      <c r="P63" s="414"/>
      <c r="Q63" s="414"/>
      <c r="R63" s="414"/>
      <c r="S63" s="414"/>
      <c r="T63" s="414"/>
      <c r="U63" s="414"/>
      <c r="V63" s="414"/>
      <c r="W63" s="414"/>
      <c r="X63" s="414"/>
      <c r="Y63" s="414"/>
      <c r="Z63" s="414"/>
      <c r="AA63" s="414"/>
      <c r="AB63" s="414"/>
      <c r="AC63" s="414"/>
      <c r="AD63" s="414"/>
      <c r="AE63" s="414"/>
    </row>
    <row r="64" spans="6:31" ht="16.5" customHeight="1">
      <c r="F64" s="414"/>
      <c r="G64" s="414"/>
      <c r="H64" s="414"/>
      <c r="I64" s="414"/>
      <c r="J64" s="414"/>
      <c r="K64" s="414"/>
      <c r="L64" s="414"/>
      <c r="M64" s="414"/>
      <c r="N64" s="414"/>
      <c r="O64" s="414"/>
      <c r="P64" s="414"/>
      <c r="Q64" s="414"/>
      <c r="R64" s="414"/>
      <c r="S64" s="414"/>
      <c r="T64" s="414"/>
      <c r="U64" s="414"/>
      <c r="V64" s="414"/>
      <c r="W64" s="414"/>
      <c r="X64" s="414"/>
      <c r="Y64" s="414"/>
      <c r="Z64" s="414"/>
      <c r="AA64" s="414"/>
      <c r="AB64" s="414"/>
      <c r="AC64" s="414"/>
      <c r="AD64" s="414"/>
      <c r="AE64" s="414"/>
    </row>
    <row r="65" spans="6:31" ht="16.5" customHeight="1"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  <c r="AD65" s="414"/>
      <c r="AE65" s="414"/>
    </row>
    <row r="66" spans="6:31" ht="16.5" customHeight="1"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D66" s="414"/>
      <c r="AE66" s="414"/>
    </row>
    <row r="67" spans="6:31" ht="16.5" customHeight="1">
      <c r="F67" s="414"/>
      <c r="G67" s="414"/>
      <c r="H67" s="414"/>
      <c r="I67" s="414"/>
      <c r="J67" s="414"/>
      <c r="K67" s="414"/>
      <c r="L67" s="414"/>
      <c r="M67" s="414"/>
      <c r="N67" s="414"/>
      <c r="O67" s="414"/>
      <c r="P67" s="414"/>
      <c r="Q67" s="414"/>
      <c r="R67" s="414"/>
      <c r="S67" s="414"/>
      <c r="T67" s="414"/>
      <c r="U67" s="414"/>
      <c r="V67" s="414"/>
      <c r="W67" s="414"/>
      <c r="X67" s="414"/>
      <c r="Y67" s="414"/>
      <c r="Z67" s="414"/>
      <c r="AA67" s="414"/>
      <c r="AB67" s="414"/>
      <c r="AC67" s="414"/>
      <c r="AD67" s="414"/>
      <c r="AE67" s="414"/>
    </row>
    <row r="68" spans="6:31" ht="16.5" customHeight="1">
      <c r="F68" s="414"/>
      <c r="G68" s="414"/>
      <c r="H68" s="414"/>
      <c r="I68" s="414"/>
      <c r="J68" s="414"/>
      <c r="K68" s="414"/>
      <c r="L68" s="414"/>
      <c r="M68" s="414"/>
      <c r="N68" s="414"/>
      <c r="O68" s="414"/>
      <c r="P68" s="414"/>
      <c r="Q68" s="414"/>
      <c r="R68" s="414"/>
      <c r="S68" s="414"/>
      <c r="T68" s="414"/>
      <c r="U68" s="414"/>
      <c r="V68" s="414"/>
      <c r="W68" s="414"/>
      <c r="X68" s="414"/>
      <c r="Y68" s="414"/>
      <c r="Z68" s="414"/>
      <c r="AA68" s="414"/>
      <c r="AB68" s="414"/>
      <c r="AC68" s="414"/>
      <c r="AD68" s="414"/>
      <c r="AE68" s="414"/>
    </row>
    <row r="69" spans="6:31" ht="16.5" customHeight="1">
      <c r="F69" s="414"/>
      <c r="G69" s="414"/>
      <c r="H69" s="414"/>
      <c r="I69" s="414"/>
      <c r="J69" s="414"/>
      <c r="K69" s="414"/>
      <c r="L69" s="414"/>
      <c r="M69" s="414"/>
      <c r="N69" s="414"/>
      <c r="O69" s="414"/>
      <c r="P69" s="414"/>
      <c r="Q69" s="414"/>
      <c r="R69" s="414"/>
      <c r="S69" s="414"/>
      <c r="T69" s="414"/>
      <c r="U69" s="414"/>
      <c r="V69" s="414"/>
      <c r="W69" s="414"/>
      <c r="X69" s="414"/>
      <c r="Y69" s="414"/>
      <c r="Z69" s="414"/>
      <c r="AA69" s="414"/>
      <c r="AB69" s="414"/>
      <c r="AC69" s="414"/>
      <c r="AD69" s="414"/>
      <c r="AE69" s="414"/>
    </row>
    <row r="70" spans="6:31" ht="16.5" customHeight="1"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  <c r="AD70" s="414"/>
      <c r="AE70" s="414"/>
    </row>
    <row r="71" spans="6:31" ht="16.5" customHeight="1"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</row>
    <row r="72" spans="6:31" ht="16.5" customHeight="1">
      <c r="F72" s="414"/>
      <c r="G72" s="414"/>
      <c r="H72" s="414"/>
      <c r="I72" s="414"/>
      <c r="J72" s="414"/>
      <c r="K72" s="414"/>
      <c r="L72" s="414"/>
      <c r="M72" s="414"/>
      <c r="N72" s="414"/>
      <c r="O72" s="414"/>
      <c r="P72" s="414"/>
      <c r="Q72" s="414"/>
      <c r="R72" s="414"/>
      <c r="S72" s="414"/>
      <c r="T72" s="414"/>
      <c r="U72" s="414"/>
      <c r="V72" s="414"/>
      <c r="W72" s="414"/>
      <c r="X72" s="414"/>
      <c r="Y72" s="414"/>
      <c r="Z72" s="414"/>
      <c r="AA72" s="414"/>
      <c r="AB72" s="414"/>
      <c r="AC72" s="414"/>
      <c r="AD72" s="414"/>
      <c r="AE72" s="414"/>
    </row>
    <row r="73" spans="6:31" ht="16.5" customHeight="1">
      <c r="F73" s="414"/>
      <c r="G73" s="414"/>
      <c r="H73" s="414"/>
      <c r="I73" s="414"/>
      <c r="J73" s="414"/>
      <c r="K73" s="414"/>
      <c r="L73" s="414"/>
      <c r="M73" s="414"/>
      <c r="N73" s="414"/>
      <c r="O73" s="414"/>
      <c r="P73" s="414"/>
      <c r="Q73" s="414"/>
      <c r="R73" s="414"/>
      <c r="S73" s="414"/>
      <c r="T73" s="414"/>
      <c r="U73" s="414"/>
      <c r="V73" s="414"/>
      <c r="W73" s="414"/>
      <c r="X73" s="414"/>
      <c r="Y73" s="414"/>
      <c r="Z73" s="414"/>
      <c r="AA73" s="414"/>
      <c r="AB73" s="414"/>
      <c r="AC73" s="414"/>
      <c r="AD73" s="414"/>
      <c r="AE73" s="414"/>
    </row>
    <row r="74" spans="6:31" ht="16.5" customHeight="1">
      <c r="F74" s="414"/>
      <c r="G74" s="414"/>
      <c r="H74" s="414"/>
      <c r="I74" s="414"/>
      <c r="J74" s="414"/>
      <c r="K74" s="414"/>
      <c r="L74" s="414"/>
      <c r="M74" s="414"/>
      <c r="N74" s="414"/>
      <c r="O74" s="414"/>
      <c r="P74" s="414"/>
      <c r="Q74" s="414"/>
      <c r="R74" s="414"/>
      <c r="S74" s="414"/>
      <c r="T74" s="414"/>
      <c r="U74" s="414"/>
      <c r="V74" s="414"/>
      <c r="W74" s="414"/>
      <c r="X74" s="414"/>
      <c r="Y74" s="414"/>
      <c r="Z74" s="414"/>
      <c r="AA74" s="414"/>
      <c r="AB74" s="414"/>
      <c r="AC74" s="414"/>
      <c r="AD74" s="414"/>
      <c r="AE74" s="414"/>
    </row>
    <row r="75" spans="6:31" ht="16.5" customHeight="1"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  <c r="T75" s="414"/>
      <c r="U75" s="414"/>
      <c r="V75" s="414"/>
      <c r="W75" s="414"/>
      <c r="X75" s="414"/>
      <c r="Y75" s="414"/>
      <c r="Z75" s="414"/>
      <c r="AA75" s="414"/>
      <c r="AB75" s="414"/>
      <c r="AC75" s="414"/>
      <c r="AD75" s="414"/>
      <c r="AE75" s="414"/>
    </row>
    <row r="76" spans="6:31" ht="16.5" customHeight="1">
      <c r="F76" s="414"/>
      <c r="G76" s="414"/>
      <c r="H76" s="414"/>
      <c r="I76" s="414"/>
      <c r="J76" s="414"/>
      <c r="K76" s="414"/>
      <c r="L76" s="414"/>
      <c r="M76" s="414"/>
      <c r="N76" s="414"/>
      <c r="O76" s="414"/>
      <c r="P76" s="414"/>
      <c r="Q76" s="414"/>
      <c r="R76" s="414"/>
      <c r="S76" s="414"/>
      <c r="T76" s="414"/>
      <c r="U76" s="414"/>
      <c r="V76" s="414"/>
      <c r="W76" s="414"/>
      <c r="X76" s="414"/>
      <c r="Y76" s="414"/>
      <c r="Z76" s="414"/>
      <c r="AA76" s="414"/>
      <c r="AB76" s="414"/>
      <c r="AC76" s="414"/>
      <c r="AD76" s="414"/>
      <c r="AE76" s="414"/>
    </row>
    <row r="77" spans="6:31" ht="16.5" customHeight="1">
      <c r="F77" s="414"/>
      <c r="G77" s="414"/>
      <c r="H77" s="414"/>
      <c r="I77" s="414"/>
      <c r="J77" s="414"/>
      <c r="K77" s="414"/>
      <c r="L77" s="414"/>
      <c r="M77" s="414"/>
      <c r="N77" s="414"/>
      <c r="O77" s="414"/>
      <c r="P77" s="414"/>
      <c r="Q77" s="414"/>
      <c r="R77" s="414"/>
      <c r="S77" s="414"/>
      <c r="T77" s="414"/>
      <c r="U77" s="414"/>
      <c r="V77" s="414"/>
      <c r="W77" s="414"/>
      <c r="X77" s="414"/>
      <c r="Y77" s="414"/>
      <c r="Z77" s="414"/>
      <c r="AA77" s="414"/>
      <c r="AB77" s="414"/>
      <c r="AC77" s="414"/>
      <c r="AD77" s="414"/>
      <c r="AE77" s="414"/>
    </row>
    <row r="78" spans="6:31" ht="16.5" customHeight="1">
      <c r="F78" s="414"/>
      <c r="G78" s="414"/>
      <c r="H78" s="414"/>
      <c r="I78" s="414"/>
      <c r="J78" s="414"/>
      <c r="K78" s="414"/>
      <c r="L78" s="414"/>
      <c r="M78" s="414"/>
      <c r="N78" s="414"/>
      <c r="O78" s="414"/>
      <c r="P78" s="414"/>
      <c r="Q78" s="414"/>
      <c r="R78" s="414"/>
      <c r="S78" s="414"/>
      <c r="T78" s="414"/>
      <c r="U78" s="414"/>
      <c r="V78" s="414"/>
      <c r="W78" s="414"/>
      <c r="X78" s="414"/>
      <c r="Y78" s="414"/>
      <c r="Z78" s="414"/>
      <c r="AA78" s="414"/>
      <c r="AB78" s="414"/>
      <c r="AC78" s="414"/>
      <c r="AD78" s="414"/>
      <c r="AE78" s="414"/>
    </row>
    <row r="79" spans="6:31" ht="16.5" customHeight="1">
      <c r="F79" s="414"/>
      <c r="G79" s="414"/>
      <c r="H79" s="414"/>
      <c r="I79" s="414"/>
      <c r="J79" s="414"/>
      <c r="K79" s="414"/>
      <c r="L79" s="414"/>
      <c r="M79" s="414"/>
      <c r="N79" s="414"/>
      <c r="O79" s="414"/>
      <c r="P79" s="414"/>
      <c r="Q79" s="414"/>
      <c r="R79" s="414"/>
      <c r="S79" s="414"/>
      <c r="T79" s="414"/>
      <c r="U79" s="414"/>
      <c r="V79" s="414"/>
      <c r="W79" s="414"/>
      <c r="X79" s="414"/>
      <c r="Y79" s="414"/>
      <c r="Z79" s="414"/>
      <c r="AA79" s="414"/>
      <c r="AB79" s="414"/>
      <c r="AC79" s="414"/>
      <c r="AD79" s="414"/>
      <c r="AE79" s="414"/>
    </row>
    <row r="80" spans="6:31" ht="16.5" customHeight="1">
      <c r="F80" s="414"/>
      <c r="G80" s="414"/>
      <c r="H80" s="414"/>
      <c r="I80" s="414"/>
      <c r="J80" s="414"/>
      <c r="K80" s="414"/>
      <c r="L80" s="414"/>
      <c r="M80" s="414"/>
      <c r="N80" s="414"/>
      <c r="O80" s="414"/>
      <c r="P80" s="414"/>
      <c r="Q80" s="414"/>
      <c r="R80" s="414"/>
      <c r="S80" s="414"/>
      <c r="T80" s="414"/>
      <c r="U80" s="414"/>
      <c r="V80" s="414"/>
      <c r="W80" s="414"/>
      <c r="X80" s="414"/>
      <c r="Y80" s="414"/>
      <c r="Z80" s="414"/>
      <c r="AA80" s="414"/>
      <c r="AB80" s="414"/>
      <c r="AC80" s="414"/>
      <c r="AD80" s="414"/>
      <c r="AE80" s="414"/>
    </row>
    <row r="81" spans="6:31" ht="16.5" customHeight="1">
      <c r="F81" s="414"/>
      <c r="G81" s="414"/>
      <c r="H81" s="414"/>
      <c r="I81" s="414"/>
      <c r="J81" s="414"/>
      <c r="K81" s="414"/>
      <c r="L81" s="414"/>
      <c r="M81" s="414"/>
      <c r="N81" s="414"/>
      <c r="O81" s="414"/>
      <c r="P81" s="414"/>
      <c r="Q81" s="414"/>
      <c r="R81" s="414"/>
      <c r="S81" s="414"/>
      <c r="T81" s="414"/>
      <c r="U81" s="414"/>
      <c r="V81" s="414"/>
      <c r="W81" s="414"/>
      <c r="X81" s="414"/>
      <c r="Y81" s="414"/>
      <c r="Z81" s="414"/>
      <c r="AA81" s="414"/>
      <c r="AB81" s="414"/>
      <c r="AC81" s="414"/>
      <c r="AD81" s="414"/>
      <c r="AE81" s="414"/>
    </row>
    <row r="82" spans="6:31" ht="16.5" customHeight="1"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D82" s="414"/>
      <c r="AE82" s="414"/>
    </row>
    <row r="83" spans="6:31" ht="16.5" customHeight="1">
      <c r="F83" s="414"/>
      <c r="G83" s="414"/>
      <c r="H83" s="414"/>
      <c r="I83" s="414"/>
      <c r="J83" s="414"/>
      <c r="K83" s="414"/>
      <c r="L83" s="414"/>
      <c r="M83" s="414"/>
      <c r="N83" s="414"/>
      <c r="O83" s="414"/>
      <c r="P83" s="414"/>
      <c r="Q83" s="414"/>
      <c r="R83" s="414"/>
      <c r="S83" s="414"/>
      <c r="T83" s="414"/>
      <c r="U83" s="414"/>
      <c r="V83" s="414"/>
      <c r="W83" s="414"/>
      <c r="X83" s="414"/>
      <c r="Y83" s="414"/>
      <c r="Z83" s="414"/>
      <c r="AA83" s="414"/>
      <c r="AB83" s="414"/>
      <c r="AC83" s="414"/>
      <c r="AD83" s="414"/>
      <c r="AE83" s="414"/>
    </row>
    <row r="84" spans="6:31" ht="16.5" customHeight="1">
      <c r="F84" s="414"/>
      <c r="G84" s="414"/>
      <c r="H84" s="414"/>
      <c r="I84" s="414"/>
      <c r="J84" s="414"/>
      <c r="K84" s="414"/>
      <c r="L84" s="414"/>
      <c r="M84" s="414"/>
      <c r="N84" s="414"/>
      <c r="O84" s="414"/>
      <c r="P84" s="414"/>
      <c r="Q84" s="414"/>
      <c r="R84" s="414"/>
      <c r="S84" s="414"/>
      <c r="T84" s="414"/>
      <c r="U84" s="414"/>
      <c r="V84" s="414"/>
      <c r="W84" s="414"/>
      <c r="X84" s="414"/>
      <c r="Y84" s="414"/>
      <c r="Z84" s="414"/>
      <c r="AA84" s="414"/>
      <c r="AB84" s="414"/>
      <c r="AC84" s="414"/>
      <c r="AD84" s="414"/>
      <c r="AE84" s="414"/>
    </row>
    <row r="85" spans="6:31" ht="16.5" customHeight="1">
      <c r="F85" s="414"/>
      <c r="G85" s="414"/>
      <c r="H85" s="414"/>
      <c r="I85" s="414"/>
      <c r="J85" s="414"/>
      <c r="K85" s="414"/>
      <c r="L85" s="414"/>
      <c r="M85" s="414"/>
      <c r="N85" s="414"/>
      <c r="O85" s="414"/>
      <c r="P85" s="414"/>
      <c r="Q85" s="414"/>
      <c r="R85" s="414"/>
      <c r="S85" s="414"/>
      <c r="T85" s="414"/>
      <c r="U85" s="414"/>
      <c r="V85" s="414"/>
      <c r="W85" s="414"/>
      <c r="X85" s="414"/>
      <c r="Y85" s="414"/>
      <c r="Z85" s="414"/>
      <c r="AA85" s="414"/>
      <c r="AB85" s="414"/>
      <c r="AC85" s="414"/>
      <c r="AD85" s="414"/>
      <c r="AE85" s="414"/>
    </row>
    <row r="86" spans="6:31" ht="16.5" customHeight="1">
      <c r="F86" s="414"/>
      <c r="G86" s="414"/>
      <c r="H86" s="414"/>
      <c r="I86" s="414"/>
      <c r="J86" s="414"/>
      <c r="K86" s="414"/>
      <c r="L86" s="414"/>
      <c r="M86" s="414"/>
      <c r="N86" s="414"/>
      <c r="O86" s="414"/>
      <c r="P86" s="414"/>
      <c r="Q86" s="414"/>
      <c r="R86" s="414"/>
      <c r="S86" s="414"/>
      <c r="T86" s="414"/>
      <c r="U86" s="414"/>
      <c r="V86" s="414"/>
      <c r="W86" s="414"/>
      <c r="X86" s="414"/>
      <c r="Y86" s="414"/>
      <c r="Z86" s="414"/>
      <c r="AA86" s="414"/>
      <c r="AB86" s="414"/>
      <c r="AC86" s="414"/>
      <c r="AD86" s="414"/>
      <c r="AE86" s="414"/>
    </row>
    <row r="87" spans="6:31" ht="16.5" customHeight="1">
      <c r="F87" s="414"/>
      <c r="G87" s="414"/>
      <c r="H87" s="414"/>
      <c r="I87" s="414"/>
      <c r="J87" s="414"/>
      <c r="K87" s="414"/>
      <c r="L87" s="414"/>
      <c r="M87" s="414"/>
      <c r="N87" s="414"/>
      <c r="O87" s="414"/>
      <c r="P87" s="414"/>
      <c r="Q87" s="414"/>
      <c r="R87" s="414"/>
      <c r="S87" s="414"/>
      <c r="T87" s="414"/>
      <c r="U87" s="414"/>
      <c r="V87" s="414"/>
      <c r="W87" s="414"/>
      <c r="X87" s="414"/>
      <c r="Y87" s="414"/>
      <c r="Z87" s="414"/>
      <c r="AA87" s="414"/>
      <c r="AB87" s="414"/>
      <c r="AC87" s="414"/>
      <c r="AD87" s="414"/>
      <c r="AE87" s="414"/>
    </row>
    <row r="88" spans="6:31" ht="16.5" customHeight="1">
      <c r="F88" s="414"/>
      <c r="G88" s="414"/>
      <c r="H88" s="414"/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14"/>
      <c r="T88" s="414"/>
      <c r="U88" s="414"/>
      <c r="V88" s="414"/>
      <c r="W88" s="414"/>
      <c r="X88" s="414"/>
      <c r="Y88" s="414"/>
      <c r="Z88" s="414"/>
      <c r="AA88" s="414"/>
      <c r="AB88" s="414"/>
      <c r="AC88" s="414"/>
      <c r="AD88" s="414"/>
      <c r="AE88" s="414"/>
    </row>
    <row r="89" spans="6:31" ht="16.5" customHeight="1">
      <c r="F89" s="414"/>
      <c r="G89" s="414"/>
      <c r="H89" s="414"/>
      <c r="I89" s="414"/>
      <c r="J89" s="414"/>
      <c r="K89" s="414"/>
      <c r="L89" s="414"/>
      <c r="M89" s="414"/>
      <c r="N89" s="414"/>
      <c r="O89" s="414"/>
      <c r="P89" s="414"/>
      <c r="Q89" s="414"/>
      <c r="R89" s="414"/>
      <c r="S89" s="414"/>
      <c r="T89" s="414"/>
      <c r="U89" s="414"/>
      <c r="V89" s="414"/>
      <c r="W89" s="414"/>
      <c r="X89" s="414"/>
      <c r="Y89" s="414"/>
      <c r="Z89" s="414"/>
      <c r="AA89" s="414"/>
      <c r="AB89" s="414"/>
      <c r="AC89" s="414"/>
      <c r="AD89" s="414"/>
      <c r="AE89" s="414"/>
    </row>
    <row r="90" spans="6:31" ht="16.5" customHeight="1">
      <c r="F90" s="414"/>
      <c r="G90" s="414"/>
      <c r="H90" s="414"/>
      <c r="I90" s="414"/>
      <c r="J90" s="414"/>
      <c r="K90" s="414"/>
      <c r="L90" s="414"/>
      <c r="M90" s="414"/>
      <c r="N90" s="414"/>
      <c r="O90" s="414"/>
      <c r="P90" s="414"/>
      <c r="Q90" s="414"/>
      <c r="R90" s="414"/>
      <c r="S90" s="414"/>
      <c r="T90" s="414"/>
      <c r="U90" s="414"/>
      <c r="V90" s="414"/>
      <c r="W90" s="414"/>
      <c r="X90" s="414"/>
      <c r="Y90" s="414"/>
      <c r="Z90" s="414"/>
      <c r="AA90" s="414"/>
      <c r="AB90" s="414"/>
      <c r="AC90" s="414"/>
      <c r="AD90" s="414"/>
      <c r="AE90" s="414"/>
    </row>
    <row r="91" spans="6:31" ht="16.5" customHeight="1">
      <c r="F91" s="414"/>
      <c r="G91" s="414"/>
      <c r="H91" s="414"/>
      <c r="I91" s="414"/>
      <c r="J91" s="414"/>
      <c r="K91" s="414"/>
      <c r="L91" s="414"/>
      <c r="M91" s="414"/>
      <c r="N91" s="414"/>
      <c r="O91" s="414"/>
      <c r="P91" s="414"/>
      <c r="Q91" s="414"/>
      <c r="R91" s="414"/>
      <c r="S91" s="414"/>
      <c r="T91" s="414"/>
      <c r="U91" s="414"/>
      <c r="V91" s="414"/>
      <c r="W91" s="414"/>
      <c r="X91" s="414"/>
      <c r="Y91" s="414"/>
      <c r="Z91" s="414"/>
      <c r="AA91" s="414"/>
      <c r="AB91" s="414"/>
      <c r="AC91" s="414"/>
      <c r="AD91" s="414"/>
      <c r="AE91" s="414"/>
    </row>
    <row r="92" spans="6:31" ht="16.5" customHeight="1">
      <c r="F92" s="414"/>
      <c r="G92" s="414"/>
      <c r="H92" s="414"/>
      <c r="I92" s="414"/>
      <c r="J92" s="414"/>
      <c r="K92" s="414"/>
      <c r="L92" s="414"/>
      <c r="M92" s="414"/>
      <c r="N92" s="414"/>
      <c r="O92" s="414"/>
      <c r="P92" s="414"/>
      <c r="Q92" s="414"/>
      <c r="R92" s="414"/>
      <c r="S92" s="414"/>
      <c r="T92" s="414"/>
      <c r="U92" s="414"/>
      <c r="V92" s="414"/>
      <c r="W92" s="414"/>
      <c r="X92" s="414"/>
      <c r="Y92" s="414"/>
      <c r="Z92" s="414"/>
      <c r="AA92" s="414"/>
      <c r="AB92" s="414"/>
      <c r="AC92" s="414"/>
      <c r="AD92" s="414"/>
      <c r="AE92" s="414"/>
    </row>
    <row r="93" spans="6:31" ht="16.5" customHeight="1">
      <c r="F93" s="414"/>
      <c r="G93" s="414"/>
      <c r="H93" s="414"/>
      <c r="I93" s="414"/>
      <c r="J93" s="414"/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14"/>
      <c r="V93" s="414"/>
      <c r="W93" s="414"/>
      <c r="X93" s="414"/>
      <c r="Y93" s="414"/>
      <c r="Z93" s="414"/>
      <c r="AA93" s="414"/>
      <c r="AB93" s="414"/>
      <c r="AC93" s="414"/>
      <c r="AD93" s="414"/>
      <c r="AE93" s="414"/>
    </row>
    <row r="94" spans="6:31" ht="16.5" customHeight="1">
      <c r="F94" s="414"/>
      <c r="G94" s="414"/>
      <c r="H94" s="414"/>
      <c r="I94" s="414"/>
      <c r="J94" s="414"/>
      <c r="K94" s="414"/>
      <c r="L94" s="414"/>
      <c r="M94" s="414"/>
      <c r="N94" s="414"/>
      <c r="O94" s="414"/>
      <c r="P94" s="414"/>
      <c r="Q94" s="414"/>
      <c r="R94" s="414"/>
      <c r="S94" s="414"/>
      <c r="T94" s="414"/>
      <c r="U94" s="414"/>
      <c r="V94" s="414"/>
      <c r="W94" s="414"/>
      <c r="X94" s="414"/>
      <c r="Y94" s="414"/>
      <c r="Z94" s="414"/>
      <c r="AA94" s="414"/>
      <c r="AB94" s="414"/>
      <c r="AC94" s="414"/>
      <c r="AD94" s="414"/>
      <c r="AE94" s="414"/>
    </row>
    <row r="95" spans="6:31" ht="16.5" customHeight="1">
      <c r="F95" s="414"/>
      <c r="G95" s="414"/>
      <c r="H95" s="414"/>
      <c r="I95" s="414"/>
      <c r="J95" s="414"/>
      <c r="K95" s="414"/>
      <c r="L95" s="414"/>
      <c r="M95" s="414"/>
      <c r="N95" s="414"/>
      <c r="O95" s="414"/>
      <c r="P95" s="414"/>
      <c r="Q95" s="414"/>
      <c r="R95" s="414"/>
      <c r="S95" s="414"/>
      <c r="T95" s="414"/>
      <c r="U95" s="414"/>
      <c r="V95" s="414"/>
      <c r="W95" s="414"/>
      <c r="X95" s="414"/>
      <c r="Y95" s="414"/>
      <c r="Z95" s="414"/>
      <c r="AA95" s="414"/>
      <c r="AB95" s="414"/>
      <c r="AC95" s="414"/>
      <c r="AD95" s="414"/>
      <c r="AE95" s="414"/>
    </row>
    <row r="96" spans="6:31" ht="16.5" customHeight="1">
      <c r="F96" s="414"/>
      <c r="G96" s="414"/>
      <c r="H96" s="414"/>
      <c r="I96" s="414"/>
      <c r="J96" s="414"/>
      <c r="K96" s="414"/>
      <c r="L96" s="414"/>
      <c r="M96" s="414"/>
      <c r="N96" s="414"/>
      <c r="O96" s="414"/>
      <c r="P96" s="414"/>
      <c r="Q96" s="414"/>
      <c r="R96" s="414"/>
      <c r="S96" s="414"/>
      <c r="T96" s="414"/>
      <c r="U96" s="414"/>
      <c r="V96" s="414"/>
      <c r="W96" s="414"/>
      <c r="X96" s="414"/>
      <c r="Y96" s="414"/>
      <c r="Z96" s="414"/>
      <c r="AA96" s="414"/>
      <c r="AB96" s="414"/>
      <c r="AC96" s="414"/>
      <c r="AD96" s="414"/>
      <c r="AE96" s="414"/>
    </row>
    <row r="97" spans="6:31" ht="16.5" customHeight="1">
      <c r="F97" s="414"/>
      <c r="G97" s="414"/>
      <c r="H97" s="414"/>
      <c r="I97" s="414"/>
      <c r="J97" s="414"/>
      <c r="K97" s="414"/>
      <c r="L97" s="414"/>
      <c r="M97" s="414"/>
      <c r="N97" s="414"/>
      <c r="O97" s="414"/>
      <c r="P97" s="414"/>
      <c r="Q97" s="414"/>
      <c r="R97" s="414"/>
      <c r="S97" s="414"/>
      <c r="T97" s="414"/>
      <c r="U97" s="414"/>
      <c r="V97" s="414"/>
      <c r="W97" s="414"/>
      <c r="X97" s="414"/>
      <c r="Y97" s="414"/>
      <c r="Z97" s="414"/>
      <c r="AA97" s="414"/>
      <c r="AB97" s="414"/>
      <c r="AC97" s="414"/>
      <c r="AD97" s="414"/>
      <c r="AE97" s="414"/>
    </row>
    <row r="98" spans="6:31" ht="16.5" customHeight="1"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D98" s="414"/>
      <c r="AE98" s="414"/>
    </row>
    <row r="99" spans="6:31" ht="16.5" customHeight="1">
      <c r="F99" s="414"/>
      <c r="G99" s="414"/>
      <c r="H99" s="414"/>
      <c r="I99" s="414"/>
      <c r="J99" s="414"/>
      <c r="K99" s="414"/>
      <c r="L99" s="414"/>
      <c r="M99" s="414"/>
      <c r="N99" s="414"/>
      <c r="O99" s="414"/>
      <c r="P99" s="414"/>
      <c r="Q99" s="414"/>
      <c r="R99" s="414"/>
      <c r="S99" s="414"/>
      <c r="T99" s="414"/>
      <c r="U99" s="414"/>
      <c r="V99" s="414"/>
      <c r="W99" s="414"/>
      <c r="X99" s="414"/>
      <c r="Y99" s="414"/>
      <c r="Z99" s="414"/>
      <c r="AA99" s="414"/>
      <c r="AB99" s="414"/>
      <c r="AC99" s="414"/>
      <c r="AD99" s="414"/>
      <c r="AE99" s="414"/>
    </row>
    <row r="100" spans="6:31" ht="16.5" customHeight="1">
      <c r="F100" s="414"/>
      <c r="G100" s="414"/>
      <c r="H100" s="414"/>
      <c r="I100" s="414"/>
      <c r="J100" s="414"/>
      <c r="K100" s="414"/>
      <c r="L100" s="414"/>
      <c r="M100" s="414"/>
      <c r="N100" s="414"/>
      <c r="O100" s="414"/>
      <c r="P100" s="414"/>
      <c r="Q100" s="414"/>
      <c r="R100" s="414"/>
      <c r="S100" s="414"/>
      <c r="T100" s="414"/>
      <c r="U100" s="414"/>
      <c r="V100" s="414"/>
      <c r="W100" s="414"/>
      <c r="X100" s="414"/>
      <c r="Y100" s="414"/>
      <c r="Z100" s="414"/>
      <c r="AA100" s="414"/>
      <c r="AB100" s="414"/>
      <c r="AC100" s="414"/>
      <c r="AD100" s="414"/>
      <c r="AE100" s="414"/>
    </row>
    <row r="101" spans="6:31" ht="16.5" customHeight="1">
      <c r="F101" s="414"/>
      <c r="G101" s="414"/>
      <c r="H101" s="414"/>
      <c r="I101" s="414"/>
      <c r="J101" s="414"/>
      <c r="K101" s="414"/>
      <c r="L101" s="414"/>
      <c r="M101" s="414"/>
      <c r="N101" s="414"/>
      <c r="O101" s="414"/>
      <c r="P101" s="414"/>
      <c r="Q101" s="414"/>
      <c r="R101" s="414"/>
      <c r="S101" s="414"/>
      <c r="T101" s="414"/>
      <c r="U101" s="414"/>
      <c r="V101" s="414"/>
      <c r="W101" s="414"/>
      <c r="X101" s="414"/>
      <c r="Y101" s="414"/>
      <c r="Z101" s="414"/>
      <c r="AA101" s="414"/>
      <c r="AB101" s="414"/>
      <c r="AC101" s="414"/>
      <c r="AD101" s="414"/>
      <c r="AE101" s="414"/>
    </row>
    <row r="102" spans="6:31" ht="16.5" customHeight="1">
      <c r="F102" s="414"/>
      <c r="G102" s="414"/>
      <c r="H102" s="414"/>
      <c r="I102" s="414"/>
      <c r="J102" s="414"/>
      <c r="K102" s="414"/>
      <c r="L102" s="414"/>
      <c r="M102" s="414"/>
      <c r="N102" s="414"/>
      <c r="O102" s="414"/>
      <c r="P102" s="414"/>
      <c r="Q102" s="414"/>
      <c r="R102" s="414"/>
      <c r="S102" s="414"/>
      <c r="T102" s="414"/>
      <c r="U102" s="414"/>
      <c r="V102" s="414"/>
      <c r="W102" s="414"/>
      <c r="X102" s="414"/>
      <c r="Y102" s="414"/>
      <c r="Z102" s="414"/>
      <c r="AA102" s="414"/>
      <c r="AB102" s="414"/>
      <c r="AC102" s="414"/>
      <c r="AD102" s="414"/>
      <c r="AE102" s="414"/>
    </row>
    <row r="103" spans="6:31" ht="16.5" customHeight="1">
      <c r="F103" s="414"/>
      <c r="G103" s="414"/>
      <c r="H103" s="414"/>
      <c r="I103" s="414"/>
      <c r="J103" s="414"/>
      <c r="K103" s="414"/>
      <c r="L103" s="414"/>
      <c r="M103" s="414"/>
      <c r="N103" s="414"/>
      <c r="O103" s="414"/>
      <c r="P103" s="414"/>
      <c r="Q103" s="414"/>
      <c r="R103" s="414"/>
      <c r="S103" s="414"/>
      <c r="T103" s="414"/>
      <c r="U103" s="414"/>
      <c r="V103" s="414"/>
      <c r="W103" s="414"/>
      <c r="X103" s="414"/>
      <c r="Y103" s="414"/>
      <c r="Z103" s="414"/>
      <c r="AA103" s="414"/>
      <c r="AB103" s="414"/>
      <c r="AC103" s="414"/>
      <c r="AD103" s="414"/>
      <c r="AE103" s="414"/>
    </row>
    <row r="104" spans="6:31" ht="16.5" customHeight="1">
      <c r="F104" s="414"/>
      <c r="G104" s="414"/>
      <c r="H104" s="414"/>
      <c r="I104" s="414"/>
      <c r="J104" s="414"/>
      <c r="K104" s="414"/>
      <c r="L104" s="414"/>
      <c r="M104" s="414"/>
      <c r="N104" s="414"/>
      <c r="O104" s="414"/>
      <c r="P104" s="414"/>
      <c r="Q104" s="414"/>
      <c r="R104" s="414"/>
      <c r="S104" s="414"/>
      <c r="T104" s="414"/>
      <c r="U104" s="414"/>
      <c r="V104" s="414"/>
      <c r="W104" s="414"/>
      <c r="X104" s="414"/>
      <c r="Y104" s="414"/>
      <c r="Z104" s="414"/>
      <c r="AA104" s="414"/>
      <c r="AB104" s="414"/>
      <c r="AC104" s="414"/>
      <c r="AD104" s="414"/>
      <c r="AE104" s="414"/>
    </row>
    <row r="105" spans="6:31" ht="16.5" customHeight="1">
      <c r="F105" s="414"/>
      <c r="G105" s="414"/>
      <c r="H105" s="414"/>
      <c r="I105" s="414"/>
      <c r="J105" s="414"/>
      <c r="K105" s="414"/>
      <c r="L105" s="414"/>
      <c r="M105" s="414"/>
      <c r="N105" s="414"/>
      <c r="O105" s="414"/>
      <c r="P105" s="414"/>
      <c r="Q105" s="414"/>
      <c r="R105" s="414"/>
      <c r="S105" s="414"/>
      <c r="T105" s="414"/>
      <c r="U105" s="414"/>
      <c r="V105" s="414"/>
      <c r="W105" s="414"/>
      <c r="X105" s="414"/>
      <c r="Y105" s="414"/>
      <c r="Z105" s="414"/>
      <c r="AA105" s="414"/>
      <c r="AB105" s="414"/>
      <c r="AC105" s="414"/>
      <c r="AD105" s="414"/>
      <c r="AE105" s="414"/>
    </row>
    <row r="106" spans="6:31" ht="16.5" customHeight="1">
      <c r="F106" s="414"/>
      <c r="G106" s="414"/>
      <c r="H106" s="414"/>
      <c r="I106" s="414"/>
      <c r="J106" s="414"/>
      <c r="K106" s="414"/>
      <c r="L106" s="414"/>
      <c r="M106" s="414"/>
      <c r="N106" s="414"/>
      <c r="O106" s="414"/>
      <c r="P106" s="414"/>
      <c r="Q106" s="414"/>
      <c r="R106" s="414"/>
      <c r="S106" s="414"/>
      <c r="T106" s="414"/>
      <c r="U106" s="414"/>
      <c r="V106" s="414"/>
      <c r="W106" s="414"/>
      <c r="X106" s="414"/>
      <c r="Y106" s="414"/>
      <c r="Z106" s="414"/>
      <c r="AA106" s="414"/>
      <c r="AB106" s="414"/>
      <c r="AC106" s="414"/>
      <c r="AD106" s="414"/>
      <c r="AE106" s="414"/>
    </row>
    <row r="107" spans="6:31" ht="16.5" customHeight="1">
      <c r="F107" s="414"/>
      <c r="G107" s="414"/>
      <c r="H107" s="414"/>
      <c r="I107" s="414"/>
      <c r="J107" s="414"/>
      <c r="K107" s="414"/>
      <c r="L107" s="414"/>
      <c r="M107" s="414"/>
      <c r="N107" s="414"/>
      <c r="O107" s="414"/>
      <c r="P107" s="414"/>
      <c r="Q107" s="414"/>
      <c r="R107" s="414"/>
      <c r="S107" s="414"/>
      <c r="T107" s="414"/>
      <c r="U107" s="414"/>
      <c r="V107" s="414"/>
      <c r="W107" s="414"/>
      <c r="X107" s="414"/>
      <c r="Y107" s="414"/>
      <c r="Z107" s="414"/>
      <c r="AA107" s="414"/>
      <c r="AB107" s="414"/>
      <c r="AC107" s="414"/>
      <c r="AD107" s="414"/>
      <c r="AE107" s="414"/>
    </row>
    <row r="108" spans="6:31" ht="16.5" customHeight="1">
      <c r="F108" s="414"/>
      <c r="G108" s="414"/>
      <c r="H108" s="414"/>
      <c r="I108" s="414"/>
      <c r="J108" s="414"/>
      <c r="K108" s="414"/>
      <c r="L108" s="414"/>
      <c r="M108" s="414"/>
      <c r="N108" s="414"/>
      <c r="O108" s="414"/>
      <c r="P108" s="414"/>
      <c r="Q108" s="414"/>
      <c r="R108" s="414"/>
      <c r="S108" s="414"/>
      <c r="T108" s="414"/>
      <c r="U108" s="414"/>
      <c r="V108" s="414"/>
      <c r="W108" s="414"/>
      <c r="X108" s="414"/>
      <c r="Y108" s="414"/>
      <c r="Z108" s="414"/>
      <c r="AA108" s="414"/>
      <c r="AB108" s="414"/>
      <c r="AC108" s="414"/>
      <c r="AD108" s="414"/>
      <c r="AE108" s="414"/>
    </row>
    <row r="109" spans="6:31" ht="16.5" customHeight="1">
      <c r="F109" s="414"/>
      <c r="G109" s="414"/>
      <c r="H109" s="414"/>
      <c r="I109" s="414"/>
      <c r="J109" s="414"/>
      <c r="K109" s="414"/>
      <c r="L109" s="414"/>
      <c r="M109" s="414"/>
      <c r="N109" s="414"/>
      <c r="O109" s="414"/>
      <c r="P109" s="414"/>
      <c r="Q109" s="414"/>
      <c r="R109" s="414"/>
      <c r="S109" s="414"/>
      <c r="T109" s="414"/>
      <c r="U109" s="414"/>
      <c r="V109" s="414"/>
      <c r="W109" s="414"/>
      <c r="X109" s="414"/>
      <c r="Y109" s="414"/>
      <c r="Z109" s="414"/>
      <c r="AA109" s="414"/>
      <c r="AB109" s="414"/>
      <c r="AC109" s="414"/>
      <c r="AD109" s="414"/>
      <c r="AE109" s="414"/>
    </row>
    <row r="110" spans="6:31" ht="16.5" customHeight="1">
      <c r="F110" s="414"/>
      <c r="G110" s="414"/>
      <c r="H110" s="414"/>
      <c r="I110" s="414"/>
      <c r="J110" s="414"/>
      <c r="K110" s="414"/>
      <c r="L110" s="414"/>
      <c r="M110" s="414"/>
      <c r="N110" s="414"/>
      <c r="O110" s="414"/>
      <c r="P110" s="414"/>
      <c r="Q110" s="414"/>
      <c r="R110" s="414"/>
      <c r="S110" s="414"/>
      <c r="T110" s="414"/>
      <c r="U110" s="414"/>
      <c r="V110" s="414"/>
      <c r="W110" s="414"/>
      <c r="X110" s="414"/>
      <c r="Y110" s="414"/>
      <c r="Z110" s="414"/>
      <c r="AA110" s="414"/>
      <c r="AB110" s="414"/>
      <c r="AC110" s="414"/>
      <c r="AD110" s="414"/>
      <c r="AE110" s="414"/>
    </row>
    <row r="111" spans="6:31" ht="16.5" customHeight="1">
      <c r="F111" s="414"/>
      <c r="G111" s="414"/>
      <c r="H111" s="414"/>
      <c r="I111" s="414"/>
      <c r="J111" s="414"/>
      <c r="K111" s="414"/>
      <c r="L111" s="414"/>
      <c r="M111" s="414"/>
      <c r="N111" s="414"/>
      <c r="O111" s="414"/>
      <c r="P111" s="414"/>
      <c r="Q111" s="414"/>
      <c r="R111" s="414"/>
      <c r="S111" s="414"/>
      <c r="T111" s="414"/>
      <c r="U111" s="414"/>
      <c r="V111" s="414"/>
      <c r="W111" s="414"/>
      <c r="X111" s="414"/>
      <c r="Y111" s="414"/>
      <c r="Z111" s="414"/>
      <c r="AA111" s="414"/>
      <c r="AB111" s="414"/>
      <c r="AC111" s="414"/>
      <c r="AD111" s="414"/>
      <c r="AE111" s="414"/>
    </row>
    <row r="112" spans="6:31" ht="16.5" customHeight="1">
      <c r="F112" s="414"/>
      <c r="G112" s="414"/>
      <c r="H112" s="414"/>
      <c r="I112" s="414"/>
      <c r="J112" s="414"/>
      <c r="K112" s="414"/>
      <c r="L112" s="414"/>
      <c r="M112" s="414"/>
      <c r="N112" s="414"/>
      <c r="O112" s="414"/>
      <c r="P112" s="414"/>
      <c r="Q112" s="414"/>
      <c r="R112" s="414"/>
      <c r="S112" s="414"/>
      <c r="T112" s="414"/>
      <c r="U112" s="414"/>
      <c r="V112" s="414"/>
      <c r="W112" s="414"/>
      <c r="X112" s="414"/>
      <c r="Y112" s="414"/>
      <c r="Z112" s="414"/>
      <c r="AA112" s="414"/>
      <c r="AB112" s="414"/>
      <c r="AC112" s="414"/>
      <c r="AD112" s="414"/>
      <c r="AE112" s="414"/>
    </row>
    <row r="113" spans="6:31" ht="16.5" customHeight="1">
      <c r="F113" s="414"/>
      <c r="G113" s="414"/>
      <c r="H113" s="414"/>
      <c r="I113" s="414"/>
      <c r="J113" s="414"/>
      <c r="K113" s="414"/>
      <c r="L113" s="414"/>
      <c r="M113" s="414"/>
      <c r="N113" s="414"/>
      <c r="O113" s="414"/>
      <c r="P113" s="414"/>
      <c r="Q113" s="414"/>
      <c r="R113" s="414"/>
      <c r="S113" s="414"/>
      <c r="T113" s="414"/>
      <c r="U113" s="414"/>
      <c r="V113" s="414"/>
      <c r="W113" s="414"/>
      <c r="X113" s="414"/>
      <c r="Y113" s="414"/>
      <c r="Z113" s="414"/>
      <c r="AA113" s="414"/>
      <c r="AB113" s="414"/>
      <c r="AC113" s="414"/>
      <c r="AD113" s="414"/>
      <c r="AE113" s="414"/>
    </row>
    <row r="114" spans="6:31" ht="16.5" customHeight="1"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4"/>
      <c r="Z114" s="414"/>
      <c r="AA114" s="414"/>
      <c r="AB114" s="414"/>
      <c r="AC114" s="414"/>
      <c r="AD114" s="414"/>
      <c r="AE114" s="414"/>
    </row>
    <row r="115" spans="6:31" ht="16.5" customHeight="1">
      <c r="F115" s="414"/>
      <c r="G115" s="414"/>
      <c r="H115" s="414"/>
      <c r="I115" s="414"/>
      <c r="J115" s="414"/>
      <c r="K115" s="414"/>
      <c r="L115" s="414"/>
      <c r="M115" s="414"/>
      <c r="N115" s="414"/>
      <c r="O115" s="414"/>
      <c r="P115" s="414"/>
      <c r="Q115" s="414"/>
      <c r="R115" s="414"/>
      <c r="S115" s="414"/>
      <c r="T115" s="414"/>
      <c r="U115" s="414"/>
      <c r="V115" s="414"/>
      <c r="W115" s="414"/>
      <c r="X115" s="414"/>
      <c r="Y115" s="414"/>
      <c r="Z115" s="414"/>
      <c r="AA115" s="414"/>
      <c r="AB115" s="414"/>
      <c r="AC115" s="414"/>
      <c r="AD115" s="414"/>
      <c r="AE115" s="414"/>
    </row>
    <row r="116" spans="6:31" ht="16.5" customHeight="1">
      <c r="F116" s="414"/>
      <c r="G116" s="414"/>
      <c r="H116" s="414"/>
      <c r="I116" s="414"/>
      <c r="J116" s="414"/>
      <c r="K116" s="414"/>
      <c r="L116" s="414"/>
      <c r="M116" s="414"/>
      <c r="N116" s="414"/>
      <c r="O116" s="414"/>
      <c r="P116" s="414"/>
      <c r="Q116" s="414"/>
      <c r="R116" s="414"/>
      <c r="S116" s="414"/>
      <c r="T116" s="414"/>
      <c r="U116" s="414"/>
      <c r="V116" s="414"/>
      <c r="W116" s="414"/>
      <c r="X116" s="414"/>
      <c r="Y116" s="414"/>
      <c r="Z116" s="414"/>
      <c r="AA116" s="414"/>
      <c r="AB116" s="414"/>
      <c r="AC116" s="414"/>
      <c r="AD116" s="414"/>
      <c r="AE116" s="414"/>
    </row>
    <row r="117" spans="6:31" ht="16.5" customHeight="1">
      <c r="F117" s="414"/>
      <c r="G117" s="414"/>
      <c r="H117" s="414"/>
      <c r="I117" s="414"/>
      <c r="J117" s="414"/>
      <c r="K117" s="414"/>
      <c r="L117" s="414"/>
      <c r="M117" s="414"/>
      <c r="N117" s="414"/>
      <c r="O117" s="414"/>
      <c r="P117" s="414"/>
      <c r="Q117" s="414"/>
      <c r="R117" s="414"/>
      <c r="S117" s="414"/>
      <c r="T117" s="414"/>
      <c r="U117" s="414"/>
      <c r="V117" s="414"/>
      <c r="W117" s="414"/>
      <c r="X117" s="414"/>
      <c r="Y117" s="414"/>
      <c r="Z117" s="414"/>
      <c r="AA117" s="414"/>
      <c r="AB117" s="414"/>
      <c r="AC117" s="414"/>
      <c r="AD117" s="414"/>
      <c r="AE117" s="414"/>
    </row>
    <row r="118" spans="6:31" ht="16.5" customHeight="1">
      <c r="F118" s="414"/>
      <c r="G118" s="414"/>
      <c r="H118" s="414"/>
      <c r="I118" s="414"/>
      <c r="J118" s="414"/>
      <c r="K118" s="414"/>
      <c r="L118" s="414"/>
      <c r="M118" s="414"/>
      <c r="N118" s="414"/>
      <c r="O118" s="414"/>
      <c r="P118" s="414"/>
      <c r="Q118" s="414"/>
      <c r="R118" s="414"/>
      <c r="S118" s="414"/>
      <c r="T118" s="414"/>
      <c r="U118" s="414"/>
      <c r="V118" s="414"/>
      <c r="W118" s="414"/>
      <c r="X118" s="414"/>
      <c r="Y118" s="414"/>
      <c r="Z118" s="414"/>
      <c r="AA118" s="414"/>
      <c r="AB118" s="414"/>
      <c r="AC118" s="414"/>
      <c r="AD118" s="414"/>
      <c r="AE118" s="414"/>
    </row>
    <row r="119" spans="6:31" ht="16.5" customHeight="1">
      <c r="F119" s="414"/>
      <c r="G119" s="414"/>
      <c r="H119" s="414"/>
      <c r="I119" s="414"/>
      <c r="J119" s="414"/>
      <c r="K119" s="414"/>
      <c r="L119" s="414"/>
      <c r="M119" s="414"/>
      <c r="N119" s="414"/>
      <c r="O119" s="414"/>
      <c r="P119" s="414"/>
      <c r="Q119" s="414"/>
      <c r="R119" s="414"/>
      <c r="S119" s="414"/>
      <c r="T119" s="414"/>
      <c r="U119" s="414"/>
      <c r="V119" s="414"/>
      <c r="W119" s="414"/>
      <c r="X119" s="414"/>
      <c r="Y119" s="414"/>
      <c r="Z119" s="414"/>
      <c r="AA119" s="414"/>
      <c r="AB119" s="414"/>
      <c r="AC119" s="414"/>
      <c r="AD119" s="414"/>
      <c r="AE119" s="414"/>
    </row>
    <row r="120" spans="6:31" ht="16.5" customHeight="1">
      <c r="F120" s="414"/>
      <c r="G120" s="414"/>
      <c r="H120" s="414"/>
      <c r="I120" s="414"/>
      <c r="J120" s="414"/>
      <c r="K120" s="414"/>
      <c r="L120" s="414"/>
      <c r="M120" s="414"/>
      <c r="N120" s="414"/>
      <c r="O120" s="414"/>
      <c r="P120" s="414"/>
      <c r="Q120" s="414"/>
      <c r="R120" s="414"/>
      <c r="S120" s="414"/>
      <c r="T120" s="414"/>
      <c r="U120" s="414"/>
      <c r="V120" s="414"/>
      <c r="W120" s="414"/>
      <c r="X120" s="414"/>
      <c r="Y120" s="414"/>
      <c r="Z120" s="414"/>
      <c r="AA120" s="414"/>
      <c r="AB120" s="414"/>
      <c r="AC120" s="414"/>
      <c r="AD120" s="414"/>
      <c r="AE120" s="414"/>
    </row>
    <row r="121" spans="6:31" ht="16.5" customHeight="1">
      <c r="F121" s="414"/>
      <c r="G121" s="414"/>
      <c r="H121" s="414"/>
      <c r="I121" s="414"/>
      <c r="J121" s="414"/>
      <c r="K121" s="414"/>
      <c r="L121" s="414"/>
      <c r="M121" s="414"/>
      <c r="N121" s="414"/>
      <c r="O121" s="414"/>
      <c r="P121" s="414"/>
      <c r="Q121" s="414"/>
      <c r="R121" s="414"/>
      <c r="S121" s="414"/>
      <c r="T121" s="414"/>
      <c r="U121" s="414"/>
      <c r="V121" s="414"/>
      <c r="W121" s="414"/>
      <c r="X121" s="414"/>
      <c r="Y121" s="414"/>
      <c r="Z121" s="414"/>
      <c r="AA121" s="414"/>
      <c r="AB121" s="414"/>
      <c r="AC121" s="414"/>
      <c r="AD121" s="414"/>
      <c r="AE121" s="414"/>
    </row>
    <row r="122" spans="6:31" ht="16.5" customHeight="1">
      <c r="F122" s="414"/>
      <c r="G122" s="414"/>
      <c r="H122" s="414"/>
      <c r="I122" s="414"/>
      <c r="J122" s="414"/>
      <c r="K122" s="414"/>
      <c r="L122" s="414"/>
      <c r="M122" s="414"/>
      <c r="N122" s="414"/>
      <c r="O122" s="414"/>
      <c r="P122" s="414"/>
      <c r="Q122" s="414"/>
      <c r="R122" s="414"/>
      <c r="S122" s="414"/>
      <c r="T122" s="414"/>
      <c r="U122" s="414"/>
      <c r="V122" s="414"/>
      <c r="W122" s="414"/>
      <c r="X122" s="414"/>
      <c r="Y122" s="414"/>
      <c r="Z122" s="414"/>
      <c r="AA122" s="414"/>
      <c r="AB122" s="414"/>
      <c r="AC122" s="414"/>
      <c r="AD122" s="414"/>
      <c r="AE122" s="414"/>
    </row>
    <row r="123" spans="6:31" ht="16.5" customHeight="1">
      <c r="F123" s="414"/>
      <c r="G123" s="414"/>
      <c r="H123" s="414"/>
      <c r="I123" s="414"/>
      <c r="J123" s="414"/>
      <c r="K123" s="414"/>
      <c r="L123" s="414"/>
      <c r="M123" s="414"/>
      <c r="N123" s="414"/>
      <c r="O123" s="414"/>
      <c r="P123" s="414"/>
      <c r="Q123" s="414"/>
      <c r="R123" s="414"/>
      <c r="S123" s="414"/>
      <c r="T123" s="414"/>
      <c r="U123" s="414"/>
      <c r="V123" s="414"/>
      <c r="W123" s="414"/>
      <c r="X123" s="414"/>
      <c r="Y123" s="414"/>
      <c r="Z123" s="414"/>
      <c r="AA123" s="414"/>
      <c r="AB123" s="414"/>
      <c r="AC123" s="414"/>
      <c r="AD123" s="414"/>
      <c r="AE123" s="414"/>
    </row>
    <row r="124" spans="6:31" ht="16.5" customHeight="1">
      <c r="F124" s="414"/>
      <c r="G124" s="414"/>
      <c r="H124" s="414"/>
      <c r="I124" s="414"/>
      <c r="J124" s="414"/>
      <c r="K124" s="414"/>
      <c r="L124" s="414"/>
      <c r="M124" s="414"/>
      <c r="N124" s="414"/>
      <c r="O124" s="414"/>
      <c r="P124" s="414"/>
      <c r="Q124" s="414"/>
      <c r="R124" s="414"/>
      <c r="S124" s="414"/>
      <c r="T124" s="414"/>
      <c r="U124" s="414"/>
      <c r="V124" s="414"/>
      <c r="W124" s="414"/>
      <c r="X124" s="414"/>
      <c r="Y124" s="414"/>
      <c r="Z124" s="414"/>
      <c r="AA124" s="414"/>
      <c r="AB124" s="414"/>
      <c r="AC124" s="414"/>
      <c r="AD124" s="414"/>
      <c r="AE124" s="414"/>
    </row>
    <row r="125" spans="6:31" ht="16.5" customHeight="1">
      <c r="F125" s="414"/>
      <c r="G125" s="414"/>
      <c r="H125" s="414"/>
      <c r="I125" s="414"/>
      <c r="J125" s="414"/>
      <c r="K125" s="414"/>
      <c r="L125" s="414"/>
      <c r="M125" s="414"/>
      <c r="N125" s="414"/>
      <c r="O125" s="414"/>
      <c r="P125" s="414"/>
      <c r="Q125" s="414"/>
      <c r="R125" s="414"/>
      <c r="S125" s="414"/>
      <c r="T125" s="414"/>
      <c r="U125" s="414"/>
      <c r="V125" s="414"/>
      <c r="W125" s="414"/>
      <c r="X125" s="414"/>
      <c r="Y125" s="414"/>
      <c r="Z125" s="414"/>
      <c r="AA125" s="414"/>
      <c r="AB125" s="414"/>
      <c r="AC125" s="414"/>
      <c r="AD125" s="414"/>
      <c r="AE125" s="414"/>
    </row>
    <row r="126" spans="6:31" ht="16.5" customHeight="1"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4"/>
      <c r="S126" s="414"/>
      <c r="T126" s="414"/>
      <c r="U126" s="414"/>
      <c r="V126" s="414"/>
      <c r="W126" s="414"/>
      <c r="X126" s="414"/>
      <c r="Y126" s="414"/>
      <c r="Z126" s="414"/>
      <c r="AA126" s="414"/>
      <c r="AB126" s="414"/>
      <c r="AC126" s="414"/>
      <c r="AD126" s="414"/>
      <c r="AE126" s="414"/>
    </row>
    <row r="127" spans="6:31" ht="16.5" customHeight="1">
      <c r="F127" s="414"/>
      <c r="G127" s="414"/>
      <c r="H127" s="414"/>
      <c r="I127" s="414"/>
      <c r="J127" s="414"/>
      <c r="K127" s="414"/>
      <c r="L127" s="414"/>
      <c r="M127" s="414"/>
      <c r="N127" s="414"/>
      <c r="O127" s="414"/>
      <c r="P127" s="414"/>
      <c r="Q127" s="414"/>
      <c r="R127" s="414"/>
      <c r="S127" s="414"/>
      <c r="T127" s="414"/>
      <c r="U127" s="414"/>
      <c r="V127" s="414"/>
      <c r="W127" s="414"/>
      <c r="X127" s="414"/>
      <c r="Y127" s="414"/>
      <c r="Z127" s="414"/>
      <c r="AA127" s="414"/>
      <c r="AB127" s="414"/>
      <c r="AC127" s="414"/>
      <c r="AD127" s="414"/>
      <c r="AE127" s="414"/>
    </row>
    <row r="128" spans="6:31" ht="16.5" customHeight="1">
      <c r="F128" s="414"/>
      <c r="G128" s="414"/>
      <c r="H128" s="414"/>
      <c r="I128" s="414"/>
      <c r="J128" s="414"/>
      <c r="K128" s="414"/>
      <c r="L128" s="414"/>
      <c r="M128" s="414"/>
      <c r="N128" s="414"/>
      <c r="O128" s="414"/>
      <c r="P128" s="414"/>
      <c r="Q128" s="414"/>
      <c r="R128" s="414"/>
      <c r="S128" s="414"/>
      <c r="T128" s="414"/>
      <c r="U128" s="414"/>
      <c r="V128" s="414"/>
      <c r="W128" s="414"/>
      <c r="X128" s="414"/>
      <c r="Y128" s="414"/>
      <c r="Z128" s="414"/>
      <c r="AA128" s="414"/>
      <c r="AB128" s="414"/>
      <c r="AC128" s="414"/>
      <c r="AD128" s="414"/>
      <c r="AE128" s="414"/>
    </row>
    <row r="129" spans="6:31" ht="16.5" customHeight="1">
      <c r="F129" s="414"/>
      <c r="G129" s="414"/>
      <c r="H129" s="414"/>
      <c r="I129" s="414"/>
      <c r="J129" s="414"/>
      <c r="K129" s="414"/>
      <c r="L129" s="414"/>
      <c r="M129" s="414"/>
      <c r="N129" s="414"/>
      <c r="O129" s="414"/>
      <c r="P129" s="414"/>
      <c r="Q129" s="414"/>
      <c r="R129" s="414"/>
      <c r="S129" s="414"/>
      <c r="T129" s="414"/>
      <c r="U129" s="414"/>
      <c r="V129" s="414"/>
      <c r="W129" s="414"/>
      <c r="X129" s="414"/>
      <c r="Y129" s="414"/>
      <c r="Z129" s="414"/>
      <c r="AA129" s="414"/>
      <c r="AB129" s="414"/>
      <c r="AC129" s="414"/>
      <c r="AD129" s="414"/>
      <c r="AE129" s="414"/>
    </row>
    <row r="130" spans="6:31" ht="16.5" customHeight="1"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4"/>
      <c r="Z130" s="414"/>
      <c r="AA130" s="414"/>
      <c r="AB130" s="414"/>
      <c r="AC130" s="414"/>
      <c r="AD130" s="414"/>
      <c r="AE130" s="414"/>
    </row>
    <row r="131" spans="6:31" ht="16.5" customHeight="1">
      <c r="F131" s="414"/>
      <c r="G131" s="414"/>
      <c r="H131" s="414"/>
      <c r="I131" s="414"/>
      <c r="J131" s="414"/>
      <c r="K131" s="414"/>
      <c r="L131" s="414"/>
      <c r="M131" s="414"/>
      <c r="N131" s="414"/>
      <c r="O131" s="414"/>
      <c r="P131" s="414"/>
      <c r="Q131" s="414"/>
      <c r="R131" s="414"/>
      <c r="S131" s="414"/>
      <c r="T131" s="414"/>
      <c r="U131" s="414"/>
      <c r="V131" s="414"/>
      <c r="W131" s="414"/>
      <c r="X131" s="414"/>
      <c r="Y131" s="414"/>
      <c r="Z131" s="414"/>
      <c r="AA131" s="414"/>
      <c r="AB131" s="414"/>
      <c r="AC131" s="414"/>
      <c r="AD131" s="414"/>
      <c r="AE131" s="414"/>
    </row>
    <row r="132" spans="6:31" ht="16.5" customHeight="1"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414"/>
      <c r="Q132" s="414"/>
      <c r="R132" s="414"/>
      <c r="S132" s="414"/>
      <c r="T132" s="414"/>
      <c r="U132" s="414"/>
      <c r="V132" s="414"/>
      <c r="W132" s="414"/>
      <c r="X132" s="414"/>
      <c r="Y132" s="414"/>
      <c r="Z132" s="414"/>
      <c r="AA132" s="414"/>
      <c r="AB132" s="414"/>
      <c r="AC132" s="414"/>
      <c r="AD132" s="414"/>
      <c r="AE132" s="414"/>
    </row>
    <row r="133" spans="6:31" ht="16.5" customHeight="1">
      <c r="F133" s="414"/>
      <c r="G133" s="414"/>
      <c r="H133" s="414"/>
      <c r="I133" s="414"/>
      <c r="J133" s="414"/>
      <c r="K133" s="414"/>
      <c r="L133" s="414"/>
      <c r="M133" s="414"/>
      <c r="N133" s="414"/>
      <c r="O133" s="414"/>
      <c r="P133" s="414"/>
      <c r="Q133" s="414"/>
      <c r="R133" s="414"/>
      <c r="S133" s="414"/>
      <c r="T133" s="414"/>
      <c r="U133" s="414"/>
      <c r="V133" s="414"/>
      <c r="W133" s="414"/>
      <c r="X133" s="414"/>
      <c r="Y133" s="414"/>
      <c r="Z133" s="414"/>
      <c r="AA133" s="414"/>
      <c r="AB133" s="414"/>
      <c r="AC133" s="414"/>
      <c r="AD133" s="414"/>
      <c r="AE133" s="414"/>
    </row>
    <row r="134" spans="6:31" ht="16.5" customHeight="1">
      <c r="F134" s="414"/>
      <c r="G134" s="414"/>
      <c r="H134" s="414"/>
      <c r="I134" s="414"/>
      <c r="J134" s="414"/>
      <c r="K134" s="414"/>
      <c r="L134" s="414"/>
      <c r="M134" s="414"/>
      <c r="N134" s="414"/>
      <c r="O134" s="414"/>
      <c r="P134" s="414"/>
      <c r="Q134" s="414"/>
      <c r="R134" s="414"/>
      <c r="S134" s="414"/>
      <c r="T134" s="414"/>
      <c r="U134" s="414"/>
      <c r="V134" s="414"/>
      <c r="W134" s="414"/>
      <c r="X134" s="414"/>
      <c r="Y134" s="414"/>
      <c r="Z134" s="414"/>
      <c r="AA134" s="414"/>
      <c r="AB134" s="414"/>
      <c r="AC134" s="414"/>
      <c r="AD134" s="414"/>
      <c r="AE134" s="414"/>
    </row>
    <row r="135" spans="6:31" ht="16.5" customHeight="1">
      <c r="F135" s="414"/>
      <c r="G135" s="414"/>
      <c r="H135" s="414"/>
      <c r="I135" s="414"/>
      <c r="J135" s="414"/>
      <c r="K135" s="414"/>
      <c r="L135" s="414"/>
      <c r="M135" s="414"/>
      <c r="N135" s="414"/>
      <c r="O135" s="414"/>
      <c r="P135" s="414"/>
      <c r="Q135" s="414"/>
      <c r="R135" s="414"/>
      <c r="S135" s="414"/>
      <c r="T135" s="414"/>
      <c r="U135" s="414"/>
      <c r="V135" s="414"/>
      <c r="W135" s="414"/>
      <c r="X135" s="414"/>
      <c r="Y135" s="414"/>
      <c r="Z135" s="414"/>
      <c r="AA135" s="414"/>
      <c r="AB135" s="414"/>
      <c r="AC135" s="414"/>
      <c r="AD135" s="414"/>
      <c r="AE135" s="414"/>
    </row>
    <row r="136" spans="6:31" ht="16.5" customHeight="1">
      <c r="F136" s="414"/>
      <c r="G136" s="414"/>
      <c r="H136" s="414"/>
      <c r="I136" s="414"/>
      <c r="J136" s="414"/>
      <c r="K136" s="414"/>
      <c r="L136" s="414"/>
      <c r="M136" s="414"/>
      <c r="N136" s="414"/>
      <c r="O136" s="414"/>
      <c r="P136" s="414"/>
      <c r="Q136" s="414"/>
      <c r="R136" s="414"/>
      <c r="S136" s="414"/>
      <c r="T136" s="414"/>
      <c r="U136" s="414"/>
      <c r="V136" s="414"/>
      <c r="W136" s="414"/>
      <c r="X136" s="414"/>
      <c r="Y136" s="414"/>
      <c r="Z136" s="414"/>
      <c r="AA136" s="414"/>
      <c r="AB136" s="414"/>
      <c r="AC136" s="414"/>
      <c r="AD136" s="414"/>
      <c r="AE136" s="414"/>
    </row>
    <row r="137" spans="6:31" ht="16.5" customHeight="1">
      <c r="F137" s="414"/>
      <c r="G137" s="414"/>
      <c r="H137" s="414"/>
      <c r="I137" s="414"/>
      <c r="J137" s="414"/>
      <c r="K137" s="414"/>
      <c r="L137" s="414"/>
      <c r="M137" s="414"/>
      <c r="N137" s="414"/>
      <c r="O137" s="414"/>
      <c r="P137" s="414"/>
      <c r="Q137" s="414"/>
      <c r="R137" s="414"/>
      <c r="S137" s="414"/>
      <c r="T137" s="414"/>
      <c r="U137" s="414"/>
      <c r="V137" s="414"/>
      <c r="W137" s="414"/>
      <c r="X137" s="414"/>
      <c r="Y137" s="414"/>
      <c r="Z137" s="414"/>
      <c r="AA137" s="414"/>
      <c r="AB137" s="414"/>
      <c r="AC137" s="414"/>
      <c r="AD137" s="414"/>
      <c r="AE137" s="414"/>
    </row>
    <row r="138" spans="6:31" ht="16.5" customHeight="1">
      <c r="F138" s="414"/>
      <c r="G138" s="414"/>
      <c r="H138" s="414"/>
      <c r="I138" s="414"/>
      <c r="J138" s="414"/>
      <c r="K138" s="414"/>
      <c r="L138" s="414"/>
      <c r="M138" s="414"/>
      <c r="N138" s="414"/>
      <c r="O138" s="414"/>
      <c r="P138" s="414"/>
      <c r="Q138" s="414"/>
      <c r="R138" s="414"/>
      <c r="S138" s="414"/>
      <c r="T138" s="414"/>
      <c r="U138" s="414"/>
      <c r="V138" s="414"/>
      <c r="W138" s="414"/>
      <c r="X138" s="414"/>
      <c r="Y138" s="414"/>
      <c r="Z138" s="414"/>
      <c r="AA138" s="414"/>
      <c r="AB138" s="414"/>
      <c r="AC138" s="414"/>
      <c r="AD138" s="414"/>
      <c r="AE138" s="414"/>
    </row>
    <row r="139" spans="6:31" ht="16.5" customHeight="1">
      <c r="F139" s="414"/>
      <c r="G139" s="414"/>
      <c r="H139" s="414"/>
      <c r="I139" s="414"/>
      <c r="J139" s="414"/>
      <c r="K139" s="414"/>
      <c r="L139" s="414"/>
      <c r="M139" s="414"/>
      <c r="N139" s="414"/>
      <c r="O139" s="414"/>
      <c r="P139" s="414"/>
      <c r="Q139" s="414"/>
      <c r="R139" s="414"/>
      <c r="S139" s="414"/>
      <c r="T139" s="414"/>
      <c r="U139" s="414"/>
      <c r="V139" s="414"/>
      <c r="W139" s="414"/>
      <c r="X139" s="414"/>
      <c r="Y139" s="414"/>
      <c r="Z139" s="414"/>
      <c r="AA139" s="414"/>
      <c r="AB139" s="414"/>
      <c r="AC139" s="414"/>
      <c r="AD139" s="414"/>
      <c r="AE139" s="414"/>
    </row>
    <row r="140" spans="6:31" ht="16.5" customHeight="1">
      <c r="F140" s="414"/>
      <c r="G140" s="414"/>
      <c r="H140" s="414"/>
      <c r="I140" s="414"/>
      <c r="J140" s="414"/>
      <c r="K140" s="414"/>
      <c r="L140" s="414"/>
      <c r="M140" s="414"/>
      <c r="N140" s="414"/>
      <c r="O140" s="414"/>
      <c r="P140" s="414"/>
      <c r="Q140" s="414"/>
      <c r="R140" s="414"/>
      <c r="S140" s="414"/>
      <c r="T140" s="414"/>
      <c r="U140" s="414"/>
      <c r="V140" s="414"/>
      <c r="W140" s="414"/>
      <c r="X140" s="414"/>
      <c r="Y140" s="414"/>
      <c r="Z140" s="414"/>
      <c r="AA140" s="414"/>
      <c r="AB140" s="414"/>
      <c r="AC140" s="414"/>
      <c r="AD140" s="414"/>
      <c r="AE140" s="414"/>
    </row>
    <row r="141" spans="6:31" ht="16.5" customHeight="1">
      <c r="F141" s="414"/>
      <c r="G141" s="414"/>
      <c r="H141" s="414"/>
      <c r="I141" s="414"/>
      <c r="J141" s="414"/>
      <c r="K141" s="414"/>
      <c r="L141" s="414"/>
      <c r="M141" s="414"/>
      <c r="N141" s="414"/>
      <c r="O141" s="414"/>
      <c r="P141" s="414"/>
      <c r="Q141" s="414"/>
      <c r="R141" s="414"/>
      <c r="S141" s="414"/>
      <c r="T141" s="414"/>
      <c r="U141" s="414"/>
      <c r="V141" s="414"/>
      <c r="W141" s="414"/>
      <c r="X141" s="414"/>
      <c r="Y141" s="414"/>
      <c r="Z141" s="414"/>
      <c r="AA141" s="414"/>
      <c r="AB141" s="414"/>
      <c r="AC141" s="414"/>
      <c r="AD141" s="414"/>
      <c r="AE141" s="414"/>
    </row>
    <row r="142" spans="6:31" ht="16.5" customHeight="1">
      <c r="F142" s="414"/>
      <c r="G142" s="414"/>
      <c r="H142" s="414"/>
      <c r="I142" s="414"/>
      <c r="J142" s="414"/>
      <c r="K142" s="414"/>
      <c r="L142" s="414"/>
      <c r="M142" s="414"/>
      <c r="N142" s="414"/>
      <c r="O142" s="414"/>
      <c r="P142" s="414"/>
      <c r="Q142" s="414"/>
      <c r="R142" s="414"/>
      <c r="S142" s="414"/>
      <c r="T142" s="414"/>
      <c r="U142" s="414"/>
      <c r="V142" s="414"/>
      <c r="W142" s="414"/>
      <c r="X142" s="414"/>
      <c r="Y142" s="414"/>
      <c r="Z142" s="414"/>
      <c r="AA142" s="414"/>
      <c r="AB142" s="414"/>
      <c r="AC142" s="414"/>
      <c r="AD142" s="414"/>
      <c r="AE142" s="414"/>
    </row>
    <row r="143" spans="6:31" ht="16.5" customHeight="1">
      <c r="F143" s="414"/>
      <c r="G143" s="414"/>
      <c r="H143" s="414"/>
      <c r="I143" s="414"/>
      <c r="J143" s="414"/>
      <c r="K143" s="414"/>
      <c r="L143" s="414"/>
      <c r="M143" s="414"/>
      <c r="N143" s="414"/>
      <c r="O143" s="414"/>
      <c r="P143" s="414"/>
      <c r="Q143" s="414"/>
      <c r="R143" s="414"/>
      <c r="S143" s="414"/>
      <c r="T143" s="414"/>
      <c r="U143" s="414"/>
      <c r="V143" s="414"/>
      <c r="W143" s="414"/>
      <c r="X143" s="414"/>
      <c r="Y143" s="414"/>
      <c r="Z143" s="414"/>
      <c r="AA143" s="414"/>
      <c r="AB143" s="414"/>
      <c r="AC143" s="414"/>
      <c r="AD143" s="414"/>
      <c r="AE143" s="414"/>
    </row>
    <row r="144" spans="6:31" ht="16.5" customHeight="1">
      <c r="F144" s="414"/>
      <c r="G144" s="414"/>
      <c r="H144" s="414"/>
      <c r="I144" s="414"/>
      <c r="J144" s="414"/>
      <c r="K144" s="414"/>
      <c r="L144" s="414"/>
      <c r="M144" s="414"/>
      <c r="N144" s="414"/>
      <c r="O144" s="414"/>
      <c r="P144" s="414"/>
      <c r="Q144" s="414"/>
      <c r="R144" s="414"/>
      <c r="S144" s="414"/>
      <c r="T144" s="414"/>
      <c r="U144" s="414"/>
      <c r="V144" s="414"/>
      <c r="W144" s="414"/>
      <c r="X144" s="414"/>
      <c r="Y144" s="414"/>
      <c r="Z144" s="414"/>
      <c r="AA144" s="414"/>
      <c r="AB144" s="414"/>
      <c r="AC144" s="414"/>
      <c r="AD144" s="414"/>
      <c r="AE144" s="414"/>
    </row>
    <row r="145" spans="6:31" ht="16.5" customHeight="1">
      <c r="F145" s="414"/>
      <c r="G145" s="414"/>
      <c r="H145" s="414"/>
      <c r="I145" s="414"/>
      <c r="J145" s="414"/>
      <c r="K145" s="414"/>
      <c r="L145" s="414"/>
      <c r="M145" s="414"/>
      <c r="N145" s="414"/>
      <c r="O145" s="414"/>
      <c r="P145" s="414"/>
      <c r="Q145" s="414"/>
      <c r="R145" s="414"/>
      <c r="S145" s="414"/>
      <c r="T145" s="414"/>
      <c r="U145" s="414"/>
      <c r="V145" s="414"/>
      <c r="W145" s="414"/>
      <c r="X145" s="414"/>
      <c r="Y145" s="414"/>
      <c r="Z145" s="414"/>
      <c r="AA145" s="414"/>
      <c r="AB145" s="414"/>
      <c r="AC145" s="414"/>
      <c r="AD145" s="414"/>
      <c r="AE145" s="414"/>
    </row>
    <row r="146" spans="6:31" ht="16.5" customHeight="1"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4"/>
      <c r="Z146" s="414"/>
      <c r="AA146" s="414"/>
      <c r="AB146" s="414"/>
      <c r="AC146" s="414"/>
      <c r="AD146" s="414"/>
      <c r="AE146" s="414"/>
    </row>
    <row r="147" spans="6:31" ht="16.5" customHeight="1">
      <c r="F147" s="414"/>
      <c r="G147" s="414"/>
      <c r="H147" s="414"/>
      <c r="I147" s="414"/>
      <c r="J147" s="414"/>
      <c r="K147" s="414"/>
      <c r="L147" s="414"/>
      <c r="M147" s="414"/>
      <c r="N147" s="414"/>
      <c r="O147" s="414"/>
      <c r="P147" s="414"/>
      <c r="Q147" s="414"/>
      <c r="R147" s="414"/>
      <c r="S147" s="414"/>
      <c r="T147" s="414"/>
      <c r="U147" s="414"/>
      <c r="V147" s="414"/>
      <c r="W147" s="414"/>
      <c r="X147" s="414"/>
      <c r="Y147" s="414"/>
      <c r="Z147" s="414"/>
      <c r="AA147" s="414"/>
      <c r="AB147" s="414"/>
      <c r="AC147" s="414"/>
      <c r="AD147" s="414"/>
      <c r="AE147" s="414"/>
    </row>
    <row r="148" spans="6:31" ht="16.5" customHeight="1">
      <c r="F148" s="414"/>
      <c r="G148" s="414"/>
      <c r="H148" s="414"/>
      <c r="I148" s="414"/>
      <c r="J148" s="414"/>
      <c r="K148" s="414"/>
      <c r="L148" s="414"/>
      <c r="M148" s="414"/>
      <c r="N148" s="414"/>
      <c r="O148" s="414"/>
      <c r="P148" s="414"/>
      <c r="Q148" s="414"/>
      <c r="R148" s="414"/>
      <c r="S148" s="414"/>
      <c r="T148" s="414"/>
      <c r="U148" s="414"/>
      <c r="V148" s="414"/>
      <c r="W148" s="414"/>
      <c r="X148" s="414"/>
      <c r="Y148" s="414"/>
      <c r="Z148" s="414"/>
      <c r="AA148" s="414"/>
      <c r="AB148" s="414"/>
      <c r="AC148" s="414"/>
      <c r="AD148" s="414"/>
      <c r="AE148" s="414"/>
    </row>
    <row r="149" spans="6:31" ht="16.5" customHeight="1">
      <c r="F149" s="414"/>
      <c r="G149" s="414"/>
      <c r="H149" s="414"/>
      <c r="I149" s="414"/>
      <c r="J149" s="414"/>
      <c r="K149" s="414"/>
      <c r="L149" s="414"/>
      <c r="M149" s="414"/>
      <c r="N149" s="414"/>
      <c r="O149" s="414"/>
      <c r="P149" s="414"/>
      <c r="Q149" s="414"/>
      <c r="R149" s="414"/>
      <c r="S149" s="414"/>
      <c r="T149" s="414"/>
      <c r="U149" s="414"/>
      <c r="V149" s="414"/>
      <c r="W149" s="414"/>
      <c r="X149" s="414"/>
      <c r="Y149" s="414"/>
      <c r="Z149" s="414"/>
      <c r="AA149" s="414"/>
      <c r="AB149" s="414"/>
      <c r="AC149" s="414"/>
      <c r="AD149" s="414"/>
      <c r="AE149" s="414"/>
    </row>
    <row r="150" spans="6:31" ht="16.5" customHeight="1">
      <c r="F150" s="414"/>
      <c r="G150" s="414"/>
      <c r="H150" s="414"/>
      <c r="I150" s="414"/>
      <c r="J150" s="414"/>
      <c r="K150" s="414"/>
      <c r="L150" s="414"/>
      <c r="M150" s="414"/>
      <c r="N150" s="414"/>
      <c r="O150" s="414"/>
      <c r="P150" s="414"/>
      <c r="Q150" s="414"/>
      <c r="R150" s="414"/>
      <c r="S150" s="414"/>
      <c r="T150" s="414"/>
      <c r="U150" s="414"/>
      <c r="V150" s="414"/>
      <c r="W150" s="414"/>
      <c r="X150" s="414"/>
      <c r="Y150" s="414"/>
      <c r="Z150" s="414"/>
      <c r="AA150" s="414"/>
      <c r="AB150" s="414"/>
      <c r="AC150" s="414"/>
      <c r="AD150" s="414"/>
      <c r="AE150" s="414"/>
    </row>
    <row r="151" ht="16.5" customHeight="1">
      <c r="AE151" s="414"/>
    </row>
    <row r="152" ht="16.5" customHeight="1">
      <c r="AE152" s="414"/>
    </row>
    <row r="153" ht="16.5" customHeight="1">
      <c r="AE153" s="414"/>
    </row>
    <row r="154" ht="16.5" customHeight="1">
      <c r="AE154" s="414"/>
    </row>
    <row r="155" ht="16.5" customHeight="1"/>
    <row r="156" ht="16.5" customHeight="1"/>
    <row r="157" ht="16.5" customHeight="1"/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I156"/>
  <sheetViews>
    <sheetView zoomScale="80" zoomScaleNormal="80" zoomScalePageLayoutView="0" workbookViewId="0" topLeftCell="B1">
      <selection activeCell="H16" sqref="H16"/>
    </sheetView>
  </sheetViews>
  <sheetFormatPr defaultColWidth="11.421875" defaultRowHeight="12.75"/>
  <cols>
    <col min="1" max="1" width="1.1484375" style="1146" hidden="1" customWidth="1"/>
    <col min="2" max="2" width="6.28125" style="1146" customWidth="1"/>
    <col min="3" max="3" width="5.421875" style="1146" customWidth="1"/>
    <col min="4" max="4" width="15.00390625" style="1146" customWidth="1"/>
    <col min="5" max="5" width="14.421875" style="1146" customWidth="1"/>
    <col min="6" max="6" width="32.8515625" style="1146" customWidth="1"/>
    <col min="7" max="7" width="30.8515625" style="1146" customWidth="1"/>
    <col min="8" max="8" width="9.7109375" style="1146" customWidth="1"/>
    <col min="9" max="9" width="11.140625" style="1146" customWidth="1"/>
    <col min="10" max="10" width="8.8515625" style="1146" hidden="1" customWidth="1"/>
    <col min="11" max="11" width="16.421875" style="1146" customWidth="1"/>
    <col min="12" max="12" width="16.57421875" style="1146" customWidth="1"/>
    <col min="13" max="16" width="9.7109375" style="1146" customWidth="1"/>
    <col min="17" max="17" width="5.8515625" style="1146" customWidth="1"/>
    <col min="18" max="18" width="6.7109375" style="1146" bestFit="1" customWidth="1"/>
    <col min="19" max="19" width="3.8515625" style="1146" hidden="1" customWidth="1"/>
    <col min="20" max="21" width="11.28125" style="1146" hidden="1" customWidth="1"/>
    <col min="22" max="25" width="4.7109375" style="1146" hidden="1" customWidth="1"/>
    <col min="26" max="26" width="11.57421875" style="1146" hidden="1" customWidth="1"/>
    <col min="27" max="27" width="12.421875" style="1146" hidden="1" customWidth="1"/>
    <col min="28" max="28" width="9.140625" style="1146" bestFit="1" customWidth="1"/>
    <col min="29" max="29" width="10.28125" style="1146" hidden="1" customWidth="1"/>
    <col min="30" max="30" width="15.7109375" style="1146" customWidth="1"/>
    <col min="31" max="31" width="4.140625" style="1146" customWidth="1"/>
    <col min="32" max="16384" width="11.421875" style="1146" customWidth="1"/>
  </cols>
  <sheetData>
    <row r="1" spans="2:31" s="1096" customFormat="1" ht="26.25">
      <c r="B1" s="1097"/>
      <c r="C1" s="1097"/>
      <c r="D1" s="1097"/>
      <c r="E1" s="1097"/>
      <c r="F1" s="1097"/>
      <c r="G1" s="1097"/>
      <c r="H1" s="1097"/>
      <c r="I1" s="1097"/>
      <c r="J1" s="1097"/>
      <c r="K1" s="1097"/>
      <c r="L1" s="1097"/>
      <c r="M1" s="1097"/>
      <c r="N1" s="1097"/>
      <c r="O1" s="1097"/>
      <c r="P1" s="1097"/>
      <c r="Q1" s="1097"/>
      <c r="R1" s="1097"/>
      <c r="S1" s="1097"/>
      <c r="T1" s="1097"/>
      <c r="U1" s="1097"/>
      <c r="V1" s="1097"/>
      <c r="W1" s="1097"/>
      <c r="X1" s="1097"/>
      <c r="Y1" s="1097"/>
      <c r="Z1" s="1097"/>
      <c r="AA1" s="1097"/>
      <c r="AB1" s="1097"/>
      <c r="AC1" s="1097"/>
      <c r="AD1" s="1097"/>
      <c r="AE1" s="1098"/>
    </row>
    <row r="2" spans="1:31" s="1096" customFormat="1" ht="26.25">
      <c r="A2" s="1097"/>
      <c r="B2" s="1099" t="str">
        <f>'TOT-0815'!B2</f>
        <v>ANEXO III al Memorándum D.T.E.E. N°   580 / 2016          .-</v>
      </c>
      <c r="C2" s="1099"/>
      <c r="D2" s="1099"/>
      <c r="E2" s="1099"/>
      <c r="F2" s="1099"/>
      <c r="G2" s="1100"/>
      <c r="H2" s="1099"/>
      <c r="I2" s="1099"/>
      <c r="J2" s="1099"/>
      <c r="K2" s="1099"/>
      <c r="L2" s="1099"/>
      <c r="M2" s="1099"/>
      <c r="N2" s="1099"/>
      <c r="O2" s="1099"/>
      <c r="P2" s="1099"/>
      <c r="Q2" s="1099"/>
      <c r="R2" s="1099"/>
      <c r="S2" s="1099"/>
      <c r="T2" s="1099"/>
      <c r="U2" s="1099"/>
      <c r="V2" s="1099"/>
      <c r="W2" s="1099"/>
      <c r="X2" s="1099"/>
      <c r="Y2" s="1099"/>
      <c r="Z2" s="1099"/>
      <c r="AA2" s="1099"/>
      <c r="AB2" s="1099"/>
      <c r="AC2" s="1099"/>
      <c r="AD2" s="1099"/>
      <c r="AE2" s="1099"/>
    </row>
    <row r="3" spans="1:31" s="1102" customFormat="1" ht="17.25" customHeight="1">
      <c r="A3" s="1101"/>
      <c r="B3" s="1101"/>
      <c r="C3" s="1101"/>
      <c r="D3" s="1101"/>
      <c r="E3" s="1101"/>
      <c r="F3" s="1101"/>
      <c r="G3" s="1101"/>
      <c r="H3" s="1101"/>
      <c r="I3" s="1101"/>
      <c r="J3" s="1101"/>
      <c r="K3" s="1101"/>
      <c r="L3" s="1101"/>
      <c r="M3" s="1101"/>
      <c r="N3" s="1101"/>
      <c r="O3" s="1101"/>
      <c r="P3" s="1101"/>
      <c r="Q3" s="1101"/>
      <c r="R3" s="1101"/>
      <c r="S3" s="1101"/>
      <c r="T3" s="1101"/>
      <c r="U3" s="1101"/>
      <c r="V3" s="1101"/>
      <c r="W3" s="1101"/>
      <c r="X3" s="1101"/>
      <c r="Y3" s="1101"/>
      <c r="Z3" s="1101"/>
      <c r="AA3" s="1101"/>
      <c r="AB3" s="1101"/>
      <c r="AC3" s="1101"/>
      <c r="AD3" s="1101"/>
      <c r="AE3" s="1101"/>
    </row>
    <row r="4" spans="1:31" s="1107" customFormat="1" ht="11.25">
      <c r="A4" s="1103" t="s">
        <v>54</v>
      </c>
      <c r="B4" s="1104" t="s">
        <v>54</v>
      </c>
      <c r="C4" s="1105"/>
      <c r="D4" s="1105"/>
      <c r="E4" s="1106"/>
      <c r="F4" s="1106"/>
      <c r="G4" s="1106"/>
      <c r="H4" s="1106"/>
      <c r="I4" s="1106"/>
      <c r="J4" s="1106"/>
      <c r="K4" s="1106"/>
      <c r="L4" s="1106"/>
      <c r="M4" s="1106"/>
      <c r="N4" s="1106"/>
      <c r="O4" s="1106"/>
      <c r="P4" s="1106"/>
      <c r="Q4" s="1106"/>
      <c r="R4" s="1106"/>
      <c r="S4" s="1106"/>
      <c r="T4" s="1106"/>
      <c r="U4" s="1106"/>
      <c r="V4" s="1106"/>
      <c r="W4" s="1106"/>
      <c r="X4" s="1106"/>
      <c r="Y4" s="1106"/>
      <c r="Z4" s="1106"/>
      <c r="AA4" s="1106"/>
      <c r="AB4" s="1106"/>
      <c r="AC4" s="1106"/>
      <c r="AD4" s="1106"/>
      <c r="AE4" s="1106"/>
    </row>
    <row r="5" spans="1:31" s="1107" customFormat="1" ht="11.25">
      <c r="A5" s="1103" t="s">
        <v>3</v>
      </c>
      <c r="B5" s="1104" t="s">
        <v>3</v>
      </c>
      <c r="C5" s="1105"/>
      <c r="D5" s="1105"/>
      <c r="E5" s="1106"/>
      <c r="F5" s="1106"/>
      <c r="G5" s="1106"/>
      <c r="H5" s="1106"/>
      <c r="I5" s="1106"/>
      <c r="J5" s="1106"/>
      <c r="K5" s="1106"/>
      <c r="L5" s="1106"/>
      <c r="M5" s="1106"/>
      <c r="N5" s="1106"/>
      <c r="O5" s="1106"/>
      <c r="P5" s="1106"/>
      <c r="Q5" s="1106"/>
      <c r="R5" s="1106"/>
      <c r="S5" s="1106"/>
      <c r="T5" s="1106"/>
      <c r="U5" s="1106"/>
      <c r="V5" s="1106"/>
      <c r="W5" s="1106"/>
      <c r="X5" s="1106"/>
      <c r="Y5" s="1106"/>
      <c r="Z5" s="1106"/>
      <c r="AA5" s="1106"/>
      <c r="AB5" s="1106"/>
      <c r="AC5" s="1106"/>
      <c r="AD5" s="1106"/>
      <c r="AE5" s="1106"/>
    </row>
    <row r="6" spans="1:31" s="1102" customFormat="1" ht="13.5" thickBot="1">
      <c r="A6" s="1101"/>
      <c r="B6" s="1101"/>
      <c r="C6" s="1101"/>
      <c r="D6" s="1101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1"/>
      <c r="P6" s="1101"/>
      <c r="Q6" s="1101"/>
      <c r="R6" s="1101"/>
      <c r="S6" s="1101"/>
      <c r="T6" s="1101"/>
      <c r="U6" s="1101"/>
      <c r="V6" s="1101"/>
      <c r="W6" s="1101"/>
      <c r="X6" s="1101"/>
      <c r="Y6" s="1101"/>
      <c r="Z6" s="1101"/>
      <c r="AA6" s="1101"/>
      <c r="AB6" s="1101"/>
      <c r="AC6" s="1101"/>
      <c r="AD6" s="1101"/>
      <c r="AE6" s="1101"/>
    </row>
    <row r="7" spans="1:31" s="1102" customFormat="1" ht="13.5" thickTop="1">
      <c r="A7" s="1101"/>
      <c r="B7" s="1108"/>
      <c r="C7" s="1109"/>
      <c r="D7" s="1109"/>
      <c r="E7" s="1109"/>
      <c r="F7" s="1109"/>
      <c r="G7" s="1109"/>
      <c r="H7" s="1109"/>
      <c r="I7" s="1109"/>
      <c r="J7" s="1109"/>
      <c r="K7" s="1109"/>
      <c r="L7" s="1109"/>
      <c r="M7" s="1109"/>
      <c r="N7" s="1109"/>
      <c r="O7" s="1109"/>
      <c r="P7" s="1109"/>
      <c r="Q7" s="1109"/>
      <c r="R7" s="1109"/>
      <c r="S7" s="1109"/>
      <c r="T7" s="1109"/>
      <c r="U7" s="1109"/>
      <c r="V7" s="1109"/>
      <c r="W7" s="1109"/>
      <c r="X7" s="1109"/>
      <c r="Y7" s="1109"/>
      <c r="Z7" s="1109"/>
      <c r="AA7" s="1109"/>
      <c r="AB7" s="1109"/>
      <c r="AC7" s="1109"/>
      <c r="AD7" s="1109"/>
      <c r="AE7" s="1110"/>
    </row>
    <row r="8" spans="2:35" s="1111" customFormat="1" ht="20.25">
      <c r="B8" s="1112"/>
      <c r="C8" s="1113"/>
      <c r="D8" s="1113"/>
      <c r="E8" s="1113"/>
      <c r="F8" s="1114" t="s">
        <v>25</v>
      </c>
      <c r="G8" s="1113"/>
      <c r="H8" s="1113"/>
      <c r="I8" s="1113"/>
      <c r="J8" s="1113"/>
      <c r="Q8" s="1113"/>
      <c r="R8" s="1113"/>
      <c r="S8" s="1115"/>
      <c r="T8" s="1115"/>
      <c r="U8" s="1115"/>
      <c r="V8" s="1113"/>
      <c r="W8" s="1113"/>
      <c r="X8" s="1113"/>
      <c r="Y8" s="1113"/>
      <c r="Z8" s="1113"/>
      <c r="AA8" s="1113"/>
      <c r="AB8" s="1113"/>
      <c r="AC8" s="1113"/>
      <c r="AD8" s="1116"/>
      <c r="AE8" s="1117"/>
      <c r="AF8" s="1113"/>
      <c r="AG8" s="1113"/>
      <c r="AH8" s="1116"/>
      <c r="AI8" s="1116"/>
    </row>
    <row r="9" spans="1:31" s="1102" customFormat="1" ht="12.75">
      <c r="A9" s="1101"/>
      <c r="B9" s="1118"/>
      <c r="C9" s="1119"/>
      <c r="D9" s="1119"/>
      <c r="E9" s="1101"/>
      <c r="F9" s="1119"/>
      <c r="G9" s="1120"/>
      <c r="H9" s="1101"/>
      <c r="I9" s="1119"/>
      <c r="J9" s="1101"/>
      <c r="K9" s="1101"/>
      <c r="L9" s="1101"/>
      <c r="M9" s="1101"/>
      <c r="N9" s="1101"/>
      <c r="O9" s="1101"/>
      <c r="P9" s="1101"/>
      <c r="Q9" s="1101"/>
      <c r="R9" s="1101"/>
      <c r="S9" s="1101"/>
      <c r="T9" s="1119"/>
      <c r="U9" s="1119"/>
      <c r="V9" s="1119"/>
      <c r="W9" s="1119"/>
      <c r="X9" s="1119"/>
      <c r="Y9" s="1119"/>
      <c r="Z9" s="1119"/>
      <c r="AA9" s="1119"/>
      <c r="AB9" s="1119"/>
      <c r="AC9" s="1119"/>
      <c r="AD9" s="1101"/>
      <c r="AE9" s="1121"/>
    </row>
    <row r="10" spans="2:35" s="1122" customFormat="1" ht="33" customHeight="1">
      <c r="B10" s="1123"/>
      <c r="C10" s="1124"/>
      <c r="D10" s="1124"/>
      <c r="E10" s="1124"/>
      <c r="F10" s="1125" t="s">
        <v>55</v>
      </c>
      <c r="G10" s="1124"/>
      <c r="H10" s="1124"/>
      <c r="I10" s="1124"/>
      <c r="J10" s="1124"/>
      <c r="Q10" s="1124"/>
      <c r="R10" s="1124"/>
      <c r="S10" s="1126"/>
      <c r="T10" s="1126"/>
      <c r="U10" s="1126"/>
      <c r="V10" s="1124"/>
      <c r="W10" s="1124"/>
      <c r="X10" s="1124"/>
      <c r="Y10" s="1124"/>
      <c r="Z10" s="1124"/>
      <c r="AA10" s="1124"/>
      <c r="AB10" s="1124"/>
      <c r="AC10" s="1124"/>
      <c r="AD10" s="1127"/>
      <c r="AE10" s="1128"/>
      <c r="AF10" s="1124"/>
      <c r="AG10" s="1124"/>
      <c r="AH10" s="1127"/>
      <c r="AI10" s="1127"/>
    </row>
    <row r="11" spans="1:31" s="1135" customFormat="1" ht="33" customHeight="1">
      <c r="A11" s="1129"/>
      <c r="B11" s="1130"/>
      <c r="C11" s="1131"/>
      <c r="D11" s="1131"/>
      <c r="E11" s="1129"/>
      <c r="F11" s="1132" t="s">
        <v>277</v>
      </c>
      <c r="G11" s="1131"/>
      <c r="H11" s="1131"/>
      <c r="I11" s="1133"/>
      <c r="J11" s="1131"/>
      <c r="K11" s="1131"/>
      <c r="L11" s="1131"/>
      <c r="M11" s="1131"/>
      <c r="N11" s="1131"/>
      <c r="O11" s="1129"/>
      <c r="P11" s="1129"/>
      <c r="Q11" s="1129"/>
      <c r="R11" s="1129"/>
      <c r="S11" s="1129"/>
      <c r="T11" s="1131"/>
      <c r="U11" s="1131"/>
      <c r="V11" s="1131"/>
      <c r="W11" s="1131"/>
      <c r="X11" s="1131"/>
      <c r="Y11" s="1131"/>
      <c r="Z11" s="1131"/>
      <c r="AA11" s="1131"/>
      <c r="AB11" s="1131"/>
      <c r="AC11" s="1131"/>
      <c r="AD11" s="1129"/>
      <c r="AE11" s="1134"/>
    </row>
    <row r="12" spans="1:31" s="1137" customFormat="1" ht="19.5">
      <c r="A12" s="1136"/>
      <c r="B12" s="2787" t="str">
        <f>'TOT-0815'!B14</f>
        <v>Desde el 01 al 31 de agosto de 2015</v>
      </c>
      <c r="C12" s="2788"/>
      <c r="D12" s="2788"/>
      <c r="E12" s="2788"/>
      <c r="F12" s="2788"/>
      <c r="G12" s="2788"/>
      <c r="H12" s="2788"/>
      <c r="I12" s="2788"/>
      <c r="J12" s="2788"/>
      <c r="K12" s="2788"/>
      <c r="L12" s="2788"/>
      <c r="M12" s="2788"/>
      <c r="N12" s="2788"/>
      <c r="O12" s="2788"/>
      <c r="P12" s="2788"/>
      <c r="Q12" s="2788"/>
      <c r="R12" s="2788"/>
      <c r="S12" s="2788"/>
      <c r="T12" s="2788"/>
      <c r="U12" s="2788"/>
      <c r="V12" s="2788"/>
      <c r="W12" s="2788"/>
      <c r="X12" s="2788"/>
      <c r="Y12" s="2788"/>
      <c r="Z12" s="2788"/>
      <c r="AA12" s="2788"/>
      <c r="AB12" s="2788"/>
      <c r="AC12" s="2788"/>
      <c r="AD12" s="2788"/>
      <c r="AE12" s="2789"/>
    </row>
    <row r="13" spans="1:31" s="1102" customFormat="1" ht="12.75">
      <c r="A13" s="1101"/>
      <c r="B13" s="1118"/>
      <c r="C13" s="1119"/>
      <c r="D13" s="1119"/>
      <c r="E13" s="1101"/>
      <c r="F13" s="1119"/>
      <c r="G13" s="1119"/>
      <c r="H13" s="1119"/>
      <c r="I13" s="1138"/>
      <c r="J13" s="1119"/>
      <c r="K13" s="1119"/>
      <c r="L13" s="1119"/>
      <c r="M13" s="1119"/>
      <c r="N13" s="1119"/>
      <c r="O13" s="1101"/>
      <c r="P13" s="1101"/>
      <c r="Q13" s="1101"/>
      <c r="R13" s="1101"/>
      <c r="S13" s="1101"/>
      <c r="T13" s="1119"/>
      <c r="U13" s="1119"/>
      <c r="V13" s="1119"/>
      <c r="W13" s="1119"/>
      <c r="X13" s="1119"/>
      <c r="Y13" s="1119"/>
      <c r="Z13" s="1119"/>
      <c r="AA13" s="1119"/>
      <c r="AB13" s="1119"/>
      <c r="AC13" s="1119"/>
      <c r="AD13" s="1101"/>
      <c r="AE13" s="1121"/>
    </row>
    <row r="14" spans="1:31" s="1102" customFormat="1" ht="16.5" customHeight="1" thickBot="1">
      <c r="A14" s="1101"/>
      <c r="B14" s="1118"/>
      <c r="C14" s="1119"/>
      <c r="D14" s="1119"/>
      <c r="E14" s="1101"/>
      <c r="F14" s="1139"/>
      <c r="G14" s="1140"/>
      <c r="H14" s="1141"/>
      <c r="I14" s="1138"/>
      <c r="J14" s="1119"/>
      <c r="K14" s="1119"/>
      <c r="L14" s="1119"/>
      <c r="M14" s="1119"/>
      <c r="N14" s="2790"/>
      <c r="O14" s="2790"/>
      <c r="P14" s="2790"/>
      <c r="Q14" s="2790"/>
      <c r="R14" s="2790"/>
      <c r="S14" s="1142"/>
      <c r="T14" s="1142"/>
      <c r="U14" s="1142"/>
      <c r="V14" s="1119"/>
      <c r="W14" s="1119"/>
      <c r="X14" s="1119"/>
      <c r="Y14" s="1119"/>
      <c r="Z14" s="1119"/>
      <c r="AA14" s="1119"/>
      <c r="AB14" s="1119"/>
      <c r="AC14" s="1119"/>
      <c r="AD14" s="1101"/>
      <c r="AE14" s="1121"/>
    </row>
    <row r="15" spans="1:31" s="1102" customFormat="1" ht="16.5" customHeight="1" thickBot="1" thickTop="1">
      <c r="A15" s="1101"/>
      <c r="B15" s="1118"/>
      <c r="C15" s="1119"/>
      <c r="D15" s="1119"/>
      <c r="E15" s="1101"/>
      <c r="F15" s="1143" t="s">
        <v>288</v>
      </c>
      <c r="G15" s="1144"/>
      <c r="H15" s="1145">
        <v>1.274</v>
      </c>
      <c r="I15" s="1146"/>
      <c r="J15" s="1101"/>
      <c r="K15" s="1101"/>
      <c r="L15" s="1101"/>
      <c r="M15" s="1101"/>
      <c r="N15" s="1147"/>
      <c r="O15" s="1147"/>
      <c r="P15" s="1147"/>
      <c r="Q15" s="1147"/>
      <c r="R15" s="1148"/>
      <c r="S15" s="1142"/>
      <c r="T15" s="1142"/>
      <c r="U15" s="1142"/>
      <c r="V15" s="1119"/>
      <c r="W15" s="1119"/>
      <c r="X15" s="1119"/>
      <c r="Y15" s="1119"/>
      <c r="Z15" s="1119"/>
      <c r="AA15" s="1119"/>
      <c r="AB15" s="1119"/>
      <c r="AC15" s="1119"/>
      <c r="AD15" s="1101"/>
      <c r="AE15" s="1121"/>
    </row>
    <row r="16" spans="1:31" s="1102" customFormat="1" ht="16.5" customHeight="1" thickBot="1" thickTop="1">
      <c r="A16" s="1101"/>
      <c r="B16" s="1118"/>
      <c r="C16" s="1119"/>
      <c r="D16" s="1119"/>
      <c r="E16" s="1101"/>
      <c r="F16" s="1149" t="s">
        <v>58</v>
      </c>
      <c r="G16" s="1150"/>
      <c r="H16" s="1151">
        <v>200</v>
      </c>
      <c r="I16" s="1146"/>
      <c r="J16" s="1119"/>
      <c r="K16" s="1152"/>
      <c r="L16" s="1153"/>
      <c r="M16" s="1119"/>
      <c r="N16" s="1147"/>
      <c r="O16" s="1147"/>
      <c r="P16" s="1147"/>
      <c r="Q16" s="1147"/>
      <c r="R16" s="1148"/>
      <c r="S16" s="1142"/>
      <c r="T16" s="1142"/>
      <c r="U16" s="1142"/>
      <c r="V16" s="1119"/>
      <c r="W16" s="1154"/>
      <c r="X16" s="1154"/>
      <c r="Y16" s="1154"/>
      <c r="Z16" s="1154"/>
      <c r="AA16" s="1154"/>
      <c r="AB16" s="1154"/>
      <c r="AC16" s="1101"/>
      <c r="AD16" s="1101"/>
      <c r="AE16" s="1121"/>
    </row>
    <row r="17" spans="1:31" s="1102" customFormat="1" ht="16.5" customHeight="1" thickTop="1">
      <c r="A17" s="1101"/>
      <c r="B17" s="1118"/>
      <c r="C17" s="1119"/>
      <c r="D17" s="1119"/>
      <c r="E17" s="1101"/>
      <c r="F17" s="1155"/>
      <c r="G17" s="1156"/>
      <c r="H17" s="1157"/>
      <c r="I17" s="1146"/>
      <c r="J17" s="1119"/>
      <c r="K17" s="1152"/>
      <c r="L17" s="1153"/>
      <c r="M17" s="1119"/>
      <c r="N17" s="1147"/>
      <c r="O17" s="1147"/>
      <c r="P17" s="1147"/>
      <c r="Q17" s="1147"/>
      <c r="R17" s="1148"/>
      <c r="S17" s="1142"/>
      <c r="T17" s="1142"/>
      <c r="U17" s="1142"/>
      <c r="V17" s="1119"/>
      <c r="W17" s="1154"/>
      <c r="X17" s="1154"/>
      <c r="Y17" s="1154"/>
      <c r="Z17" s="1154"/>
      <c r="AA17" s="1154"/>
      <c r="AB17" s="1154"/>
      <c r="AC17" s="1101"/>
      <c r="AD17" s="1101"/>
      <c r="AE17" s="1121"/>
    </row>
    <row r="18" spans="1:31" s="1102" customFormat="1" ht="16.5" customHeight="1" thickBot="1">
      <c r="A18" s="1101"/>
      <c r="B18" s="1118"/>
      <c r="C18" s="1158">
        <v>3</v>
      </c>
      <c r="D18" s="1158">
        <v>4</v>
      </c>
      <c r="E18" s="1158">
        <v>5</v>
      </c>
      <c r="F18" s="1158">
        <v>6</v>
      </c>
      <c r="G18" s="1158">
        <v>7</v>
      </c>
      <c r="H18" s="1158">
        <v>8</v>
      </c>
      <c r="I18" s="1158">
        <v>9</v>
      </c>
      <c r="J18" s="1158">
        <v>10</v>
      </c>
      <c r="K18" s="1158">
        <v>11</v>
      </c>
      <c r="L18" s="1158">
        <v>12</v>
      </c>
      <c r="M18" s="1158">
        <v>13</v>
      </c>
      <c r="N18" s="1158">
        <v>14</v>
      </c>
      <c r="O18" s="1158">
        <v>15</v>
      </c>
      <c r="P18" s="1158">
        <v>16</v>
      </c>
      <c r="Q18" s="1158">
        <v>17</v>
      </c>
      <c r="R18" s="1158">
        <v>18</v>
      </c>
      <c r="S18" s="1158">
        <v>19</v>
      </c>
      <c r="T18" s="1158">
        <v>20</v>
      </c>
      <c r="U18" s="1158">
        <v>21</v>
      </c>
      <c r="V18" s="1158">
        <v>22</v>
      </c>
      <c r="W18" s="1158">
        <v>23</v>
      </c>
      <c r="X18" s="1158">
        <v>24</v>
      </c>
      <c r="Y18" s="1158">
        <v>25</v>
      </c>
      <c r="Z18" s="1158">
        <v>26</v>
      </c>
      <c r="AA18" s="1158">
        <v>27</v>
      </c>
      <c r="AB18" s="1158">
        <v>28</v>
      </c>
      <c r="AC18" s="1158">
        <v>29</v>
      </c>
      <c r="AD18" s="1158">
        <v>30</v>
      </c>
      <c r="AE18" s="1121"/>
    </row>
    <row r="19" spans="1:31" s="1102" customFormat="1" ht="33.75" customHeight="1" thickBot="1" thickTop="1">
      <c r="A19" s="1101"/>
      <c r="B19" s="1118"/>
      <c r="C19" s="1159" t="s">
        <v>30</v>
      </c>
      <c r="D19" s="1160" t="s">
        <v>31</v>
      </c>
      <c r="E19" s="1160" t="s">
        <v>32</v>
      </c>
      <c r="F19" s="1161" t="s">
        <v>59</v>
      </c>
      <c r="G19" s="1162" t="s">
        <v>60</v>
      </c>
      <c r="H19" s="1163" t="s">
        <v>61</v>
      </c>
      <c r="I19" s="1164" t="s">
        <v>33</v>
      </c>
      <c r="J19" s="1165" t="s">
        <v>37</v>
      </c>
      <c r="K19" s="1162" t="s">
        <v>38</v>
      </c>
      <c r="L19" s="1162" t="s">
        <v>39</v>
      </c>
      <c r="M19" s="1161" t="s">
        <v>62</v>
      </c>
      <c r="N19" s="1161" t="s">
        <v>41</v>
      </c>
      <c r="O19" s="1166" t="s">
        <v>176</v>
      </c>
      <c r="P19" s="1166" t="s">
        <v>42</v>
      </c>
      <c r="Q19" s="1167" t="s">
        <v>44</v>
      </c>
      <c r="R19" s="1167" t="s">
        <v>63</v>
      </c>
      <c r="S19" s="1168" t="s">
        <v>36</v>
      </c>
      <c r="T19" s="1169" t="s">
        <v>45</v>
      </c>
      <c r="U19" s="1170" t="s">
        <v>46</v>
      </c>
      <c r="V19" s="1171" t="s">
        <v>64</v>
      </c>
      <c r="W19" s="1172"/>
      <c r="X19" s="1173" t="s">
        <v>65</v>
      </c>
      <c r="Y19" s="1174"/>
      <c r="Z19" s="1175" t="s">
        <v>49</v>
      </c>
      <c r="AA19" s="1176" t="s">
        <v>50</v>
      </c>
      <c r="AB19" s="1177" t="s">
        <v>51</v>
      </c>
      <c r="AC19" s="1178" t="s">
        <v>66</v>
      </c>
      <c r="AD19" s="1164" t="s">
        <v>52</v>
      </c>
      <c r="AE19" s="1121"/>
    </row>
    <row r="20" spans="1:31" s="1102" customFormat="1" ht="16.5" customHeight="1" thickTop="1">
      <c r="A20" s="1101"/>
      <c r="B20" s="1118"/>
      <c r="C20" s="1179"/>
      <c r="D20" s="1179"/>
      <c r="E20" s="1179"/>
      <c r="F20" s="1180"/>
      <c r="G20" s="1180"/>
      <c r="H20" s="1180"/>
      <c r="I20" s="1181"/>
      <c r="J20" s="1182"/>
      <c r="K20" s="1180"/>
      <c r="L20" s="1180"/>
      <c r="M20" s="1180"/>
      <c r="N20" s="1180"/>
      <c r="O20" s="1180"/>
      <c r="P20" s="1183"/>
      <c r="Q20" s="1184"/>
      <c r="R20" s="1180"/>
      <c r="S20" s="1185"/>
      <c r="T20" s="1186"/>
      <c r="U20" s="1187"/>
      <c r="V20" s="1188"/>
      <c r="W20" s="1189"/>
      <c r="X20" s="1190"/>
      <c r="Y20" s="1191"/>
      <c r="Z20" s="1192"/>
      <c r="AA20" s="1193"/>
      <c r="AB20" s="1184"/>
      <c r="AC20" s="1194"/>
      <c r="AD20" s="1195"/>
      <c r="AE20" s="1121"/>
    </row>
    <row r="21" spans="1:31" s="1102" customFormat="1" ht="16.5" customHeight="1">
      <c r="A21" s="1101"/>
      <c r="B21" s="1118"/>
      <c r="C21" s="1196"/>
      <c r="D21" s="1196"/>
      <c r="E21" s="1196"/>
      <c r="F21" s="1196"/>
      <c r="G21" s="1196"/>
      <c r="H21" s="1196"/>
      <c r="I21" s="1197"/>
      <c r="J21" s="1198"/>
      <c r="K21" s="1196"/>
      <c r="L21" s="1196"/>
      <c r="M21" s="1196"/>
      <c r="N21" s="1196"/>
      <c r="O21" s="1196"/>
      <c r="P21" s="1199"/>
      <c r="Q21" s="1200"/>
      <c r="R21" s="1196"/>
      <c r="S21" s="1201"/>
      <c r="T21" s="1202"/>
      <c r="U21" s="1203"/>
      <c r="V21" s="1204"/>
      <c r="W21" s="1205"/>
      <c r="X21" s="1206"/>
      <c r="Y21" s="1207"/>
      <c r="Z21" s="1208"/>
      <c r="AA21" s="1209"/>
      <c r="AB21" s="1200"/>
      <c r="AC21" s="1210"/>
      <c r="AD21" s="1211"/>
      <c r="AE21" s="1121"/>
    </row>
    <row r="22" spans="1:31" s="1102" customFormat="1" ht="16.5" customHeight="1">
      <c r="A22" s="1101"/>
      <c r="B22" s="1118"/>
      <c r="C22" s="142">
        <v>34</v>
      </c>
      <c r="D22" s="142">
        <v>290575</v>
      </c>
      <c r="E22" s="161">
        <v>2678</v>
      </c>
      <c r="F22" s="359" t="s">
        <v>217</v>
      </c>
      <c r="G22" s="360" t="s">
        <v>218</v>
      </c>
      <c r="H22" s="361">
        <v>300</v>
      </c>
      <c r="I22" s="920" t="s">
        <v>151</v>
      </c>
      <c r="J22" s="1215">
        <f>H22*$H$15</f>
        <v>382.2</v>
      </c>
      <c r="K22" s="422">
        <v>42218.49444444444</v>
      </c>
      <c r="L22" s="422">
        <v>42218.677083333336</v>
      </c>
      <c r="M22" s="1217">
        <f aca="true" t="shared" si="0" ref="M22:M41">IF(F22="","",(L22-K22)*24)</f>
        <v>4.383333333476912</v>
      </c>
      <c r="N22" s="1218">
        <f aca="true" t="shared" si="1" ref="N22:N41">IF(F22="","",ROUND((L22-K22)*24*60,0))</f>
        <v>263</v>
      </c>
      <c r="O22" s="1219" t="s">
        <v>191</v>
      </c>
      <c r="P22" s="1220" t="str">
        <f aca="true" t="shared" si="2" ref="P22:P41">IF(F22="","","--")</f>
        <v>--</v>
      </c>
      <c r="Q22" s="1221" t="str">
        <f aca="true" t="shared" si="3" ref="Q22:Q41">IF(F22="","",IF(OR(O22="P",O22="RP"),"--","NO"))</f>
        <v>--</v>
      </c>
      <c r="R22" s="1222" t="str">
        <f aca="true" t="shared" si="4" ref="R22:R41">IF(F22="","","NO")</f>
        <v>NO</v>
      </c>
      <c r="S22" s="1201">
        <f aca="true" t="shared" si="5" ref="S22:S41">$H$16*IF(OR(O22="P",O22="RP"),0.1,1)*IF(R22="SI",1,0.1)</f>
        <v>2</v>
      </c>
      <c r="T22" s="1223">
        <f aca="true" t="shared" si="6" ref="T22:T41">IF(O22="P",J22*S22*ROUND(N22/60,2),"--")</f>
        <v>3348.0719999999997</v>
      </c>
      <c r="U22" s="1224" t="str">
        <f aca="true" t="shared" si="7" ref="U22:U41">IF(O22="RP",J22*S22*P22/100*ROUND(N22/60,2),"--")</f>
        <v>--</v>
      </c>
      <c r="V22" s="1225" t="str">
        <f aca="true" t="shared" si="8" ref="V22:V41">IF(AND(O22="F",Q22="NO"),J22*S22,"--")</f>
        <v>--</v>
      </c>
      <c r="W22" s="1226" t="str">
        <f aca="true" t="shared" si="9" ref="W22:W41">IF(O22="F",J22*S22*ROUND(N22/60,2),"--")</f>
        <v>--</v>
      </c>
      <c r="X22" s="1227" t="str">
        <f aca="true" t="shared" si="10" ref="X22:X41">IF(AND(O22="R",Q22="NO"),J22*S22*P22/100,"--")</f>
        <v>--</v>
      </c>
      <c r="Y22" s="1228" t="str">
        <f aca="true" t="shared" si="11" ref="Y22:Y41">IF(O22="R",J22*S22*P22/100*ROUND(N22/60,2),"--")</f>
        <v>--</v>
      </c>
      <c r="Z22" s="1229" t="str">
        <f aca="true" t="shared" si="12" ref="Z22:Z41">IF(O22="RF",J22*S22*ROUND(N22/60,2),"--")</f>
        <v>--</v>
      </c>
      <c r="AA22" s="1230" t="str">
        <f aca="true" t="shared" si="13" ref="AA22:AA41">IF(O22="RR",J22*S22*P22/100*ROUND(N22/60,2),"--")</f>
        <v>--</v>
      </c>
      <c r="AB22" s="1231" t="str">
        <f aca="true" t="shared" si="14" ref="AB22:AB41">IF(F22="","","SI")</f>
        <v>SI</v>
      </c>
      <c r="AC22" s="1232">
        <f aca="true" t="shared" si="15" ref="AC22:AC41">SUM(T22:AA22)*IF(AB22="SI",1,2)</f>
        <v>3348.0719999999997</v>
      </c>
      <c r="AD22" s="1233">
        <f>IF(F22="","",AC22*IF(AND(P22&lt;&gt;"--",O22="RF"),P22/100,1))</f>
        <v>3348.0719999999997</v>
      </c>
      <c r="AE22" s="1121"/>
    </row>
    <row r="23" spans="1:31" s="1102" customFormat="1" ht="16.5" customHeight="1">
      <c r="A23" s="1101"/>
      <c r="B23" s="1118"/>
      <c r="C23" s="142">
        <v>35</v>
      </c>
      <c r="D23" s="142">
        <v>291353</v>
      </c>
      <c r="E23" s="142">
        <v>2678</v>
      </c>
      <c r="F23" s="359" t="s">
        <v>217</v>
      </c>
      <c r="G23" s="360" t="s">
        <v>218</v>
      </c>
      <c r="H23" s="361">
        <v>300</v>
      </c>
      <c r="I23" s="920" t="s">
        <v>151</v>
      </c>
      <c r="J23" s="1215">
        <f>H23*$H$15</f>
        <v>382.2</v>
      </c>
      <c r="K23" s="364">
        <v>42239.49236111111</v>
      </c>
      <c r="L23" s="364">
        <v>42239.65972222222</v>
      </c>
      <c r="M23" s="1217">
        <f>IF(F23="","",(L23-K23)*24)</f>
        <v>4.016666666662786</v>
      </c>
      <c r="N23" s="1218">
        <f>IF(F23="","",ROUND((L23-K23)*24*60,0))</f>
        <v>241</v>
      </c>
      <c r="O23" s="1234" t="s">
        <v>191</v>
      </c>
      <c r="P23" s="1220" t="str">
        <f>IF(F23="","","--")</f>
        <v>--</v>
      </c>
      <c r="Q23" s="1221" t="str">
        <f>IF(F23="","",IF(OR(O23="P",O23="RP"),"--","NO"))</f>
        <v>--</v>
      </c>
      <c r="R23" s="1222" t="s">
        <v>290</v>
      </c>
      <c r="S23" s="1201">
        <f>$H$16*IF(OR(O23="P",O23="RP"),0.1,1)*IF(R23="SI",1,0.1)</f>
        <v>2</v>
      </c>
      <c r="T23" s="1223">
        <f>IF(O23="P",J23*S23*ROUND(N23/60,2),"--")</f>
        <v>3072.8879999999995</v>
      </c>
      <c r="U23" s="1224" t="str">
        <f>IF(O23="RP",J23*S23*P23/100*ROUND(N23/60,2),"--")</f>
        <v>--</v>
      </c>
      <c r="V23" s="1225" t="str">
        <f>IF(AND(O23="F",Q23="NO"),J23*S23,"--")</f>
        <v>--</v>
      </c>
      <c r="W23" s="1226" t="str">
        <f>IF(O23="F",J23*S23*ROUND(N23/60,2),"--")</f>
        <v>--</v>
      </c>
      <c r="X23" s="1227" t="str">
        <f>IF(AND(O23="R",Q23="NO"),J23*S23*P23/100,"--")</f>
        <v>--</v>
      </c>
      <c r="Y23" s="1228" t="str">
        <f>IF(O23="R",J23*S23*P23/100*ROUND(N23/60,2),"--")</f>
        <v>--</v>
      </c>
      <c r="Z23" s="1229" t="str">
        <f>IF(O23="RF",J23*S23*ROUND(N23/60,2),"--")</f>
        <v>--</v>
      </c>
      <c r="AA23" s="1230" t="str">
        <f>IF(O23="RR",J23*S23*P23/100*ROUND(N23/60,2),"--")</f>
        <v>--</v>
      </c>
      <c r="AB23" s="1231" t="str">
        <f>IF(F23="","","SI")</f>
        <v>SI</v>
      </c>
      <c r="AC23" s="1232">
        <f>SUM(T23:AA23)*IF(AB23="SI",1,2)</f>
        <v>3072.8879999999995</v>
      </c>
      <c r="AD23" s="1233">
        <f>IF(F23="","",AC23*IF(AND(P23&lt;&gt;"--",O23="RF"),P23/100,1))</f>
        <v>3072.8879999999995</v>
      </c>
      <c r="AE23" s="1121"/>
    </row>
    <row r="24" spans="1:31" s="1102" customFormat="1" ht="16.5" customHeight="1">
      <c r="A24" s="1101"/>
      <c r="B24" s="1118"/>
      <c r="C24" s="1196"/>
      <c r="D24" s="1196"/>
      <c r="E24" s="1196"/>
      <c r="F24" s="1212"/>
      <c r="G24" s="1213"/>
      <c r="H24" s="1235"/>
      <c r="I24" s="1214"/>
      <c r="J24" s="1215">
        <f>H24*$H$15</f>
        <v>0</v>
      </c>
      <c r="K24" s="1216"/>
      <c r="L24" s="1216"/>
      <c r="M24" s="1217">
        <f t="shared" si="0"/>
      </c>
      <c r="N24" s="1218">
        <f t="shared" si="1"/>
      </c>
      <c r="O24" s="1219"/>
      <c r="P24" s="1220">
        <f t="shared" si="2"/>
      </c>
      <c r="Q24" s="1221">
        <f t="shared" si="3"/>
      </c>
      <c r="R24" s="1222">
        <f t="shared" si="4"/>
      </c>
      <c r="S24" s="1201">
        <f t="shared" si="5"/>
        <v>20</v>
      </c>
      <c r="T24" s="1223" t="str">
        <f t="shared" si="6"/>
        <v>--</v>
      </c>
      <c r="U24" s="1224" t="str">
        <f t="shared" si="7"/>
        <v>--</v>
      </c>
      <c r="V24" s="1225" t="str">
        <f t="shared" si="8"/>
        <v>--</v>
      </c>
      <c r="W24" s="1226" t="str">
        <f t="shared" si="9"/>
        <v>--</v>
      </c>
      <c r="X24" s="1227" t="str">
        <f t="shared" si="10"/>
        <v>--</v>
      </c>
      <c r="Y24" s="1228" t="str">
        <f t="shared" si="11"/>
        <v>--</v>
      </c>
      <c r="Z24" s="1229" t="str">
        <f t="shared" si="12"/>
        <v>--</v>
      </c>
      <c r="AA24" s="1230" t="str">
        <f t="shared" si="13"/>
        <v>--</v>
      </c>
      <c r="AB24" s="1231">
        <f t="shared" si="14"/>
      </c>
      <c r="AC24" s="1232">
        <f t="shared" si="15"/>
        <v>0</v>
      </c>
      <c r="AD24" s="1233">
        <f>IF(F24="","",AC24*IF(AND(P24&lt;&gt;"--",O24="RF"),P24/100,1))</f>
      </c>
      <c r="AE24" s="1121"/>
    </row>
    <row r="25" spans="1:31" s="1102" customFormat="1" ht="16.5" customHeight="1">
      <c r="A25" s="1101"/>
      <c r="B25" s="1118"/>
      <c r="C25" s="1196"/>
      <c r="D25" s="1196"/>
      <c r="E25" s="1236"/>
      <c r="F25" s="1212"/>
      <c r="G25" s="1213"/>
      <c r="H25" s="1235"/>
      <c r="I25" s="1214"/>
      <c r="J25" s="1215">
        <f>H25*$H$15</f>
        <v>0</v>
      </c>
      <c r="K25" s="1216"/>
      <c r="L25" s="1216"/>
      <c r="M25" s="1217">
        <f>IF(F25="","",(L25-K25)*24)</f>
      </c>
      <c r="N25" s="1218">
        <f>IF(F25="","",ROUND((L25-K25)*24*60,0))</f>
      </c>
      <c r="O25" s="1219"/>
      <c r="P25" s="1220">
        <f>IF(F25="","","--")</f>
      </c>
      <c r="Q25" s="1221">
        <f>IF(F25="","",IF(OR(O25="P",O25="RP"),"--","NO"))</f>
      </c>
      <c r="R25" s="1222">
        <f>IF(F25="","","NO")</f>
      </c>
      <c r="S25" s="1201">
        <f>$H$16*IF(OR(O25="P",O25="RP"),0.1,1)*IF(R25="SI",1,0.1)</f>
        <v>20</v>
      </c>
      <c r="T25" s="1223" t="str">
        <f>IF(O25="P",J25*S25*ROUND(N25/60,2),"--")</f>
        <v>--</v>
      </c>
      <c r="U25" s="1224" t="str">
        <f>IF(O25="RP",J25*S25*P25/100*ROUND(N25/60,2),"--")</f>
        <v>--</v>
      </c>
      <c r="V25" s="1225" t="str">
        <f>IF(AND(O25="F",Q25="NO"),J25*S25,"--")</f>
        <v>--</v>
      </c>
      <c r="W25" s="1226" t="str">
        <f>IF(O25="F",J25*S25*ROUND(N25/60,2),"--")</f>
        <v>--</v>
      </c>
      <c r="X25" s="1227" t="str">
        <f>IF(AND(O25="R",Q25="NO"),J25*S25*P25/100,"--")</f>
        <v>--</v>
      </c>
      <c r="Y25" s="1228" t="str">
        <f>IF(O25="R",J25*S25*P25/100*ROUND(N25/60,2),"--")</f>
        <v>--</v>
      </c>
      <c r="Z25" s="1229" t="str">
        <f>IF(O25="RF",J25*S25*ROUND(N25/60,2),"--")</f>
        <v>--</v>
      </c>
      <c r="AA25" s="1230" t="str">
        <f>IF(O25="RR",J25*S25*P25/100*ROUND(N25/60,2),"--")</f>
        <v>--</v>
      </c>
      <c r="AB25" s="1231">
        <f>IF(F25="","","SI")</f>
      </c>
      <c r="AC25" s="1232">
        <f>SUM(T25:AA25)*IF(AB25="SI",1,2)</f>
        <v>0</v>
      </c>
      <c r="AD25" s="1233">
        <f>IF(F25="","",AC25*IF(AND(P25&lt;&gt;"--",O25="RF"),P25/100,1))</f>
      </c>
      <c r="AE25" s="1121"/>
    </row>
    <row r="26" spans="1:31" s="1102" customFormat="1" ht="16.5" customHeight="1">
      <c r="A26" s="1101"/>
      <c r="B26" s="1118"/>
      <c r="C26" s="1196"/>
      <c r="D26" s="1196"/>
      <c r="E26" s="1237"/>
      <c r="F26" s="1238"/>
      <c r="G26" s="1239"/>
      <c r="H26" s="1235"/>
      <c r="I26" s="1240"/>
      <c r="J26" s="1215">
        <f aca="true" t="shared" si="16" ref="J26:J41">IF(F26="RINCÓN",H26*$H$15,H26*$H$14)</f>
        <v>0</v>
      </c>
      <c r="K26" s="1216"/>
      <c r="L26" s="1216"/>
      <c r="M26" s="1217">
        <f t="shared" si="0"/>
      </c>
      <c r="N26" s="1218">
        <f t="shared" si="1"/>
      </c>
      <c r="O26" s="1219"/>
      <c r="P26" s="1220">
        <f t="shared" si="2"/>
      </c>
      <c r="Q26" s="1221">
        <f t="shared" si="3"/>
      </c>
      <c r="R26" s="1222">
        <f t="shared" si="4"/>
      </c>
      <c r="S26" s="1201">
        <f t="shared" si="5"/>
        <v>20</v>
      </c>
      <c r="T26" s="1223" t="str">
        <f t="shared" si="6"/>
        <v>--</v>
      </c>
      <c r="U26" s="1224" t="str">
        <f t="shared" si="7"/>
        <v>--</v>
      </c>
      <c r="V26" s="1225" t="str">
        <f t="shared" si="8"/>
        <v>--</v>
      </c>
      <c r="W26" s="1226" t="str">
        <f t="shared" si="9"/>
        <v>--</v>
      </c>
      <c r="X26" s="1227" t="str">
        <f t="shared" si="10"/>
        <v>--</v>
      </c>
      <c r="Y26" s="1228" t="str">
        <f t="shared" si="11"/>
        <v>--</v>
      </c>
      <c r="Z26" s="1229" t="str">
        <f t="shared" si="12"/>
        <v>--</v>
      </c>
      <c r="AA26" s="1230" t="str">
        <f t="shared" si="13"/>
        <v>--</v>
      </c>
      <c r="AB26" s="1231">
        <f t="shared" si="14"/>
      </c>
      <c r="AC26" s="1232">
        <f t="shared" si="15"/>
        <v>0</v>
      </c>
      <c r="AD26" s="1233">
        <f aca="true" t="shared" si="17" ref="AD26:AD41">IF(F26="","",AC26*$L$16*IF(AND(P26&lt;&gt;"--",O26="RF"),P26/100,1))</f>
      </c>
      <c r="AE26" s="1121"/>
    </row>
    <row r="27" spans="1:31" s="1102" customFormat="1" ht="16.5" customHeight="1">
      <c r="A27" s="1101"/>
      <c r="B27" s="1118"/>
      <c r="C27" s="1196"/>
      <c r="D27" s="1196"/>
      <c r="E27" s="1196"/>
      <c r="F27" s="1238"/>
      <c r="G27" s="1239"/>
      <c r="H27" s="1235"/>
      <c r="I27" s="1240"/>
      <c r="J27" s="1215">
        <f t="shared" si="16"/>
        <v>0</v>
      </c>
      <c r="K27" s="1216"/>
      <c r="L27" s="1216"/>
      <c r="M27" s="1217">
        <f t="shared" si="0"/>
      </c>
      <c r="N27" s="1218">
        <f t="shared" si="1"/>
      </c>
      <c r="O27" s="1219"/>
      <c r="P27" s="1220">
        <f t="shared" si="2"/>
      </c>
      <c r="Q27" s="1221">
        <f t="shared" si="3"/>
      </c>
      <c r="R27" s="1222">
        <f t="shared" si="4"/>
      </c>
      <c r="S27" s="1201">
        <f t="shared" si="5"/>
        <v>20</v>
      </c>
      <c r="T27" s="1223" t="str">
        <f t="shared" si="6"/>
        <v>--</v>
      </c>
      <c r="U27" s="1224" t="str">
        <f t="shared" si="7"/>
        <v>--</v>
      </c>
      <c r="V27" s="1225" t="str">
        <f t="shared" si="8"/>
        <v>--</v>
      </c>
      <c r="W27" s="1226" t="str">
        <f t="shared" si="9"/>
        <v>--</v>
      </c>
      <c r="X27" s="1227" t="str">
        <f t="shared" si="10"/>
        <v>--</v>
      </c>
      <c r="Y27" s="1228" t="str">
        <f t="shared" si="11"/>
        <v>--</v>
      </c>
      <c r="Z27" s="1229" t="str">
        <f t="shared" si="12"/>
        <v>--</v>
      </c>
      <c r="AA27" s="1230" t="str">
        <f t="shared" si="13"/>
        <v>--</v>
      </c>
      <c r="AB27" s="1231">
        <f t="shared" si="14"/>
      </c>
      <c r="AC27" s="1232">
        <f t="shared" si="15"/>
        <v>0</v>
      </c>
      <c r="AD27" s="1233">
        <f t="shared" si="17"/>
      </c>
      <c r="AE27" s="1121"/>
    </row>
    <row r="28" spans="1:32" s="1102" customFormat="1" ht="16.5" customHeight="1">
      <c r="A28" s="1101"/>
      <c r="B28" s="1118"/>
      <c r="C28" s="1196"/>
      <c r="D28" s="1196"/>
      <c r="E28" s="1237"/>
      <c r="F28" s="1238"/>
      <c r="G28" s="1239"/>
      <c r="H28" s="1235"/>
      <c r="I28" s="1240"/>
      <c r="J28" s="1215">
        <f t="shared" si="16"/>
        <v>0</v>
      </c>
      <c r="K28" s="1216"/>
      <c r="L28" s="1216"/>
      <c r="M28" s="1217">
        <f t="shared" si="0"/>
      </c>
      <c r="N28" s="1218">
        <f t="shared" si="1"/>
      </c>
      <c r="O28" s="1219"/>
      <c r="P28" s="1220">
        <f t="shared" si="2"/>
      </c>
      <c r="Q28" s="1221">
        <f t="shared" si="3"/>
      </c>
      <c r="R28" s="1222">
        <f t="shared" si="4"/>
      </c>
      <c r="S28" s="1201">
        <f t="shared" si="5"/>
        <v>20</v>
      </c>
      <c r="T28" s="1223" t="str">
        <f t="shared" si="6"/>
        <v>--</v>
      </c>
      <c r="U28" s="1224" t="str">
        <f t="shared" si="7"/>
        <v>--</v>
      </c>
      <c r="V28" s="1225" t="str">
        <f t="shared" si="8"/>
        <v>--</v>
      </c>
      <c r="W28" s="1226" t="str">
        <f t="shared" si="9"/>
        <v>--</v>
      </c>
      <c r="X28" s="1227" t="str">
        <f t="shared" si="10"/>
        <v>--</v>
      </c>
      <c r="Y28" s="1228" t="str">
        <f t="shared" si="11"/>
        <v>--</v>
      </c>
      <c r="Z28" s="1229" t="str">
        <f t="shared" si="12"/>
        <v>--</v>
      </c>
      <c r="AA28" s="1230" t="str">
        <f t="shared" si="13"/>
        <v>--</v>
      </c>
      <c r="AB28" s="1231">
        <f t="shared" si="14"/>
      </c>
      <c r="AC28" s="1232">
        <f t="shared" si="15"/>
        <v>0</v>
      </c>
      <c r="AD28" s="1233">
        <f t="shared" si="17"/>
      </c>
      <c r="AE28" s="1121"/>
      <c r="AF28" s="1119"/>
    </row>
    <row r="29" spans="1:31" s="1102" customFormat="1" ht="16.5" customHeight="1">
      <c r="A29" s="1101"/>
      <c r="B29" s="1118"/>
      <c r="C29" s="1196"/>
      <c r="D29" s="1196"/>
      <c r="E29" s="1196"/>
      <c r="F29" s="1238"/>
      <c r="G29" s="1239"/>
      <c r="H29" s="1235"/>
      <c r="I29" s="1240"/>
      <c r="J29" s="1215">
        <f t="shared" si="16"/>
        <v>0</v>
      </c>
      <c r="K29" s="1216"/>
      <c r="L29" s="1216"/>
      <c r="M29" s="1217">
        <f t="shared" si="0"/>
      </c>
      <c r="N29" s="1218">
        <f t="shared" si="1"/>
      </c>
      <c r="O29" s="1219"/>
      <c r="P29" s="1220">
        <f t="shared" si="2"/>
      </c>
      <c r="Q29" s="1221">
        <f t="shared" si="3"/>
      </c>
      <c r="R29" s="1222">
        <f t="shared" si="4"/>
      </c>
      <c r="S29" s="1201">
        <f t="shared" si="5"/>
        <v>20</v>
      </c>
      <c r="T29" s="1223" t="str">
        <f t="shared" si="6"/>
        <v>--</v>
      </c>
      <c r="U29" s="1224" t="str">
        <f t="shared" si="7"/>
        <v>--</v>
      </c>
      <c r="V29" s="1225" t="str">
        <f t="shared" si="8"/>
        <v>--</v>
      </c>
      <c r="W29" s="1226" t="str">
        <f t="shared" si="9"/>
        <v>--</v>
      </c>
      <c r="X29" s="1227" t="str">
        <f t="shared" si="10"/>
        <v>--</v>
      </c>
      <c r="Y29" s="1228" t="str">
        <f t="shared" si="11"/>
        <v>--</v>
      </c>
      <c r="Z29" s="1229" t="str">
        <f t="shared" si="12"/>
        <v>--</v>
      </c>
      <c r="AA29" s="1230" t="str">
        <f t="shared" si="13"/>
        <v>--</v>
      </c>
      <c r="AB29" s="1231">
        <f t="shared" si="14"/>
      </c>
      <c r="AC29" s="1232">
        <f t="shared" si="15"/>
        <v>0</v>
      </c>
      <c r="AD29" s="1233">
        <f t="shared" si="17"/>
      </c>
      <c r="AE29" s="1121"/>
    </row>
    <row r="30" spans="1:31" s="1102" customFormat="1" ht="16.5" customHeight="1">
      <c r="A30" s="1101"/>
      <c r="B30" s="1118"/>
      <c r="C30" s="1196"/>
      <c r="D30" s="1196"/>
      <c r="E30" s="1237"/>
      <c r="F30" s="1238"/>
      <c r="G30" s="1239"/>
      <c r="H30" s="1235"/>
      <c r="I30" s="1240"/>
      <c r="J30" s="1215">
        <f t="shared" si="16"/>
        <v>0</v>
      </c>
      <c r="K30" s="1216"/>
      <c r="L30" s="1216"/>
      <c r="M30" s="1217">
        <f t="shared" si="0"/>
      </c>
      <c r="N30" s="1218">
        <f t="shared" si="1"/>
      </c>
      <c r="O30" s="1219"/>
      <c r="P30" s="1220">
        <f t="shared" si="2"/>
      </c>
      <c r="Q30" s="1221">
        <f t="shared" si="3"/>
      </c>
      <c r="R30" s="1222">
        <f t="shared" si="4"/>
      </c>
      <c r="S30" s="1201">
        <f t="shared" si="5"/>
        <v>20</v>
      </c>
      <c r="T30" s="1223" t="str">
        <f t="shared" si="6"/>
        <v>--</v>
      </c>
      <c r="U30" s="1224" t="str">
        <f t="shared" si="7"/>
        <v>--</v>
      </c>
      <c r="V30" s="1225" t="str">
        <f t="shared" si="8"/>
        <v>--</v>
      </c>
      <c r="W30" s="1226" t="str">
        <f t="shared" si="9"/>
        <v>--</v>
      </c>
      <c r="X30" s="1227" t="str">
        <f t="shared" si="10"/>
        <v>--</v>
      </c>
      <c r="Y30" s="1228" t="str">
        <f t="shared" si="11"/>
        <v>--</v>
      </c>
      <c r="Z30" s="1229" t="str">
        <f t="shared" si="12"/>
        <v>--</v>
      </c>
      <c r="AA30" s="1230" t="str">
        <f t="shared" si="13"/>
        <v>--</v>
      </c>
      <c r="AB30" s="1231">
        <f t="shared" si="14"/>
      </c>
      <c r="AC30" s="1232">
        <f t="shared" si="15"/>
        <v>0</v>
      </c>
      <c r="AD30" s="1233">
        <f t="shared" si="17"/>
      </c>
      <c r="AE30" s="1121"/>
    </row>
    <row r="31" spans="1:31" s="1102" customFormat="1" ht="16.5" customHeight="1">
      <c r="A31" s="1101"/>
      <c r="B31" s="1118"/>
      <c r="C31" s="1196"/>
      <c r="D31" s="1196"/>
      <c r="E31" s="1196"/>
      <c r="F31" s="1238"/>
      <c r="G31" s="1239"/>
      <c r="H31" s="1235"/>
      <c r="I31" s="1240"/>
      <c r="J31" s="1215">
        <f t="shared" si="16"/>
        <v>0</v>
      </c>
      <c r="K31" s="1216"/>
      <c r="L31" s="1216"/>
      <c r="M31" s="1217">
        <f t="shared" si="0"/>
      </c>
      <c r="N31" s="1218">
        <f t="shared" si="1"/>
      </c>
      <c r="O31" s="1219"/>
      <c r="P31" s="1220">
        <f t="shared" si="2"/>
      </c>
      <c r="Q31" s="1221">
        <f t="shared" si="3"/>
      </c>
      <c r="R31" s="1222">
        <f t="shared" si="4"/>
      </c>
      <c r="S31" s="1201">
        <f t="shared" si="5"/>
        <v>20</v>
      </c>
      <c r="T31" s="1223" t="str">
        <f t="shared" si="6"/>
        <v>--</v>
      </c>
      <c r="U31" s="1224" t="str">
        <f t="shared" si="7"/>
        <v>--</v>
      </c>
      <c r="V31" s="1225" t="str">
        <f t="shared" si="8"/>
        <v>--</v>
      </c>
      <c r="W31" s="1226" t="str">
        <f t="shared" si="9"/>
        <v>--</v>
      </c>
      <c r="X31" s="1227" t="str">
        <f t="shared" si="10"/>
        <v>--</v>
      </c>
      <c r="Y31" s="1228" t="str">
        <f t="shared" si="11"/>
        <v>--</v>
      </c>
      <c r="Z31" s="1229" t="str">
        <f t="shared" si="12"/>
        <v>--</v>
      </c>
      <c r="AA31" s="1230" t="str">
        <f t="shared" si="13"/>
        <v>--</v>
      </c>
      <c r="AB31" s="1231">
        <f t="shared" si="14"/>
      </c>
      <c r="AC31" s="1232">
        <f t="shared" si="15"/>
        <v>0</v>
      </c>
      <c r="AD31" s="1233">
        <f t="shared" si="17"/>
      </c>
      <c r="AE31" s="1121"/>
    </row>
    <row r="32" spans="1:31" s="1102" customFormat="1" ht="16.5" customHeight="1">
      <c r="A32" s="1101"/>
      <c r="B32" s="1118"/>
      <c r="C32" s="1196"/>
      <c r="D32" s="1196"/>
      <c r="E32" s="1237"/>
      <c r="F32" s="1238"/>
      <c r="G32" s="1241"/>
      <c r="H32" s="1235"/>
      <c r="I32" s="1240"/>
      <c r="J32" s="1215">
        <f t="shared" si="16"/>
        <v>0</v>
      </c>
      <c r="K32" s="1216"/>
      <c r="L32" s="1216"/>
      <c r="M32" s="1217">
        <f t="shared" si="0"/>
      </c>
      <c r="N32" s="1218">
        <f t="shared" si="1"/>
      </c>
      <c r="O32" s="1219"/>
      <c r="P32" s="1220">
        <f t="shared" si="2"/>
      </c>
      <c r="Q32" s="1221">
        <f t="shared" si="3"/>
      </c>
      <c r="R32" s="1222">
        <f t="shared" si="4"/>
      </c>
      <c r="S32" s="1201">
        <f t="shared" si="5"/>
        <v>20</v>
      </c>
      <c r="T32" s="1223" t="str">
        <f t="shared" si="6"/>
        <v>--</v>
      </c>
      <c r="U32" s="1224" t="str">
        <f t="shared" si="7"/>
        <v>--</v>
      </c>
      <c r="V32" s="1225" t="str">
        <f t="shared" si="8"/>
        <v>--</v>
      </c>
      <c r="W32" s="1226" t="str">
        <f t="shared" si="9"/>
        <v>--</v>
      </c>
      <c r="X32" s="1227" t="str">
        <f t="shared" si="10"/>
        <v>--</v>
      </c>
      <c r="Y32" s="1228" t="str">
        <f t="shared" si="11"/>
        <v>--</v>
      </c>
      <c r="Z32" s="1229" t="str">
        <f t="shared" si="12"/>
        <v>--</v>
      </c>
      <c r="AA32" s="1230" t="str">
        <f t="shared" si="13"/>
        <v>--</v>
      </c>
      <c r="AB32" s="1231">
        <f t="shared" si="14"/>
      </c>
      <c r="AC32" s="1232">
        <f t="shared" si="15"/>
        <v>0</v>
      </c>
      <c r="AD32" s="1233">
        <f t="shared" si="17"/>
      </c>
      <c r="AE32" s="1121"/>
    </row>
    <row r="33" spans="1:31" s="1102" customFormat="1" ht="16.5" customHeight="1">
      <c r="A33" s="1101"/>
      <c r="B33" s="1118"/>
      <c r="C33" s="1196"/>
      <c r="D33" s="1196"/>
      <c r="E33" s="1196"/>
      <c r="F33" s="1238"/>
      <c r="G33" s="1241"/>
      <c r="H33" s="1235"/>
      <c r="I33" s="1240"/>
      <c r="J33" s="1215">
        <f t="shared" si="16"/>
        <v>0</v>
      </c>
      <c r="K33" s="1216"/>
      <c r="L33" s="1216"/>
      <c r="M33" s="1217">
        <f t="shared" si="0"/>
      </c>
      <c r="N33" s="1218">
        <f t="shared" si="1"/>
      </c>
      <c r="O33" s="1219"/>
      <c r="P33" s="1220">
        <f t="shared" si="2"/>
      </c>
      <c r="Q33" s="1221">
        <f t="shared" si="3"/>
      </c>
      <c r="R33" s="1222">
        <f t="shared" si="4"/>
      </c>
      <c r="S33" s="1201">
        <f t="shared" si="5"/>
        <v>20</v>
      </c>
      <c r="T33" s="1223" t="str">
        <f t="shared" si="6"/>
        <v>--</v>
      </c>
      <c r="U33" s="1224" t="str">
        <f t="shared" si="7"/>
        <v>--</v>
      </c>
      <c r="V33" s="1225" t="str">
        <f t="shared" si="8"/>
        <v>--</v>
      </c>
      <c r="W33" s="1226" t="str">
        <f t="shared" si="9"/>
        <v>--</v>
      </c>
      <c r="X33" s="1227" t="str">
        <f t="shared" si="10"/>
        <v>--</v>
      </c>
      <c r="Y33" s="1228" t="str">
        <f t="shared" si="11"/>
        <v>--</v>
      </c>
      <c r="Z33" s="1229" t="str">
        <f t="shared" si="12"/>
        <v>--</v>
      </c>
      <c r="AA33" s="1230" t="str">
        <f t="shared" si="13"/>
        <v>--</v>
      </c>
      <c r="AB33" s="1231">
        <f t="shared" si="14"/>
      </c>
      <c r="AC33" s="1232">
        <f t="shared" si="15"/>
        <v>0</v>
      </c>
      <c r="AD33" s="1233">
        <f t="shared" si="17"/>
      </c>
      <c r="AE33" s="1121"/>
    </row>
    <row r="34" spans="1:31" s="1102" customFormat="1" ht="16.5" customHeight="1">
      <c r="A34" s="1101"/>
      <c r="B34" s="1118"/>
      <c r="C34" s="1196"/>
      <c r="D34" s="1196"/>
      <c r="E34" s="1237"/>
      <c r="F34" s="1238"/>
      <c r="G34" s="1241"/>
      <c r="H34" s="1235"/>
      <c r="I34" s="1240"/>
      <c r="J34" s="1215">
        <f t="shared" si="16"/>
        <v>0</v>
      </c>
      <c r="K34" s="1216"/>
      <c r="L34" s="1216"/>
      <c r="M34" s="1217">
        <f t="shared" si="0"/>
      </c>
      <c r="N34" s="1218">
        <f t="shared" si="1"/>
      </c>
      <c r="O34" s="1219"/>
      <c r="P34" s="1220">
        <f t="shared" si="2"/>
      </c>
      <c r="Q34" s="1221">
        <f t="shared" si="3"/>
      </c>
      <c r="R34" s="1222">
        <f t="shared" si="4"/>
      </c>
      <c r="S34" s="1201">
        <f t="shared" si="5"/>
        <v>20</v>
      </c>
      <c r="T34" s="1223" t="str">
        <f t="shared" si="6"/>
        <v>--</v>
      </c>
      <c r="U34" s="1224" t="str">
        <f t="shared" si="7"/>
        <v>--</v>
      </c>
      <c r="V34" s="1225" t="str">
        <f t="shared" si="8"/>
        <v>--</v>
      </c>
      <c r="W34" s="1226" t="str">
        <f t="shared" si="9"/>
        <v>--</v>
      </c>
      <c r="X34" s="1227" t="str">
        <f t="shared" si="10"/>
        <v>--</v>
      </c>
      <c r="Y34" s="1228" t="str">
        <f t="shared" si="11"/>
        <v>--</v>
      </c>
      <c r="Z34" s="1229" t="str">
        <f t="shared" si="12"/>
        <v>--</v>
      </c>
      <c r="AA34" s="1230" t="str">
        <f t="shared" si="13"/>
        <v>--</v>
      </c>
      <c r="AB34" s="1231">
        <f t="shared" si="14"/>
      </c>
      <c r="AC34" s="1232">
        <f t="shared" si="15"/>
        <v>0</v>
      </c>
      <c r="AD34" s="1233">
        <f t="shared" si="17"/>
      </c>
      <c r="AE34" s="1121"/>
    </row>
    <row r="35" spans="1:31" s="1102" customFormat="1" ht="16.5" customHeight="1">
      <c r="A35" s="1101"/>
      <c r="B35" s="1118"/>
      <c r="C35" s="1196"/>
      <c r="D35" s="1196"/>
      <c r="E35" s="1196"/>
      <c r="F35" s="1238"/>
      <c r="G35" s="1241"/>
      <c r="H35" s="1235"/>
      <c r="I35" s="1240"/>
      <c r="J35" s="1215">
        <f t="shared" si="16"/>
        <v>0</v>
      </c>
      <c r="K35" s="1216"/>
      <c r="L35" s="1216"/>
      <c r="M35" s="1217">
        <f t="shared" si="0"/>
      </c>
      <c r="N35" s="1218">
        <f t="shared" si="1"/>
      </c>
      <c r="O35" s="1219"/>
      <c r="P35" s="1220">
        <f t="shared" si="2"/>
      </c>
      <c r="Q35" s="1221">
        <f t="shared" si="3"/>
      </c>
      <c r="R35" s="1222">
        <f t="shared" si="4"/>
      </c>
      <c r="S35" s="1201">
        <f t="shared" si="5"/>
        <v>20</v>
      </c>
      <c r="T35" s="1223" t="str">
        <f t="shared" si="6"/>
        <v>--</v>
      </c>
      <c r="U35" s="1224" t="str">
        <f t="shared" si="7"/>
        <v>--</v>
      </c>
      <c r="V35" s="1225" t="str">
        <f t="shared" si="8"/>
        <v>--</v>
      </c>
      <c r="W35" s="1226" t="str">
        <f t="shared" si="9"/>
        <v>--</v>
      </c>
      <c r="X35" s="1227" t="str">
        <f t="shared" si="10"/>
        <v>--</v>
      </c>
      <c r="Y35" s="1228" t="str">
        <f t="shared" si="11"/>
        <v>--</v>
      </c>
      <c r="Z35" s="1229" t="str">
        <f t="shared" si="12"/>
        <v>--</v>
      </c>
      <c r="AA35" s="1230" t="str">
        <f t="shared" si="13"/>
        <v>--</v>
      </c>
      <c r="AB35" s="1231">
        <f t="shared" si="14"/>
      </c>
      <c r="AC35" s="1232">
        <f t="shared" si="15"/>
        <v>0</v>
      </c>
      <c r="AD35" s="1233">
        <f t="shared" si="17"/>
      </c>
      <c r="AE35" s="1121"/>
    </row>
    <row r="36" spans="1:31" s="1102" customFormat="1" ht="16.5" customHeight="1">
      <c r="A36" s="1101"/>
      <c r="B36" s="1118"/>
      <c r="C36" s="1196"/>
      <c r="D36" s="1196"/>
      <c r="E36" s="1237"/>
      <c r="F36" s="1238"/>
      <c r="G36" s="1241"/>
      <c r="H36" s="1235"/>
      <c r="I36" s="1240"/>
      <c r="J36" s="1215">
        <f t="shared" si="16"/>
        <v>0</v>
      </c>
      <c r="K36" s="1216"/>
      <c r="L36" s="1216"/>
      <c r="M36" s="1217">
        <f t="shared" si="0"/>
      </c>
      <c r="N36" s="1218">
        <f t="shared" si="1"/>
      </c>
      <c r="O36" s="1219"/>
      <c r="P36" s="1220">
        <f t="shared" si="2"/>
      </c>
      <c r="Q36" s="1221">
        <f t="shared" si="3"/>
      </c>
      <c r="R36" s="1222">
        <f t="shared" si="4"/>
      </c>
      <c r="S36" s="1201">
        <f t="shared" si="5"/>
        <v>20</v>
      </c>
      <c r="T36" s="1223" t="str">
        <f t="shared" si="6"/>
        <v>--</v>
      </c>
      <c r="U36" s="1224" t="str">
        <f t="shared" si="7"/>
        <v>--</v>
      </c>
      <c r="V36" s="1225" t="str">
        <f t="shared" si="8"/>
        <v>--</v>
      </c>
      <c r="W36" s="1226" t="str">
        <f t="shared" si="9"/>
        <v>--</v>
      </c>
      <c r="X36" s="1227" t="str">
        <f t="shared" si="10"/>
        <v>--</v>
      </c>
      <c r="Y36" s="1228" t="str">
        <f t="shared" si="11"/>
        <v>--</v>
      </c>
      <c r="Z36" s="1229" t="str">
        <f t="shared" si="12"/>
        <v>--</v>
      </c>
      <c r="AA36" s="1230" t="str">
        <f t="shared" si="13"/>
        <v>--</v>
      </c>
      <c r="AB36" s="1231">
        <f t="shared" si="14"/>
      </c>
      <c r="AC36" s="1232">
        <f t="shared" si="15"/>
        <v>0</v>
      </c>
      <c r="AD36" s="1233">
        <f t="shared" si="17"/>
      </c>
      <c r="AE36" s="1121"/>
    </row>
    <row r="37" spans="1:31" s="1102" customFormat="1" ht="16.5" customHeight="1">
      <c r="A37" s="1101"/>
      <c r="B37" s="1118"/>
      <c r="C37" s="1196"/>
      <c r="D37" s="1196"/>
      <c r="E37" s="1196"/>
      <c r="F37" s="1238"/>
      <c r="G37" s="1241"/>
      <c r="H37" s="1235"/>
      <c r="I37" s="1240"/>
      <c r="J37" s="1215">
        <f t="shared" si="16"/>
        <v>0</v>
      </c>
      <c r="K37" s="1216"/>
      <c r="L37" s="1216"/>
      <c r="M37" s="1217">
        <f t="shared" si="0"/>
      </c>
      <c r="N37" s="1218">
        <f t="shared" si="1"/>
      </c>
      <c r="O37" s="1219"/>
      <c r="P37" s="1220">
        <f t="shared" si="2"/>
      </c>
      <c r="Q37" s="1221">
        <f t="shared" si="3"/>
      </c>
      <c r="R37" s="1222">
        <f t="shared" si="4"/>
      </c>
      <c r="S37" s="1201">
        <f t="shared" si="5"/>
        <v>20</v>
      </c>
      <c r="T37" s="1223" t="str">
        <f t="shared" si="6"/>
        <v>--</v>
      </c>
      <c r="U37" s="1224" t="str">
        <f t="shared" si="7"/>
        <v>--</v>
      </c>
      <c r="V37" s="1225" t="str">
        <f t="shared" si="8"/>
        <v>--</v>
      </c>
      <c r="W37" s="1226" t="str">
        <f t="shared" si="9"/>
        <v>--</v>
      </c>
      <c r="X37" s="1227" t="str">
        <f t="shared" si="10"/>
        <v>--</v>
      </c>
      <c r="Y37" s="1228" t="str">
        <f t="shared" si="11"/>
        <v>--</v>
      </c>
      <c r="Z37" s="1229" t="str">
        <f t="shared" si="12"/>
        <v>--</v>
      </c>
      <c r="AA37" s="1230" t="str">
        <f t="shared" si="13"/>
        <v>--</v>
      </c>
      <c r="AB37" s="1231">
        <f t="shared" si="14"/>
      </c>
      <c r="AC37" s="1232">
        <f t="shared" si="15"/>
        <v>0</v>
      </c>
      <c r="AD37" s="1233">
        <f t="shared" si="17"/>
      </c>
      <c r="AE37" s="1121"/>
    </row>
    <row r="38" spans="1:31" s="1102" customFormat="1" ht="16.5" customHeight="1">
      <c r="A38" s="1101"/>
      <c r="B38" s="1118"/>
      <c r="C38" s="1196"/>
      <c r="D38" s="1196"/>
      <c r="E38" s="1237"/>
      <c r="F38" s="1238"/>
      <c r="G38" s="1241"/>
      <c r="H38" s="1235"/>
      <c r="I38" s="1240"/>
      <c r="J38" s="1215">
        <f t="shared" si="16"/>
        <v>0</v>
      </c>
      <c r="K38" s="1216"/>
      <c r="L38" s="1216"/>
      <c r="M38" s="1217">
        <f t="shared" si="0"/>
      </c>
      <c r="N38" s="1218">
        <f t="shared" si="1"/>
      </c>
      <c r="O38" s="1219"/>
      <c r="P38" s="1220">
        <f t="shared" si="2"/>
      </c>
      <c r="Q38" s="1221">
        <f t="shared" si="3"/>
      </c>
      <c r="R38" s="1222">
        <f t="shared" si="4"/>
      </c>
      <c r="S38" s="1201">
        <f t="shared" si="5"/>
        <v>20</v>
      </c>
      <c r="T38" s="1223" t="str">
        <f t="shared" si="6"/>
        <v>--</v>
      </c>
      <c r="U38" s="1224" t="str">
        <f t="shared" si="7"/>
        <v>--</v>
      </c>
      <c r="V38" s="1225" t="str">
        <f t="shared" si="8"/>
        <v>--</v>
      </c>
      <c r="W38" s="1226" t="str">
        <f t="shared" si="9"/>
        <v>--</v>
      </c>
      <c r="X38" s="1227" t="str">
        <f t="shared" si="10"/>
        <v>--</v>
      </c>
      <c r="Y38" s="1228" t="str">
        <f t="shared" si="11"/>
        <v>--</v>
      </c>
      <c r="Z38" s="1229" t="str">
        <f t="shared" si="12"/>
        <v>--</v>
      </c>
      <c r="AA38" s="1230" t="str">
        <f t="shared" si="13"/>
        <v>--</v>
      </c>
      <c r="AB38" s="1231">
        <f t="shared" si="14"/>
      </c>
      <c r="AC38" s="1232">
        <f t="shared" si="15"/>
        <v>0</v>
      </c>
      <c r="AD38" s="1233">
        <f t="shared" si="17"/>
      </c>
      <c r="AE38" s="1121"/>
    </row>
    <row r="39" spans="1:31" s="1102" customFormat="1" ht="16.5" customHeight="1">
      <c r="A39" s="1101"/>
      <c r="B39" s="1118"/>
      <c r="C39" s="1196"/>
      <c r="D39" s="1196"/>
      <c r="E39" s="1196"/>
      <c r="F39" s="1238"/>
      <c r="G39" s="1241"/>
      <c r="H39" s="1235"/>
      <c r="I39" s="1240"/>
      <c r="J39" s="1215">
        <f t="shared" si="16"/>
        <v>0</v>
      </c>
      <c r="K39" s="1216"/>
      <c r="L39" s="1216"/>
      <c r="M39" s="1217">
        <f t="shared" si="0"/>
      </c>
      <c r="N39" s="1218">
        <f t="shared" si="1"/>
      </c>
      <c r="O39" s="1219"/>
      <c r="P39" s="1220">
        <f t="shared" si="2"/>
      </c>
      <c r="Q39" s="1221">
        <f t="shared" si="3"/>
      </c>
      <c r="R39" s="1222">
        <f t="shared" si="4"/>
      </c>
      <c r="S39" s="1201">
        <f t="shared" si="5"/>
        <v>20</v>
      </c>
      <c r="T39" s="1223" t="str">
        <f t="shared" si="6"/>
        <v>--</v>
      </c>
      <c r="U39" s="1224" t="str">
        <f t="shared" si="7"/>
        <v>--</v>
      </c>
      <c r="V39" s="1225" t="str">
        <f t="shared" si="8"/>
        <v>--</v>
      </c>
      <c r="W39" s="1226" t="str">
        <f t="shared" si="9"/>
        <v>--</v>
      </c>
      <c r="X39" s="1227" t="str">
        <f t="shared" si="10"/>
        <v>--</v>
      </c>
      <c r="Y39" s="1228" t="str">
        <f t="shared" si="11"/>
        <v>--</v>
      </c>
      <c r="Z39" s="1229" t="str">
        <f t="shared" si="12"/>
        <v>--</v>
      </c>
      <c r="AA39" s="1230" t="str">
        <f t="shared" si="13"/>
        <v>--</v>
      </c>
      <c r="AB39" s="1231">
        <f t="shared" si="14"/>
      </c>
      <c r="AC39" s="1232">
        <f t="shared" si="15"/>
        <v>0</v>
      </c>
      <c r="AD39" s="1233">
        <f t="shared" si="17"/>
      </c>
      <c r="AE39" s="1121"/>
    </row>
    <row r="40" spans="1:31" s="1102" customFormat="1" ht="16.5" customHeight="1">
      <c r="A40" s="1101"/>
      <c r="B40" s="1118"/>
      <c r="C40" s="1196"/>
      <c r="D40" s="1196"/>
      <c r="E40" s="1237"/>
      <c r="F40" s="1238"/>
      <c r="G40" s="1241"/>
      <c r="H40" s="1235"/>
      <c r="I40" s="1240"/>
      <c r="J40" s="1215">
        <f t="shared" si="16"/>
        <v>0</v>
      </c>
      <c r="K40" s="1216"/>
      <c r="L40" s="1216"/>
      <c r="M40" s="1217">
        <f t="shared" si="0"/>
      </c>
      <c r="N40" s="1218">
        <f t="shared" si="1"/>
      </c>
      <c r="O40" s="1219"/>
      <c r="P40" s="1220">
        <f t="shared" si="2"/>
      </c>
      <c r="Q40" s="1221">
        <f t="shared" si="3"/>
      </c>
      <c r="R40" s="1222">
        <f t="shared" si="4"/>
      </c>
      <c r="S40" s="1201">
        <f t="shared" si="5"/>
        <v>20</v>
      </c>
      <c r="T40" s="1223" t="str">
        <f t="shared" si="6"/>
        <v>--</v>
      </c>
      <c r="U40" s="1224" t="str">
        <f t="shared" si="7"/>
        <v>--</v>
      </c>
      <c r="V40" s="1225" t="str">
        <f t="shared" si="8"/>
        <v>--</v>
      </c>
      <c r="W40" s="1226" t="str">
        <f t="shared" si="9"/>
        <v>--</v>
      </c>
      <c r="X40" s="1227" t="str">
        <f t="shared" si="10"/>
        <v>--</v>
      </c>
      <c r="Y40" s="1228" t="str">
        <f t="shared" si="11"/>
        <v>--</v>
      </c>
      <c r="Z40" s="1229" t="str">
        <f t="shared" si="12"/>
        <v>--</v>
      </c>
      <c r="AA40" s="1230" t="str">
        <f t="shared" si="13"/>
        <v>--</v>
      </c>
      <c r="AB40" s="1231">
        <f t="shared" si="14"/>
      </c>
      <c r="AC40" s="1232">
        <f t="shared" si="15"/>
        <v>0</v>
      </c>
      <c r="AD40" s="1233">
        <f t="shared" si="17"/>
      </c>
      <c r="AE40" s="1121"/>
    </row>
    <row r="41" spans="1:31" s="1102" customFormat="1" ht="16.5" customHeight="1">
      <c r="A41" s="1101"/>
      <c r="B41" s="1118"/>
      <c r="C41" s="1196"/>
      <c r="D41" s="1196"/>
      <c r="E41" s="1196"/>
      <c r="F41" s="1238"/>
      <c r="G41" s="1241"/>
      <c r="H41" s="1235"/>
      <c r="I41" s="1240"/>
      <c r="J41" s="1215">
        <f t="shared" si="16"/>
        <v>0</v>
      </c>
      <c r="K41" s="1216"/>
      <c r="L41" s="1216"/>
      <c r="M41" s="1217">
        <f t="shared" si="0"/>
      </c>
      <c r="N41" s="1218">
        <f t="shared" si="1"/>
      </c>
      <c r="O41" s="1219"/>
      <c r="P41" s="1220">
        <f t="shared" si="2"/>
      </c>
      <c r="Q41" s="1221">
        <f t="shared" si="3"/>
      </c>
      <c r="R41" s="1222">
        <f t="shared" si="4"/>
      </c>
      <c r="S41" s="1201">
        <f t="shared" si="5"/>
        <v>20</v>
      </c>
      <c r="T41" s="1223" t="str">
        <f t="shared" si="6"/>
        <v>--</v>
      </c>
      <c r="U41" s="1224" t="str">
        <f t="shared" si="7"/>
        <v>--</v>
      </c>
      <c r="V41" s="1225" t="str">
        <f t="shared" si="8"/>
        <v>--</v>
      </c>
      <c r="W41" s="1226" t="str">
        <f t="shared" si="9"/>
        <v>--</v>
      </c>
      <c r="X41" s="1227" t="str">
        <f t="shared" si="10"/>
        <v>--</v>
      </c>
      <c r="Y41" s="1228" t="str">
        <f t="shared" si="11"/>
        <v>--</v>
      </c>
      <c r="Z41" s="1229" t="str">
        <f t="shared" si="12"/>
        <v>--</v>
      </c>
      <c r="AA41" s="1230" t="str">
        <f t="shared" si="13"/>
        <v>--</v>
      </c>
      <c r="AB41" s="1231">
        <f t="shared" si="14"/>
      </c>
      <c r="AC41" s="1232">
        <f t="shared" si="15"/>
        <v>0</v>
      </c>
      <c r="AD41" s="1233">
        <f t="shared" si="17"/>
      </c>
      <c r="AE41" s="1121"/>
    </row>
    <row r="42" spans="1:31" s="1102" customFormat="1" ht="16.5" customHeight="1" thickBot="1">
      <c r="A42" s="1101"/>
      <c r="B42" s="1118"/>
      <c r="C42" s="1242"/>
      <c r="D42" s="1242"/>
      <c r="E42" s="1242"/>
      <c r="F42" s="1242"/>
      <c r="G42" s="1242"/>
      <c r="H42" s="1242"/>
      <c r="I42" s="1243"/>
      <c r="J42" s="1244"/>
      <c r="K42" s="1245"/>
      <c r="L42" s="1246"/>
      <c r="M42" s="1247"/>
      <c r="N42" s="1248"/>
      <c r="O42" s="1249"/>
      <c r="P42" s="1250"/>
      <c r="Q42" s="1251"/>
      <c r="R42" s="1251"/>
      <c r="S42" s="1252"/>
      <c r="T42" s="1253"/>
      <c r="U42" s="1254"/>
      <c r="V42" s="1255"/>
      <c r="W42" s="1256"/>
      <c r="X42" s="1257"/>
      <c r="Y42" s="1258"/>
      <c r="Z42" s="1259"/>
      <c r="AA42" s="1260"/>
      <c r="AB42" s="1261"/>
      <c r="AC42" s="1262"/>
      <c r="AD42" s="1263"/>
      <c r="AE42" s="1121"/>
    </row>
    <row r="43" spans="1:31" s="1102" customFormat="1" ht="16.5" customHeight="1" thickBot="1" thickTop="1">
      <c r="A43" s="1101"/>
      <c r="B43" s="1118"/>
      <c r="C43" s="1264" t="s">
        <v>286</v>
      </c>
      <c r="D43" s="1265" t="s">
        <v>289</v>
      </c>
      <c r="E43" s="1266"/>
      <c r="F43" s="1267"/>
      <c r="G43" s="1119"/>
      <c r="H43" s="1119"/>
      <c r="I43" s="1119"/>
      <c r="J43" s="1119"/>
      <c r="K43" s="1119"/>
      <c r="L43" s="1154"/>
      <c r="M43" s="1119"/>
      <c r="N43" s="1119"/>
      <c r="O43" s="1119"/>
      <c r="P43" s="1119"/>
      <c r="Q43" s="1119"/>
      <c r="R43" s="1119"/>
      <c r="S43" s="1268"/>
      <c r="T43" s="1269">
        <f aca="true" t="shared" si="18" ref="T43:AA43">SUM(T20:T42)</f>
        <v>6420.959999999999</v>
      </c>
      <c r="U43" s="1270">
        <f t="shared" si="18"/>
        <v>0</v>
      </c>
      <c r="V43" s="1271">
        <f t="shared" si="18"/>
        <v>0</v>
      </c>
      <c r="W43" s="1272">
        <f t="shared" si="18"/>
        <v>0</v>
      </c>
      <c r="X43" s="1273">
        <f t="shared" si="18"/>
        <v>0</v>
      </c>
      <c r="Y43" s="1274">
        <f t="shared" si="18"/>
        <v>0</v>
      </c>
      <c r="Z43" s="1275">
        <f t="shared" si="18"/>
        <v>0</v>
      </c>
      <c r="AA43" s="1276">
        <f t="shared" si="18"/>
        <v>0</v>
      </c>
      <c r="AB43" s="1101"/>
      <c r="AC43" s="1277">
        <f>ROUND(SUM(AC20:AC42),2)</f>
        <v>6420.96</v>
      </c>
      <c r="AD43" s="1278">
        <f>ROUND(SUM(AD20:AD42),2)</f>
        <v>6420.96</v>
      </c>
      <c r="AE43" s="1121"/>
    </row>
    <row r="44" spans="1:31" s="1102" customFormat="1" ht="16.5" customHeight="1" thickBot="1" thickTop="1">
      <c r="A44" s="1101"/>
      <c r="B44" s="1279"/>
      <c r="C44" s="1280"/>
      <c r="D44" s="1280"/>
      <c r="E44" s="1280"/>
      <c r="F44" s="1280"/>
      <c r="G44" s="1280"/>
      <c r="H44" s="1280"/>
      <c r="I44" s="1280"/>
      <c r="J44" s="1280"/>
      <c r="K44" s="1280"/>
      <c r="L44" s="1280"/>
      <c r="M44" s="1280"/>
      <c r="N44" s="1280"/>
      <c r="O44" s="1280"/>
      <c r="P44" s="1280"/>
      <c r="Q44" s="1280"/>
      <c r="R44" s="1280"/>
      <c r="S44" s="1280"/>
      <c r="T44" s="1280"/>
      <c r="U44" s="1280"/>
      <c r="V44" s="1280"/>
      <c r="W44" s="1280"/>
      <c r="X44" s="1280"/>
      <c r="Y44" s="1280"/>
      <c r="Z44" s="1280"/>
      <c r="AA44" s="1280"/>
      <c r="AB44" s="1280"/>
      <c r="AC44" s="1280"/>
      <c r="AD44" s="1280"/>
      <c r="AE44" s="1281"/>
    </row>
    <row r="45" spans="1:32" ht="16.5" customHeight="1" thickTop="1">
      <c r="A45" s="1282"/>
      <c r="F45" s="1283"/>
      <c r="G45" s="1283"/>
      <c r="H45" s="1283"/>
      <c r="I45" s="1283"/>
      <c r="J45" s="1283"/>
      <c r="K45" s="1283"/>
      <c r="L45" s="1283"/>
      <c r="M45" s="1283"/>
      <c r="N45" s="1283"/>
      <c r="O45" s="1283"/>
      <c r="P45" s="1283"/>
      <c r="Q45" s="1283"/>
      <c r="R45" s="1283"/>
      <c r="S45" s="1283"/>
      <c r="T45" s="1283"/>
      <c r="U45" s="1283"/>
      <c r="V45" s="1283"/>
      <c r="W45" s="1283"/>
      <c r="X45" s="1283"/>
      <c r="Y45" s="1283"/>
      <c r="Z45" s="1283"/>
      <c r="AA45" s="1283"/>
      <c r="AB45" s="1283"/>
      <c r="AC45" s="1283"/>
      <c r="AD45" s="1283"/>
      <c r="AE45" s="1283"/>
      <c r="AF45" s="1283"/>
    </row>
    <row r="46" spans="1:32" ht="16.5" customHeight="1">
      <c r="A46" s="1282"/>
      <c r="F46" s="1283"/>
      <c r="G46" s="1283"/>
      <c r="H46" s="1283"/>
      <c r="I46" s="1283"/>
      <c r="J46" s="1283"/>
      <c r="K46" s="1283"/>
      <c r="L46" s="1283"/>
      <c r="M46" s="1283"/>
      <c r="N46" s="1283"/>
      <c r="O46" s="1283"/>
      <c r="P46" s="1283"/>
      <c r="Q46" s="1283"/>
      <c r="R46" s="1283"/>
      <c r="S46" s="1283"/>
      <c r="T46" s="1283"/>
      <c r="U46" s="1283"/>
      <c r="V46" s="1283"/>
      <c r="W46" s="1283"/>
      <c r="X46" s="1283"/>
      <c r="Y46" s="1283"/>
      <c r="Z46" s="1283"/>
      <c r="AA46" s="1283"/>
      <c r="AB46" s="1283"/>
      <c r="AC46" s="1283"/>
      <c r="AD46" s="1283"/>
      <c r="AE46" s="1283"/>
      <c r="AF46" s="1283"/>
    </row>
    <row r="47" spans="1:32" ht="16.5" customHeight="1">
      <c r="A47" s="1282"/>
      <c r="F47" s="1283"/>
      <c r="G47" s="1283"/>
      <c r="H47" s="1283"/>
      <c r="I47" s="1283"/>
      <c r="J47" s="1283"/>
      <c r="K47" s="1283"/>
      <c r="L47" s="1283"/>
      <c r="M47" s="1283"/>
      <c r="N47" s="1283"/>
      <c r="O47" s="1283"/>
      <c r="P47" s="1283"/>
      <c r="Q47" s="1283"/>
      <c r="R47" s="1283"/>
      <c r="S47" s="1283"/>
      <c r="T47" s="1283"/>
      <c r="U47" s="1283"/>
      <c r="V47" s="1283"/>
      <c r="W47" s="1283"/>
      <c r="X47" s="1283"/>
      <c r="Y47" s="1283"/>
      <c r="Z47" s="1283"/>
      <c r="AA47" s="1283"/>
      <c r="AB47" s="1283"/>
      <c r="AC47" s="1283"/>
      <c r="AD47" s="1283"/>
      <c r="AE47" s="1283"/>
      <c r="AF47" s="1283"/>
    </row>
    <row r="48" spans="1:32" ht="16.5" customHeight="1">
      <c r="A48" s="1282"/>
      <c r="F48" s="1283"/>
      <c r="G48" s="1283"/>
      <c r="H48" s="1283"/>
      <c r="I48" s="1283"/>
      <c r="J48" s="1283"/>
      <c r="K48" s="1283"/>
      <c r="L48" s="1283"/>
      <c r="M48" s="1283"/>
      <c r="N48" s="1283"/>
      <c r="O48" s="1283"/>
      <c r="P48" s="1283"/>
      <c r="Q48" s="1283"/>
      <c r="R48" s="1283"/>
      <c r="S48" s="1283"/>
      <c r="T48" s="1283"/>
      <c r="U48" s="1283"/>
      <c r="V48" s="1283"/>
      <c r="W48" s="1283"/>
      <c r="X48" s="1283"/>
      <c r="Y48" s="1283"/>
      <c r="Z48" s="1283"/>
      <c r="AA48" s="1283"/>
      <c r="AB48" s="1283"/>
      <c r="AC48" s="1283"/>
      <c r="AD48" s="1283"/>
      <c r="AE48" s="1283"/>
      <c r="AF48" s="1283"/>
    </row>
    <row r="49" spans="6:32" ht="16.5" customHeight="1">
      <c r="F49" s="1283"/>
      <c r="G49" s="1283"/>
      <c r="H49" s="1283"/>
      <c r="I49" s="1283"/>
      <c r="J49" s="1283"/>
      <c r="K49" s="1283"/>
      <c r="L49" s="1283"/>
      <c r="M49" s="1283"/>
      <c r="N49" s="1283"/>
      <c r="O49" s="1283"/>
      <c r="P49" s="1283"/>
      <c r="Q49" s="1283"/>
      <c r="R49" s="1283"/>
      <c r="S49" s="1283"/>
      <c r="T49" s="1283"/>
      <c r="U49" s="1283"/>
      <c r="V49" s="1283"/>
      <c r="W49" s="1283"/>
      <c r="X49" s="1283"/>
      <c r="Y49" s="1283"/>
      <c r="Z49" s="1283"/>
      <c r="AA49" s="1283"/>
      <c r="AB49" s="1283"/>
      <c r="AC49" s="1283"/>
      <c r="AD49" s="1283"/>
      <c r="AE49" s="1283"/>
      <c r="AF49" s="1283"/>
    </row>
    <row r="50" spans="6:32" ht="16.5" customHeight="1">
      <c r="F50" s="1283"/>
      <c r="G50" s="1283"/>
      <c r="H50" s="1283"/>
      <c r="I50" s="1283"/>
      <c r="J50" s="1283"/>
      <c r="K50" s="1283"/>
      <c r="L50" s="1283"/>
      <c r="M50" s="1283"/>
      <c r="N50" s="1283"/>
      <c r="O50" s="1283"/>
      <c r="P50" s="1283"/>
      <c r="Q50" s="1283"/>
      <c r="R50" s="1283"/>
      <c r="S50" s="1283"/>
      <c r="T50" s="1283"/>
      <c r="U50" s="1283"/>
      <c r="V50" s="1283"/>
      <c r="W50" s="1283"/>
      <c r="X50" s="1283"/>
      <c r="Y50" s="1283"/>
      <c r="Z50" s="1283"/>
      <c r="AA50" s="1283"/>
      <c r="AB50" s="1283"/>
      <c r="AC50" s="1283"/>
      <c r="AD50" s="1283"/>
      <c r="AE50" s="1283"/>
      <c r="AF50" s="1283"/>
    </row>
    <row r="51" spans="6:32" ht="16.5" customHeight="1">
      <c r="F51" s="1283"/>
      <c r="G51" s="1283"/>
      <c r="H51" s="1283"/>
      <c r="I51" s="1283"/>
      <c r="J51" s="1283"/>
      <c r="K51" s="1283"/>
      <c r="L51" s="1283"/>
      <c r="M51" s="1283"/>
      <c r="N51" s="1283"/>
      <c r="O51" s="1283"/>
      <c r="P51" s="1283"/>
      <c r="Q51" s="1283"/>
      <c r="R51" s="1283"/>
      <c r="S51" s="1283"/>
      <c r="T51" s="1283"/>
      <c r="U51" s="1283"/>
      <c r="V51" s="1283"/>
      <c r="W51" s="1283"/>
      <c r="X51" s="1283"/>
      <c r="Y51" s="1283"/>
      <c r="Z51" s="1283"/>
      <c r="AA51" s="1283"/>
      <c r="AB51" s="1283"/>
      <c r="AC51" s="1283"/>
      <c r="AD51" s="1283"/>
      <c r="AE51" s="1283"/>
      <c r="AF51" s="1283"/>
    </row>
    <row r="52" spans="6:32" ht="16.5" customHeight="1">
      <c r="F52" s="1283"/>
      <c r="G52" s="1283"/>
      <c r="H52" s="1283"/>
      <c r="I52" s="1283"/>
      <c r="J52" s="1283"/>
      <c r="K52" s="1283"/>
      <c r="L52" s="1283"/>
      <c r="M52" s="1283"/>
      <c r="N52" s="1283"/>
      <c r="O52" s="1283"/>
      <c r="P52" s="1283"/>
      <c r="Q52" s="1283"/>
      <c r="R52" s="1283"/>
      <c r="S52" s="1283"/>
      <c r="T52" s="1283"/>
      <c r="U52" s="1283"/>
      <c r="V52" s="1283"/>
      <c r="W52" s="1283"/>
      <c r="X52" s="1283"/>
      <c r="Y52" s="1283"/>
      <c r="Z52" s="1283"/>
      <c r="AA52" s="1283"/>
      <c r="AB52" s="1283"/>
      <c r="AC52" s="1283"/>
      <c r="AD52" s="1283"/>
      <c r="AE52" s="1283"/>
      <c r="AF52" s="1283"/>
    </row>
    <row r="53" spans="6:32" ht="16.5" customHeight="1">
      <c r="F53" s="1283"/>
      <c r="G53" s="1283"/>
      <c r="H53" s="1283"/>
      <c r="I53" s="1283"/>
      <c r="J53" s="1283"/>
      <c r="K53" s="1283"/>
      <c r="L53" s="1283"/>
      <c r="M53" s="1283"/>
      <c r="N53" s="1283"/>
      <c r="O53" s="1283"/>
      <c r="P53" s="1283"/>
      <c r="Q53" s="1283"/>
      <c r="R53" s="1283"/>
      <c r="S53" s="1283"/>
      <c r="T53" s="1283"/>
      <c r="U53" s="1283"/>
      <c r="V53" s="1283"/>
      <c r="W53" s="1283"/>
      <c r="X53" s="1283"/>
      <c r="Y53" s="1283"/>
      <c r="Z53" s="1283"/>
      <c r="AA53" s="1283"/>
      <c r="AB53" s="1283"/>
      <c r="AC53" s="1283"/>
      <c r="AD53" s="1283"/>
      <c r="AE53" s="1283"/>
      <c r="AF53" s="1283"/>
    </row>
    <row r="54" spans="6:32" ht="16.5" customHeight="1">
      <c r="F54" s="1283"/>
      <c r="G54" s="1283"/>
      <c r="H54" s="1283"/>
      <c r="I54" s="1283"/>
      <c r="J54" s="1283"/>
      <c r="K54" s="1283"/>
      <c r="L54" s="1283"/>
      <c r="M54" s="1283"/>
      <c r="N54" s="1283"/>
      <c r="O54" s="1283"/>
      <c r="P54" s="1283"/>
      <c r="Q54" s="1283"/>
      <c r="R54" s="1283"/>
      <c r="S54" s="1283"/>
      <c r="T54" s="1283"/>
      <c r="U54" s="1283"/>
      <c r="V54" s="1283"/>
      <c r="W54" s="1283"/>
      <c r="X54" s="1283"/>
      <c r="Y54" s="1283"/>
      <c r="Z54" s="1283"/>
      <c r="AA54" s="1283"/>
      <c r="AB54" s="1283"/>
      <c r="AC54" s="1283"/>
      <c r="AD54" s="1283"/>
      <c r="AE54" s="1283"/>
      <c r="AF54" s="1283"/>
    </row>
    <row r="55" spans="6:32" ht="16.5" customHeight="1">
      <c r="F55" s="1283"/>
      <c r="G55" s="1283"/>
      <c r="H55" s="1283"/>
      <c r="I55" s="1283"/>
      <c r="J55" s="1283"/>
      <c r="K55" s="1283"/>
      <c r="L55" s="1283"/>
      <c r="M55" s="1283"/>
      <c r="N55" s="1283"/>
      <c r="O55" s="1283"/>
      <c r="P55" s="1283"/>
      <c r="Q55" s="1283"/>
      <c r="R55" s="1283"/>
      <c r="S55" s="1283"/>
      <c r="T55" s="1283"/>
      <c r="U55" s="1283"/>
      <c r="V55" s="1283"/>
      <c r="W55" s="1283"/>
      <c r="X55" s="1283"/>
      <c r="Y55" s="1283"/>
      <c r="Z55" s="1283"/>
      <c r="AA55" s="1283"/>
      <c r="AB55" s="1283"/>
      <c r="AC55" s="1283"/>
      <c r="AD55" s="1283"/>
      <c r="AE55" s="1283"/>
      <c r="AF55" s="1283"/>
    </row>
    <row r="56" spans="6:32" ht="16.5" customHeight="1">
      <c r="F56" s="1283"/>
      <c r="G56" s="1283"/>
      <c r="H56" s="1283"/>
      <c r="I56" s="1283"/>
      <c r="J56" s="1283"/>
      <c r="K56" s="1283"/>
      <c r="L56" s="1283"/>
      <c r="M56" s="1283"/>
      <c r="N56" s="1283"/>
      <c r="O56" s="1283"/>
      <c r="P56" s="1283"/>
      <c r="Q56" s="1283"/>
      <c r="R56" s="1283"/>
      <c r="S56" s="1283"/>
      <c r="T56" s="1283"/>
      <c r="U56" s="1283"/>
      <c r="V56" s="1283"/>
      <c r="W56" s="1283"/>
      <c r="X56" s="1283"/>
      <c r="Y56" s="1283"/>
      <c r="Z56" s="1283"/>
      <c r="AA56" s="1283"/>
      <c r="AB56" s="1283"/>
      <c r="AC56" s="1283"/>
      <c r="AD56" s="1283"/>
      <c r="AE56" s="1283"/>
      <c r="AF56" s="1283"/>
    </row>
    <row r="57" spans="6:32" ht="16.5" customHeight="1">
      <c r="F57" s="1283"/>
      <c r="G57" s="1283"/>
      <c r="H57" s="1283"/>
      <c r="I57" s="1283"/>
      <c r="J57" s="1283"/>
      <c r="K57" s="1283"/>
      <c r="L57" s="1283"/>
      <c r="M57" s="1283"/>
      <c r="N57" s="1283"/>
      <c r="O57" s="1283"/>
      <c r="P57" s="1283"/>
      <c r="Q57" s="1283"/>
      <c r="R57" s="1283"/>
      <c r="S57" s="1283"/>
      <c r="T57" s="1283"/>
      <c r="U57" s="1283"/>
      <c r="V57" s="1283"/>
      <c r="W57" s="1283"/>
      <c r="X57" s="1283"/>
      <c r="Y57" s="1283"/>
      <c r="Z57" s="1283"/>
      <c r="AA57" s="1283"/>
      <c r="AB57" s="1283"/>
      <c r="AC57" s="1283"/>
      <c r="AD57" s="1283"/>
      <c r="AE57" s="1283"/>
      <c r="AF57" s="1283"/>
    </row>
    <row r="58" spans="6:32" ht="16.5" customHeight="1">
      <c r="F58" s="1283"/>
      <c r="G58" s="1283"/>
      <c r="H58" s="1283"/>
      <c r="I58" s="1283"/>
      <c r="J58" s="1283"/>
      <c r="K58" s="1283"/>
      <c r="L58" s="1283"/>
      <c r="M58" s="1283"/>
      <c r="N58" s="1283"/>
      <c r="O58" s="1283"/>
      <c r="P58" s="1283"/>
      <c r="Q58" s="1283"/>
      <c r="R58" s="1283"/>
      <c r="S58" s="1283"/>
      <c r="T58" s="1283"/>
      <c r="U58" s="1283"/>
      <c r="V58" s="1283"/>
      <c r="W58" s="1283"/>
      <c r="X58" s="1283"/>
      <c r="Y58" s="1283"/>
      <c r="Z58" s="1283"/>
      <c r="AA58" s="1283"/>
      <c r="AB58" s="1283"/>
      <c r="AC58" s="1283"/>
      <c r="AD58" s="1283"/>
      <c r="AE58" s="1283"/>
      <c r="AF58" s="1283"/>
    </row>
    <row r="59" spans="6:32" ht="16.5" customHeight="1">
      <c r="F59" s="1283"/>
      <c r="G59" s="1283"/>
      <c r="H59" s="1283"/>
      <c r="I59" s="1283"/>
      <c r="J59" s="1283"/>
      <c r="K59" s="1283"/>
      <c r="L59" s="1283"/>
      <c r="M59" s="1283"/>
      <c r="N59" s="1283"/>
      <c r="O59" s="1283"/>
      <c r="P59" s="1283"/>
      <c r="Q59" s="1283"/>
      <c r="R59" s="1283"/>
      <c r="S59" s="1283"/>
      <c r="T59" s="1283"/>
      <c r="U59" s="1283"/>
      <c r="V59" s="1283"/>
      <c r="W59" s="1283"/>
      <c r="X59" s="1283"/>
      <c r="Y59" s="1283"/>
      <c r="Z59" s="1283"/>
      <c r="AA59" s="1283"/>
      <c r="AB59" s="1283"/>
      <c r="AC59" s="1283"/>
      <c r="AD59" s="1283"/>
      <c r="AE59" s="1283"/>
      <c r="AF59" s="1283"/>
    </row>
    <row r="60" spans="6:32" ht="16.5" customHeight="1">
      <c r="F60" s="1283"/>
      <c r="G60" s="1283"/>
      <c r="H60" s="1283"/>
      <c r="I60" s="1283"/>
      <c r="J60" s="1283"/>
      <c r="K60" s="1283"/>
      <c r="L60" s="1283"/>
      <c r="M60" s="1283"/>
      <c r="N60" s="1283"/>
      <c r="O60" s="1283"/>
      <c r="P60" s="1283"/>
      <c r="Q60" s="1283"/>
      <c r="R60" s="1283"/>
      <c r="S60" s="1283"/>
      <c r="T60" s="1283"/>
      <c r="U60" s="1283"/>
      <c r="V60" s="1283"/>
      <c r="W60" s="1283"/>
      <c r="X60" s="1283"/>
      <c r="Y60" s="1283"/>
      <c r="Z60" s="1283"/>
      <c r="AA60" s="1283"/>
      <c r="AB60" s="1283"/>
      <c r="AC60" s="1283"/>
      <c r="AD60" s="1283"/>
      <c r="AE60" s="1283"/>
      <c r="AF60" s="1283"/>
    </row>
    <row r="61" spans="6:32" ht="16.5" customHeight="1">
      <c r="F61" s="1283"/>
      <c r="G61" s="1283"/>
      <c r="H61" s="1283"/>
      <c r="I61" s="1283"/>
      <c r="J61" s="1283"/>
      <c r="K61" s="1283"/>
      <c r="L61" s="1283"/>
      <c r="M61" s="1283"/>
      <c r="N61" s="1283"/>
      <c r="O61" s="1283"/>
      <c r="P61" s="1283"/>
      <c r="Q61" s="1283"/>
      <c r="R61" s="1283"/>
      <c r="S61" s="1283"/>
      <c r="T61" s="1283"/>
      <c r="U61" s="1283"/>
      <c r="V61" s="1283"/>
      <c r="W61" s="1283"/>
      <c r="X61" s="1283"/>
      <c r="Y61" s="1283"/>
      <c r="Z61" s="1283"/>
      <c r="AA61" s="1283"/>
      <c r="AB61" s="1283"/>
      <c r="AC61" s="1283"/>
      <c r="AD61" s="1283"/>
      <c r="AE61" s="1283"/>
      <c r="AF61" s="1283"/>
    </row>
    <row r="62" spans="6:32" ht="16.5" customHeight="1">
      <c r="F62" s="1283"/>
      <c r="G62" s="1283"/>
      <c r="H62" s="1283"/>
      <c r="I62" s="1283"/>
      <c r="J62" s="1283"/>
      <c r="K62" s="1283"/>
      <c r="L62" s="1283"/>
      <c r="M62" s="1283"/>
      <c r="N62" s="1283"/>
      <c r="O62" s="1283"/>
      <c r="P62" s="1283"/>
      <c r="Q62" s="1283"/>
      <c r="R62" s="1283"/>
      <c r="S62" s="1283"/>
      <c r="T62" s="1283"/>
      <c r="U62" s="1283"/>
      <c r="V62" s="1283"/>
      <c r="W62" s="1283"/>
      <c r="X62" s="1283"/>
      <c r="Y62" s="1283"/>
      <c r="Z62" s="1283"/>
      <c r="AA62" s="1283"/>
      <c r="AB62" s="1283"/>
      <c r="AC62" s="1283"/>
      <c r="AD62" s="1283"/>
      <c r="AE62" s="1283"/>
      <c r="AF62" s="1283"/>
    </row>
    <row r="63" spans="6:32" ht="16.5" customHeight="1">
      <c r="F63" s="1283"/>
      <c r="G63" s="1283"/>
      <c r="H63" s="1283"/>
      <c r="I63" s="1283"/>
      <c r="J63" s="1283"/>
      <c r="K63" s="1283"/>
      <c r="L63" s="1283"/>
      <c r="M63" s="1283"/>
      <c r="N63" s="1283"/>
      <c r="O63" s="1283"/>
      <c r="P63" s="1283"/>
      <c r="Q63" s="1283"/>
      <c r="R63" s="1283"/>
      <c r="S63" s="1283"/>
      <c r="T63" s="1283"/>
      <c r="U63" s="1283"/>
      <c r="V63" s="1283"/>
      <c r="W63" s="1283"/>
      <c r="X63" s="1283"/>
      <c r="Y63" s="1283"/>
      <c r="Z63" s="1283"/>
      <c r="AA63" s="1283"/>
      <c r="AB63" s="1283"/>
      <c r="AC63" s="1283"/>
      <c r="AD63" s="1283"/>
      <c r="AE63" s="1283"/>
      <c r="AF63" s="1283"/>
    </row>
    <row r="64" spans="6:32" ht="16.5" customHeight="1">
      <c r="F64" s="1283"/>
      <c r="G64" s="1283"/>
      <c r="H64" s="1283"/>
      <c r="I64" s="1283"/>
      <c r="J64" s="1283"/>
      <c r="K64" s="1283"/>
      <c r="L64" s="1283"/>
      <c r="M64" s="1283"/>
      <c r="N64" s="1283"/>
      <c r="O64" s="1283"/>
      <c r="P64" s="1283"/>
      <c r="Q64" s="1283"/>
      <c r="R64" s="1283"/>
      <c r="S64" s="1283"/>
      <c r="T64" s="1283"/>
      <c r="U64" s="1283"/>
      <c r="V64" s="1283"/>
      <c r="W64" s="1283"/>
      <c r="X64" s="1283"/>
      <c r="Y64" s="1283"/>
      <c r="Z64" s="1283"/>
      <c r="AA64" s="1283"/>
      <c r="AB64" s="1283"/>
      <c r="AC64" s="1283"/>
      <c r="AD64" s="1283"/>
      <c r="AE64" s="1283"/>
      <c r="AF64" s="1283"/>
    </row>
    <row r="65" spans="6:32" ht="16.5" customHeight="1">
      <c r="F65" s="1283"/>
      <c r="G65" s="1283"/>
      <c r="H65" s="1283"/>
      <c r="I65" s="1283"/>
      <c r="J65" s="1283"/>
      <c r="K65" s="1283"/>
      <c r="L65" s="1283"/>
      <c r="M65" s="1283"/>
      <c r="N65" s="1283"/>
      <c r="O65" s="1283"/>
      <c r="P65" s="1283"/>
      <c r="Q65" s="1283"/>
      <c r="R65" s="1283"/>
      <c r="S65" s="1283"/>
      <c r="T65" s="1283"/>
      <c r="U65" s="1283"/>
      <c r="V65" s="1283"/>
      <c r="W65" s="1283"/>
      <c r="X65" s="1283"/>
      <c r="Y65" s="1283"/>
      <c r="Z65" s="1283"/>
      <c r="AA65" s="1283"/>
      <c r="AB65" s="1283"/>
      <c r="AC65" s="1283"/>
      <c r="AD65" s="1283"/>
      <c r="AE65" s="1283"/>
      <c r="AF65" s="1283"/>
    </row>
    <row r="66" spans="6:32" ht="16.5" customHeight="1">
      <c r="F66" s="1283"/>
      <c r="G66" s="1283"/>
      <c r="H66" s="1283"/>
      <c r="I66" s="1283"/>
      <c r="J66" s="1283"/>
      <c r="K66" s="1283"/>
      <c r="L66" s="1283"/>
      <c r="M66" s="1283"/>
      <c r="N66" s="1283"/>
      <c r="O66" s="1283"/>
      <c r="P66" s="1283"/>
      <c r="Q66" s="1283"/>
      <c r="R66" s="1283"/>
      <c r="S66" s="1283"/>
      <c r="T66" s="1283"/>
      <c r="U66" s="1283"/>
      <c r="V66" s="1283"/>
      <c r="W66" s="1283"/>
      <c r="X66" s="1283"/>
      <c r="Y66" s="1283"/>
      <c r="Z66" s="1283"/>
      <c r="AA66" s="1283"/>
      <c r="AB66" s="1283"/>
      <c r="AC66" s="1283"/>
      <c r="AD66" s="1283"/>
      <c r="AE66" s="1283"/>
      <c r="AF66" s="1283"/>
    </row>
    <row r="67" spans="6:32" ht="16.5" customHeight="1">
      <c r="F67" s="1283"/>
      <c r="G67" s="1283"/>
      <c r="H67" s="1283"/>
      <c r="I67" s="1283"/>
      <c r="J67" s="1283"/>
      <c r="K67" s="1283"/>
      <c r="L67" s="1283"/>
      <c r="M67" s="1283"/>
      <c r="N67" s="1283"/>
      <c r="O67" s="1283"/>
      <c r="P67" s="1283"/>
      <c r="Q67" s="1283"/>
      <c r="R67" s="1283"/>
      <c r="S67" s="1283"/>
      <c r="T67" s="1283"/>
      <c r="U67" s="1283"/>
      <c r="V67" s="1283"/>
      <c r="W67" s="1283"/>
      <c r="X67" s="1283"/>
      <c r="Y67" s="1283"/>
      <c r="Z67" s="1283"/>
      <c r="AA67" s="1283"/>
      <c r="AB67" s="1283"/>
      <c r="AC67" s="1283"/>
      <c r="AD67" s="1283"/>
      <c r="AE67" s="1283"/>
      <c r="AF67" s="1283"/>
    </row>
    <row r="68" spans="6:32" ht="16.5" customHeight="1">
      <c r="F68" s="1283"/>
      <c r="G68" s="1283"/>
      <c r="H68" s="1283"/>
      <c r="I68" s="1283"/>
      <c r="J68" s="1283"/>
      <c r="K68" s="1283"/>
      <c r="L68" s="1283"/>
      <c r="M68" s="1283"/>
      <c r="N68" s="1283"/>
      <c r="O68" s="1283"/>
      <c r="P68" s="1283"/>
      <c r="Q68" s="1283"/>
      <c r="R68" s="1283"/>
      <c r="S68" s="1283"/>
      <c r="T68" s="1283"/>
      <c r="U68" s="1283"/>
      <c r="V68" s="1283"/>
      <c r="W68" s="1283"/>
      <c r="X68" s="1283"/>
      <c r="Y68" s="1283"/>
      <c r="Z68" s="1283"/>
      <c r="AA68" s="1283"/>
      <c r="AB68" s="1283"/>
      <c r="AC68" s="1283"/>
      <c r="AD68" s="1283"/>
      <c r="AE68" s="1283"/>
      <c r="AF68" s="1283"/>
    </row>
    <row r="69" spans="6:32" ht="16.5" customHeight="1">
      <c r="F69" s="1283"/>
      <c r="G69" s="1283"/>
      <c r="H69" s="1283"/>
      <c r="I69" s="1283"/>
      <c r="J69" s="1283"/>
      <c r="K69" s="1283"/>
      <c r="L69" s="1283"/>
      <c r="M69" s="1283"/>
      <c r="N69" s="1283"/>
      <c r="O69" s="1283"/>
      <c r="P69" s="1283"/>
      <c r="Q69" s="1283"/>
      <c r="R69" s="1283"/>
      <c r="S69" s="1283"/>
      <c r="T69" s="1283"/>
      <c r="U69" s="1283"/>
      <c r="V69" s="1283"/>
      <c r="W69" s="1283"/>
      <c r="X69" s="1283"/>
      <c r="Y69" s="1283"/>
      <c r="Z69" s="1283"/>
      <c r="AA69" s="1283"/>
      <c r="AB69" s="1283"/>
      <c r="AC69" s="1283"/>
      <c r="AD69" s="1283"/>
      <c r="AE69" s="1283"/>
      <c r="AF69" s="1283"/>
    </row>
    <row r="70" spans="6:32" ht="16.5" customHeight="1">
      <c r="F70" s="1283"/>
      <c r="G70" s="1283"/>
      <c r="H70" s="1283"/>
      <c r="I70" s="1283"/>
      <c r="J70" s="1283"/>
      <c r="K70" s="1283"/>
      <c r="L70" s="1283"/>
      <c r="M70" s="1283"/>
      <c r="N70" s="1283"/>
      <c r="O70" s="1283"/>
      <c r="P70" s="1283"/>
      <c r="Q70" s="1283"/>
      <c r="R70" s="1283"/>
      <c r="S70" s="1283"/>
      <c r="T70" s="1283"/>
      <c r="U70" s="1283"/>
      <c r="V70" s="1283"/>
      <c r="W70" s="1283"/>
      <c r="X70" s="1283"/>
      <c r="Y70" s="1283"/>
      <c r="Z70" s="1283"/>
      <c r="AA70" s="1283"/>
      <c r="AB70" s="1283"/>
      <c r="AC70" s="1283"/>
      <c r="AD70" s="1283"/>
      <c r="AE70" s="1283"/>
      <c r="AF70" s="1283"/>
    </row>
    <row r="71" spans="6:32" ht="16.5" customHeight="1">
      <c r="F71" s="1283"/>
      <c r="G71" s="1283"/>
      <c r="H71" s="1283"/>
      <c r="I71" s="1283"/>
      <c r="J71" s="1283"/>
      <c r="K71" s="1283"/>
      <c r="L71" s="1283"/>
      <c r="M71" s="1283"/>
      <c r="N71" s="1283"/>
      <c r="O71" s="1283"/>
      <c r="P71" s="1283"/>
      <c r="Q71" s="1283"/>
      <c r="R71" s="1283"/>
      <c r="S71" s="1283"/>
      <c r="T71" s="1283"/>
      <c r="U71" s="1283"/>
      <c r="V71" s="1283"/>
      <c r="W71" s="1283"/>
      <c r="X71" s="1283"/>
      <c r="Y71" s="1283"/>
      <c r="Z71" s="1283"/>
      <c r="AA71" s="1283"/>
      <c r="AB71" s="1283"/>
      <c r="AC71" s="1283"/>
      <c r="AD71" s="1283"/>
      <c r="AE71" s="1283"/>
      <c r="AF71" s="1283"/>
    </row>
    <row r="72" spans="6:32" ht="16.5" customHeight="1">
      <c r="F72" s="1283"/>
      <c r="G72" s="1283"/>
      <c r="H72" s="1283"/>
      <c r="I72" s="1283"/>
      <c r="J72" s="1283"/>
      <c r="K72" s="1283"/>
      <c r="L72" s="1283"/>
      <c r="M72" s="1283"/>
      <c r="N72" s="1283"/>
      <c r="O72" s="1283"/>
      <c r="P72" s="1283"/>
      <c r="Q72" s="1283"/>
      <c r="R72" s="1283"/>
      <c r="S72" s="1283"/>
      <c r="T72" s="1283"/>
      <c r="U72" s="1283"/>
      <c r="V72" s="1283"/>
      <c r="W72" s="1283"/>
      <c r="X72" s="1283"/>
      <c r="Y72" s="1283"/>
      <c r="Z72" s="1283"/>
      <c r="AA72" s="1283"/>
      <c r="AB72" s="1283"/>
      <c r="AC72" s="1283"/>
      <c r="AD72" s="1283"/>
      <c r="AE72" s="1283"/>
      <c r="AF72" s="1283"/>
    </row>
    <row r="73" spans="6:32" ht="16.5" customHeight="1">
      <c r="F73" s="1283"/>
      <c r="G73" s="1283"/>
      <c r="H73" s="1283"/>
      <c r="I73" s="1283"/>
      <c r="J73" s="1283"/>
      <c r="K73" s="1283"/>
      <c r="L73" s="1283"/>
      <c r="M73" s="1283"/>
      <c r="N73" s="1283"/>
      <c r="O73" s="1283"/>
      <c r="P73" s="1283"/>
      <c r="Q73" s="1283"/>
      <c r="R73" s="1283"/>
      <c r="S73" s="1283"/>
      <c r="T73" s="1283"/>
      <c r="U73" s="1283"/>
      <c r="V73" s="1283"/>
      <c r="W73" s="1283"/>
      <c r="X73" s="1283"/>
      <c r="Y73" s="1283"/>
      <c r="Z73" s="1283"/>
      <c r="AA73" s="1283"/>
      <c r="AB73" s="1283"/>
      <c r="AC73" s="1283"/>
      <c r="AD73" s="1283"/>
      <c r="AE73" s="1283"/>
      <c r="AF73" s="1283"/>
    </row>
    <row r="74" spans="6:32" ht="16.5" customHeight="1">
      <c r="F74" s="1283"/>
      <c r="G74" s="1283"/>
      <c r="H74" s="1283"/>
      <c r="I74" s="1283"/>
      <c r="J74" s="1283"/>
      <c r="K74" s="1283"/>
      <c r="L74" s="1283"/>
      <c r="M74" s="1283"/>
      <c r="N74" s="1283"/>
      <c r="O74" s="1283"/>
      <c r="P74" s="1283"/>
      <c r="Q74" s="1283"/>
      <c r="R74" s="1283"/>
      <c r="S74" s="1283"/>
      <c r="T74" s="1283"/>
      <c r="U74" s="1283"/>
      <c r="V74" s="1283"/>
      <c r="W74" s="1283"/>
      <c r="X74" s="1283"/>
      <c r="Y74" s="1283"/>
      <c r="Z74" s="1283"/>
      <c r="AA74" s="1283"/>
      <c r="AB74" s="1283"/>
      <c r="AC74" s="1283"/>
      <c r="AD74" s="1283"/>
      <c r="AE74" s="1283"/>
      <c r="AF74" s="1283"/>
    </row>
    <row r="75" spans="6:32" ht="16.5" customHeight="1">
      <c r="F75" s="1283"/>
      <c r="G75" s="1283"/>
      <c r="H75" s="1283"/>
      <c r="I75" s="1283"/>
      <c r="J75" s="1283"/>
      <c r="K75" s="1283"/>
      <c r="L75" s="1283"/>
      <c r="M75" s="1283"/>
      <c r="N75" s="1283"/>
      <c r="O75" s="1283"/>
      <c r="P75" s="1283"/>
      <c r="Q75" s="1283"/>
      <c r="R75" s="1283"/>
      <c r="S75" s="1283"/>
      <c r="T75" s="1283"/>
      <c r="U75" s="1283"/>
      <c r="V75" s="1283"/>
      <c r="W75" s="1283"/>
      <c r="X75" s="1283"/>
      <c r="Y75" s="1283"/>
      <c r="Z75" s="1283"/>
      <c r="AA75" s="1283"/>
      <c r="AB75" s="1283"/>
      <c r="AC75" s="1283"/>
      <c r="AD75" s="1283"/>
      <c r="AE75" s="1283"/>
      <c r="AF75" s="1283"/>
    </row>
    <row r="76" spans="6:32" ht="16.5" customHeight="1">
      <c r="F76" s="1283"/>
      <c r="G76" s="1283"/>
      <c r="H76" s="1283"/>
      <c r="I76" s="1283"/>
      <c r="J76" s="1283"/>
      <c r="K76" s="1283"/>
      <c r="L76" s="1283"/>
      <c r="M76" s="1283"/>
      <c r="N76" s="1283"/>
      <c r="O76" s="1283"/>
      <c r="P76" s="1283"/>
      <c r="Q76" s="1283"/>
      <c r="R76" s="1283"/>
      <c r="S76" s="1283"/>
      <c r="T76" s="1283"/>
      <c r="U76" s="1283"/>
      <c r="V76" s="1283"/>
      <c r="W76" s="1283"/>
      <c r="X76" s="1283"/>
      <c r="Y76" s="1283"/>
      <c r="Z76" s="1283"/>
      <c r="AA76" s="1283"/>
      <c r="AB76" s="1283"/>
      <c r="AC76" s="1283"/>
      <c r="AD76" s="1283"/>
      <c r="AE76" s="1283"/>
      <c r="AF76" s="1283"/>
    </row>
    <row r="77" spans="6:32" ht="16.5" customHeight="1">
      <c r="F77" s="1283"/>
      <c r="G77" s="1283"/>
      <c r="H77" s="1283"/>
      <c r="I77" s="1283"/>
      <c r="J77" s="1283"/>
      <c r="K77" s="1283"/>
      <c r="L77" s="1283"/>
      <c r="M77" s="1283"/>
      <c r="N77" s="1283"/>
      <c r="O77" s="1283"/>
      <c r="P77" s="1283"/>
      <c r="Q77" s="1283"/>
      <c r="R77" s="1283"/>
      <c r="S77" s="1283"/>
      <c r="T77" s="1283"/>
      <c r="U77" s="1283"/>
      <c r="V77" s="1283"/>
      <c r="W77" s="1283"/>
      <c r="X77" s="1283"/>
      <c r="Y77" s="1283"/>
      <c r="Z77" s="1283"/>
      <c r="AA77" s="1283"/>
      <c r="AB77" s="1283"/>
      <c r="AC77" s="1283"/>
      <c r="AD77" s="1283"/>
      <c r="AE77" s="1283"/>
      <c r="AF77" s="1283"/>
    </row>
    <row r="78" spans="6:32" ht="16.5" customHeight="1">
      <c r="F78" s="1283"/>
      <c r="G78" s="1283"/>
      <c r="H78" s="1283"/>
      <c r="I78" s="1283"/>
      <c r="J78" s="1283"/>
      <c r="K78" s="1283"/>
      <c r="L78" s="1283"/>
      <c r="M78" s="1283"/>
      <c r="N78" s="1283"/>
      <c r="O78" s="1283"/>
      <c r="P78" s="1283"/>
      <c r="Q78" s="1283"/>
      <c r="R78" s="1283"/>
      <c r="S78" s="1283"/>
      <c r="T78" s="1283"/>
      <c r="U78" s="1283"/>
      <c r="V78" s="1283"/>
      <c r="W78" s="1283"/>
      <c r="X78" s="1283"/>
      <c r="Y78" s="1283"/>
      <c r="Z78" s="1283"/>
      <c r="AA78" s="1283"/>
      <c r="AB78" s="1283"/>
      <c r="AC78" s="1283"/>
      <c r="AD78" s="1283"/>
      <c r="AE78" s="1283"/>
      <c r="AF78" s="1283"/>
    </row>
    <row r="79" spans="6:32" ht="16.5" customHeight="1">
      <c r="F79" s="1283"/>
      <c r="G79" s="1283"/>
      <c r="H79" s="1283"/>
      <c r="I79" s="1283"/>
      <c r="J79" s="1283"/>
      <c r="K79" s="1283"/>
      <c r="L79" s="1283"/>
      <c r="M79" s="1283"/>
      <c r="N79" s="1283"/>
      <c r="O79" s="1283"/>
      <c r="P79" s="1283"/>
      <c r="Q79" s="1283"/>
      <c r="R79" s="1283"/>
      <c r="S79" s="1283"/>
      <c r="T79" s="1283"/>
      <c r="U79" s="1283"/>
      <c r="V79" s="1283"/>
      <c r="W79" s="1283"/>
      <c r="X79" s="1283"/>
      <c r="Y79" s="1283"/>
      <c r="Z79" s="1283"/>
      <c r="AA79" s="1283"/>
      <c r="AB79" s="1283"/>
      <c r="AC79" s="1283"/>
      <c r="AD79" s="1283"/>
      <c r="AE79" s="1283"/>
      <c r="AF79" s="1283"/>
    </row>
    <row r="80" spans="6:32" ht="16.5" customHeight="1">
      <c r="F80" s="1283"/>
      <c r="G80" s="1283"/>
      <c r="H80" s="1283"/>
      <c r="I80" s="1283"/>
      <c r="J80" s="1283"/>
      <c r="K80" s="1283"/>
      <c r="L80" s="1283"/>
      <c r="M80" s="1283"/>
      <c r="N80" s="1283"/>
      <c r="O80" s="1283"/>
      <c r="P80" s="1283"/>
      <c r="Q80" s="1283"/>
      <c r="R80" s="1283"/>
      <c r="S80" s="1283"/>
      <c r="T80" s="1283"/>
      <c r="U80" s="1283"/>
      <c r="V80" s="1283"/>
      <c r="W80" s="1283"/>
      <c r="X80" s="1283"/>
      <c r="Y80" s="1283"/>
      <c r="Z80" s="1283"/>
      <c r="AA80" s="1283"/>
      <c r="AB80" s="1283"/>
      <c r="AC80" s="1283"/>
      <c r="AD80" s="1283"/>
      <c r="AE80" s="1283"/>
      <c r="AF80" s="1283"/>
    </row>
    <row r="81" spans="6:32" ht="16.5" customHeight="1">
      <c r="F81" s="1283"/>
      <c r="G81" s="1283"/>
      <c r="H81" s="1283"/>
      <c r="I81" s="1283"/>
      <c r="J81" s="1283"/>
      <c r="K81" s="1283"/>
      <c r="L81" s="1283"/>
      <c r="M81" s="1283"/>
      <c r="N81" s="1283"/>
      <c r="O81" s="1283"/>
      <c r="P81" s="1283"/>
      <c r="Q81" s="1283"/>
      <c r="R81" s="1283"/>
      <c r="S81" s="1283"/>
      <c r="T81" s="1283"/>
      <c r="U81" s="1283"/>
      <c r="V81" s="1283"/>
      <c r="W81" s="1283"/>
      <c r="X81" s="1283"/>
      <c r="Y81" s="1283"/>
      <c r="Z81" s="1283"/>
      <c r="AA81" s="1283"/>
      <c r="AB81" s="1283"/>
      <c r="AC81" s="1283"/>
      <c r="AD81" s="1283"/>
      <c r="AE81" s="1283"/>
      <c r="AF81" s="1283"/>
    </row>
    <row r="82" spans="6:32" ht="16.5" customHeight="1">
      <c r="F82" s="1283"/>
      <c r="G82" s="1283"/>
      <c r="H82" s="1283"/>
      <c r="I82" s="1283"/>
      <c r="J82" s="1283"/>
      <c r="K82" s="1283"/>
      <c r="L82" s="1283"/>
      <c r="M82" s="1283"/>
      <c r="N82" s="1283"/>
      <c r="O82" s="1283"/>
      <c r="P82" s="1283"/>
      <c r="Q82" s="1283"/>
      <c r="R82" s="1283"/>
      <c r="S82" s="1283"/>
      <c r="T82" s="1283"/>
      <c r="U82" s="1283"/>
      <c r="V82" s="1283"/>
      <c r="W82" s="1283"/>
      <c r="X82" s="1283"/>
      <c r="Y82" s="1283"/>
      <c r="Z82" s="1283"/>
      <c r="AA82" s="1283"/>
      <c r="AB82" s="1283"/>
      <c r="AC82" s="1283"/>
      <c r="AD82" s="1283"/>
      <c r="AE82" s="1283"/>
      <c r="AF82" s="1283"/>
    </row>
    <row r="83" spans="6:32" ht="16.5" customHeight="1">
      <c r="F83" s="1283"/>
      <c r="G83" s="1283"/>
      <c r="H83" s="1283"/>
      <c r="I83" s="1283"/>
      <c r="J83" s="1283"/>
      <c r="K83" s="1283"/>
      <c r="L83" s="1283"/>
      <c r="M83" s="1283"/>
      <c r="N83" s="1283"/>
      <c r="O83" s="1283"/>
      <c r="P83" s="1283"/>
      <c r="Q83" s="1283"/>
      <c r="R83" s="1283"/>
      <c r="S83" s="1283"/>
      <c r="T83" s="1283"/>
      <c r="U83" s="1283"/>
      <c r="V83" s="1283"/>
      <c r="W83" s="1283"/>
      <c r="X83" s="1283"/>
      <c r="Y83" s="1283"/>
      <c r="Z83" s="1283"/>
      <c r="AA83" s="1283"/>
      <c r="AB83" s="1283"/>
      <c r="AC83" s="1283"/>
      <c r="AD83" s="1283"/>
      <c r="AE83" s="1283"/>
      <c r="AF83" s="1283"/>
    </row>
    <row r="84" spans="6:32" ht="16.5" customHeight="1">
      <c r="F84" s="1283"/>
      <c r="G84" s="1283"/>
      <c r="H84" s="1283"/>
      <c r="I84" s="1283"/>
      <c r="J84" s="1283"/>
      <c r="K84" s="1283"/>
      <c r="L84" s="1283"/>
      <c r="M84" s="1283"/>
      <c r="N84" s="1283"/>
      <c r="O84" s="1283"/>
      <c r="P84" s="1283"/>
      <c r="Q84" s="1283"/>
      <c r="R84" s="1283"/>
      <c r="S84" s="1283"/>
      <c r="T84" s="1283"/>
      <c r="U84" s="1283"/>
      <c r="V84" s="1283"/>
      <c r="W84" s="1283"/>
      <c r="X84" s="1283"/>
      <c r="Y84" s="1283"/>
      <c r="Z84" s="1283"/>
      <c r="AA84" s="1283"/>
      <c r="AB84" s="1283"/>
      <c r="AC84" s="1283"/>
      <c r="AD84" s="1283"/>
      <c r="AE84" s="1283"/>
      <c r="AF84" s="1283"/>
    </row>
    <row r="85" spans="6:32" ht="16.5" customHeight="1">
      <c r="F85" s="1283"/>
      <c r="G85" s="1283"/>
      <c r="H85" s="1283"/>
      <c r="I85" s="1283"/>
      <c r="J85" s="1283"/>
      <c r="K85" s="1283"/>
      <c r="L85" s="1283"/>
      <c r="M85" s="1283"/>
      <c r="N85" s="1283"/>
      <c r="O85" s="1283"/>
      <c r="P85" s="1283"/>
      <c r="Q85" s="1283"/>
      <c r="R85" s="1283"/>
      <c r="S85" s="1283"/>
      <c r="T85" s="1283"/>
      <c r="U85" s="1283"/>
      <c r="V85" s="1283"/>
      <c r="W85" s="1283"/>
      <c r="X85" s="1283"/>
      <c r="Y85" s="1283"/>
      <c r="Z85" s="1283"/>
      <c r="AA85" s="1283"/>
      <c r="AB85" s="1283"/>
      <c r="AC85" s="1283"/>
      <c r="AD85" s="1283"/>
      <c r="AE85" s="1283"/>
      <c r="AF85" s="1283"/>
    </row>
    <row r="86" spans="6:32" ht="16.5" customHeight="1">
      <c r="F86" s="1283"/>
      <c r="G86" s="1283"/>
      <c r="H86" s="1283"/>
      <c r="I86" s="1283"/>
      <c r="J86" s="1283"/>
      <c r="K86" s="1283"/>
      <c r="L86" s="1283"/>
      <c r="M86" s="1283"/>
      <c r="N86" s="1283"/>
      <c r="O86" s="1283"/>
      <c r="P86" s="1283"/>
      <c r="Q86" s="1283"/>
      <c r="R86" s="1283"/>
      <c r="S86" s="1283"/>
      <c r="T86" s="1283"/>
      <c r="U86" s="1283"/>
      <c r="V86" s="1283"/>
      <c r="W86" s="1283"/>
      <c r="X86" s="1283"/>
      <c r="Y86" s="1283"/>
      <c r="Z86" s="1283"/>
      <c r="AA86" s="1283"/>
      <c r="AB86" s="1283"/>
      <c r="AC86" s="1283"/>
      <c r="AD86" s="1283"/>
      <c r="AE86" s="1283"/>
      <c r="AF86" s="1283"/>
    </row>
    <row r="87" spans="6:32" ht="16.5" customHeight="1">
      <c r="F87" s="1283"/>
      <c r="G87" s="1283"/>
      <c r="H87" s="1283"/>
      <c r="I87" s="1283"/>
      <c r="J87" s="1283"/>
      <c r="K87" s="1283"/>
      <c r="L87" s="1283"/>
      <c r="M87" s="1283"/>
      <c r="N87" s="1283"/>
      <c r="O87" s="1283"/>
      <c r="P87" s="1283"/>
      <c r="Q87" s="1283"/>
      <c r="R87" s="1283"/>
      <c r="S87" s="1283"/>
      <c r="T87" s="1283"/>
      <c r="U87" s="1283"/>
      <c r="V87" s="1283"/>
      <c r="W87" s="1283"/>
      <c r="X87" s="1283"/>
      <c r="Y87" s="1283"/>
      <c r="Z87" s="1283"/>
      <c r="AA87" s="1283"/>
      <c r="AB87" s="1283"/>
      <c r="AC87" s="1283"/>
      <c r="AD87" s="1283"/>
      <c r="AE87" s="1283"/>
      <c r="AF87" s="1283"/>
    </row>
    <row r="88" spans="6:32" ht="16.5" customHeight="1">
      <c r="F88" s="1283"/>
      <c r="G88" s="1283"/>
      <c r="H88" s="1283"/>
      <c r="I88" s="1283"/>
      <c r="J88" s="1283"/>
      <c r="K88" s="1283"/>
      <c r="L88" s="1283"/>
      <c r="M88" s="1283"/>
      <c r="N88" s="1283"/>
      <c r="O88" s="1283"/>
      <c r="P88" s="1283"/>
      <c r="Q88" s="1283"/>
      <c r="R88" s="1283"/>
      <c r="S88" s="1283"/>
      <c r="T88" s="1283"/>
      <c r="U88" s="1283"/>
      <c r="V88" s="1283"/>
      <c r="W88" s="1283"/>
      <c r="X88" s="1283"/>
      <c r="Y88" s="1283"/>
      <c r="Z88" s="1283"/>
      <c r="AA88" s="1283"/>
      <c r="AB88" s="1283"/>
      <c r="AC88" s="1283"/>
      <c r="AD88" s="1283"/>
      <c r="AE88" s="1283"/>
      <c r="AF88" s="1283"/>
    </row>
    <row r="89" spans="6:32" ht="16.5" customHeight="1">
      <c r="F89" s="1283"/>
      <c r="G89" s="1283"/>
      <c r="H89" s="1283"/>
      <c r="I89" s="1283"/>
      <c r="J89" s="1283"/>
      <c r="K89" s="1283"/>
      <c r="L89" s="1283"/>
      <c r="M89" s="1283"/>
      <c r="N89" s="1283"/>
      <c r="O89" s="1283"/>
      <c r="P89" s="1283"/>
      <c r="Q89" s="1283"/>
      <c r="R89" s="1283"/>
      <c r="S89" s="1283"/>
      <c r="T89" s="1283"/>
      <c r="U89" s="1283"/>
      <c r="V89" s="1283"/>
      <c r="W89" s="1283"/>
      <c r="X89" s="1283"/>
      <c r="Y89" s="1283"/>
      <c r="Z89" s="1283"/>
      <c r="AA89" s="1283"/>
      <c r="AB89" s="1283"/>
      <c r="AC89" s="1283"/>
      <c r="AD89" s="1283"/>
      <c r="AE89" s="1283"/>
      <c r="AF89" s="1283"/>
    </row>
    <row r="90" spans="6:32" ht="16.5" customHeight="1">
      <c r="F90" s="1283"/>
      <c r="G90" s="1283"/>
      <c r="H90" s="1283"/>
      <c r="I90" s="1283"/>
      <c r="J90" s="1283"/>
      <c r="K90" s="1283"/>
      <c r="L90" s="1283"/>
      <c r="M90" s="1283"/>
      <c r="N90" s="1283"/>
      <c r="O90" s="1283"/>
      <c r="P90" s="1283"/>
      <c r="Q90" s="1283"/>
      <c r="R90" s="1283"/>
      <c r="S90" s="1283"/>
      <c r="T90" s="1283"/>
      <c r="U90" s="1283"/>
      <c r="V90" s="1283"/>
      <c r="W90" s="1283"/>
      <c r="X90" s="1283"/>
      <c r="Y90" s="1283"/>
      <c r="Z90" s="1283"/>
      <c r="AA90" s="1283"/>
      <c r="AB90" s="1283"/>
      <c r="AC90" s="1283"/>
      <c r="AD90" s="1283"/>
      <c r="AE90" s="1283"/>
      <c r="AF90" s="1283"/>
    </row>
    <row r="91" spans="6:32" ht="16.5" customHeight="1">
      <c r="F91" s="1283"/>
      <c r="G91" s="1283"/>
      <c r="H91" s="1283"/>
      <c r="I91" s="1283"/>
      <c r="J91" s="1283"/>
      <c r="K91" s="1283"/>
      <c r="L91" s="1283"/>
      <c r="M91" s="1283"/>
      <c r="N91" s="1283"/>
      <c r="O91" s="1283"/>
      <c r="P91" s="1283"/>
      <c r="Q91" s="1283"/>
      <c r="R91" s="1283"/>
      <c r="S91" s="1283"/>
      <c r="T91" s="1283"/>
      <c r="U91" s="1283"/>
      <c r="V91" s="1283"/>
      <c r="W91" s="1283"/>
      <c r="X91" s="1283"/>
      <c r="Y91" s="1283"/>
      <c r="Z91" s="1283"/>
      <c r="AA91" s="1283"/>
      <c r="AB91" s="1283"/>
      <c r="AC91" s="1283"/>
      <c r="AD91" s="1283"/>
      <c r="AE91" s="1283"/>
      <c r="AF91" s="1283"/>
    </row>
    <row r="92" spans="6:32" ht="16.5" customHeight="1">
      <c r="F92" s="1283"/>
      <c r="G92" s="1283"/>
      <c r="H92" s="1283"/>
      <c r="I92" s="1283"/>
      <c r="J92" s="1283"/>
      <c r="K92" s="1283"/>
      <c r="L92" s="1283"/>
      <c r="M92" s="1283"/>
      <c r="N92" s="1283"/>
      <c r="O92" s="1283"/>
      <c r="P92" s="1283"/>
      <c r="Q92" s="1283"/>
      <c r="R92" s="1283"/>
      <c r="S92" s="1283"/>
      <c r="T92" s="1283"/>
      <c r="U92" s="1283"/>
      <c r="V92" s="1283"/>
      <c r="W92" s="1283"/>
      <c r="X92" s="1283"/>
      <c r="Y92" s="1283"/>
      <c r="Z92" s="1283"/>
      <c r="AA92" s="1283"/>
      <c r="AB92" s="1283"/>
      <c r="AC92" s="1283"/>
      <c r="AD92" s="1283"/>
      <c r="AE92" s="1283"/>
      <c r="AF92" s="1283"/>
    </row>
    <row r="93" spans="6:32" ht="16.5" customHeight="1">
      <c r="F93" s="1283"/>
      <c r="G93" s="1283"/>
      <c r="H93" s="1283"/>
      <c r="I93" s="1283"/>
      <c r="J93" s="1283"/>
      <c r="K93" s="1283"/>
      <c r="L93" s="1283"/>
      <c r="M93" s="1283"/>
      <c r="N93" s="1283"/>
      <c r="O93" s="1283"/>
      <c r="P93" s="1283"/>
      <c r="Q93" s="1283"/>
      <c r="R93" s="1283"/>
      <c r="S93" s="1283"/>
      <c r="T93" s="1283"/>
      <c r="U93" s="1283"/>
      <c r="V93" s="1283"/>
      <c r="W93" s="1283"/>
      <c r="X93" s="1283"/>
      <c r="Y93" s="1283"/>
      <c r="Z93" s="1283"/>
      <c r="AA93" s="1283"/>
      <c r="AB93" s="1283"/>
      <c r="AC93" s="1283"/>
      <c r="AD93" s="1283"/>
      <c r="AE93" s="1283"/>
      <c r="AF93" s="1283"/>
    </row>
    <row r="94" spans="6:32" ht="16.5" customHeight="1">
      <c r="F94" s="1283"/>
      <c r="G94" s="1283"/>
      <c r="H94" s="1283"/>
      <c r="I94" s="1283"/>
      <c r="J94" s="1283"/>
      <c r="K94" s="1283"/>
      <c r="L94" s="1283"/>
      <c r="M94" s="1283"/>
      <c r="N94" s="1283"/>
      <c r="O94" s="1283"/>
      <c r="P94" s="1283"/>
      <c r="Q94" s="1283"/>
      <c r="R94" s="1283"/>
      <c r="S94" s="1283"/>
      <c r="T94" s="1283"/>
      <c r="U94" s="1283"/>
      <c r="V94" s="1283"/>
      <c r="W94" s="1283"/>
      <c r="X94" s="1283"/>
      <c r="Y94" s="1283"/>
      <c r="Z94" s="1283"/>
      <c r="AA94" s="1283"/>
      <c r="AB94" s="1283"/>
      <c r="AC94" s="1283"/>
      <c r="AD94" s="1283"/>
      <c r="AE94" s="1283"/>
      <c r="AF94" s="1283"/>
    </row>
    <row r="95" spans="6:32" ht="16.5" customHeight="1">
      <c r="F95" s="1283"/>
      <c r="G95" s="1283"/>
      <c r="H95" s="1283"/>
      <c r="I95" s="1283"/>
      <c r="J95" s="1283"/>
      <c r="K95" s="1283"/>
      <c r="L95" s="1283"/>
      <c r="M95" s="1283"/>
      <c r="N95" s="1283"/>
      <c r="O95" s="1283"/>
      <c r="P95" s="1283"/>
      <c r="Q95" s="1283"/>
      <c r="R95" s="1283"/>
      <c r="S95" s="1283"/>
      <c r="T95" s="1283"/>
      <c r="U95" s="1283"/>
      <c r="V95" s="1283"/>
      <c r="W95" s="1283"/>
      <c r="X95" s="1283"/>
      <c r="Y95" s="1283"/>
      <c r="Z95" s="1283"/>
      <c r="AA95" s="1283"/>
      <c r="AB95" s="1283"/>
      <c r="AC95" s="1283"/>
      <c r="AD95" s="1283"/>
      <c r="AE95" s="1283"/>
      <c r="AF95" s="1283"/>
    </row>
    <row r="96" spans="6:32" ht="16.5" customHeight="1">
      <c r="F96" s="1283"/>
      <c r="G96" s="1283"/>
      <c r="H96" s="1283"/>
      <c r="I96" s="1283"/>
      <c r="J96" s="1283"/>
      <c r="K96" s="1283"/>
      <c r="L96" s="1283"/>
      <c r="M96" s="1283"/>
      <c r="N96" s="1283"/>
      <c r="O96" s="1283"/>
      <c r="P96" s="1283"/>
      <c r="Q96" s="1283"/>
      <c r="R96" s="1283"/>
      <c r="S96" s="1283"/>
      <c r="T96" s="1283"/>
      <c r="U96" s="1283"/>
      <c r="V96" s="1283"/>
      <c r="W96" s="1283"/>
      <c r="X96" s="1283"/>
      <c r="Y96" s="1283"/>
      <c r="Z96" s="1283"/>
      <c r="AA96" s="1283"/>
      <c r="AB96" s="1283"/>
      <c r="AC96" s="1283"/>
      <c r="AD96" s="1283"/>
      <c r="AE96" s="1283"/>
      <c r="AF96" s="1283"/>
    </row>
    <row r="97" spans="6:32" ht="16.5" customHeight="1">
      <c r="F97" s="1283"/>
      <c r="G97" s="1283"/>
      <c r="H97" s="1283"/>
      <c r="I97" s="1283"/>
      <c r="J97" s="1283"/>
      <c r="K97" s="1283"/>
      <c r="L97" s="1283"/>
      <c r="M97" s="1283"/>
      <c r="N97" s="1283"/>
      <c r="O97" s="1283"/>
      <c r="P97" s="1283"/>
      <c r="Q97" s="1283"/>
      <c r="R97" s="1283"/>
      <c r="S97" s="1283"/>
      <c r="T97" s="1283"/>
      <c r="U97" s="1283"/>
      <c r="V97" s="1283"/>
      <c r="W97" s="1283"/>
      <c r="X97" s="1283"/>
      <c r="Y97" s="1283"/>
      <c r="Z97" s="1283"/>
      <c r="AA97" s="1283"/>
      <c r="AB97" s="1283"/>
      <c r="AC97" s="1283"/>
      <c r="AD97" s="1283"/>
      <c r="AE97" s="1283"/>
      <c r="AF97" s="1283"/>
    </row>
    <row r="98" spans="6:32" ht="16.5" customHeight="1">
      <c r="F98" s="1283"/>
      <c r="G98" s="1283"/>
      <c r="H98" s="1283"/>
      <c r="I98" s="1283"/>
      <c r="J98" s="1283"/>
      <c r="K98" s="1283"/>
      <c r="L98" s="1283"/>
      <c r="M98" s="1283"/>
      <c r="N98" s="1283"/>
      <c r="O98" s="1283"/>
      <c r="P98" s="1283"/>
      <c r="Q98" s="1283"/>
      <c r="R98" s="1283"/>
      <c r="S98" s="1283"/>
      <c r="T98" s="1283"/>
      <c r="U98" s="1283"/>
      <c r="V98" s="1283"/>
      <c r="W98" s="1283"/>
      <c r="X98" s="1283"/>
      <c r="Y98" s="1283"/>
      <c r="Z98" s="1283"/>
      <c r="AA98" s="1283"/>
      <c r="AB98" s="1283"/>
      <c r="AC98" s="1283"/>
      <c r="AD98" s="1283"/>
      <c r="AE98" s="1283"/>
      <c r="AF98" s="1283"/>
    </row>
    <row r="99" spans="6:32" ht="16.5" customHeight="1">
      <c r="F99" s="1283"/>
      <c r="G99" s="1283"/>
      <c r="H99" s="1283"/>
      <c r="I99" s="1283"/>
      <c r="J99" s="1283"/>
      <c r="K99" s="1283"/>
      <c r="L99" s="1283"/>
      <c r="M99" s="1283"/>
      <c r="N99" s="1283"/>
      <c r="O99" s="1283"/>
      <c r="P99" s="1283"/>
      <c r="Q99" s="1283"/>
      <c r="R99" s="1283"/>
      <c r="S99" s="1283"/>
      <c r="T99" s="1283"/>
      <c r="U99" s="1283"/>
      <c r="V99" s="1283"/>
      <c r="W99" s="1283"/>
      <c r="X99" s="1283"/>
      <c r="Y99" s="1283"/>
      <c r="Z99" s="1283"/>
      <c r="AA99" s="1283"/>
      <c r="AB99" s="1283"/>
      <c r="AC99" s="1283"/>
      <c r="AD99" s="1283"/>
      <c r="AE99" s="1283"/>
      <c r="AF99" s="1283"/>
    </row>
    <row r="100" spans="6:32" ht="16.5" customHeight="1">
      <c r="F100" s="1283"/>
      <c r="G100" s="1283"/>
      <c r="H100" s="1283"/>
      <c r="I100" s="1283"/>
      <c r="J100" s="1283"/>
      <c r="K100" s="1283"/>
      <c r="L100" s="1283"/>
      <c r="M100" s="1283"/>
      <c r="N100" s="1283"/>
      <c r="O100" s="1283"/>
      <c r="P100" s="1283"/>
      <c r="Q100" s="1283"/>
      <c r="R100" s="1283"/>
      <c r="S100" s="1283"/>
      <c r="T100" s="1283"/>
      <c r="U100" s="1283"/>
      <c r="V100" s="1283"/>
      <c r="W100" s="1283"/>
      <c r="X100" s="1283"/>
      <c r="Y100" s="1283"/>
      <c r="Z100" s="1283"/>
      <c r="AA100" s="1283"/>
      <c r="AB100" s="1283"/>
      <c r="AC100" s="1283"/>
      <c r="AD100" s="1283"/>
      <c r="AE100" s="1283"/>
      <c r="AF100" s="1283"/>
    </row>
    <row r="101" spans="6:32" ht="16.5" customHeight="1">
      <c r="F101" s="1283"/>
      <c r="G101" s="1283"/>
      <c r="H101" s="1283"/>
      <c r="I101" s="1283"/>
      <c r="J101" s="1283"/>
      <c r="K101" s="1283"/>
      <c r="L101" s="1283"/>
      <c r="M101" s="1283"/>
      <c r="N101" s="1283"/>
      <c r="O101" s="1283"/>
      <c r="P101" s="1283"/>
      <c r="Q101" s="1283"/>
      <c r="R101" s="1283"/>
      <c r="S101" s="1283"/>
      <c r="T101" s="1283"/>
      <c r="U101" s="1283"/>
      <c r="V101" s="1283"/>
      <c r="W101" s="1283"/>
      <c r="X101" s="1283"/>
      <c r="Y101" s="1283"/>
      <c r="Z101" s="1283"/>
      <c r="AA101" s="1283"/>
      <c r="AB101" s="1283"/>
      <c r="AC101" s="1283"/>
      <c r="AD101" s="1283"/>
      <c r="AE101" s="1283"/>
      <c r="AF101" s="1283"/>
    </row>
    <row r="102" spans="6:32" ht="16.5" customHeight="1">
      <c r="F102" s="1283"/>
      <c r="G102" s="1283"/>
      <c r="H102" s="1283"/>
      <c r="I102" s="1283"/>
      <c r="J102" s="1283"/>
      <c r="K102" s="1283"/>
      <c r="L102" s="1283"/>
      <c r="M102" s="1283"/>
      <c r="N102" s="1283"/>
      <c r="O102" s="1283"/>
      <c r="P102" s="1283"/>
      <c r="Q102" s="1283"/>
      <c r="R102" s="1283"/>
      <c r="S102" s="1283"/>
      <c r="T102" s="1283"/>
      <c r="U102" s="1283"/>
      <c r="V102" s="1283"/>
      <c r="W102" s="1283"/>
      <c r="X102" s="1283"/>
      <c r="Y102" s="1283"/>
      <c r="Z102" s="1283"/>
      <c r="AA102" s="1283"/>
      <c r="AB102" s="1283"/>
      <c r="AC102" s="1283"/>
      <c r="AD102" s="1283"/>
      <c r="AE102" s="1283"/>
      <c r="AF102" s="1283"/>
    </row>
    <row r="103" spans="6:32" ht="16.5" customHeight="1">
      <c r="F103" s="1283"/>
      <c r="G103" s="1283"/>
      <c r="H103" s="1283"/>
      <c r="I103" s="1283"/>
      <c r="J103" s="1283"/>
      <c r="K103" s="1283"/>
      <c r="L103" s="1283"/>
      <c r="M103" s="1283"/>
      <c r="N103" s="1283"/>
      <c r="O103" s="1283"/>
      <c r="P103" s="1283"/>
      <c r="Q103" s="1283"/>
      <c r="R103" s="1283"/>
      <c r="S103" s="1283"/>
      <c r="T103" s="1283"/>
      <c r="U103" s="1283"/>
      <c r="V103" s="1283"/>
      <c r="W103" s="1283"/>
      <c r="X103" s="1283"/>
      <c r="Y103" s="1283"/>
      <c r="Z103" s="1283"/>
      <c r="AA103" s="1283"/>
      <c r="AB103" s="1283"/>
      <c r="AC103" s="1283"/>
      <c r="AD103" s="1283"/>
      <c r="AE103" s="1283"/>
      <c r="AF103" s="1283"/>
    </row>
    <row r="104" spans="6:32" ht="16.5" customHeight="1">
      <c r="F104" s="1283"/>
      <c r="G104" s="1283"/>
      <c r="H104" s="1283"/>
      <c r="I104" s="1283"/>
      <c r="J104" s="1283"/>
      <c r="K104" s="1283"/>
      <c r="L104" s="1283"/>
      <c r="M104" s="1283"/>
      <c r="N104" s="1283"/>
      <c r="O104" s="1283"/>
      <c r="P104" s="1283"/>
      <c r="Q104" s="1283"/>
      <c r="R104" s="1283"/>
      <c r="S104" s="1283"/>
      <c r="T104" s="1283"/>
      <c r="U104" s="1283"/>
      <c r="V104" s="1283"/>
      <c r="W104" s="1283"/>
      <c r="X104" s="1283"/>
      <c r="Y104" s="1283"/>
      <c r="Z104" s="1283"/>
      <c r="AA104" s="1283"/>
      <c r="AB104" s="1283"/>
      <c r="AC104" s="1283"/>
      <c r="AD104" s="1283"/>
      <c r="AE104" s="1283"/>
      <c r="AF104" s="1283"/>
    </row>
    <row r="105" spans="6:32" ht="16.5" customHeight="1">
      <c r="F105" s="1283"/>
      <c r="G105" s="1283"/>
      <c r="H105" s="1283"/>
      <c r="I105" s="1283"/>
      <c r="J105" s="1283"/>
      <c r="K105" s="1283"/>
      <c r="L105" s="1283"/>
      <c r="M105" s="1283"/>
      <c r="N105" s="1283"/>
      <c r="O105" s="1283"/>
      <c r="P105" s="1283"/>
      <c r="Q105" s="1283"/>
      <c r="R105" s="1283"/>
      <c r="S105" s="1283"/>
      <c r="T105" s="1283"/>
      <c r="U105" s="1283"/>
      <c r="V105" s="1283"/>
      <c r="W105" s="1283"/>
      <c r="X105" s="1283"/>
      <c r="Y105" s="1283"/>
      <c r="Z105" s="1283"/>
      <c r="AA105" s="1283"/>
      <c r="AB105" s="1283"/>
      <c r="AC105" s="1283"/>
      <c r="AD105" s="1283"/>
      <c r="AE105" s="1283"/>
      <c r="AF105" s="1283"/>
    </row>
    <row r="106" spans="6:32" ht="16.5" customHeight="1">
      <c r="F106" s="1283"/>
      <c r="G106" s="1283"/>
      <c r="H106" s="1283"/>
      <c r="I106" s="1283"/>
      <c r="J106" s="1283"/>
      <c r="K106" s="1283"/>
      <c r="L106" s="1283"/>
      <c r="M106" s="1283"/>
      <c r="N106" s="1283"/>
      <c r="O106" s="1283"/>
      <c r="P106" s="1283"/>
      <c r="Q106" s="1283"/>
      <c r="R106" s="1283"/>
      <c r="S106" s="1283"/>
      <c r="T106" s="1283"/>
      <c r="U106" s="1283"/>
      <c r="V106" s="1283"/>
      <c r="W106" s="1283"/>
      <c r="X106" s="1283"/>
      <c r="Y106" s="1283"/>
      <c r="Z106" s="1283"/>
      <c r="AA106" s="1283"/>
      <c r="AB106" s="1283"/>
      <c r="AC106" s="1283"/>
      <c r="AD106" s="1283"/>
      <c r="AE106" s="1283"/>
      <c r="AF106" s="1283"/>
    </row>
    <row r="107" spans="6:32" ht="16.5" customHeight="1">
      <c r="F107" s="1283"/>
      <c r="G107" s="1283"/>
      <c r="H107" s="1283"/>
      <c r="I107" s="1283"/>
      <c r="J107" s="1283"/>
      <c r="K107" s="1283"/>
      <c r="L107" s="1283"/>
      <c r="M107" s="1283"/>
      <c r="N107" s="1283"/>
      <c r="O107" s="1283"/>
      <c r="P107" s="1283"/>
      <c r="Q107" s="1283"/>
      <c r="R107" s="1283"/>
      <c r="S107" s="1283"/>
      <c r="T107" s="1283"/>
      <c r="U107" s="1283"/>
      <c r="V107" s="1283"/>
      <c r="W107" s="1283"/>
      <c r="X107" s="1283"/>
      <c r="Y107" s="1283"/>
      <c r="Z107" s="1283"/>
      <c r="AA107" s="1283"/>
      <c r="AB107" s="1283"/>
      <c r="AC107" s="1283"/>
      <c r="AD107" s="1283"/>
      <c r="AE107" s="1283"/>
      <c r="AF107" s="1283"/>
    </row>
    <row r="108" spans="6:32" ht="16.5" customHeight="1">
      <c r="F108" s="1283"/>
      <c r="G108" s="1283"/>
      <c r="H108" s="1283"/>
      <c r="I108" s="1283"/>
      <c r="J108" s="1283"/>
      <c r="K108" s="1283"/>
      <c r="L108" s="1283"/>
      <c r="M108" s="1283"/>
      <c r="N108" s="1283"/>
      <c r="O108" s="1283"/>
      <c r="P108" s="1283"/>
      <c r="Q108" s="1283"/>
      <c r="R108" s="1283"/>
      <c r="S108" s="1283"/>
      <c r="T108" s="1283"/>
      <c r="U108" s="1283"/>
      <c r="V108" s="1283"/>
      <c r="W108" s="1283"/>
      <c r="X108" s="1283"/>
      <c r="Y108" s="1283"/>
      <c r="Z108" s="1283"/>
      <c r="AA108" s="1283"/>
      <c r="AB108" s="1283"/>
      <c r="AC108" s="1283"/>
      <c r="AD108" s="1283"/>
      <c r="AE108" s="1283"/>
      <c r="AF108" s="1283"/>
    </row>
    <row r="109" spans="6:32" ht="16.5" customHeight="1">
      <c r="F109" s="1283"/>
      <c r="G109" s="1283"/>
      <c r="H109" s="1283"/>
      <c r="I109" s="1283"/>
      <c r="J109" s="1283"/>
      <c r="K109" s="1283"/>
      <c r="L109" s="1283"/>
      <c r="M109" s="1283"/>
      <c r="N109" s="1283"/>
      <c r="O109" s="1283"/>
      <c r="P109" s="1283"/>
      <c r="Q109" s="1283"/>
      <c r="R109" s="1283"/>
      <c r="S109" s="1283"/>
      <c r="T109" s="1283"/>
      <c r="U109" s="1283"/>
      <c r="V109" s="1283"/>
      <c r="W109" s="1283"/>
      <c r="X109" s="1283"/>
      <c r="Y109" s="1283"/>
      <c r="Z109" s="1283"/>
      <c r="AA109" s="1283"/>
      <c r="AB109" s="1283"/>
      <c r="AC109" s="1283"/>
      <c r="AD109" s="1283"/>
      <c r="AE109" s="1283"/>
      <c r="AF109" s="1283"/>
    </row>
    <row r="110" spans="6:32" ht="16.5" customHeight="1">
      <c r="F110" s="1283"/>
      <c r="G110" s="1283"/>
      <c r="H110" s="1283"/>
      <c r="I110" s="1283"/>
      <c r="J110" s="1283"/>
      <c r="K110" s="1283"/>
      <c r="L110" s="1283"/>
      <c r="M110" s="1283"/>
      <c r="N110" s="1283"/>
      <c r="O110" s="1283"/>
      <c r="P110" s="1283"/>
      <c r="Q110" s="1283"/>
      <c r="R110" s="1283"/>
      <c r="S110" s="1283"/>
      <c r="T110" s="1283"/>
      <c r="U110" s="1283"/>
      <c r="V110" s="1283"/>
      <c r="W110" s="1283"/>
      <c r="X110" s="1283"/>
      <c r="Y110" s="1283"/>
      <c r="Z110" s="1283"/>
      <c r="AA110" s="1283"/>
      <c r="AB110" s="1283"/>
      <c r="AC110" s="1283"/>
      <c r="AD110" s="1283"/>
      <c r="AE110" s="1283"/>
      <c r="AF110" s="1283"/>
    </row>
    <row r="111" spans="6:32" ht="16.5" customHeight="1">
      <c r="F111" s="1283"/>
      <c r="G111" s="1283"/>
      <c r="H111" s="1283"/>
      <c r="I111" s="1283"/>
      <c r="J111" s="1283"/>
      <c r="K111" s="1283"/>
      <c r="L111" s="1283"/>
      <c r="M111" s="1283"/>
      <c r="N111" s="1283"/>
      <c r="O111" s="1283"/>
      <c r="P111" s="1283"/>
      <c r="Q111" s="1283"/>
      <c r="R111" s="1283"/>
      <c r="S111" s="1283"/>
      <c r="T111" s="1283"/>
      <c r="U111" s="1283"/>
      <c r="V111" s="1283"/>
      <c r="W111" s="1283"/>
      <c r="X111" s="1283"/>
      <c r="Y111" s="1283"/>
      <c r="Z111" s="1283"/>
      <c r="AA111" s="1283"/>
      <c r="AB111" s="1283"/>
      <c r="AC111" s="1283"/>
      <c r="AD111" s="1283"/>
      <c r="AE111" s="1283"/>
      <c r="AF111" s="1283"/>
    </row>
    <row r="112" spans="6:32" ht="16.5" customHeight="1">
      <c r="F112" s="1283"/>
      <c r="G112" s="1283"/>
      <c r="H112" s="1283"/>
      <c r="I112" s="1283"/>
      <c r="J112" s="1283"/>
      <c r="K112" s="1283"/>
      <c r="L112" s="1283"/>
      <c r="M112" s="1283"/>
      <c r="N112" s="1283"/>
      <c r="O112" s="1283"/>
      <c r="P112" s="1283"/>
      <c r="Q112" s="1283"/>
      <c r="R112" s="1283"/>
      <c r="S112" s="1283"/>
      <c r="T112" s="1283"/>
      <c r="U112" s="1283"/>
      <c r="V112" s="1283"/>
      <c r="W112" s="1283"/>
      <c r="X112" s="1283"/>
      <c r="Y112" s="1283"/>
      <c r="Z112" s="1283"/>
      <c r="AA112" s="1283"/>
      <c r="AB112" s="1283"/>
      <c r="AC112" s="1283"/>
      <c r="AD112" s="1283"/>
      <c r="AE112" s="1283"/>
      <c r="AF112" s="1283"/>
    </row>
    <row r="113" spans="6:32" ht="16.5" customHeight="1">
      <c r="F113" s="1283"/>
      <c r="G113" s="1283"/>
      <c r="H113" s="1283"/>
      <c r="I113" s="1283"/>
      <c r="J113" s="1283"/>
      <c r="K113" s="1283"/>
      <c r="L113" s="1283"/>
      <c r="M113" s="1283"/>
      <c r="N113" s="1283"/>
      <c r="O113" s="1283"/>
      <c r="P113" s="1283"/>
      <c r="Q113" s="1283"/>
      <c r="R113" s="1283"/>
      <c r="S113" s="1283"/>
      <c r="T113" s="1283"/>
      <c r="U113" s="1283"/>
      <c r="V113" s="1283"/>
      <c r="W113" s="1283"/>
      <c r="X113" s="1283"/>
      <c r="Y113" s="1283"/>
      <c r="Z113" s="1283"/>
      <c r="AA113" s="1283"/>
      <c r="AB113" s="1283"/>
      <c r="AC113" s="1283"/>
      <c r="AD113" s="1283"/>
      <c r="AE113" s="1283"/>
      <c r="AF113" s="1283"/>
    </row>
    <row r="114" spans="6:32" ht="16.5" customHeight="1">
      <c r="F114" s="1283"/>
      <c r="G114" s="1283"/>
      <c r="H114" s="1283"/>
      <c r="I114" s="1283"/>
      <c r="J114" s="1283"/>
      <c r="K114" s="1283"/>
      <c r="L114" s="1283"/>
      <c r="M114" s="1283"/>
      <c r="N114" s="1283"/>
      <c r="O114" s="1283"/>
      <c r="P114" s="1283"/>
      <c r="Q114" s="1283"/>
      <c r="R114" s="1283"/>
      <c r="S114" s="1283"/>
      <c r="T114" s="1283"/>
      <c r="U114" s="1283"/>
      <c r="V114" s="1283"/>
      <c r="W114" s="1283"/>
      <c r="X114" s="1283"/>
      <c r="Y114" s="1283"/>
      <c r="Z114" s="1283"/>
      <c r="AA114" s="1283"/>
      <c r="AB114" s="1283"/>
      <c r="AC114" s="1283"/>
      <c r="AD114" s="1283"/>
      <c r="AE114" s="1283"/>
      <c r="AF114" s="1283"/>
    </row>
    <row r="115" spans="6:32" ht="16.5" customHeight="1">
      <c r="F115" s="1283"/>
      <c r="G115" s="1283"/>
      <c r="H115" s="1283"/>
      <c r="I115" s="1283"/>
      <c r="J115" s="1283"/>
      <c r="K115" s="1283"/>
      <c r="L115" s="1283"/>
      <c r="M115" s="1283"/>
      <c r="N115" s="1283"/>
      <c r="O115" s="1283"/>
      <c r="P115" s="1283"/>
      <c r="Q115" s="1283"/>
      <c r="R115" s="1283"/>
      <c r="S115" s="1283"/>
      <c r="T115" s="1283"/>
      <c r="U115" s="1283"/>
      <c r="V115" s="1283"/>
      <c r="W115" s="1283"/>
      <c r="X115" s="1283"/>
      <c r="Y115" s="1283"/>
      <c r="Z115" s="1283"/>
      <c r="AA115" s="1283"/>
      <c r="AB115" s="1283"/>
      <c r="AC115" s="1283"/>
      <c r="AD115" s="1283"/>
      <c r="AE115" s="1283"/>
      <c r="AF115" s="1283"/>
    </row>
    <row r="116" spans="6:32" ht="16.5" customHeight="1">
      <c r="F116" s="1283"/>
      <c r="G116" s="1283"/>
      <c r="H116" s="1283"/>
      <c r="I116" s="1283"/>
      <c r="J116" s="1283"/>
      <c r="K116" s="1283"/>
      <c r="L116" s="1283"/>
      <c r="M116" s="1283"/>
      <c r="N116" s="1283"/>
      <c r="O116" s="1283"/>
      <c r="P116" s="1283"/>
      <c r="Q116" s="1283"/>
      <c r="R116" s="1283"/>
      <c r="S116" s="1283"/>
      <c r="T116" s="1283"/>
      <c r="U116" s="1283"/>
      <c r="V116" s="1283"/>
      <c r="W116" s="1283"/>
      <c r="X116" s="1283"/>
      <c r="Y116" s="1283"/>
      <c r="Z116" s="1283"/>
      <c r="AA116" s="1283"/>
      <c r="AB116" s="1283"/>
      <c r="AC116" s="1283"/>
      <c r="AD116" s="1283"/>
      <c r="AE116" s="1283"/>
      <c r="AF116" s="1283"/>
    </row>
    <row r="117" spans="6:32" ht="16.5" customHeight="1">
      <c r="F117" s="1283"/>
      <c r="G117" s="1283"/>
      <c r="H117" s="1283"/>
      <c r="I117" s="1283"/>
      <c r="J117" s="1283"/>
      <c r="K117" s="1283"/>
      <c r="L117" s="1283"/>
      <c r="M117" s="1283"/>
      <c r="N117" s="1283"/>
      <c r="O117" s="1283"/>
      <c r="P117" s="1283"/>
      <c r="Q117" s="1283"/>
      <c r="R117" s="1283"/>
      <c r="S117" s="1283"/>
      <c r="T117" s="1283"/>
      <c r="U117" s="1283"/>
      <c r="V117" s="1283"/>
      <c r="W117" s="1283"/>
      <c r="X117" s="1283"/>
      <c r="Y117" s="1283"/>
      <c r="Z117" s="1283"/>
      <c r="AA117" s="1283"/>
      <c r="AB117" s="1283"/>
      <c r="AC117" s="1283"/>
      <c r="AD117" s="1283"/>
      <c r="AE117" s="1283"/>
      <c r="AF117" s="1283"/>
    </row>
    <row r="118" spans="6:32" ht="16.5" customHeight="1">
      <c r="F118" s="1283"/>
      <c r="G118" s="1283"/>
      <c r="H118" s="1283"/>
      <c r="I118" s="1283"/>
      <c r="J118" s="1283"/>
      <c r="K118" s="1283"/>
      <c r="L118" s="1283"/>
      <c r="M118" s="1283"/>
      <c r="N118" s="1283"/>
      <c r="O118" s="1283"/>
      <c r="P118" s="1283"/>
      <c r="Q118" s="1283"/>
      <c r="R118" s="1283"/>
      <c r="S118" s="1283"/>
      <c r="T118" s="1283"/>
      <c r="U118" s="1283"/>
      <c r="V118" s="1283"/>
      <c r="W118" s="1283"/>
      <c r="X118" s="1283"/>
      <c r="Y118" s="1283"/>
      <c r="Z118" s="1283"/>
      <c r="AA118" s="1283"/>
      <c r="AB118" s="1283"/>
      <c r="AC118" s="1283"/>
      <c r="AD118" s="1283"/>
      <c r="AE118" s="1283"/>
      <c r="AF118" s="1283"/>
    </row>
    <row r="119" spans="6:32" ht="16.5" customHeight="1">
      <c r="F119" s="1283"/>
      <c r="G119" s="1283"/>
      <c r="H119" s="1283"/>
      <c r="I119" s="1283"/>
      <c r="J119" s="1283"/>
      <c r="K119" s="1283"/>
      <c r="L119" s="1283"/>
      <c r="M119" s="1283"/>
      <c r="N119" s="1283"/>
      <c r="O119" s="1283"/>
      <c r="P119" s="1283"/>
      <c r="Q119" s="1283"/>
      <c r="R119" s="1283"/>
      <c r="S119" s="1283"/>
      <c r="T119" s="1283"/>
      <c r="U119" s="1283"/>
      <c r="V119" s="1283"/>
      <c r="W119" s="1283"/>
      <c r="X119" s="1283"/>
      <c r="Y119" s="1283"/>
      <c r="Z119" s="1283"/>
      <c r="AA119" s="1283"/>
      <c r="AB119" s="1283"/>
      <c r="AC119" s="1283"/>
      <c r="AD119" s="1283"/>
      <c r="AE119" s="1283"/>
      <c r="AF119" s="1283"/>
    </row>
    <row r="120" spans="6:32" ht="16.5" customHeight="1">
      <c r="F120" s="1283"/>
      <c r="G120" s="1283"/>
      <c r="H120" s="1283"/>
      <c r="I120" s="1283"/>
      <c r="J120" s="1283"/>
      <c r="K120" s="1283"/>
      <c r="L120" s="1283"/>
      <c r="M120" s="1283"/>
      <c r="N120" s="1283"/>
      <c r="O120" s="1283"/>
      <c r="P120" s="1283"/>
      <c r="Q120" s="1283"/>
      <c r="R120" s="1283"/>
      <c r="S120" s="1283"/>
      <c r="T120" s="1283"/>
      <c r="U120" s="1283"/>
      <c r="V120" s="1283"/>
      <c r="W120" s="1283"/>
      <c r="X120" s="1283"/>
      <c r="Y120" s="1283"/>
      <c r="Z120" s="1283"/>
      <c r="AA120" s="1283"/>
      <c r="AB120" s="1283"/>
      <c r="AC120" s="1283"/>
      <c r="AD120" s="1283"/>
      <c r="AE120" s="1283"/>
      <c r="AF120" s="1283"/>
    </row>
    <row r="121" spans="6:32" ht="16.5" customHeight="1">
      <c r="F121" s="1283"/>
      <c r="G121" s="1283"/>
      <c r="H121" s="1283"/>
      <c r="I121" s="1283"/>
      <c r="J121" s="1283"/>
      <c r="K121" s="1283"/>
      <c r="L121" s="1283"/>
      <c r="M121" s="1283"/>
      <c r="N121" s="1283"/>
      <c r="O121" s="1283"/>
      <c r="P121" s="1283"/>
      <c r="Q121" s="1283"/>
      <c r="R121" s="1283"/>
      <c r="S121" s="1283"/>
      <c r="T121" s="1283"/>
      <c r="U121" s="1283"/>
      <c r="V121" s="1283"/>
      <c r="W121" s="1283"/>
      <c r="X121" s="1283"/>
      <c r="Y121" s="1283"/>
      <c r="Z121" s="1283"/>
      <c r="AA121" s="1283"/>
      <c r="AB121" s="1283"/>
      <c r="AC121" s="1283"/>
      <c r="AD121" s="1283"/>
      <c r="AE121" s="1283"/>
      <c r="AF121" s="1283"/>
    </row>
    <row r="122" spans="6:32" ht="16.5" customHeight="1">
      <c r="F122" s="1283"/>
      <c r="G122" s="1283"/>
      <c r="H122" s="1283"/>
      <c r="I122" s="1283"/>
      <c r="J122" s="1283"/>
      <c r="K122" s="1283"/>
      <c r="L122" s="1283"/>
      <c r="M122" s="1283"/>
      <c r="N122" s="1283"/>
      <c r="O122" s="1283"/>
      <c r="P122" s="1283"/>
      <c r="Q122" s="1283"/>
      <c r="R122" s="1283"/>
      <c r="S122" s="1283"/>
      <c r="T122" s="1283"/>
      <c r="U122" s="1283"/>
      <c r="V122" s="1283"/>
      <c r="W122" s="1283"/>
      <c r="X122" s="1283"/>
      <c r="Y122" s="1283"/>
      <c r="Z122" s="1283"/>
      <c r="AA122" s="1283"/>
      <c r="AB122" s="1283"/>
      <c r="AC122" s="1283"/>
      <c r="AD122" s="1283"/>
      <c r="AE122" s="1283"/>
      <c r="AF122" s="1283"/>
    </row>
    <row r="123" spans="6:32" ht="16.5" customHeight="1">
      <c r="F123" s="1283"/>
      <c r="G123" s="1283"/>
      <c r="H123" s="1283"/>
      <c r="I123" s="1283"/>
      <c r="J123" s="1283"/>
      <c r="K123" s="1283"/>
      <c r="L123" s="1283"/>
      <c r="M123" s="1283"/>
      <c r="N123" s="1283"/>
      <c r="O123" s="1283"/>
      <c r="P123" s="1283"/>
      <c r="Q123" s="1283"/>
      <c r="R123" s="1283"/>
      <c r="S123" s="1283"/>
      <c r="T123" s="1283"/>
      <c r="U123" s="1283"/>
      <c r="V123" s="1283"/>
      <c r="W123" s="1283"/>
      <c r="X123" s="1283"/>
      <c r="Y123" s="1283"/>
      <c r="Z123" s="1283"/>
      <c r="AA123" s="1283"/>
      <c r="AB123" s="1283"/>
      <c r="AC123" s="1283"/>
      <c r="AD123" s="1283"/>
      <c r="AE123" s="1283"/>
      <c r="AF123" s="1283"/>
    </row>
    <row r="124" spans="6:32" ht="16.5" customHeight="1">
      <c r="F124" s="1283"/>
      <c r="G124" s="1283"/>
      <c r="H124" s="1283"/>
      <c r="I124" s="1283"/>
      <c r="J124" s="1283"/>
      <c r="K124" s="1283"/>
      <c r="L124" s="1283"/>
      <c r="M124" s="1283"/>
      <c r="N124" s="1283"/>
      <c r="O124" s="1283"/>
      <c r="P124" s="1283"/>
      <c r="Q124" s="1283"/>
      <c r="R124" s="1283"/>
      <c r="S124" s="1283"/>
      <c r="T124" s="1283"/>
      <c r="U124" s="1283"/>
      <c r="V124" s="1283"/>
      <c r="W124" s="1283"/>
      <c r="X124" s="1283"/>
      <c r="Y124" s="1283"/>
      <c r="Z124" s="1283"/>
      <c r="AA124" s="1283"/>
      <c r="AB124" s="1283"/>
      <c r="AC124" s="1283"/>
      <c r="AD124" s="1283"/>
      <c r="AE124" s="1283"/>
      <c r="AF124" s="1283"/>
    </row>
    <row r="125" spans="6:32" ht="16.5" customHeight="1">
      <c r="F125" s="1283"/>
      <c r="G125" s="1283"/>
      <c r="H125" s="1283"/>
      <c r="I125" s="1283"/>
      <c r="J125" s="1283"/>
      <c r="K125" s="1283"/>
      <c r="L125" s="1283"/>
      <c r="M125" s="1283"/>
      <c r="N125" s="1283"/>
      <c r="O125" s="1283"/>
      <c r="P125" s="1283"/>
      <c r="Q125" s="1283"/>
      <c r="R125" s="1283"/>
      <c r="S125" s="1283"/>
      <c r="T125" s="1283"/>
      <c r="U125" s="1283"/>
      <c r="V125" s="1283"/>
      <c r="W125" s="1283"/>
      <c r="X125" s="1283"/>
      <c r="Y125" s="1283"/>
      <c r="Z125" s="1283"/>
      <c r="AA125" s="1283"/>
      <c r="AB125" s="1283"/>
      <c r="AC125" s="1283"/>
      <c r="AD125" s="1283"/>
      <c r="AE125" s="1283"/>
      <c r="AF125" s="1283"/>
    </row>
    <row r="126" spans="6:32" ht="16.5" customHeight="1">
      <c r="F126" s="1283"/>
      <c r="G126" s="1283"/>
      <c r="H126" s="1283"/>
      <c r="I126" s="1283"/>
      <c r="J126" s="1283"/>
      <c r="K126" s="1283"/>
      <c r="L126" s="1283"/>
      <c r="M126" s="1283"/>
      <c r="N126" s="1283"/>
      <c r="O126" s="1283"/>
      <c r="P126" s="1283"/>
      <c r="Q126" s="1283"/>
      <c r="R126" s="1283"/>
      <c r="S126" s="1283"/>
      <c r="T126" s="1283"/>
      <c r="U126" s="1283"/>
      <c r="V126" s="1283"/>
      <c r="W126" s="1283"/>
      <c r="X126" s="1283"/>
      <c r="Y126" s="1283"/>
      <c r="Z126" s="1283"/>
      <c r="AA126" s="1283"/>
      <c r="AB126" s="1283"/>
      <c r="AC126" s="1283"/>
      <c r="AD126" s="1283"/>
      <c r="AE126" s="1283"/>
      <c r="AF126" s="1283"/>
    </row>
    <row r="127" spans="6:32" ht="16.5" customHeight="1">
      <c r="F127" s="1283"/>
      <c r="G127" s="1283"/>
      <c r="H127" s="1283"/>
      <c r="I127" s="1283"/>
      <c r="J127" s="1283"/>
      <c r="K127" s="1283"/>
      <c r="L127" s="1283"/>
      <c r="M127" s="1283"/>
      <c r="N127" s="1283"/>
      <c r="O127" s="1283"/>
      <c r="P127" s="1283"/>
      <c r="Q127" s="1283"/>
      <c r="R127" s="1283"/>
      <c r="S127" s="1283"/>
      <c r="T127" s="1283"/>
      <c r="U127" s="1283"/>
      <c r="V127" s="1283"/>
      <c r="W127" s="1283"/>
      <c r="X127" s="1283"/>
      <c r="Y127" s="1283"/>
      <c r="Z127" s="1283"/>
      <c r="AA127" s="1283"/>
      <c r="AB127" s="1283"/>
      <c r="AC127" s="1283"/>
      <c r="AD127" s="1283"/>
      <c r="AE127" s="1283"/>
      <c r="AF127" s="1283"/>
    </row>
    <row r="128" spans="6:32" ht="16.5" customHeight="1">
      <c r="F128" s="1283"/>
      <c r="G128" s="1283"/>
      <c r="H128" s="1283"/>
      <c r="I128" s="1283"/>
      <c r="J128" s="1283"/>
      <c r="K128" s="1283"/>
      <c r="L128" s="1283"/>
      <c r="M128" s="1283"/>
      <c r="N128" s="1283"/>
      <c r="O128" s="1283"/>
      <c r="P128" s="1283"/>
      <c r="Q128" s="1283"/>
      <c r="R128" s="1283"/>
      <c r="S128" s="1283"/>
      <c r="T128" s="1283"/>
      <c r="U128" s="1283"/>
      <c r="V128" s="1283"/>
      <c r="W128" s="1283"/>
      <c r="X128" s="1283"/>
      <c r="Y128" s="1283"/>
      <c r="Z128" s="1283"/>
      <c r="AA128" s="1283"/>
      <c r="AB128" s="1283"/>
      <c r="AC128" s="1283"/>
      <c r="AD128" s="1283"/>
      <c r="AE128" s="1283"/>
      <c r="AF128" s="1283"/>
    </row>
    <row r="129" spans="6:32" ht="16.5" customHeight="1">
      <c r="F129" s="1283"/>
      <c r="G129" s="1283"/>
      <c r="H129" s="1283"/>
      <c r="I129" s="1283"/>
      <c r="J129" s="1283"/>
      <c r="K129" s="1283"/>
      <c r="L129" s="1283"/>
      <c r="M129" s="1283"/>
      <c r="N129" s="1283"/>
      <c r="O129" s="1283"/>
      <c r="P129" s="1283"/>
      <c r="Q129" s="1283"/>
      <c r="R129" s="1283"/>
      <c r="S129" s="1283"/>
      <c r="T129" s="1283"/>
      <c r="U129" s="1283"/>
      <c r="V129" s="1283"/>
      <c r="W129" s="1283"/>
      <c r="X129" s="1283"/>
      <c r="Y129" s="1283"/>
      <c r="Z129" s="1283"/>
      <c r="AA129" s="1283"/>
      <c r="AB129" s="1283"/>
      <c r="AC129" s="1283"/>
      <c r="AD129" s="1283"/>
      <c r="AE129" s="1283"/>
      <c r="AF129" s="1283"/>
    </row>
    <row r="130" spans="6:32" ht="16.5" customHeight="1">
      <c r="F130" s="1283"/>
      <c r="G130" s="1283"/>
      <c r="H130" s="1283"/>
      <c r="I130" s="1283"/>
      <c r="J130" s="1283"/>
      <c r="K130" s="1283"/>
      <c r="L130" s="1283"/>
      <c r="M130" s="1283"/>
      <c r="N130" s="1283"/>
      <c r="O130" s="1283"/>
      <c r="P130" s="1283"/>
      <c r="Q130" s="1283"/>
      <c r="R130" s="1283"/>
      <c r="S130" s="1283"/>
      <c r="T130" s="1283"/>
      <c r="U130" s="1283"/>
      <c r="V130" s="1283"/>
      <c r="W130" s="1283"/>
      <c r="X130" s="1283"/>
      <c r="Y130" s="1283"/>
      <c r="Z130" s="1283"/>
      <c r="AA130" s="1283"/>
      <c r="AB130" s="1283"/>
      <c r="AC130" s="1283"/>
      <c r="AD130" s="1283"/>
      <c r="AE130" s="1283"/>
      <c r="AF130" s="1283"/>
    </row>
    <row r="131" spans="6:32" ht="16.5" customHeight="1">
      <c r="F131" s="1283"/>
      <c r="G131" s="1283"/>
      <c r="H131" s="1283"/>
      <c r="I131" s="1283"/>
      <c r="J131" s="1283"/>
      <c r="K131" s="1283"/>
      <c r="L131" s="1283"/>
      <c r="M131" s="1283"/>
      <c r="N131" s="1283"/>
      <c r="O131" s="1283"/>
      <c r="P131" s="1283"/>
      <c r="Q131" s="1283"/>
      <c r="R131" s="1283"/>
      <c r="S131" s="1283"/>
      <c r="T131" s="1283"/>
      <c r="U131" s="1283"/>
      <c r="V131" s="1283"/>
      <c r="W131" s="1283"/>
      <c r="X131" s="1283"/>
      <c r="Y131" s="1283"/>
      <c r="Z131" s="1283"/>
      <c r="AA131" s="1283"/>
      <c r="AB131" s="1283"/>
      <c r="AC131" s="1283"/>
      <c r="AD131" s="1283"/>
      <c r="AE131" s="1283"/>
      <c r="AF131" s="1283"/>
    </row>
    <row r="132" spans="6:32" ht="16.5" customHeight="1">
      <c r="F132" s="1283"/>
      <c r="G132" s="1283"/>
      <c r="H132" s="1283"/>
      <c r="I132" s="1283"/>
      <c r="J132" s="1283"/>
      <c r="K132" s="1283"/>
      <c r="L132" s="1283"/>
      <c r="M132" s="1283"/>
      <c r="N132" s="1283"/>
      <c r="O132" s="1283"/>
      <c r="P132" s="1283"/>
      <c r="Q132" s="1283"/>
      <c r="R132" s="1283"/>
      <c r="S132" s="1283"/>
      <c r="T132" s="1283"/>
      <c r="U132" s="1283"/>
      <c r="V132" s="1283"/>
      <c r="W132" s="1283"/>
      <c r="X132" s="1283"/>
      <c r="Y132" s="1283"/>
      <c r="Z132" s="1283"/>
      <c r="AA132" s="1283"/>
      <c r="AB132" s="1283"/>
      <c r="AC132" s="1283"/>
      <c r="AD132" s="1283"/>
      <c r="AE132" s="1283"/>
      <c r="AF132" s="1283"/>
    </row>
    <row r="133" spans="6:32" ht="16.5" customHeight="1">
      <c r="F133" s="1283"/>
      <c r="G133" s="1283"/>
      <c r="H133" s="1283"/>
      <c r="I133" s="1283"/>
      <c r="J133" s="1283"/>
      <c r="K133" s="1283"/>
      <c r="L133" s="1283"/>
      <c r="M133" s="1283"/>
      <c r="N133" s="1283"/>
      <c r="O133" s="1283"/>
      <c r="P133" s="1283"/>
      <c r="Q133" s="1283"/>
      <c r="R133" s="1283"/>
      <c r="S133" s="1283"/>
      <c r="T133" s="1283"/>
      <c r="U133" s="1283"/>
      <c r="V133" s="1283"/>
      <c r="W133" s="1283"/>
      <c r="X133" s="1283"/>
      <c r="Y133" s="1283"/>
      <c r="Z133" s="1283"/>
      <c r="AA133" s="1283"/>
      <c r="AB133" s="1283"/>
      <c r="AC133" s="1283"/>
      <c r="AD133" s="1283"/>
      <c r="AE133" s="1283"/>
      <c r="AF133" s="1283"/>
    </row>
    <row r="134" spans="6:32" ht="16.5" customHeight="1">
      <c r="F134" s="1283"/>
      <c r="G134" s="1283"/>
      <c r="H134" s="1283"/>
      <c r="I134" s="1283"/>
      <c r="J134" s="1283"/>
      <c r="K134" s="1283"/>
      <c r="L134" s="1283"/>
      <c r="M134" s="1283"/>
      <c r="N134" s="1283"/>
      <c r="O134" s="1283"/>
      <c r="P134" s="1283"/>
      <c r="Q134" s="1283"/>
      <c r="R134" s="1283"/>
      <c r="S134" s="1283"/>
      <c r="T134" s="1283"/>
      <c r="U134" s="1283"/>
      <c r="V134" s="1283"/>
      <c r="W134" s="1283"/>
      <c r="X134" s="1283"/>
      <c r="Y134" s="1283"/>
      <c r="Z134" s="1283"/>
      <c r="AA134" s="1283"/>
      <c r="AB134" s="1283"/>
      <c r="AC134" s="1283"/>
      <c r="AD134" s="1283"/>
      <c r="AE134" s="1283"/>
      <c r="AF134" s="1283"/>
    </row>
    <row r="135" spans="6:32" ht="16.5" customHeight="1">
      <c r="F135" s="1283"/>
      <c r="G135" s="1283"/>
      <c r="H135" s="1283"/>
      <c r="I135" s="1283"/>
      <c r="J135" s="1283"/>
      <c r="K135" s="1283"/>
      <c r="L135" s="1283"/>
      <c r="M135" s="1283"/>
      <c r="N135" s="1283"/>
      <c r="O135" s="1283"/>
      <c r="P135" s="1283"/>
      <c r="Q135" s="1283"/>
      <c r="R135" s="1283"/>
      <c r="S135" s="1283"/>
      <c r="T135" s="1283"/>
      <c r="U135" s="1283"/>
      <c r="V135" s="1283"/>
      <c r="W135" s="1283"/>
      <c r="X135" s="1283"/>
      <c r="Y135" s="1283"/>
      <c r="Z135" s="1283"/>
      <c r="AA135" s="1283"/>
      <c r="AB135" s="1283"/>
      <c r="AC135" s="1283"/>
      <c r="AD135" s="1283"/>
      <c r="AE135" s="1283"/>
      <c r="AF135" s="1283"/>
    </row>
    <row r="136" spans="6:32" ht="16.5" customHeight="1">
      <c r="F136" s="1283"/>
      <c r="G136" s="1283"/>
      <c r="H136" s="1283"/>
      <c r="I136" s="1283"/>
      <c r="J136" s="1283"/>
      <c r="K136" s="1283"/>
      <c r="L136" s="1283"/>
      <c r="M136" s="1283"/>
      <c r="N136" s="1283"/>
      <c r="O136" s="1283"/>
      <c r="P136" s="1283"/>
      <c r="Q136" s="1283"/>
      <c r="R136" s="1283"/>
      <c r="S136" s="1283"/>
      <c r="T136" s="1283"/>
      <c r="U136" s="1283"/>
      <c r="V136" s="1283"/>
      <c r="W136" s="1283"/>
      <c r="X136" s="1283"/>
      <c r="Y136" s="1283"/>
      <c r="Z136" s="1283"/>
      <c r="AA136" s="1283"/>
      <c r="AB136" s="1283"/>
      <c r="AC136" s="1283"/>
      <c r="AD136" s="1283"/>
      <c r="AE136" s="1283"/>
      <c r="AF136" s="1283"/>
    </row>
    <row r="137" spans="6:32" ht="16.5" customHeight="1">
      <c r="F137" s="1283"/>
      <c r="G137" s="1283"/>
      <c r="H137" s="1283"/>
      <c r="I137" s="1283"/>
      <c r="J137" s="1283"/>
      <c r="K137" s="1283"/>
      <c r="L137" s="1283"/>
      <c r="M137" s="1283"/>
      <c r="N137" s="1283"/>
      <c r="O137" s="1283"/>
      <c r="P137" s="1283"/>
      <c r="Q137" s="1283"/>
      <c r="R137" s="1283"/>
      <c r="S137" s="1283"/>
      <c r="T137" s="1283"/>
      <c r="U137" s="1283"/>
      <c r="V137" s="1283"/>
      <c r="W137" s="1283"/>
      <c r="X137" s="1283"/>
      <c r="Y137" s="1283"/>
      <c r="Z137" s="1283"/>
      <c r="AA137" s="1283"/>
      <c r="AB137" s="1283"/>
      <c r="AC137" s="1283"/>
      <c r="AD137" s="1283"/>
      <c r="AE137" s="1283"/>
      <c r="AF137" s="1283"/>
    </row>
    <row r="138" spans="6:32" ht="16.5" customHeight="1">
      <c r="F138" s="1283"/>
      <c r="G138" s="1283"/>
      <c r="H138" s="1283"/>
      <c r="I138" s="1283"/>
      <c r="J138" s="1283"/>
      <c r="K138" s="1283"/>
      <c r="L138" s="1283"/>
      <c r="M138" s="1283"/>
      <c r="N138" s="1283"/>
      <c r="O138" s="1283"/>
      <c r="P138" s="1283"/>
      <c r="Q138" s="1283"/>
      <c r="R138" s="1283"/>
      <c r="S138" s="1283"/>
      <c r="T138" s="1283"/>
      <c r="U138" s="1283"/>
      <c r="V138" s="1283"/>
      <c r="W138" s="1283"/>
      <c r="X138" s="1283"/>
      <c r="Y138" s="1283"/>
      <c r="Z138" s="1283"/>
      <c r="AA138" s="1283"/>
      <c r="AB138" s="1283"/>
      <c r="AC138" s="1283"/>
      <c r="AD138" s="1283"/>
      <c r="AE138" s="1283"/>
      <c r="AF138" s="1283"/>
    </row>
    <row r="139" spans="6:32" ht="16.5" customHeight="1">
      <c r="F139" s="1283"/>
      <c r="G139" s="1283"/>
      <c r="H139" s="1283"/>
      <c r="I139" s="1283"/>
      <c r="J139" s="1283"/>
      <c r="K139" s="1283"/>
      <c r="L139" s="1283"/>
      <c r="M139" s="1283"/>
      <c r="N139" s="1283"/>
      <c r="O139" s="1283"/>
      <c r="P139" s="1283"/>
      <c r="Q139" s="1283"/>
      <c r="R139" s="1283"/>
      <c r="S139" s="1283"/>
      <c r="T139" s="1283"/>
      <c r="U139" s="1283"/>
      <c r="V139" s="1283"/>
      <c r="W139" s="1283"/>
      <c r="X139" s="1283"/>
      <c r="Y139" s="1283"/>
      <c r="Z139" s="1283"/>
      <c r="AA139" s="1283"/>
      <c r="AB139" s="1283"/>
      <c r="AC139" s="1283"/>
      <c r="AD139" s="1283"/>
      <c r="AE139" s="1283"/>
      <c r="AF139" s="1283"/>
    </row>
    <row r="140" spans="6:32" ht="16.5" customHeight="1">
      <c r="F140" s="1283"/>
      <c r="G140" s="1283"/>
      <c r="H140" s="1283"/>
      <c r="I140" s="1283"/>
      <c r="J140" s="1283"/>
      <c r="K140" s="1283"/>
      <c r="L140" s="1283"/>
      <c r="M140" s="1283"/>
      <c r="N140" s="1283"/>
      <c r="O140" s="1283"/>
      <c r="P140" s="1283"/>
      <c r="Q140" s="1283"/>
      <c r="R140" s="1283"/>
      <c r="S140" s="1283"/>
      <c r="T140" s="1283"/>
      <c r="U140" s="1283"/>
      <c r="V140" s="1283"/>
      <c r="W140" s="1283"/>
      <c r="X140" s="1283"/>
      <c r="Y140" s="1283"/>
      <c r="Z140" s="1283"/>
      <c r="AA140" s="1283"/>
      <c r="AB140" s="1283"/>
      <c r="AC140" s="1283"/>
      <c r="AD140" s="1283"/>
      <c r="AE140" s="1283"/>
      <c r="AF140" s="1283"/>
    </row>
    <row r="141" spans="6:32" ht="16.5" customHeight="1">
      <c r="F141" s="1283"/>
      <c r="G141" s="1283"/>
      <c r="H141" s="1283"/>
      <c r="I141" s="1283"/>
      <c r="J141" s="1283"/>
      <c r="K141" s="1283"/>
      <c r="L141" s="1283"/>
      <c r="M141" s="1283"/>
      <c r="N141" s="1283"/>
      <c r="O141" s="1283"/>
      <c r="P141" s="1283"/>
      <c r="Q141" s="1283"/>
      <c r="R141" s="1283"/>
      <c r="S141" s="1283"/>
      <c r="T141" s="1283"/>
      <c r="U141" s="1283"/>
      <c r="V141" s="1283"/>
      <c r="W141" s="1283"/>
      <c r="X141" s="1283"/>
      <c r="Y141" s="1283"/>
      <c r="Z141" s="1283"/>
      <c r="AA141" s="1283"/>
      <c r="AB141" s="1283"/>
      <c r="AC141" s="1283"/>
      <c r="AD141" s="1283"/>
      <c r="AE141" s="1283"/>
      <c r="AF141" s="1283"/>
    </row>
    <row r="142" spans="6:32" ht="16.5" customHeight="1">
      <c r="F142" s="1283"/>
      <c r="G142" s="1283"/>
      <c r="H142" s="1283"/>
      <c r="I142" s="1283"/>
      <c r="J142" s="1283"/>
      <c r="K142" s="1283"/>
      <c r="L142" s="1283"/>
      <c r="M142" s="1283"/>
      <c r="N142" s="1283"/>
      <c r="O142" s="1283"/>
      <c r="P142" s="1283"/>
      <c r="Q142" s="1283"/>
      <c r="R142" s="1283"/>
      <c r="S142" s="1283"/>
      <c r="T142" s="1283"/>
      <c r="U142" s="1283"/>
      <c r="V142" s="1283"/>
      <c r="W142" s="1283"/>
      <c r="X142" s="1283"/>
      <c r="Y142" s="1283"/>
      <c r="Z142" s="1283"/>
      <c r="AA142" s="1283"/>
      <c r="AB142" s="1283"/>
      <c r="AC142" s="1283"/>
      <c r="AD142" s="1283"/>
      <c r="AE142" s="1283"/>
      <c r="AF142" s="1283"/>
    </row>
    <row r="143" spans="6:32" ht="16.5" customHeight="1">
      <c r="F143" s="1283"/>
      <c r="G143" s="1283"/>
      <c r="H143" s="1283"/>
      <c r="I143" s="1283"/>
      <c r="J143" s="1283"/>
      <c r="K143" s="1283"/>
      <c r="L143" s="1283"/>
      <c r="M143" s="1283"/>
      <c r="N143" s="1283"/>
      <c r="O143" s="1283"/>
      <c r="P143" s="1283"/>
      <c r="Q143" s="1283"/>
      <c r="R143" s="1283"/>
      <c r="S143" s="1283"/>
      <c r="T143" s="1283"/>
      <c r="U143" s="1283"/>
      <c r="V143" s="1283"/>
      <c r="W143" s="1283"/>
      <c r="X143" s="1283"/>
      <c r="Y143" s="1283"/>
      <c r="Z143" s="1283"/>
      <c r="AA143" s="1283"/>
      <c r="AB143" s="1283"/>
      <c r="AC143" s="1283"/>
      <c r="AD143" s="1283"/>
      <c r="AE143" s="1283"/>
      <c r="AF143" s="1283"/>
    </row>
    <row r="144" spans="6:32" ht="16.5" customHeight="1">
      <c r="F144" s="1283"/>
      <c r="G144" s="1283"/>
      <c r="H144" s="1283"/>
      <c r="I144" s="1283"/>
      <c r="J144" s="1283"/>
      <c r="K144" s="1283"/>
      <c r="L144" s="1283"/>
      <c r="M144" s="1283"/>
      <c r="N144" s="1283"/>
      <c r="O144" s="1283"/>
      <c r="P144" s="1283"/>
      <c r="Q144" s="1283"/>
      <c r="R144" s="1283"/>
      <c r="S144" s="1283"/>
      <c r="T144" s="1283"/>
      <c r="U144" s="1283"/>
      <c r="V144" s="1283"/>
      <c r="W144" s="1283"/>
      <c r="X144" s="1283"/>
      <c r="Y144" s="1283"/>
      <c r="Z144" s="1283"/>
      <c r="AA144" s="1283"/>
      <c r="AB144" s="1283"/>
      <c r="AC144" s="1283"/>
      <c r="AD144" s="1283"/>
      <c r="AE144" s="1283"/>
      <c r="AF144" s="1283"/>
    </row>
    <row r="145" spans="6:32" ht="16.5" customHeight="1">
      <c r="F145" s="1283"/>
      <c r="G145" s="1283"/>
      <c r="H145" s="1283"/>
      <c r="I145" s="1283"/>
      <c r="J145" s="1283"/>
      <c r="K145" s="1283"/>
      <c r="L145" s="1283"/>
      <c r="M145" s="1283"/>
      <c r="N145" s="1283"/>
      <c r="O145" s="1283"/>
      <c r="P145" s="1283"/>
      <c r="Q145" s="1283"/>
      <c r="R145" s="1283"/>
      <c r="S145" s="1283"/>
      <c r="T145" s="1283"/>
      <c r="U145" s="1283"/>
      <c r="V145" s="1283"/>
      <c r="W145" s="1283"/>
      <c r="X145" s="1283"/>
      <c r="Y145" s="1283"/>
      <c r="Z145" s="1283"/>
      <c r="AA145" s="1283"/>
      <c r="AB145" s="1283"/>
      <c r="AC145" s="1283"/>
      <c r="AD145" s="1283"/>
      <c r="AE145" s="1283"/>
      <c r="AF145" s="1283"/>
    </row>
    <row r="146" spans="6:32" ht="16.5" customHeight="1">
      <c r="F146" s="1283"/>
      <c r="G146" s="1283"/>
      <c r="H146" s="1283"/>
      <c r="I146" s="1283"/>
      <c r="J146" s="1283"/>
      <c r="K146" s="1283"/>
      <c r="L146" s="1283"/>
      <c r="M146" s="1283"/>
      <c r="N146" s="1283"/>
      <c r="O146" s="1283"/>
      <c r="P146" s="1283"/>
      <c r="Q146" s="1283"/>
      <c r="R146" s="1283"/>
      <c r="S146" s="1283"/>
      <c r="T146" s="1283"/>
      <c r="U146" s="1283"/>
      <c r="V146" s="1283"/>
      <c r="W146" s="1283"/>
      <c r="X146" s="1283"/>
      <c r="Y146" s="1283"/>
      <c r="Z146" s="1283"/>
      <c r="AA146" s="1283"/>
      <c r="AB146" s="1283"/>
      <c r="AC146" s="1283"/>
      <c r="AD146" s="1283"/>
      <c r="AE146" s="1283"/>
      <c r="AF146" s="1283"/>
    </row>
    <row r="147" spans="6:32" ht="16.5" customHeight="1">
      <c r="F147" s="1283"/>
      <c r="G147" s="1283"/>
      <c r="H147" s="1283"/>
      <c r="I147" s="1283"/>
      <c r="J147" s="1283"/>
      <c r="K147" s="1283"/>
      <c r="L147" s="1283"/>
      <c r="M147" s="1283"/>
      <c r="N147" s="1283"/>
      <c r="O147" s="1283"/>
      <c r="P147" s="1283"/>
      <c r="Q147" s="1283"/>
      <c r="R147" s="1283"/>
      <c r="S147" s="1283"/>
      <c r="T147" s="1283"/>
      <c r="U147" s="1283"/>
      <c r="V147" s="1283"/>
      <c r="W147" s="1283"/>
      <c r="X147" s="1283"/>
      <c r="Y147" s="1283"/>
      <c r="Z147" s="1283"/>
      <c r="AA147" s="1283"/>
      <c r="AB147" s="1283"/>
      <c r="AC147" s="1283"/>
      <c r="AD147" s="1283"/>
      <c r="AE147" s="1283"/>
      <c r="AF147" s="1283"/>
    </row>
    <row r="148" spans="6:32" ht="16.5" customHeight="1">
      <c r="F148" s="1283"/>
      <c r="G148" s="1283"/>
      <c r="H148" s="1283"/>
      <c r="I148" s="1283"/>
      <c r="J148" s="1283"/>
      <c r="K148" s="1283"/>
      <c r="L148" s="1283"/>
      <c r="M148" s="1283"/>
      <c r="N148" s="1283"/>
      <c r="O148" s="1283"/>
      <c r="P148" s="1283"/>
      <c r="Q148" s="1283"/>
      <c r="R148" s="1283"/>
      <c r="S148" s="1283"/>
      <c r="T148" s="1283"/>
      <c r="U148" s="1283"/>
      <c r="V148" s="1283"/>
      <c r="W148" s="1283"/>
      <c r="X148" s="1283"/>
      <c r="Y148" s="1283"/>
      <c r="Z148" s="1283"/>
      <c r="AA148" s="1283"/>
      <c r="AB148" s="1283"/>
      <c r="AC148" s="1283"/>
      <c r="AD148" s="1283"/>
      <c r="AE148" s="1283"/>
      <c r="AF148" s="1283"/>
    </row>
    <row r="149" spans="6:32" ht="16.5" customHeight="1">
      <c r="F149" s="1283"/>
      <c r="G149" s="1283"/>
      <c r="H149" s="1283"/>
      <c r="I149" s="1283"/>
      <c r="J149" s="1283"/>
      <c r="K149" s="1283"/>
      <c r="L149" s="1283"/>
      <c r="M149" s="1283"/>
      <c r="N149" s="1283"/>
      <c r="O149" s="1283"/>
      <c r="P149" s="1283"/>
      <c r="Q149" s="1283"/>
      <c r="R149" s="1283"/>
      <c r="S149" s="1283"/>
      <c r="T149" s="1283"/>
      <c r="U149" s="1283"/>
      <c r="V149" s="1283"/>
      <c r="W149" s="1283"/>
      <c r="X149" s="1283"/>
      <c r="Y149" s="1283"/>
      <c r="Z149" s="1283"/>
      <c r="AA149" s="1283"/>
      <c r="AB149" s="1283"/>
      <c r="AC149" s="1283"/>
      <c r="AD149" s="1283"/>
      <c r="AE149" s="1283"/>
      <c r="AF149" s="1283"/>
    </row>
    <row r="150" spans="6:32" ht="16.5" customHeight="1">
      <c r="F150" s="1283"/>
      <c r="G150" s="1283"/>
      <c r="H150" s="1283"/>
      <c r="I150" s="1283"/>
      <c r="J150" s="1283"/>
      <c r="K150" s="1283"/>
      <c r="L150" s="1283"/>
      <c r="M150" s="1283"/>
      <c r="N150" s="1283"/>
      <c r="O150" s="1283"/>
      <c r="P150" s="1283"/>
      <c r="Q150" s="1283"/>
      <c r="R150" s="1283"/>
      <c r="S150" s="1283"/>
      <c r="T150" s="1283"/>
      <c r="U150" s="1283"/>
      <c r="V150" s="1283"/>
      <c r="W150" s="1283"/>
      <c r="X150" s="1283"/>
      <c r="Y150" s="1283"/>
      <c r="Z150" s="1283"/>
      <c r="AA150" s="1283"/>
      <c r="AB150" s="1283"/>
      <c r="AC150" s="1283"/>
      <c r="AD150" s="1283"/>
      <c r="AE150" s="1283"/>
      <c r="AF150" s="1283"/>
    </row>
    <row r="151" spans="6:32" ht="16.5" customHeight="1">
      <c r="F151" s="1283"/>
      <c r="G151" s="1283"/>
      <c r="H151" s="1283"/>
      <c r="I151" s="1283"/>
      <c r="J151" s="1283"/>
      <c r="K151" s="1283"/>
      <c r="L151" s="1283"/>
      <c r="M151" s="1283"/>
      <c r="N151" s="1283"/>
      <c r="O151" s="1283"/>
      <c r="P151" s="1283"/>
      <c r="Q151" s="1283"/>
      <c r="R151" s="1283"/>
      <c r="S151" s="1283"/>
      <c r="T151" s="1283"/>
      <c r="U151" s="1283"/>
      <c r="V151" s="1283"/>
      <c r="W151" s="1283"/>
      <c r="X151" s="1283"/>
      <c r="Y151" s="1283"/>
      <c r="Z151" s="1283"/>
      <c r="AA151" s="1283"/>
      <c r="AB151" s="1283"/>
      <c r="AC151" s="1283"/>
      <c r="AD151" s="1283"/>
      <c r="AE151" s="1283"/>
      <c r="AF151" s="1283"/>
    </row>
    <row r="152" spans="6:32" ht="16.5" customHeight="1">
      <c r="F152" s="1283"/>
      <c r="G152" s="1283"/>
      <c r="H152" s="1283"/>
      <c r="I152" s="1283"/>
      <c r="J152" s="1283"/>
      <c r="K152" s="1283"/>
      <c r="L152" s="1283"/>
      <c r="M152" s="1283"/>
      <c r="N152" s="1283"/>
      <c r="O152" s="1283"/>
      <c r="P152" s="1283"/>
      <c r="Q152" s="1283"/>
      <c r="R152" s="1283"/>
      <c r="S152" s="1283"/>
      <c r="T152" s="1283"/>
      <c r="U152" s="1283"/>
      <c r="V152" s="1283"/>
      <c r="W152" s="1283"/>
      <c r="X152" s="1283"/>
      <c r="Y152" s="1283"/>
      <c r="Z152" s="1283"/>
      <c r="AA152" s="1283"/>
      <c r="AB152" s="1283"/>
      <c r="AC152" s="1283"/>
      <c r="AD152" s="1283"/>
      <c r="AE152" s="1283"/>
      <c r="AF152" s="1283"/>
    </row>
    <row r="153" ht="16.5" customHeight="1">
      <c r="AF153" s="1283"/>
    </row>
    <row r="154" ht="16.5" customHeight="1">
      <c r="AF154" s="1283"/>
    </row>
    <row r="155" ht="16.5" customHeight="1">
      <c r="AF155" s="1283"/>
    </row>
    <row r="156" ht="16.5" customHeight="1">
      <c r="AF156" s="1283"/>
    </row>
    <row r="157" ht="16.5" customHeight="1"/>
    <row r="158" ht="16.5" customHeight="1"/>
    <row r="159" ht="16.5" customHeight="1"/>
  </sheetData>
  <sheetProtection/>
  <mergeCells count="2">
    <mergeCell ref="B12:AE12"/>
    <mergeCell ref="N14:R14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0" r:id="rId4"/>
  <headerFooter alignWithMargins="0">
    <oddFooter>&amp;L&amp;"Times New Roman,Normal"&amp;8&amp;Z&amp;F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Y162"/>
  <sheetViews>
    <sheetView zoomScale="70" zoomScaleNormal="70" zoomScalePageLayoutView="0" workbookViewId="0" topLeftCell="A1">
      <selection activeCell="A24" sqref="A24:IV45"/>
    </sheetView>
  </sheetViews>
  <sheetFormatPr defaultColWidth="11.421875" defaultRowHeight="16.5" customHeight="1"/>
  <cols>
    <col min="1" max="2" width="4.140625" style="7" customWidth="1"/>
    <col min="3" max="3" width="5.421875" style="7" customWidth="1"/>
    <col min="4" max="5" width="13.57421875" style="7" customWidth="1"/>
    <col min="6" max="6" width="30.7109375" style="7" customWidth="1"/>
    <col min="7" max="7" width="40.7109375" style="7" customWidth="1"/>
    <col min="8" max="8" width="9.7109375" style="7" customWidth="1"/>
    <col min="9" max="9" width="5.7109375" style="7" hidden="1" customWidth="1"/>
    <col min="10" max="11" width="16.421875" style="7" customWidth="1"/>
    <col min="12" max="14" width="9.7109375" style="7" customWidth="1"/>
    <col min="15" max="15" width="6.421875" style="7" customWidth="1"/>
    <col min="16" max="16" width="4.00390625" style="7" hidden="1" customWidth="1"/>
    <col min="17" max="17" width="12.8515625" style="7" hidden="1" customWidth="1"/>
    <col min="18" max="19" width="6.00390625" style="7" hidden="1" customWidth="1"/>
    <col min="20" max="20" width="11.7109375" style="7" hidden="1" customWidth="1"/>
    <col min="21" max="21" width="9.7109375" style="7" customWidth="1"/>
    <col min="22" max="22" width="15.7109375" style="7" customWidth="1"/>
    <col min="23" max="23" width="4.140625" style="7" customWidth="1"/>
    <col min="24" max="16384" width="11.421875" style="7" customWidth="1"/>
  </cols>
  <sheetData>
    <row r="1" s="3" customFormat="1" ht="26.25">
      <c r="W1" s="5"/>
    </row>
    <row r="2" spans="1:23" s="3" customFormat="1" ht="26.25">
      <c r="A2" s="80"/>
      <c r="B2" s="2" t="str">
        <f>+'TOT-0815'!B2</f>
        <v>ANEXO III al Memorándum D.T.E.E. N°   580 / 2016          .-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6" customFormat="1" ht="12.75">
      <c r="A3" s="81"/>
    </row>
    <row r="4" spans="1:4" s="10" customFormat="1" ht="11.25">
      <c r="A4" s="9" t="s">
        <v>2</v>
      </c>
      <c r="B4" s="82"/>
      <c r="C4" s="82"/>
      <c r="D4" s="82"/>
    </row>
    <row r="5" spans="1:4" s="10" customFormat="1" ht="11.25">
      <c r="A5" s="9" t="s">
        <v>3</v>
      </c>
      <c r="B5" s="82"/>
      <c r="C5" s="82"/>
      <c r="D5" s="82"/>
    </row>
    <row r="6" s="6" customFormat="1" ht="13.5" thickBot="1"/>
    <row r="7" spans="2:23" s="6" customFormat="1" ht="13.5" thickTop="1"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457"/>
    </row>
    <row r="8" spans="2:23" s="13" customFormat="1" ht="20.25">
      <c r="B8" s="87"/>
      <c r="C8" s="16"/>
      <c r="D8" s="16"/>
      <c r="E8" s="16"/>
      <c r="F8" s="458" t="s">
        <v>25</v>
      </c>
      <c r="N8" s="284"/>
      <c r="O8" s="284"/>
      <c r="P8" s="286"/>
      <c r="Q8" s="16"/>
      <c r="R8" s="16"/>
      <c r="S8" s="16"/>
      <c r="T8" s="16"/>
      <c r="U8" s="16"/>
      <c r="V8" s="16"/>
      <c r="W8" s="459"/>
    </row>
    <row r="9" spans="2:23" s="6" customFormat="1" ht="12.75">
      <c r="B9" s="47"/>
      <c r="C9" s="8"/>
      <c r="D9" s="8"/>
      <c r="E9" s="8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8"/>
      <c r="R9" s="8"/>
      <c r="S9" s="8"/>
      <c r="T9" s="8"/>
      <c r="U9" s="8"/>
      <c r="V9" s="8"/>
      <c r="W9" s="52"/>
    </row>
    <row r="10" spans="2:23" s="13" customFormat="1" ht="20.25">
      <c r="B10" s="87"/>
      <c r="C10" s="16"/>
      <c r="D10" s="16"/>
      <c r="E10" s="16"/>
      <c r="F10" s="460" t="s">
        <v>67</v>
      </c>
      <c r="G10" s="461"/>
      <c r="H10" s="284"/>
      <c r="I10" s="462"/>
      <c r="K10" s="462"/>
      <c r="L10" s="462"/>
      <c r="M10" s="462"/>
      <c r="N10" s="462"/>
      <c r="O10" s="462"/>
      <c r="P10" s="462"/>
      <c r="Q10" s="16"/>
      <c r="R10" s="16"/>
      <c r="S10" s="16"/>
      <c r="T10" s="16"/>
      <c r="U10" s="16"/>
      <c r="V10" s="16"/>
      <c r="W10" s="459"/>
    </row>
    <row r="11" spans="2:23" s="6" customFormat="1" ht="13.5">
      <c r="B11" s="47"/>
      <c r="C11" s="8"/>
      <c r="D11" s="8"/>
      <c r="E11" s="8"/>
      <c r="F11" s="463"/>
      <c r="G11" s="463"/>
      <c r="H11" s="81"/>
      <c r="I11" s="464"/>
      <c r="J11" s="59"/>
      <c r="K11" s="464"/>
      <c r="L11" s="464"/>
      <c r="M11" s="464"/>
      <c r="N11" s="464"/>
      <c r="O11" s="464"/>
      <c r="P11" s="464"/>
      <c r="Q11" s="8"/>
      <c r="R11" s="8"/>
      <c r="S11" s="8"/>
      <c r="T11" s="8"/>
      <c r="U11" s="8"/>
      <c r="V11" s="8"/>
      <c r="W11" s="52"/>
    </row>
    <row r="12" spans="2:23" s="13" customFormat="1" ht="20.25">
      <c r="B12" s="87"/>
      <c r="C12" s="16"/>
      <c r="D12" s="16"/>
      <c r="E12" s="16"/>
      <c r="F12" s="460" t="s">
        <v>68</v>
      </c>
      <c r="G12" s="461"/>
      <c r="H12" s="284"/>
      <c r="I12" s="462"/>
      <c r="K12" s="462"/>
      <c r="L12" s="462"/>
      <c r="M12" s="462"/>
      <c r="N12" s="462"/>
      <c r="O12" s="462"/>
      <c r="P12" s="462"/>
      <c r="Q12" s="16"/>
      <c r="R12" s="16"/>
      <c r="S12" s="16"/>
      <c r="T12" s="16"/>
      <c r="U12" s="16"/>
      <c r="V12" s="16"/>
      <c r="W12" s="459"/>
    </row>
    <row r="13" spans="2:23" s="6" customFormat="1" ht="13.5">
      <c r="B13" s="47"/>
      <c r="C13" s="8"/>
      <c r="D13" s="8"/>
      <c r="E13" s="8"/>
      <c r="F13" s="463"/>
      <c r="G13" s="463"/>
      <c r="H13" s="81"/>
      <c r="I13" s="464"/>
      <c r="J13" s="59"/>
      <c r="K13" s="464"/>
      <c r="L13" s="464"/>
      <c r="M13" s="464"/>
      <c r="N13" s="464"/>
      <c r="O13" s="464"/>
      <c r="P13" s="464"/>
      <c r="Q13" s="8"/>
      <c r="R13" s="8"/>
      <c r="S13" s="8"/>
      <c r="T13" s="8"/>
      <c r="U13" s="8"/>
      <c r="V13" s="8"/>
      <c r="W13" s="52"/>
    </row>
    <row r="14" spans="2:23" s="6" customFormat="1" ht="19.5">
      <c r="B14" s="27" t="str">
        <f>'TOT-0815'!B14</f>
        <v>Desde el 01 al 31 de agosto de 2015</v>
      </c>
      <c r="C14" s="31"/>
      <c r="D14" s="31"/>
      <c r="E14" s="31"/>
      <c r="F14" s="31"/>
      <c r="G14" s="31"/>
      <c r="H14" s="31"/>
      <c r="I14" s="465"/>
      <c r="J14" s="465"/>
      <c r="K14" s="465"/>
      <c r="L14" s="465"/>
      <c r="M14" s="465"/>
      <c r="N14" s="465"/>
      <c r="O14" s="465"/>
      <c r="P14" s="465"/>
      <c r="Q14" s="31"/>
      <c r="R14" s="31"/>
      <c r="S14" s="31"/>
      <c r="T14" s="31"/>
      <c r="U14" s="31"/>
      <c r="V14" s="31"/>
      <c r="W14" s="466"/>
    </row>
    <row r="15" spans="2:23" s="6" customFormat="1" ht="14.25" thickBot="1">
      <c r="B15" s="467"/>
      <c r="C15" s="468"/>
      <c r="D15" s="468"/>
      <c r="E15" s="468"/>
      <c r="F15" s="468"/>
      <c r="G15" s="468"/>
      <c r="H15" s="468"/>
      <c r="I15" s="469"/>
      <c r="J15" s="469"/>
      <c r="K15" s="469"/>
      <c r="L15" s="469"/>
      <c r="M15" s="469"/>
      <c r="N15" s="469"/>
      <c r="O15" s="469"/>
      <c r="P15" s="469"/>
      <c r="Q15" s="468"/>
      <c r="R15" s="468"/>
      <c r="S15" s="468"/>
      <c r="T15" s="468"/>
      <c r="U15" s="468"/>
      <c r="V15" s="468"/>
      <c r="W15" s="470"/>
    </row>
    <row r="16" spans="2:23" s="6" customFormat="1" ht="15" thickBot="1" thickTop="1">
      <c r="B16" s="47"/>
      <c r="C16" s="8"/>
      <c r="D16" s="8"/>
      <c r="E16" s="8"/>
      <c r="F16" s="471"/>
      <c r="G16" s="471"/>
      <c r="H16" s="472" t="s">
        <v>69</v>
      </c>
      <c r="I16" s="8"/>
      <c r="J16" s="5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52"/>
    </row>
    <row r="17" spans="2:23" s="6" customFormat="1" ht="16.5" customHeight="1" thickBot="1" thickTop="1">
      <c r="B17" s="47"/>
      <c r="C17" s="8"/>
      <c r="D17" s="8"/>
      <c r="E17" s="8"/>
      <c r="F17" s="473" t="s">
        <v>70</v>
      </c>
      <c r="G17" s="474">
        <v>252.67</v>
      </c>
      <c r="H17" s="475">
        <v>200</v>
      </c>
      <c r="V17" s="101"/>
      <c r="W17" s="52"/>
    </row>
    <row r="18" spans="2:23" s="6" customFormat="1" ht="16.5" customHeight="1" thickBot="1" thickTop="1">
      <c r="B18" s="47"/>
      <c r="C18" s="8"/>
      <c r="D18" s="8"/>
      <c r="E18" s="8"/>
      <c r="F18" s="476" t="s">
        <v>71</v>
      </c>
      <c r="G18" s="477">
        <v>227.371</v>
      </c>
      <c r="H18" s="475">
        <v>100</v>
      </c>
      <c r="O18" s="8"/>
      <c r="P18" s="8"/>
      <c r="Q18" s="8"/>
      <c r="R18" s="8"/>
      <c r="S18" s="8"/>
      <c r="T18" s="8"/>
      <c r="U18" s="8"/>
      <c r="V18" s="8"/>
      <c r="W18" s="52"/>
    </row>
    <row r="19" spans="2:23" s="6" customFormat="1" ht="16.5" customHeight="1" thickBot="1" thickTop="1">
      <c r="B19" s="47"/>
      <c r="C19" s="8"/>
      <c r="D19" s="8"/>
      <c r="E19" s="8"/>
      <c r="F19" s="478" t="s">
        <v>72</v>
      </c>
      <c r="G19" s="477">
        <v>202.141</v>
      </c>
      <c r="H19" s="475">
        <v>40</v>
      </c>
      <c r="K19" s="99"/>
      <c r="L19" s="100"/>
      <c r="M19" s="8"/>
      <c r="O19" s="8"/>
      <c r="Q19" s="8"/>
      <c r="R19" s="8"/>
      <c r="S19" s="8"/>
      <c r="T19" s="8"/>
      <c r="U19" s="8"/>
      <c r="V19" s="8"/>
      <c r="W19" s="52"/>
    </row>
    <row r="20" spans="2:23" s="6" customFormat="1" ht="16.5" customHeight="1" thickBot="1" thickTop="1">
      <c r="B20" s="47"/>
      <c r="C20" s="102">
        <v>3</v>
      </c>
      <c r="D20" s="102">
        <v>4</v>
      </c>
      <c r="E20" s="102">
        <v>5</v>
      </c>
      <c r="F20" s="102">
        <v>6</v>
      </c>
      <c r="G20" s="102">
        <v>7</v>
      </c>
      <c r="H20" s="102">
        <v>8</v>
      </c>
      <c r="I20" s="102">
        <v>9</v>
      </c>
      <c r="J20" s="102">
        <v>10</v>
      </c>
      <c r="K20" s="102">
        <v>11</v>
      </c>
      <c r="L20" s="102">
        <v>12</v>
      </c>
      <c r="M20" s="102">
        <v>13</v>
      </c>
      <c r="N20" s="102">
        <v>14</v>
      </c>
      <c r="O20" s="102">
        <v>15</v>
      </c>
      <c r="P20" s="102">
        <v>16</v>
      </c>
      <c r="Q20" s="102">
        <v>17</v>
      </c>
      <c r="R20" s="102">
        <v>18</v>
      </c>
      <c r="S20" s="102">
        <v>19</v>
      </c>
      <c r="T20" s="102">
        <v>20</v>
      </c>
      <c r="U20" s="102">
        <v>21</v>
      </c>
      <c r="V20" s="102">
        <v>22</v>
      </c>
      <c r="W20" s="52"/>
    </row>
    <row r="21" spans="2:23" s="6" customFormat="1" ht="33.75" customHeight="1" thickBot="1" thickTop="1">
      <c r="B21" s="47"/>
      <c r="C21" s="318" t="s">
        <v>30</v>
      </c>
      <c r="D21" s="103" t="s">
        <v>31</v>
      </c>
      <c r="E21" s="103" t="s">
        <v>32</v>
      </c>
      <c r="F21" s="106" t="s">
        <v>59</v>
      </c>
      <c r="G21" s="479" t="s">
        <v>60</v>
      </c>
      <c r="H21" s="480" t="s">
        <v>33</v>
      </c>
      <c r="I21" s="323" t="s">
        <v>37</v>
      </c>
      <c r="J21" s="104" t="s">
        <v>38</v>
      </c>
      <c r="K21" s="479" t="s">
        <v>39</v>
      </c>
      <c r="L21" s="481" t="s">
        <v>40</v>
      </c>
      <c r="M21" s="481" t="s">
        <v>41</v>
      </c>
      <c r="N21" s="111" t="s">
        <v>176</v>
      </c>
      <c r="O21" s="110" t="s">
        <v>44</v>
      </c>
      <c r="P21" s="482" t="s">
        <v>36</v>
      </c>
      <c r="Q21" s="483" t="s">
        <v>73</v>
      </c>
      <c r="R21" s="484" t="s">
        <v>74</v>
      </c>
      <c r="S21" s="485"/>
      <c r="T21" s="486" t="s">
        <v>49</v>
      </c>
      <c r="U21" s="122" t="s">
        <v>51</v>
      </c>
      <c r="V21" s="322" t="s">
        <v>52</v>
      </c>
      <c r="W21" s="52"/>
    </row>
    <row r="22" spans="2:23" s="6" customFormat="1" ht="16.5" customHeight="1" thickTop="1">
      <c r="B22" s="47"/>
      <c r="C22" s="332"/>
      <c r="D22" s="332"/>
      <c r="E22" s="332"/>
      <c r="F22" s="487"/>
      <c r="G22" s="487"/>
      <c r="H22" s="487"/>
      <c r="I22" s="272"/>
      <c r="J22" s="487"/>
      <c r="K22" s="487"/>
      <c r="L22" s="487"/>
      <c r="M22" s="487"/>
      <c r="N22" s="487"/>
      <c r="O22" s="487"/>
      <c r="P22" s="488"/>
      <c r="Q22" s="489"/>
      <c r="R22" s="490"/>
      <c r="S22" s="491"/>
      <c r="T22" s="492"/>
      <c r="U22" s="487"/>
      <c r="V22" s="493"/>
      <c r="W22" s="52"/>
    </row>
    <row r="23" spans="2:23" s="6" customFormat="1" ht="16.5" customHeight="1">
      <c r="B23" s="47"/>
      <c r="C23" s="142"/>
      <c r="D23" s="142"/>
      <c r="E23" s="142"/>
      <c r="F23" s="494"/>
      <c r="G23" s="494"/>
      <c r="H23" s="494"/>
      <c r="I23" s="495"/>
      <c r="J23" s="494"/>
      <c r="K23" s="494"/>
      <c r="L23" s="494"/>
      <c r="M23" s="494"/>
      <c r="N23" s="494"/>
      <c r="O23" s="494"/>
      <c r="P23" s="496"/>
      <c r="Q23" s="497"/>
      <c r="R23" s="498"/>
      <c r="S23" s="499"/>
      <c r="T23" s="500"/>
      <c r="U23" s="494"/>
      <c r="V23" s="501"/>
      <c r="W23" s="52"/>
    </row>
    <row r="24" spans="2:23" s="6" customFormat="1" ht="16.5" customHeight="1">
      <c r="B24" s="47"/>
      <c r="C24" s="142">
        <v>36</v>
      </c>
      <c r="D24" s="142">
        <v>290565</v>
      </c>
      <c r="E24" s="161">
        <v>123</v>
      </c>
      <c r="F24" s="502" t="s">
        <v>223</v>
      </c>
      <c r="G24" s="502" t="s">
        <v>224</v>
      </c>
      <c r="H24" s="503">
        <v>500</v>
      </c>
      <c r="I24" s="504">
        <f aca="true" t="shared" si="0" ref="I24:I46">IF(H24=500,$G$17,IF(H24=220,$G$18,$G$19))</f>
        <v>252.67</v>
      </c>
      <c r="J24" s="505">
        <v>42217.37569444445</v>
      </c>
      <c r="K24" s="506">
        <v>42217.65833333333</v>
      </c>
      <c r="L24" s="507">
        <f aca="true" t="shared" si="1" ref="L24:L46">IF(F24="","",(K24-J24)*24)</f>
        <v>6.783333333267365</v>
      </c>
      <c r="M24" s="508">
        <f aca="true" t="shared" si="2" ref="M24:M46">IF(F24="","",ROUND((K24-J24)*24*60,0))</f>
        <v>407</v>
      </c>
      <c r="N24" s="170" t="s">
        <v>191</v>
      </c>
      <c r="O24" s="172" t="str">
        <f aca="true" t="shared" si="3" ref="O24:O46">IF(F24="","",IF(N24="P","--","NO"))</f>
        <v>--</v>
      </c>
      <c r="P24" s="509">
        <f aca="true" t="shared" si="4" ref="P24:P46">IF(H24=500,$H$17,IF(H24=220,$H$18,$H$19))</f>
        <v>200</v>
      </c>
      <c r="Q24" s="510">
        <f aca="true" t="shared" si="5" ref="Q24:Q46">IF(N24="P",I24*P24*ROUND(M24/60,2)*0.1,"--")</f>
        <v>34262.052</v>
      </c>
      <c r="R24" s="498" t="str">
        <f aca="true" t="shared" si="6" ref="R24:R46">IF(AND(N24="F",O24="NO"),I24*P24,"--")</f>
        <v>--</v>
      </c>
      <c r="S24" s="499" t="str">
        <f aca="true" t="shared" si="7" ref="S24:S46">IF(N24="F",I24*P24*ROUND(M24/60,2),"--")</f>
        <v>--</v>
      </c>
      <c r="T24" s="500" t="str">
        <f aca="true" t="shared" si="8" ref="T24:T46">IF(N24="RF",I24*P24*ROUND(M24/60,2),"--")</f>
        <v>--</v>
      </c>
      <c r="U24" s="172" t="s">
        <v>86</v>
      </c>
      <c r="V24" s="511">
        <f aca="true" t="shared" si="9" ref="V24:V46">IF(F24="","",SUM(Q24:T24)*IF(U24="SI",1,2))</f>
        <v>34262.052</v>
      </c>
      <c r="W24" s="52"/>
    </row>
    <row r="25" spans="2:23" s="6" customFormat="1" ht="16.5" customHeight="1">
      <c r="B25" s="47"/>
      <c r="C25" s="142">
        <v>37</v>
      </c>
      <c r="D25" s="142">
        <v>290567</v>
      </c>
      <c r="E25" s="142">
        <v>139</v>
      </c>
      <c r="F25" s="502" t="s">
        <v>203</v>
      </c>
      <c r="G25" s="502" t="s">
        <v>225</v>
      </c>
      <c r="H25" s="503">
        <v>132</v>
      </c>
      <c r="I25" s="504">
        <f t="shared" si="0"/>
        <v>202.141</v>
      </c>
      <c r="J25" s="505">
        <v>42218.3</v>
      </c>
      <c r="K25" s="506">
        <v>42218.59861111111</v>
      </c>
      <c r="L25" s="507">
        <f t="shared" si="1"/>
        <v>7.166666666627862</v>
      </c>
      <c r="M25" s="508">
        <f t="shared" si="2"/>
        <v>430</v>
      </c>
      <c r="N25" s="170" t="s">
        <v>191</v>
      </c>
      <c r="O25" s="172" t="str">
        <f t="shared" si="3"/>
        <v>--</v>
      </c>
      <c r="P25" s="509">
        <f t="shared" si="4"/>
        <v>40</v>
      </c>
      <c r="Q25" s="510">
        <f t="shared" si="5"/>
        <v>5797.40388</v>
      </c>
      <c r="R25" s="498" t="str">
        <f t="shared" si="6"/>
        <v>--</v>
      </c>
      <c r="S25" s="499" t="str">
        <f t="shared" si="7"/>
        <v>--</v>
      </c>
      <c r="T25" s="500" t="str">
        <f t="shared" si="8"/>
        <v>--</v>
      </c>
      <c r="U25" s="172" t="s">
        <v>86</v>
      </c>
      <c r="V25" s="511">
        <f t="shared" si="9"/>
        <v>5797.40388</v>
      </c>
      <c r="W25" s="52"/>
    </row>
    <row r="26" spans="2:23" s="6" customFormat="1" ht="16.5" customHeight="1">
      <c r="B26" s="47"/>
      <c r="C26" s="142">
        <v>38</v>
      </c>
      <c r="D26" s="142">
        <v>290568</v>
      </c>
      <c r="E26" s="161">
        <v>140</v>
      </c>
      <c r="F26" s="502" t="s">
        <v>203</v>
      </c>
      <c r="G26" s="502" t="s">
        <v>226</v>
      </c>
      <c r="H26" s="503">
        <v>132</v>
      </c>
      <c r="I26" s="504">
        <f t="shared" si="0"/>
        <v>202.141</v>
      </c>
      <c r="J26" s="505">
        <v>42218.3</v>
      </c>
      <c r="K26" s="506">
        <v>42224.57986111111</v>
      </c>
      <c r="L26" s="507">
        <f t="shared" si="1"/>
        <v>150.716666666558</v>
      </c>
      <c r="M26" s="508">
        <f t="shared" si="2"/>
        <v>9043</v>
      </c>
      <c r="N26" s="170" t="s">
        <v>191</v>
      </c>
      <c r="O26" s="172" t="str">
        <f t="shared" si="3"/>
        <v>--</v>
      </c>
      <c r="P26" s="509">
        <f t="shared" si="4"/>
        <v>40</v>
      </c>
      <c r="Q26" s="510">
        <f t="shared" si="5"/>
        <v>121866.76608</v>
      </c>
      <c r="R26" s="498" t="str">
        <f t="shared" si="6"/>
        <v>--</v>
      </c>
      <c r="S26" s="499" t="str">
        <f t="shared" si="7"/>
        <v>--</v>
      </c>
      <c r="T26" s="500" t="str">
        <f t="shared" si="8"/>
        <v>--</v>
      </c>
      <c r="U26" s="172" t="s">
        <v>86</v>
      </c>
      <c r="V26" s="511">
        <f t="shared" si="9"/>
        <v>121866.76608</v>
      </c>
      <c r="W26" s="52"/>
    </row>
    <row r="27" spans="2:23" s="6" customFormat="1" ht="16.5" customHeight="1">
      <c r="B27" s="47"/>
      <c r="C27" s="142">
        <v>39</v>
      </c>
      <c r="D27" s="142">
        <v>290570</v>
      </c>
      <c r="E27" s="142">
        <v>2690</v>
      </c>
      <c r="F27" s="502" t="s">
        <v>201</v>
      </c>
      <c r="G27" s="502" t="s">
        <v>227</v>
      </c>
      <c r="H27" s="503">
        <v>132</v>
      </c>
      <c r="I27" s="504">
        <f t="shared" si="0"/>
        <v>202.141</v>
      </c>
      <c r="J27" s="505">
        <v>42218.35208333333</v>
      </c>
      <c r="K27" s="506">
        <v>42218.592361111114</v>
      </c>
      <c r="L27" s="507">
        <f t="shared" si="1"/>
        <v>5.7666666667792015</v>
      </c>
      <c r="M27" s="508">
        <f t="shared" si="2"/>
        <v>346</v>
      </c>
      <c r="N27" s="170" t="s">
        <v>191</v>
      </c>
      <c r="O27" s="172" t="str">
        <f t="shared" si="3"/>
        <v>--</v>
      </c>
      <c r="P27" s="509">
        <f t="shared" si="4"/>
        <v>40</v>
      </c>
      <c r="Q27" s="510">
        <f t="shared" si="5"/>
        <v>4665.41428</v>
      </c>
      <c r="R27" s="498" t="str">
        <f t="shared" si="6"/>
        <v>--</v>
      </c>
      <c r="S27" s="499" t="str">
        <f t="shared" si="7"/>
        <v>--</v>
      </c>
      <c r="T27" s="500" t="str">
        <f t="shared" si="8"/>
        <v>--</v>
      </c>
      <c r="U27" s="172" t="s">
        <v>86</v>
      </c>
      <c r="V27" s="511">
        <v>0</v>
      </c>
      <c r="W27" s="52"/>
    </row>
    <row r="28" spans="2:23" s="6" customFormat="1" ht="16.5" customHeight="1">
      <c r="B28" s="47"/>
      <c r="C28" s="142">
        <v>40</v>
      </c>
      <c r="D28" s="142">
        <v>290571</v>
      </c>
      <c r="E28" s="161">
        <v>124</v>
      </c>
      <c r="F28" s="502" t="s">
        <v>223</v>
      </c>
      <c r="G28" s="502" t="s">
        <v>228</v>
      </c>
      <c r="H28" s="503">
        <v>500</v>
      </c>
      <c r="I28" s="504">
        <f t="shared" si="0"/>
        <v>252.67</v>
      </c>
      <c r="J28" s="505">
        <v>42218.42222222222</v>
      </c>
      <c r="K28" s="506">
        <v>42218.711805555555</v>
      </c>
      <c r="L28" s="507">
        <f t="shared" si="1"/>
        <v>6.949999999953434</v>
      </c>
      <c r="M28" s="508">
        <f t="shared" si="2"/>
        <v>417</v>
      </c>
      <c r="N28" s="170" t="s">
        <v>191</v>
      </c>
      <c r="O28" s="172" t="str">
        <f t="shared" si="3"/>
        <v>--</v>
      </c>
      <c r="P28" s="509">
        <f t="shared" si="4"/>
        <v>200</v>
      </c>
      <c r="Q28" s="510">
        <f t="shared" si="5"/>
        <v>35121.13</v>
      </c>
      <c r="R28" s="498" t="str">
        <f t="shared" si="6"/>
        <v>--</v>
      </c>
      <c r="S28" s="499" t="str">
        <f t="shared" si="7"/>
        <v>--</v>
      </c>
      <c r="T28" s="500" t="str">
        <f t="shared" si="8"/>
        <v>--</v>
      </c>
      <c r="U28" s="172" t="s">
        <v>86</v>
      </c>
      <c r="V28" s="511">
        <f t="shared" si="9"/>
        <v>35121.13</v>
      </c>
      <c r="W28" s="52"/>
    </row>
    <row r="29" spans="2:23" s="6" customFormat="1" ht="16.5" customHeight="1">
      <c r="B29" s="47"/>
      <c r="C29" s="142">
        <v>41</v>
      </c>
      <c r="D29" s="142">
        <v>290831</v>
      </c>
      <c r="E29" s="142">
        <v>125</v>
      </c>
      <c r="F29" s="502" t="s">
        <v>213</v>
      </c>
      <c r="G29" s="502" t="s">
        <v>229</v>
      </c>
      <c r="H29" s="503">
        <v>220</v>
      </c>
      <c r="I29" s="504">
        <f t="shared" si="0"/>
        <v>227.371</v>
      </c>
      <c r="J29" s="505">
        <v>42220.38888888889</v>
      </c>
      <c r="K29" s="506">
        <v>42220.751388888886</v>
      </c>
      <c r="L29" s="507">
        <f t="shared" si="1"/>
        <v>8.699999999895226</v>
      </c>
      <c r="M29" s="508">
        <f t="shared" si="2"/>
        <v>522</v>
      </c>
      <c r="N29" s="170" t="s">
        <v>191</v>
      </c>
      <c r="O29" s="172" t="str">
        <f t="shared" si="3"/>
        <v>--</v>
      </c>
      <c r="P29" s="509">
        <f t="shared" si="4"/>
        <v>100</v>
      </c>
      <c r="Q29" s="510">
        <f t="shared" si="5"/>
        <v>19781.277000000002</v>
      </c>
      <c r="R29" s="498" t="str">
        <f t="shared" si="6"/>
        <v>--</v>
      </c>
      <c r="S29" s="499" t="str">
        <f t="shared" si="7"/>
        <v>--</v>
      </c>
      <c r="T29" s="500" t="str">
        <f t="shared" si="8"/>
        <v>--</v>
      </c>
      <c r="U29" s="172" t="s">
        <v>86</v>
      </c>
      <c r="V29" s="511">
        <v>0</v>
      </c>
      <c r="W29" s="52"/>
    </row>
    <row r="30" spans="2:23" s="6" customFormat="1" ht="16.5" customHeight="1">
      <c r="B30" s="47"/>
      <c r="C30" s="142">
        <v>42</v>
      </c>
      <c r="D30" s="142">
        <v>290839</v>
      </c>
      <c r="E30" s="161">
        <v>5144</v>
      </c>
      <c r="F30" s="502" t="s">
        <v>308</v>
      </c>
      <c r="G30" s="502" t="s">
        <v>309</v>
      </c>
      <c r="H30" s="921">
        <v>132</v>
      </c>
      <c r="I30" s="504">
        <f t="shared" si="0"/>
        <v>202.141</v>
      </c>
      <c r="J30" s="505">
        <v>42223.49444444444</v>
      </c>
      <c r="K30" s="506">
        <v>42223.68680555555</v>
      </c>
      <c r="L30" s="507">
        <f t="shared" si="1"/>
        <v>4.616666666697711</v>
      </c>
      <c r="M30" s="508">
        <f t="shared" si="2"/>
        <v>277</v>
      </c>
      <c r="N30" s="170" t="s">
        <v>191</v>
      </c>
      <c r="O30" s="172" t="str">
        <f t="shared" si="3"/>
        <v>--</v>
      </c>
      <c r="P30" s="509">
        <f t="shared" si="4"/>
        <v>40</v>
      </c>
      <c r="Q30" s="510">
        <f t="shared" si="5"/>
        <v>3735.5656799999997</v>
      </c>
      <c r="R30" s="498" t="str">
        <f t="shared" si="6"/>
        <v>--</v>
      </c>
      <c r="S30" s="499" t="str">
        <f t="shared" si="7"/>
        <v>--</v>
      </c>
      <c r="T30" s="500" t="str">
        <f t="shared" si="8"/>
        <v>--</v>
      </c>
      <c r="U30" s="172" t="s">
        <v>86</v>
      </c>
      <c r="V30" s="511">
        <f t="shared" si="9"/>
        <v>3735.5656799999997</v>
      </c>
      <c r="W30" s="52"/>
    </row>
    <row r="31" spans="2:23" s="6" customFormat="1" ht="16.5" customHeight="1">
      <c r="B31" s="47"/>
      <c r="C31" s="142">
        <v>43</v>
      </c>
      <c r="D31" s="142">
        <v>290843</v>
      </c>
      <c r="E31" s="142">
        <v>139</v>
      </c>
      <c r="F31" s="502" t="s">
        <v>203</v>
      </c>
      <c r="G31" s="502" t="s">
        <v>225</v>
      </c>
      <c r="H31" s="503">
        <v>132</v>
      </c>
      <c r="I31" s="504">
        <f t="shared" si="0"/>
        <v>202.141</v>
      </c>
      <c r="J31" s="505">
        <v>42224.29722222222</v>
      </c>
      <c r="K31" s="506">
        <v>42224.584027777775</v>
      </c>
      <c r="L31" s="507">
        <f t="shared" si="1"/>
        <v>6.883333333244082</v>
      </c>
      <c r="M31" s="508">
        <f t="shared" si="2"/>
        <v>413</v>
      </c>
      <c r="N31" s="170" t="s">
        <v>191</v>
      </c>
      <c r="O31" s="172" t="str">
        <f t="shared" si="3"/>
        <v>--</v>
      </c>
      <c r="P31" s="509">
        <f t="shared" si="4"/>
        <v>40</v>
      </c>
      <c r="Q31" s="510">
        <f t="shared" si="5"/>
        <v>5562.92032</v>
      </c>
      <c r="R31" s="498" t="str">
        <f t="shared" si="6"/>
        <v>--</v>
      </c>
      <c r="S31" s="499" t="str">
        <f t="shared" si="7"/>
        <v>--</v>
      </c>
      <c r="T31" s="500" t="str">
        <f t="shared" si="8"/>
        <v>--</v>
      </c>
      <c r="U31" s="172" t="s">
        <v>86</v>
      </c>
      <c r="V31" s="511">
        <v>0</v>
      </c>
      <c r="W31" s="52"/>
    </row>
    <row r="32" spans="2:23" s="6" customFormat="1" ht="16.5" customHeight="1">
      <c r="B32" s="47"/>
      <c r="C32" s="142">
        <v>44</v>
      </c>
      <c r="D32" s="142">
        <v>291117</v>
      </c>
      <c r="E32" s="161">
        <v>117</v>
      </c>
      <c r="F32" s="502" t="s">
        <v>215</v>
      </c>
      <c r="G32" s="502" t="s">
        <v>230</v>
      </c>
      <c r="H32" s="503">
        <v>132</v>
      </c>
      <c r="I32" s="504">
        <f t="shared" si="0"/>
        <v>202.141</v>
      </c>
      <c r="J32" s="505">
        <v>42227.407638888886</v>
      </c>
      <c r="K32" s="506">
        <v>42227.65694444445</v>
      </c>
      <c r="L32" s="507">
        <f t="shared" si="1"/>
        <v>5.983333333453629</v>
      </c>
      <c r="M32" s="508">
        <f t="shared" si="2"/>
        <v>359</v>
      </c>
      <c r="N32" s="170" t="s">
        <v>191</v>
      </c>
      <c r="O32" s="172" t="str">
        <f t="shared" si="3"/>
        <v>--</v>
      </c>
      <c r="P32" s="509">
        <f t="shared" si="4"/>
        <v>40</v>
      </c>
      <c r="Q32" s="510">
        <f t="shared" si="5"/>
        <v>4835.21272</v>
      </c>
      <c r="R32" s="498" t="str">
        <f t="shared" si="6"/>
        <v>--</v>
      </c>
      <c r="S32" s="499" t="str">
        <f t="shared" si="7"/>
        <v>--</v>
      </c>
      <c r="T32" s="500" t="str">
        <f t="shared" si="8"/>
        <v>--</v>
      </c>
      <c r="U32" s="172" t="s">
        <v>86</v>
      </c>
      <c r="V32" s="511">
        <f t="shared" si="9"/>
        <v>4835.21272</v>
      </c>
      <c r="W32" s="52"/>
    </row>
    <row r="33" spans="2:23" s="6" customFormat="1" ht="16.5" customHeight="1">
      <c r="B33" s="47"/>
      <c r="C33" s="142">
        <v>45</v>
      </c>
      <c r="D33" s="142">
        <v>291121</v>
      </c>
      <c r="E33" s="142">
        <v>117</v>
      </c>
      <c r="F33" s="502" t="s">
        <v>215</v>
      </c>
      <c r="G33" s="502" t="s">
        <v>230</v>
      </c>
      <c r="H33" s="503">
        <v>132</v>
      </c>
      <c r="I33" s="504">
        <f t="shared" si="0"/>
        <v>202.141</v>
      </c>
      <c r="J33" s="505">
        <v>42228.38611111111</v>
      </c>
      <c r="K33" s="506">
        <v>42228.66736111111</v>
      </c>
      <c r="L33" s="507">
        <f t="shared" si="1"/>
        <v>6.75</v>
      </c>
      <c r="M33" s="508">
        <f t="shared" si="2"/>
        <v>405</v>
      </c>
      <c r="N33" s="170" t="s">
        <v>191</v>
      </c>
      <c r="O33" s="172" t="str">
        <f t="shared" si="3"/>
        <v>--</v>
      </c>
      <c r="P33" s="509">
        <f t="shared" si="4"/>
        <v>40</v>
      </c>
      <c r="Q33" s="510">
        <f t="shared" si="5"/>
        <v>5457.807</v>
      </c>
      <c r="R33" s="498" t="str">
        <f t="shared" si="6"/>
        <v>--</v>
      </c>
      <c r="S33" s="499" t="str">
        <f t="shared" si="7"/>
        <v>--</v>
      </c>
      <c r="T33" s="500" t="str">
        <f t="shared" si="8"/>
        <v>--</v>
      </c>
      <c r="U33" s="172" t="s">
        <v>86</v>
      </c>
      <c r="V33" s="511">
        <f t="shared" si="9"/>
        <v>5457.807</v>
      </c>
      <c r="W33" s="52"/>
    </row>
    <row r="34" spans="2:23" s="6" customFormat="1" ht="16.5" customHeight="1">
      <c r="B34" s="47"/>
      <c r="C34" s="142">
        <v>46</v>
      </c>
      <c r="D34" s="142">
        <v>291122</v>
      </c>
      <c r="E34" s="161">
        <v>117</v>
      </c>
      <c r="F34" s="502" t="s">
        <v>215</v>
      </c>
      <c r="G34" s="502" t="s">
        <v>230</v>
      </c>
      <c r="H34" s="503">
        <v>132</v>
      </c>
      <c r="I34" s="504">
        <f t="shared" si="0"/>
        <v>202.141</v>
      </c>
      <c r="J34" s="505">
        <v>42228.66805555556</v>
      </c>
      <c r="K34" s="506">
        <v>42228.69930555556</v>
      </c>
      <c r="L34" s="507">
        <f t="shared" si="1"/>
        <v>0.75</v>
      </c>
      <c r="M34" s="508">
        <f t="shared" si="2"/>
        <v>45</v>
      </c>
      <c r="N34" s="170" t="s">
        <v>193</v>
      </c>
      <c r="O34" s="172" t="str">
        <f t="shared" si="3"/>
        <v>NO</v>
      </c>
      <c r="P34" s="509">
        <f t="shared" si="4"/>
        <v>40</v>
      </c>
      <c r="Q34" s="510" t="str">
        <f t="shared" si="5"/>
        <v>--</v>
      </c>
      <c r="R34" s="498">
        <f t="shared" si="6"/>
        <v>8085.639999999999</v>
      </c>
      <c r="S34" s="499">
        <f t="shared" si="7"/>
        <v>6064.23</v>
      </c>
      <c r="T34" s="500" t="str">
        <f t="shared" si="8"/>
        <v>--</v>
      </c>
      <c r="U34" s="172" t="s">
        <v>86</v>
      </c>
      <c r="V34" s="511">
        <f t="shared" si="9"/>
        <v>14149.869999999999</v>
      </c>
      <c r="W34" s="52"/>
    </row>
    <row r="35" spans="2:23" s="6" customFormat="1" ht="16.5" customHeight="1">
      <c r="B35" s="47"/>
      <c r="C35" s="142">
        <v>47</v>
      </c>
      <c r="D35" s="142">
        <v>291130</v>
      </c>
      <c r="E35" s="142">
        <v>3663</v>
      </c>
      <c r="F35" s="502" t="s">
        <v>231</v>
      </c>
      <c r="G35" s="502" t="s">
        <v>232</v>
      </c>
      <c r="H35" s="503">
        <v>132</v>
      </c>
      <c r="I35" s="504">
        <f t="shared" si="0"/>
        <v>202.141</v>
      </c>
      <c r="J35" s="505">
        <v>42232.305555555555</v>
      </c>
      <c r="K35" s="506">
        <v>42232.39375</v>
      </c>
      <c r="L35" s="507">
        <f t="shared" si="1"/>
        <v>2.1166666667559184</v>
      </c>
      <c r="M35" s="508">
        <f t="shared" si="2"/>
        <v>127</v>
      </c>
      <c r="N35" s="170" t="s">
        <v>191</v>
      </c>
      <c r="O35" s="172" t="str">
        <f t="shared" si="3"/>
        <v>--</v>
      </c>
      <c r="P35" s="509">
        <f t="shared" si="4"/>
        <v>40</v>
      </c>
      <c r="Q35" s="510">
        <f t="shared" si="5"/>
        <v>1714.1556799999998</v>
      </c>
      <c r="R35" s="498" t="str">
        <f t="shared" si="6"/>
        <v>--</v>
      </c>
      <c r="S35" s="499" t="str">
        <f t="shared" si="7"/>
        <v>--</v>
      </c>
      <c r="T35" s="500" t="str">
        <f t="shared" si="8"/>
        <v>--</v>
      </c>
      <c r="U35" s="172" t="s">
        <v>86</v>
      </c>
      <c r="V35" s="511">
        <v>0</v>
      </c>
      <c r="W35" s="52"/>
    </row>
    <row r="36" spans="2:23" s="6" customFormat="1" ht="16.5" customHeight="1">
      <c r="B36" s="47"/>
      <c r="C36" s="142">
        <v>48</v>
      </c>
      <c r="D36" s="142">
        <v>291324</v>
      </c>
      <c r="E36" s="161">
        <v>2033</v>
      </c>
      <c r="F36" s="502" t="s">
        <v>201</v>
      </c>
      <c r="G36" s="502" t="s">
        <v>233</v>
      </c>
      <c r="H36" s="503">
        <v>132</v>
      </c>
      <c r="I36" s="504">
        <f t="shared" si="0"/>
        <v>202.141</v>
      </c>
      <c r="J36" s="505">
        <v>42233.30486111111</v>
      </c>
      <c r="K36" s="506">
        <v>42233.76388888889</v>
      </c>
      <c r="L36" s="507">
        <f t="shared" si="1"/>
        <v>11.016666666779201</v>
      </c>
      <c r="M36" s="508">
        <f t="shared" si="2"/>
        <v>661</v>
      </c>
      <c r="N36" s="170" t="s">
        <v>191</v>
      </c>
      <c r="O36" s="172" t="str">
        <f t="shared" si="3"/>
        <v>--</v>
      </c>
      <c r="P36" s="509">
        <f t="shared" si="4"/>
        <v>40</v>
      </c>
      <c r="Q36" s="510">
        <f t="shared" si="5"/>
        <v>8910.375279999998</v>
      </c>
      <c r="R36" s="498" t="str">
        <f t="shared" si="6"/>
        <v>--</v>
      </c>
      <c r="S36" s="499" t="str">
        <f t="shared" si="7"/>
        <v>--</v>
      </c>
      <c r="T36" s="500" t="str">
        <f t="shared" si="8"/>
        <v>--</v>
      </c>
      <c r="U36" s="172" t="s">
        <v>86</v>
      </c>
      <c r="V36" s="511">
        <f t="shared" si="9"/>
        <v>8910.375279999998</v>
      </c>
      <c r="W36" s="52"/>
    </row>
    <row r="37" spans="2:23" s="6" customFormat="1" ht="16.5" customHeight="1">
      <c r="B37" s="47"/>
      <c r="C37" s="142">
        <v>49</v>
      </c>
      <c r="D37" s="142">
        <v>291331</v>
      </c>
      <c r="E37" s="142">
        <v>125</v>
      </c>
      <c r="F37" s="502" t="s">
        <v>213</v>
      </c>
      <c r="G37" s="502" t="s">
        <v>229</v>
      </c>
      <c r="H37" s="503">
        <v>220</v>
      </c>
      <c r="I37" s="504">
        <f t="shared" si="0"/>
        <v>227.371</v>
      </c>
      <c r="J37" s="505">
        <v>42235.375</v>
      </c>
      <c r="K37" s="506">
        <v>42235.77361111111</v>
      </c>
      <c r="L37" s="507">
        <f t="shared" si="1"/>
        <v>9.566666666592937</v>
      </c>
      <c r="M37" s="508">
        <f t="shared" si="2"/>
        <v>574</v>
      </c>
      <c r="N37" s="170" t="s">
        <v>191</v>
      </c>
      <c r="O37" s="172" t="str">
        <f t="shared" si="3"/>
        <v>--</v>
      </c>
      <c r="P37" s="509">
        <f t="shared" si="4"/>
        <v>100</v>
      </c>
      <c r="Q37" s="510">
        <f t="shared" si="5"/>
        <v>21759.404700000003</v>
      </c>
      <c r="R37" s="498" t="str">
        <f t="shared" si="6"/>
        <v>--</v>
      </c>
      <c r="S37" s="499" t="str">
        <f t="shared" si="7"/>
        <v>--</v>
      </c>
      <c r="T37" s="500" t="str">
        <f t="shared" si="8"/>
        <v>--</v>
      </c>
      <c r="U37" s="172" t="s">
        <v>86</v>
      </c>
      <c r="V37" s="511">
        <v>0</v>
      </c>
      <c r="W37" s="52"/>
    </row>
    <row r="38" spans="2:23" s="6" customFormat="1" ht="16.5" customHeight="1">
      <c r="B38" s="47"/>
      <c r="C38" s="142">
        <v>50</v>
      </c>
      <c r="D38" s="142">
        <v>291349</v>
      </c>
      <c r="E38" s="161">
        <v>97</v>
      </c>
      <c r="F38" s="502" t="s">
        <v>234</v>
      </c>
      <c r="G38" s="502" t="s">
        <v>235</v>
      </c>
      <c r="H38" s="503">
        <v>500</v>
      </c>
      <c r="I38" s="504">
        <f t="shared" si="0"/>
        <v>252.67</v>
      </c>
      <c r="J38" s="505">
        <v>42239.055555555555</v>
      </c>
      <c r="K38" s="506">
        <v>42239.25486111111</v>
      </c>
      <c r="L38" s="507">
        <f t="shared" si="1"/>
        <v>4.78333333338378</v>
      </c>
      <c r="M38" s="508">
        <f t="shared" si="2"/>
        <v>287</v>
      </c>
      <c r="N38" s="170" t="s">
        <v>191</v>
      </c>
      <c r="O38" s="172" t="str">
        <f t="shared" si="3"/>
        <v>--</v>
      </c>
      <c r="P38" s="509">
        <f t="shared" si="4"/>
        <v>200</v>
      </c>
      <c r="Q38" s="510">
        <f t="shared" si="5"/>
        <v>24155.252000000004</v>
      </c>
      <c r="R38" s="498" t="str">
        <f t="shared" si="6"/>
        <v>--</v>
      </c>
      <c r="S38" s="499" t="str">
        <f t="shared" si="7"/>
        <v>--</v>
      </c>
      <c r="T38" s="500" t="str">
        <f t="shared" si="8"/>
        <v>--</v>
      </c>
      <c r="U38" s="172" t="s">
        <v>86</v>
      </c>
      <c r="V38" s="511">
        <v>0</v>
      </c>
      <c r="W38" s="52"/>
    </row>
    <row r="39" spans="2:23" s="6" customFormat="1" ht="16.5" customHeight="1">
      <c r="B39" s="47"/>
      <c r="C39" s="142">
        <v>51</v>
      </c>
      <c r="D39" s="142">
        <v>291352</v>
      </c>
      <c r="E39" s="142">
        <v>130</v>
      </c>
      <c r="F39" s="502" t="s">
        <v>213</v>
      </c>
      <c r="G39" s="502" t="s">
        <v>236</v>
      </c>
      <c r="H39" s="503">
        <v>132</v>
      </c>
      <c r="I39" s="504">
        <f t="shared" si="0"/>
        <v>202.141</v>
      </c>
      <c r="J39" s="505">
        <v>42239.39513888889</v>
      </c>
      <c r="K39" s="506">
        <v>42239.513194444444</v>
      </c>
      <c r="L39" s="507">
        <f t="shared" si="1"/>
        <v>2.833333333313931</v>
      </c>
      <c r="M39" s="508">
        <f t="shared" si="2"/>
        <v>170</v>
      </c>
      <c r="N39" s="170" t="s">
        <v>191</v>
      </c>
      <c r="O39" s="172" t="str">
        <f t="shared" si="3"/>
        <v>--</v>
      </c>
      <c r="P39" s="509">
        <f t="shared" si="4"/>
        <v>40</v>
      </c>
      <c r="Q39" s="510">
        <f t="shared" si="5"/>
        <v>2288.23612</v>
      </c>
      <c r="R39" s="498" t="str">
        <f t="shared" si="6"/>
        <v>--</v>
      </c>
      <c r="S39" s="499" t="str">
        <f t="shared" si="7"/>
        <v>--</v>
      </c>
      <c r="T39" s="500" t="str">
        <f t="shared" si="8"/>
        <v>--</v>
      </c>
      <c r="U39" s="172" t="s">
        <v>86</v>
      </c>
      <c r="V39" s="511">
        <f t="shared" si="9"/>
        <v>2288.23612</v>
      </c>
      <c r="W39" s="52"/>
    </row>
    <row r="40" spans="2:23" s="6" customFormat="1" ht="16.5" customHeight="1">
      <c r="B40" s="47"/>
      <c r="C40" s="142">
        <v>52</v>
      </c>
      <c r="D40" s="142">
        <v>291625</v>
      </c>
      <c r="E40" s="161">
        <v>124</v>
      </c>
      <c r="F40" s="502" t="s">
        <v>223</v>
      </c>
      <c r="G40" s="502" t="s">
        <v>228</v>
      </c>
      <c r="H40" s="503">
        <v>500</v>
      </c>
      <c r="I40" s="504">
        <f t="shared" si="0"/>
        <v>252.67</v>
      </c>
      <c r="J40" s="505">
        <v>42242.38055555556</v>
      </c>
      <c r="K40" s="506">
        <v>42242.54305555556</v>
      </c>
      <c r="L40" s="507">
        <f t="shared" si="1"/>
        <v>3.8999999999650754</v>
      </c>
      <c r="M40" s="508">
        <f t="shared" si="2"/>
        <v>234</v>
      </c>
      <c r="N40" s="170" t="s">
        <v>191</v>
      </c>
      <c r="O40" s="172" t="str">
        <f t="shared" si="3"/>
        <v>--</v>
      </c>
      <c r="P40" s="509">
        <f t="shared" si="4"/>
        <v>200</v>
      </c>
      <c r="Q40" s="510">
        <f t="shared" si="5"/>
        <v>19708.260000000002</v>
      </c>
      <c r="R40" s="498" t="str">
        <f t="shared" si="6"/>
        <v>--</v>
      </c>
      <c r="S40" s="499" t="str">
        <f t="shared" si="7"/>
        <v>--</v>
      </c>
      <c r="T40" s="500" t="str">
        <f t="shared" si="8"/>
        <v>--</v>
      </c>
      <c r="U40" s="172" t="s">
        <v>86</v>
      </c>
      <c r="V40" s="511">
        <f t="shared" si="9"/>
        <v>19708.260000000002</v>
      </c>
      <c r="W40" s="52"/>
    </row>
    <row r="41" spans="2:23" s="6" customFormat="1" ht="16.5" customHeight="1">
      <c r="B41" s="47"/>
      <c r="C41" s="142">
        <v>53</v>
      </c>
      <c r="D41" s="142">
        <v>291630</v>
      </c>
      <c r="E41" s="142">
        <v>2601</v>
      </c>
      <c r="F41" s="502" t="s">
        <v>237</v>
      </c>
      <c r="G41" s="502" t="s">
        <v>238</v>
      </c>
      <c r="H41" s="503">
        <v>500</v>
      </c>
      <c r="I41" s="504">
        <f t="shared" si="0"/>
        <v>252.67</v>
      </c>
      <c r="J41" s="505">
        <v>42243.61388888889</v>
      </c>
      <c r="K41" s="506">
        <v>42244.46388888889</v>
      </c>
      <c r="L41" s="507">
        <f t="shared" si="1"/>
        <v>20.399999999965075</v>
      </c>
      <c r="M41" s="508">
        <f t="shared" si="2"/>
        <v>1224</v>
      </c>
      <c r="N41" s="170" t="s">
        <v>193</v>
      </c>
      <c r="O41" s="172" t="str">
        <f t="shared" si="3"/>
        <v>NO</v>
      </c>
      <c r="P41" s="509">
        <f t="shared" si="4"/>
        <v>200</v>
      </c>
      <c r="Q41" s="510" t="str">
        <f t="shared" si="5"/>
        <v>--</v>
      </c>
      <c r="R41" s="498">
        <f t="shared" si="6"/>
        <v>50534</v>
      </c>
      <c r="S41" s="499">
        <f t="shared" si="7"/>
        <v>1030893.6</v>
      </c>
      <c r="T41" s="500" t="str">
        <f t="shared" si="8"/>
        <v>--</v>
      </c>
      <c r="U41" s="172" t="s">
        <v>86</v>
      </c>
      <c r="V41" s="511">
        <f t="shared" si="9"/>
        <v>1081427.6</v>
      </c>
      <c r="W41" s="52"/>
    </row>
    <row r="42" spans="2:23" s="6" customFormat="1" ht="16.5" customHeight="1">
      <c r="B42" s="47"/>
      <c r="C42" s="142">
        <v>54</v>
      </c>
      <c r="D42" s="142">
        <v>291632</v>
      </c>
      <c r="E42" s="161">
        <v>132</v>
      </c>
      <c r="F42" s="502" t="s">
        <v>205</v>
      </c>
      <c r="G42" s="502" t="s">
        <v>239</v>
      </c>
      <c r="H42" s="503">
        <v>132</v>
      </c>
      <c r="I42" s="504">
        <f t="shared" si="0"/>
        <v>202.141</v>
      </c>
      <c r="J42" s="505">
        <v>42245.34930555556</v>
      </c>
      <c r="K42" s="506">
        <v>42245.76597222222</v>
      </c>
      <c r="L42" s="507">
        <f t="shared" si="1"/>
        <v>9.999999999941792</v>
      </c>
      <c r="M42" s="508">
        <f t="shared" si="2"/>
        <v>600</v>
      </c>
      <c r="N42" s="170" t="s">
        <v>191</v>
      </c>
      <c r="O42" s="172" t="str">
        <f t="shared" si="3"/>
        <v>--</v>
      </c>
      <c r="P42" s="509">
        <f t="shared" si="4"/>
        <v>40</v>
      </c>
      <c r="Q42" s="510">
        <f t="shared" si="5"/>
        <v>8085.639999999999</v>
      </c>
      <c r="R42" s="498" t="str">
        <f t="shared" si="6"/>
        <v>--</v>
      </c>
      <c r="S42" s="499" t="str">
        <f t="shared" si="7"/>
        <v>--</v>
      </c>
      <c r="T42" s="500" t="str">
        <f t="shared" si="8"/>
        <v>--</v>
      </c>
      <c r="U42" s="172" t="s">
        <v>86</v>
      </c>
      <c r="V42" s="511">
        <v>0</v>
      </c>
      <c r="W42" s="52"/>
    </row>
    <row r="43" spans="2:23" s="6" customFormat="1" ht="16.5" customHeight="1">
      <c r="B43" s="47"/>
      <c r="C43" s="142">
        <v>55</v>
      </c>
      <c r="D43" s="142">
        <v>291638</v>
      </c>
      <c r="E43" s="161">
        <v>2746</v>
      </c>
      <c r="F43" s="502" t="s">
        <v>205</v>
      </c>
      <c r="G43" s="502" t="s">
        <v>240</v>
      </c>
      <c r="H43" s="503">
        <v>132</v>
      </c>
      <c r="I43" s="504">
        <f t="shared" si="0"/>
        <v>202.141</v>
      </c>
      <c r="J43" s="505">
        <v>42246.336805555555</v>
      </c>
      <c r="K43" s="506">
        <v>42246.618055555555</v>
      </c>
      <c r="L43" s="507">
        <f t="shared" si="1"/>
        <v>6.75</v>
      </c>
      <c r="M43" s="508">
        <f t="shared" si="2"/>
        <v>405</v>
      </c>
      <c r="N43" s="170" t="s">
        <v>191</v>
      </c>
      <c r="O43" s="172" t="str">
        <f t="shared" si="3"/>
        <v>--</v>
      </c>
      <c r="P43" s="509">
        <f t="shared" si="4"/>
        <v>40</v>
      </c>
      <c r="Q43" s="510">
        <f t="shared" si="5"/>
        <v>5457.807</v>
      </c>
      <c r="R43" s="498" t="str">
        <f t="shared" si="6"/>
        <v>--</v>
      </c>
      <c r="S43" s="499" t="str">
        <f t="shared" si="7"/>
        <v>--</v>
      </c>
      <c r="T43" s="500" t="str">
        <f t="shared" si="8"/>
        <v>--</v>
      </c>
      <c r="U43" s="172" t="s">
        <v>86</v>
      </c>
      <c r="V43" s="511">
        <v>0</v>
      </c>
      <c r="W43" s="52"/>
    </row>
    <row r="44" spans="2:23" s="6" customFormat="1" ht="16.5" customHeight="1">
      <c r="B44" s="47"/>
      <c r="C44" s="142">
        <v>56</v>
      </c>
      <c r="D44" s="142">
        <v>291639</v>
      </c>
      <c r="E44" s="142">
        <v>3267</v>
      </c>
      <c r="F44" s="502" t="s">
        <v>241</v>
      </c>
      <c r="G44" s="502" t="s">
        <v>242</v>
      </c>
      <c r="H44" s="503">
        <v>132</v>
      </c>
      <c r="I44" s="504">
        <f t="shared" si="0"/>
        <v>202.141</v>
      </c>
      <c r="J44" s="505">
        <v>42246.35138888889</v>
      </c>
      <c r="K44" s="506">
        <v>42246.6375</v>
      </c>
      <c r="L44" s="507">
        <f t="shared" si="1"/>
        <v>6.866666666523088</v>
      </c>
      <c r="M44" s="508">
        <f t="shared" si="2"/>
        <v>412</v>
      </c>
      <c r="N44" s="170" t="s">
        <v>191</v>
      </c>
      <c r="O44" s="172" t="str">
        <f t="shared" si="3"/>
        <v>--</v>
      </c>
      <c r="P44" s="509">
        <f t="shared" si="4"/>
        <v>40</v>
      </c>
      <c r="Q44" s="510">
        <f t="shared" si="5"/>
        <v>5554.83468</v>
      </c>
      <c r="R44" s="498" t="str">
        <f t="shared" si="6"/>
        <v>--</v>
      </c>
      <c r="S44" s="499" t="str">
        <f t="shared" si="7"/>
        <v>--</v>
      </c>
      <c r="T44" s="500" t="str">
        <f t="shared" si="8"/>
        <v>--</v>
      </c>
      <c r="U44" s="172" t="s">
        <v>86</v>
      </c>
      <c r="V44" s="511">
        <v>0</v>
      </c>
      <c r="W44" s="52"/>
    </row>
    <row r="45" spans="2:23" s="6" customFormat="1" ht="16.5" customHeight="1">
      <c r="B45" s="47"/>
      <c r="C45" s="142">
        <v>57</v>
      </c>
      <c r="D45" s="142">
        <v>291644</v>
      </c>
      <c r="E45" s="161">
        <v>4918</v>
      </c>
      <c r="F45" s="502" t="s">
        <v>310</v>
      </c>
      <c r="G45" s="502" t="s">
        <v>311</v>
      </c>
      <c r="H45" s="921">
        <v>132</v>
      </c>
      <c r="I45" s="504">
        <f t="shared" si="0"/>
        <v>202.141</v>
      </c>
      <c r="J45" s="505">
        <v>42247.39791666667</v>
      </c>
      <c r="K45" s="506">
        <v>42247.65833333333</v>
      </c>
      <c r="L45" s="507">
        <f t="shared" si="1"/>
        <v>6.249999999941792</v>
      </c>
      <c r="M45" s="508">
        <f t="shared" si="2"/>
        <v>375</v>
      </c>
      <c r="N45" s="170" t="s">
        <v>191</v>
      </c>
      <c r="O45" s="172" t="str">
        <f t="shared" si="3"/>
        <v>--</v>
      </c>
      <c r="P45" s="509">
        <f t="shared" si="4"/>
        <v>40</v>
      </c>
      <c r="Q45" s="510">
        <f t="shared" si="5"/>
        <v>5053.525000000001</v>
      </c>
      <c r="R45" s="498" t="str">
        <f t="shared" si="6"/>
        <v>--</v>
      </c>
      <c r="S45" s="499" t="str">
        <f t="shared" si="7"/>
        <v>--</v>
      </c>
      <c r="T45" s="500" t="str">
        <f t="shared" si="8"/>
        <v>--</v>
      </c>
      <c r="U45" s="172" t="s">
        <v>86</v>
      </c>
      <c r="V45" s="511">
        <v>0</v>
      </c>
      <c r="W45" s="52"/>
    </row>
    <row r="46" spans="2:23" s="6" customFormat="1" ht="16.5" customHeight="1">
      <c r="B46" s="47"/>
      <c r="C46" s="142"/>
      <c r="D46" s="142"/>
      <c r="E46" s="142"/>
      <c r="F46" s="502"/>
      <c r="G46" s="502"/>
      <c r="H46" s="503"/>
      <c r="I46" s="504">
        <f t="shared" si="0"/>
        <v>202.141</v>
      </c>
      <c r="J46" s="505"/>
      <c r="K46" s="506"/>
      <c r="L46" s="507">
        <f t="shared" si="1"/>
      </c>
      <c r="M46" s="508">
        <f t="shared" si="2"/>
      </c>
      <c r="N46" s="170"/>
      <c r="O46" s="172">
        <f t="shared" si="3"/>
      </c>
      <c r="P46" s="509">
        <f t="shared" si="4"/>
        <v>40</v>
      </c>
      <c r="Q46" s="510" t="str">
        <f t="shared" si="5"/>
        <v>--</v>
      </c>
      <c r="R46" s="498" t="str">
        <f t="shared" si="6"/>
        <v>--</v>
      </c>
      <c r="S46" s="499" t="str">
        <f t="shared" si="7"/>
        <v>--</v>
      </c>
      <c r="T46" s="500" t="str">
        <f t="shared" si="8"/>
        <v>--</v>
      </c>
      <c r="U46" s="172">
        <f>IF(F46="","","SI")</f>
      </c>
      <c r="V46" s="511">
        <f t="shared" si="9"/>
      </c>
      <c r="W46" s="52"/>
    </row>
    <row r="47" spans="2:23" s="6" customFormat="1" ht="16.5" customHeight="1" thickBot="1">
      <c r="B47" s="47"/>
      <c r="C47" s="200"/>
      <c r="D47" s="200"/>
      <c r="E47" s="200"/>
      <c r="F47" s="200"/>
      <c r="G47" s="200"/>
      <c r="H47" s="200"/>
      <c r="I47" s="383"/>
      <c r="J47" s="512"/>
      <c r="K47" s="512"/>
      <c r="L47" s="513"/>
      <c r="M47" s="513"/>
      <c r="N47" s="512"/>
      <c r="O47" s="207"/>
      <c r="P47" s="514"/>
      <c r="Q47" s="515"/>
      <c r="R47" s="516"/>
      <c r="S47" s="517"/>
      <c r="T47" s="518"/>
      <c r="U47" s="207"/>
      <c r="V47" s="519"/>
      <c r="W47" s="52"/>
    </row>
    <row r="48" spans="2:23" s="6" customFormat="1" ht="16.5" customHeight="1" thickBot="1" thickTop="1">
      <c r="B48" s="47"/>
      <c r="C48" s="221" t="s">
        <v>177</v>
      </c>
      <c r="D48" s="1288" t="s">
        <v>280</v>
      </c>
      <c r="E48" s="221"/>
      <c r="F48" s="222"/>
      <c r="G48" s="7"/>
      <c r="H48" s="8"/>
      <c r="I48" s="8"/>
      <c r="J48" s="8"/>
      <c r="K48" s="8"/>
      <c r="L48" s="8"/>
      <c r="M48" s="8"/>
      <c r="N48" s="8"/>
      <c r="O48" s="8"/>
      <c r="P48" s="8"/>
      <c r="Q48" s="520">
        <f>SUM(Q22:Q47)</f>
        <v>343773.03942000004</v>
      </c>
      <c r="R48" s="521">
        <f>SUM(R22:R47)</f>
        <v>58619.64</v>
      </c>
      <c r="S48" s="522">
        <f>SUM(S22:S47)</f>
        <v>1036957.83</v>
      </c>
      <c r="T48" s="523">
        <f>SUM(T22:T47)</f>
        <v>0</v>
      </c>
      <c r="U48" s="524"/>
      <c r="V48" s="525">
        <f>ROUND(SUM(V22:V47),2)</f>
        <v>1337560.28</v>
      </c>
      <c r="W48" s="52"/>
    </row>
    <row r="49" spans="2:23" s="6" customFormat="1" ht="16.5" customHeight="1" thickBot="1" thickTop="1">
      <c r="B49" s="236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8"/>
    </row>
    <row r="50" spans="23:25" ht="16.5" customHeight="1" thickTop="1">
      <c r="W50" s="414"/>
      <c r="X50" s="414"/>
      <c r="Y50" s="414"/>
    </row>
    <row r="51" spans="23:25" ht="16.5" customHeight="1">
      <c r="W51" s="414"/>
      <c r="X51" s="414"/>
      <c r="Y51" s="414"/>
    </row>
    <row r="52" spans="23:25" ht="16.5" customHeight="1">
      <c r="W52" s="414"/>
      <c r="X52" s="414"/>
      <c r="Y52" s="414"/>
    </row>
    <row r="53" spans="23:25" ht="16.5" customHeight="1">
      <c r="W53" s="414"/>
      <c r="X53" s="414"/>
      <c r="Y53" s="414"/>
    </row>
    <row r="54" spans="23:25" ht="16.5" customHeight="1">
      <c r="W54" s="414"/>
      <c r="X54" s="414"/>
      <c r="Y54" s="414"/>
    </row>
    <row r="55" spans="6:25" ht="16.5" customHeight="1"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4"/>
      <c r="T55" s="414"/>
      <c r="U55" s="414"/>
      <c r="V55" s="414"/>
      <c r="W55" s="414"/>
      <c r="X55" s="414"/>
      <c r="Y55" s="414"/>
    </row>
    <row r="56" spans="6:25" ht="16.5" customHeight="1"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414"/>
      <c r="Q56" s="414"/>
      <c r="R56" s="414"/>
      <c r="S56" s="414"/>
      <c r="T56" s="414"/>
      <c r="U56" s="414"/>
      <c r="V56" s="414"/>
      <c r="W56" s="414"/>
      <c r="X56" s="414"/>
      <c r="Y56" s="414"/>
    </row>
    <row r="57" spans="6:25" ht="16.5" customHeight="1"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</row>
    <row r="58" spans="6:25" ht="16.5" customHeight="1"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</row>
    <row r="59" spans="6:25" ht="16.5" customHeight="1"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</row>
    <row r="60" spans="6:25" ht="16.5" customHeight="1">
      <c r="F60" s="414"/>
      <c r="G60" s="414"/>
      <c r="H60" s="414"/>
      <c r="I60" s="414"/>
      <c r="J60" s="414"/>
      <c r="K60" s="414"/>
      <c r="L60" s="414"/>
      <c r="M60" s="414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4"/>
    </row>
    <row r="61" spans="6:25" ht="16.5" customHeight="1">
      <c r="F61" s="414"/>
      <c r="G61" s="414"/>
      <c r="H61" s="414"/>
      <c r="I61" s="414"/>
      <c r="J61" s="414"/>
      <c r="K61" s="414"/>
      <c r="L61" s="414"/>
      <c r="M61" s="414"/>
      <c r="N61" s="414"/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</row>
    <row r="62" spans="6:25" ht="16.5" customHeight="1">
      <c r="F62" s="414"/>
      <c r="G62" s="414"/>
      <c r="H62" s="414"/>
      <c r="I62" s="414"/>
      <c r="J62" s="414"/>
      <c r="K62" s="414"/>
      <c r="L62" s="414"/>
      <c r="M62" s="414"/>
      <c r="N62" s="414"/>
      <c r="O62" s="414"/>
      <c r="P62" s="414"/>
      <c r="Q62" s="414"/>
      <c r="R62" s="414"/>
      <c r="S62" s="414"/>
      <c r="T62" s="414"/>
      <c r="U62" s="414"/>
      <c r="V62" s="414"/>
      <c r="W62" s="414"/>
      <c r="X62" s="414"/>
      <c r="Y62" s="414"/>
    </row>
    <row r="63" spans="6:25" ht="16.5" customHeight="1">
      <c r="F63" s="414"/>
      <c r="G63" s="414"/>
      <c r="H63" s="414"/>
      <c r="I63" s="414"/>
      <c r="J63" s="414"/>
      <c r="K63" s="414"/>
      <c r="L63" s="414"/>
      <c r="M63" s="414"/>
      <c r="N63" s="414"/>
      <c r="O63" s="414"/>
      <c r="P63" s="414"/>
      <c r="Q63" s="414"/>
      <c r="R63" s="414"/>
      <c r="S63" s="414"/>
      <c r="T63" s="414"/>
      <c r="U63" s="414"/>
      <c r="V63" s="414"/>
      <c r="W63" s="414"/>
      <c r="X63" s="414"/>
      <c r="Y63" s="414"/>
    </row>
    <row r="64" spans="6:25" ht="16.5" customHeight="1">
      <c r="F64" s="414"/>
      <c r="G64" s="414"/>
      <c r="H64" s="414"/>
      <c r="I64" s="414"/>
      <c r="J64" s="414"/>
      <c r="K64" s="414"/>
      <c r="L64" s="414"/>
      <c r="M64" s="414"/>
      <c r="N64" s="414"/>
      <c r="O64" s="414"/>
      <c r="P64" s="414"/>
      <c r="Q64" s="414"/>
      <c r="R64" s="414"/>
      <c r="S64" s="414"/>
      <c r="T64" s="414"/>
      <c r="U64" s="414"/>
      <c r="V64" s="414"/>
      <c r="W64" s="414"/>
      <c r="X64" s="414"/>
      <c r="Y64" s="414"/>
    </row>
    <row r="65" spans="6:25" ht="16.5" customHeight="1"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</row>
    <row r="66" spans="6:25" ht="16.5" customHeight="1"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</row>
    <row r="67" spans="6:25" ht="16.5" customHeight="1">
      <c r="F67" s="414"/>
      <c r="G67" s="414"/>
      <c r="H67" s="414"/>
      <c r="I67" s="414"/>
      <c r="J67" s="414"/>
      <c r="K67" s="414"/>
      <c r="L67" s="414"/>
      <c r="M67" s="414"/>
      <c r="N67" s="414"/>
      <c r="O67" s="414"/>
      <c r="P67" s="414"/>
      <c r="Q67" s="414"/>
      <c r="R67" s="414"/>
      <c r="S67" s="414"/>
      <c r="T67" s="414"/>
      <c r="U67" s="414"/>
      <c r="V67" s="414"/>
      <c r="W67" s="414"/>
      <c r="X67" s="414"/>
      <c r="Y67" s="414"/>
    </row>
    <row r="68" spans="6:25" ht="16.5" customHeight="1">
      <c r="F68" s="414"/>
      <c r="G68" s="414"/>
      <c r="H68" s="414"/>
      <c r="I68" s="414"/>
      <c r="J68" s="414"/>
      <c r="K68" s="414"/>
      <c r="L68" s="414"/>
      <c r="M68" s="414"/>
      <c r="N68" s="414"/>
      <c r="O68" s="414"/>
      <c r="P68" s="414"/>
      <c r="Q68" s="414"/>
      <c r="R68" s="414"/>
      <c r="S68" s="414"/>
      <c r="T68" s="414"/>
      <c r="U68" s="414"/>
      <c r="V68" s="414"/>
      <c r="W68" s="414"/>
      <c r="X68" s="414"/>
      <c r="Y68" s="414"/>
    </row>
    <row r="69" spans="6:25" ht="16.5" customHeight="1">
      <c r="F69" s="414"/>
      <c r="G69" s="414"/>
      <c r="H69" s="414"/>
      <c r="I69" s="414"/>
      <c r="J69" s="414"/>
      <c r="K69" s="414"/>
      <c r="L69" s="414"/>
      <c r="M69" s="414"/>
      <c r="N69" s="414"/>
      <c r="O69" s="414"/>
      <c r="P69" s="414"/>
      <c r="Q69" s="414"/>
      <c r="R69" s="414"/>
      <c r="S69" s="414"/>
      <c r="T69" s="414"/>
      <c r="U69" s="414"/>
      <c r="V69" s="414"/>
      <c r="W69" s="414"/>
      <c r="X69" s="414"/>
      <c r="Y69" s="414"/>
    </row>
    <row r="70" spans="6:25" ht="16.5" customHeight="1"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</row>
    <row r="71" spans="6:25" ht="16.5" customHeight="1"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</row>
    <row r="72" spans="6:25" ht="16.5" customHeight="1">
      <c r="F72" s="414"/>
      <c r="G72" s="414"/>
      <c r="H72" s="414"/>
      <c r="I72" s="414"/>
      <c r="J72" s="414"/>
      <c r="K72" s="414"/>
      <c r="L72" s="414"/>
      <c r="M72" s="414"/>
      <c r="N72" s="414"/>
      <c r="O72" s="414"/>
      <c r="P72" s="414"/>
      <c r="Q72" s="414"/>
      <c r="R72" s="414"/>
      <c r="S72" s="414"/>
      <c r="T72" s="414"/>
      <c r="U72" s="414"/>
      <c r="V72" s="414"/>
      <c r="W72" s="414"/>
      <c r="X72" s="414"/>
      <c r="Y72" s="414"/>
    </row>
    <row r="73" spans="6:25" ht="16.5" customHeight="1">
      <c r="F73" s="414"/>
      <c r="G73" s="414"/>
      <c r="H73" s="414"/>
      <c r="I73" s="414"/>
      <c r="J73" s="414"/>
      <c r="K73" s="414"/>
      <c r="L73" s="414"/>
      <c r="M73" s="414"/>
      <c r="N73" s="414"/>
      <c r="O73" s="414"/>
      <c r="P73" s="414"/>
      <c r="Q73" s="414"/>
      <c r="R73" s="414"/>
      <c r="S73" s="414"/>
      <c r="T73" s="414"/>
      <c r="U73" s="414"/>
      <c r="V73" s="414"/>
      <c r="W73" s="414"/>
      <c r="X73" s="414"/>
      <c r="Y73" s="414"/>
    </row>
    <row r="74" spans="6:25" ht="16.5" customHeight="1">
      <c r="F74" s="414"/>
      <c r="G74" s="414"/>
      <c r="H74" s="414"/>
      <c r="I74" s="414"/>
      <c r="J74" s="414"/>
      <c r="K74" s="414"/>
      <c r="L74" s="414"/>
      <c r="M74" s="414"/>
      <c r="N74" s="414"/>
      <c r="O74" s="414"/>
      <c r="P74" s="414"/>
      <c r="Q74" s="414"/>
      <c r="R74" s="414"/>
      <c r="S74" s="414"/>
      <c r="T74" s="414"/>
      <c r="U74" s="414"/>
      <c r="V74" s="414"/>
      <c r="W74" s="414"/>
      <c r="X74" s="414"/>
      <c r="Y74" s="414"/>
    </row>
    <row r="75" spans="6:25" ht="16.5" customHeight="1"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  <c r="T75" s="414"/>
      <c r="U75" s="414"/>
      <c r="V75" s="414"/>
      <c r="W75" s="414"/>
      <c r="X75" s="414"/>
      <c r="Y75" s="414"/>
    </row>
    <row r="76" spans="6:25" ht="16.5" customHeight="1">
      <c r="F76" s="414"/>
      <c r="G76" s="414"/>
      <c r="H76" s="414"/>
      <c r="I76" s="414"/>
      <c r="J76" s="414"/>
      <c r="K76" s="414"/>
      <c r="L76" s="414"/>
      <c r="M76" s="414"/>
      <c r="N76" s="414"/>
      <c r="O76" s="414"/>
      <c r="P76" s="414"/>
      <c r="Q76" s="414"/>
      <c r="R76" s="414"/>
      <c r="S76" s="414"/>
      <c r="T76" s="414"/>
      <c r="U76" s="414"/>
      <c r="V76" s="414"/>
      <c r="W76" s="414"/>
      <c r="X76" s="414"/>
      <c r="Y76" s="414"/>
    </row>
    <row r="77" spans="6:25" ht="16.5" customHeight="1">
      <c r="F77" s="414"/>
      <c r="G77" s="414"/>
      <c r="H77" s="414"/>
      <c r="I77" s="414"/>
      <c r="J77" s="414"/>
      <c r="K77" s="414"/>
      <c r="L77" s="414"/>
      <c r="M77" s="414"/>
      <c r="N77" s="414"/>
      <c r="O77" s="414"/>
      <c r="P77" s="414"/>
      <c r="Q77" s="414"/>
      <c r="R77" s="414"/>
      <c r="S77" s="414"/>
      <c r="T77" s="414"/>
      <c r="U77" s="414"/>
      <c r="V77" s="414"/>
      <c r="W77" s="414"/>
      <c r="X77" s="414"/>
      <c r="Y77" s="414"/>
    </row>
    <row r="78" spans="6:25" ht="16.5" customHeight="1">
      <c r="F78" s="414"/>
      <c r="G78" s="414"/>
      <c r="H78" s="414"/>
      <c r="I78" s="414"/>
      <c r="J78" s="414"/>
      <c r="K78" s="414"/>
      <c r="L78" s="414"/>
      <c r="M78" s="414"/>
      <c r="N78" s="414"/>
      <c r="O78" s="414"/>
      <c r="P78" s="414"/>
      <c r="Q78" s="414"/>
      <c r="R78" s="414"/>
      <c r="S78" s="414"/>
      <c r="T78" s="414"/>
      <c r="U78" s="414"/>
      <c r="V78" s="414"/>
      <c r="W78" s="414"/>
      <c r="X78" s="414"/>
      <c r="Y78" s="414"/>
    </row>
    <row r="79" spans="6:25" ht="16.5" customHeight="1">
      <c r="F79" s="414"/>
      <c r="G79" s="414"/>
      <c r="H79" s="414"/>
      <c r="I79" s="414"/>
      <c r="J79" s="414"/>
      <c r="K79" s="414"/>
      <c r="L79" s="414"/>
      <c r="M79" s="414"/>
      <c r="N79" s="414"/>
      <c r="O79" s="414"/>
      <c r="P79" s="414"/>
      <c r="Q79" s="414"/>
      <c r="R79" s="414"/>
      <c r="S79" s="414"/>
      <c r="T79" s="414"/>
      <c r="U79" s="414"/>
      <c r="V79" s="414"/>
      <c r="W79" s="414"/>
      <c r="X79" s="414"/>
      <c r="Y79" s="414"/>
    </row>
    <row r="80" spans="6:25" ht="16.5" customHeight="1">
      <c r="F80" s="414"/>
      <c r="G80" s="414"/>
      <c r="H80" s="414"/>
      <c r="I80" s="414"/>
      <c r="J80" s="414"/>
      <c r="K80" s="414"/>
      <c r="L80" s="414"/>
      <c r="M80" s="414"/>
      <c r="N80" s="414"/>
      <c r="O80" s="414"/>
      <c r="P80" s="414"/>
      <c r="Q80" s="414"/>
      <c r="R80" s="414"/>
      <c r="S80" s="414"/>
      <c r="T80" s="414"/>
      <c r="U80" s="414"/>
      <c r="V80" s="414"/>
      <c r="W80" s="414"/>
      <c r="X80" s="414"/>
      <c r="Y80" s="414"/>
    </row>
    <row r="81" spans="6:25" ht="16.5" customHeight="1">
      <c r="F81" s="414"/>
      <c r="G81" s="414"/>
      <c r="H81" s="414"/>
      <c r="I81" s="414"/>
      <c r="J81" s="414"/>
      <c r="K81" s="414"/>
      <c r="L81" s="414"/>
      <c r="M81" s="414"/>
      <c r="N81" s="414"/>
      <c r="O81" s="414"/>
      <c r="P81" s="414"/>
      <c r="Q81" s="414"/>
      <c r="R81" s="414"/>
      <c r="S81" s="414"/>
      <c r="T81" s="414"/>
      <c r="U81" s="414"/>
      <c r="V81" s="414"/>
      <c r="W81" s="414"/>
      <c r="X81" s="414"/>
      <c r="Y81" s="414"/>
    </row>
    <row r="82" spans="6:25" ht="16.5" customHeight="1"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</row>
    <row r="83" spans="6:25" ht="16.5" customHeight="1">
      <c r="F83" s="414"/>
      <c r="G83" s="414"/>
      <c r="H83" s="414"/>
      <c r="I83" s="414"/>
      <c r="J83" s="414"/>
      <c r="K83" s="414"/>
      <c r="L83" s="414"/>
      <c r="M83" s="414"/>
      <c r="N83" s="414"/>
      <c r="O83" s="414"/>
      <c r="P83" s="414"/>
      <c r="Q83" s="414"/>
      <c r="R83" s="414"/>
      <c r="S83" s="414"/>
      <c r="T83" s="414"/>
      <c r="U83" s="414"/>
      <c r="V83" s="414"/>
      <c r="W83" s="414"/>
      <c r="X83" s="414"/>
      <c r="Y83" s="414"/>
    </row>
    <row r="84" spans="6:25" ht="16.5" customHeight="1">
      <c r="F84" s="414"/>
      <c r="G84" s="414"/>
      <c r="H84" s="414"/>
      <c r="I84" s="414"/>
      <c r="J84" s="414"/>
      <c r="K84" s="414"/>
      <c r="L84" s="414"/>
      <c r="M84" s="414"/>
      <c r="N84" s="414"/>
      <c r="O84" s="414"/>
      <c r="P84" s="414"/>
      <c r="Q84" s="414"/>
      <c r="R84" s="414"/>
      <c r="S84" s="414"/>
      <c r="T84" s="414"/>
      <c r="U84" s="414"/>
      <c r="V84" s="414"/>
      <c r="W84" s="414"/>
      <c r="X84" s="414"/>
      <c r="Y84" s="414"/>
    </row>
    <row r="85" spans="6:25" ht="16.5" customHeight="1">
      <c r="F85" s="414"/>
      <c r="G85" s="414"/>
      <c r="H85" s="414"/>
      <c r="I85" s="414"/>
      <c r="J85" s="414"/>
      <c r="K85" s="414"/>
      <c r="L85" s="414"/>
      <c r="M85" s="414"/>
      <c r="N85" s="414"/>
      <c r="O85" s="414"/>
      <c r="P85" s="414"/>
      <c r="Q85" s="414"/>
      <c r="R85" s="414"/>
      <c r="S85" s="414"/>
      <c r="T85" s="414"/>
      <c r="U85" s="414"/>
      <c r="V85" s="414"/>
      <c r="W85" s="414"/>
      <c r="X85" s="414"/>
      <c r="Y85" s="414"/>
    </row>
    <row r="86" spans="6:25" ht="16.5" customHeight="1">
      <c r="F86" s="414"/>
      <c r="G86" s="414"/>
      <c r="H86" s="414"/>
      <c r="I86" s="414"/>
      <c r="J86" s="414"/>
      <c r="K86" s="414"/>
      <c r="L86" s="414"/>
      <c r="M86" s="414"/>
      <c r="N86" s="414"/>
      <c r="O86" s="414"/>
      <c r="P86" s="414"/>
      <c r="Q86" s="414"/>
      <c r="R86" s="414"/>
      <c r="S86" s="414"/>
      <c r="T86" s="414"/>
      <c r="U86" s="414"/>
      <c r="V86" s="414"/>
      <c r="W86" s="414"/>
      <c r="X86" s="414"/>
      <c r="Y86" s="414"/>
    </row>
    <row r="87" spans="6:25" ht="16.5" customHeight="1">
      <c r="F87" s="414"/>
      <c r="G87" s="414"/>
      <c r="H87" s="414"/>
      <c r="I87" s="414"/>
      <c r="J87" s="414"/>
      <c r="K87" s="414"/>
      <c r="L87" s="414"/>
      <c r="M87" s="414"/>
      <c r="N87" s="414"/>
      <c r="O87" s="414"/>
      <c r="P87" s="414"/>
      <c r="Q87" s="414"/>
      <c r="R87" s="414"/>
      <c r="S87" s="414"/>
      <c r="T87" s="414"/>
      <c r="U87" s="414"/>
      <c r="V87" s="414"/>
      <c r="W87" s="414"/>
      <c r="X87" s="414"/>
      <c r="Y87" s="414"/>
    </row>
    <row r="88" spans="6:25" ht="16.5" customHeight="1">
      <c r="F88" s="414"/>
      <c r="G88" s="414"/>
      <c r="H88" s="414"/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14"/>
      <c r="T88" s="414"/>
      <c r="U88" s="414"/>
      <c r="V88" s="414"/>
      <c r="W88" s="414"/>
      <c r="X88" s="414"/>
      <c r="Y88" s="414"/>
    </row>
    <row r="89" spans="6:25" ht="16.5" customHeight="1">
      <c r="F89" s="414"/>
      <c r="G89" s="414"/>
      <c r="H89" s="414"/>
      <c r="I89" s="414"/>
      <c r="J89" s="414"/>
      <c r="K89" s="414"/>
      <c r="L89" s="414"/>
      <c r="M89" s="414"/>
      <c r="N89" s="414"/>
      <c r="O89" s="414"/>
      <c r="P89" s="414"/>
      <c r="Q89" s="414"/>
      <c r="R89" s="414"/>
      <c r="S89" s="414"/>
      <c r="T89" s="414"/>
      <c r="U89" s="414"/>
      <c r="V89" s="414"/>
      <c r="W89" s="414"/>
      <c r="X89" s="414"/>
      <c r="Y89" s="414"/>
    </row>
    <row r="90" spans="6:25" ht="16.5" customHeight="1">
      <c r="F90" s="414"/>
      <c r="G90" s="414"/>
      <c r="H90" s="414"/>
      <c r="I90" s="414"/>
      <c r="J90" s="414"/>
      <c r="K90" s="414"/>
      <c r="L90" s="414"/>
      <c r="M90" s="414"/>
      <c r="N90" s="414"/>
      <c r="O90" s="414"/>
      <c r="P90" s="414"/>
      <c r="Q90" s="414"/>
      <c r="R90" s="414"/>
      <c r="S90" s="414"/>
      <c r="T90" s="414"/>
      <c r="U90" s="414"/>
      <c r="V90" s="414"/>
      <c r="W90" s="414"/>
      <c r="X90" s="414"/>
      <c r="Y90" s="414"/>
    </row>
    <row r="91" spans="6:25" ht="16.5" customHeight="1">
      <c r="F91" s="414"/>
      <c r="G91" s="414"/>
      <c r="H91" s="414"/>
      <c r="I91" s="414"/>
      <c r="J91" s="414"/>
      <c r="K91" s="414"/>
      <c r="L91" s="414"/>
      <c r="M91" s="414"/>
      <c r="N91" s="414"/>
      <c r="O91" s="414"/>
      <c r="P91" s="414"/>
      <c r="Q91" s="414"/>
      <c r="R91" s="414"/>
      <c r="S91" s="414"/>
      <c r="T91" s="414"/>
      <c r="U91" s="414"/>
      <c r="V91" s="414"/>
      <c r="W91" s="414"/>
      <c r="X91" s="414"/>
      <c r="Y91" s="414"/>
    </row>
    <row r="92" spans="6:25" ht="16.5" customHeight="1">
      <c r="F92" s="414"/>
      <c r="G92" s="414"/>
      <c r="H92" s="414"/>
      <c r="I92" s="414"/>
      <c r="J92" s="414"/>
      <c r="K92" s="414"/>
      <c r="L92" s="414"/>
      <c r="M92" s="414"/>
      <c r="N92" s="414"/>
      <c r="O92" s="414"/>
      <c r="P92" s="414"/>
      <c r="Q92" s="414"/>
      <c r="R92" s="414"/>
      <c r="S92" s="414"/>
      <c r="T92" s="414"/>
      <c r="U92" s="414"/>
      <c r="V92" s="414"/>
      <c r="W92" s="414"/>
      <c r="X92" s="414"/>
      <c r="Y92" s="414"/>
    </row>
    <row r="93" spans="6:25" ht="16.5" customHeight="1">
      <c r="F93" s="414"/>
      <c r="G93" s="414"/>
      <c r="H93" s="414"/>
      <c r="I93" s="414"/>
      <c r="J93" s="414"/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14"/>
      <c r="V93" s="414"/>
      <c r="W93" s="414"/>
      <c r="X93" s="414"/>
      <c r="Y93" s="414"/>
    </row>
    <row r="94" spans="6:25" ht="16.5" customHeight="1">
      <c r="F94" s="414"/>
      <c r="G94" s="414"/>
      <c r="H94" s="414"/>
      <c r="I94" s="414"/>
      <c r="J94" s="414"/>
      <c r="K94" s="414"/>
      <c r="L94" s="414"/>
      <c r="M94" s="414"/>
      <c r="N94" s="414"/>
      <c r="O94" s="414"/>
      <c r="P94" s="414"/>
      <c r="Q94" s="414"/>
      <c r="R94" s="414"/>
      <c r="S94" s="414"/>
      <c r="T94" s="414"/>
      <c r="U94" s="414"/>
      <c r="V94" s="414"/>
      <c r="W94" s="414"/>
      <c r="X94" s="414"/>
      <c r="Y94" s="414"/>
    </row>
    <row r="95" spans="6:25" ht="16.5" customHeight="1">
      <c r="F95" s="414"/>
      <c r="G95" s="414"/>
      <c r="H95" s="414"/>
      <c r="I95" s="414"/>
      <c r="J95" s="414"/>
      <c r="K95" s="414"/>
      <c r="L95" s="414"/>
      <c r="M95" s="414"/>
      <c r="N95" s="414"/>
      <c r="O95" s="414"/>
      <c r="P95" s="414"/>
      <c r="Q95" s="414"/>
      <c r="R95" s="414"/>
      <c r="S95" s="414"/>
      <c r="T95" s="414"/>
      <c r="U95" s="414"/>
      <c r="V95" s="414"/>
      <c r="W95" s="414"/>
      <c r="X95" s="414"/>
      <c r="Y95" s="414"/>
    </row>
    <row r="96" spans="6:25" ht="16.5" customHeight="1">
      <c r="F96" s="414"/>
      <c r="G96" s="414"/>
      <c r="H96" s="414"/>
      <c r="I96" s="414"/>
      <c r="J96" s="414"/>
      <c r="K96" s="414"/>
      <c r="L96" s="414"/>
      <c r="M96" s="414"/>
      <c r="N96" s="414"/>
      <c r="O96" s="414"/>
      <c r="P96" s="414"/>
      <c r="Q96" s="414"/>
      <c r="R96" s="414"/>
      <c r="S96" s="414"/>
      <c r="T96" s="414"/>
      <c r="U96" s="414"/>
      <c r="V96" s="414"/>
      <c r="W96" s="414"/>
      <c r="X96" s="414"/>
      <c r="Y96" s="414"/>
    </row>
    <row r="97" spans="6:25" ht="16.5" customHeight="1">
      <c r="F97" s="414"/>
      <c r="G97" s="414"/>
      <c r="H97" s="414"/>
      <c r="I97" s="414"/>
      <c r="J97" s="414"/>
      <c r="K97" s="414"/>
      <c r="L97" s="414"/>
      <c r="M97" s="414"/>
      <c r="N97" s="414"/>
      <c r="O97" s="414"/>
      <c r="P97" s="414"/>
      <c r="Q97" s="414"/>
      <c r="R97" s="414"/>
      <c r="S97" s="414"/>
      <c r="T97" s="414"/>
      <c r="U97" s="414"/>
      <c r="V97" s="414"/>
      <c r="W97" s="414"/>
      <c r="X97" s="414"/>
      <c r="Y97" s="414"/>
    </row>
    <row r="98" spans="6:25" ht="16.5" customHeight="1"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</row>
    <row r="99" spans="6:25" ht="16.5" customHeight="1">
      <c r="F99" s="414"/>
      <c r="G99" s="414"/>
      <c r="H99" s="414"/>
      <c r="I99" s="414"/>
      <c r="J99" s="414"/>
      <c r="K99" s="414"/>
      <c r="L99" s="414"/>
      <c r="M99" s="414"/>
      <c r="N99" s="414"/>
      <c r="O99" s="414"/>
      <c r="P99" s="414"/>
      <c r="Q99" s="414"/>
      <c r="R99" s="414"/>
      <c r="S99" s="414"/>
      <c r="T99" s="414"/>
      <c r="U99" s="414"/>
      <c r="V99" s="414"/>
      <c r="W99" s="414"/>
      <c r="X99" s="414"/>
      <c r="Y99" s="414"/>
    </row>
    <row r="100" spans="6:25" ht="16.5" customHeight="1">
      <c r="F100" s="414"/>
      <c r="G100" s="414"/>
      <c r="H100" s="414"/>
      <c r="I100" s="414"/>
      <c r="J100" s="414"/>
      <c r="K100" s="414"/>
      <c r="L100" s="414"/>
      <c r="M100" s="414"/>
      <c r="N100" s="414"/>
      <c r="O100" s="414"/>
      <c r="P100" s="414"/>
      <c r="Q100" s="414"/>
      <c r="R100" s="414"/>
      <c r="S100" s="414"/>
      <c r="T100" s="414"/>
      <c r="U100" s="414"/>
      <c r="V100" s="414"/>
      <c r="W100" s="414"/>
      <c r="X100" s="414"/>
      <c r="Y100" s="414"/>
    </row>
    <row r="101" spans="6:25" ht="16.5" customHeight="1">
      <c r="F101" s="414"/>
      <c r="G101" s="414"/>
      <c r="H101" s="414"/>
      <c r="I101" s="414"/>
      <c r="J101" s="414"/>
      <c r="K101" s="414"/>
      <c r="L101" s="414"/>
      <c r="M101" s="414"/>
      <c r="N101" s="414"/>
      <c r="O101" s="414"/>
      <c r="P101" s="414"/>
      <c r="Q101" s="414"/>
      <c r="R101" s="414"/>
      <c r="S101" s="414"/>
      <c r="T101" s="414"/>
      <c r="U101" s="414"/>
      <c r="V101" s="414"/>
      <c r="W101" s="414"/>
      <c r="X101" s="414"/>
      <c r="Y101" s="414"/>
    </row>
    <row r="102" spans="6:25" ht="16.5" customHeight="1">
      <c r="F102" s="414"/>
      <c r="G102" s="414"/>
      <c r="H102" s="414"/>
      <c r="I102" s="414"/>
      <c r="J102" s="414"/>
      <c r="K102" s="414"/>
      <c r="L102" s="414"/>
      <c r="M102" s="414"/>
      <c r="N102" s="414"/>
      <c r="O102" s="414"/>
      <c r="P102" s="414"/>
      <c r="Q102" s="414"/>
      <c r="R102" s="414"/>
      <c r="S102" s="414"/>
      <c r="T102" s="414"/>
      <c r="U102" s="414"/>
      <c r="V102" s="414"/>
      <c r="W102" s="414"/>
      <c r="X102" s="414"/>
      <c r="Y102" s="414"/>
    </row>
    <row r="103" spans="6:25" ht="16.5" customHeight="1">
      <c r="F103" s="414"/>
      <c r="G103" s="414"/>
      <c r="H103" s="414"/>
      <c r="I103" s="414"/>
      <c r="J103" s="414"/>
      <c r="K103" s="414"/>
      <c r="L103" s="414"/>
      <c r="M103" s="414"/>
      <c r="N103" s="414"/>
      <c r="O103" s="414"/>
      <c r="P103" s="414"/>
      <c r="Q103" s="414"/>
      <c r="R103" s="414"/>
      <c r="S103" s="414"/>
      <c r="T103" s="414"/>
      <c r="U103" s="414"/>
      <c r="V103" s="414"/>
      <c r="W103" s="414"/>
      <c r="X103" s="414"/>
      <c r="Y103" s="414"/>
    </row>
    <row r="104" spans="6:25" ht="16.5" customHeight="1">
      <c r="F104" s="414"/>
      <c r="G104" s="414"/>
      <c r="H104" s="414"/>
      <c r="I104" s="414"/>
      <c r="J104" s="414"/>
      <c r="K104" s="414"/>
      <c r="L104" s="414"/>
      <c r="M104" s="414"/>
      <c r="N104" s="414"/>
      <c r="O104" s="414"/>
      <c r="P104" s="414"/>
      <c r="Q104" s="414"/>
      <c r="R104" s="414"/>
      <c r="S104" s="414"/>
      <c r="T104" s="414"/>
      <c r="U104" s="414"/>
      <c r="V104" s="414"/>
      <c r="W104" s="414"/>
      <c r="X104" s="414"/>
      <c r="Y104" s="414"/>
    </row>
    <row r="105" spans="6:25" ht="16.5" customHeight="1">
      <c r="F105" s="414"/>
      <c r="G105" s="414"/>
      <c r="H105" s="414"/>
      <c r="I105" s="414"/>
      <c r="J105" s="414"/>
      <c r="K105" s="414"/>
      <c r="L105" s="414"/>
      <c r="M105" s="414"/>
      <c r="N105" s="414"/>
      <c r="O105" s="414"/>
      <c r="P105" s="414"/>
      <c r="Q105" s="414"/>
      <c r="R105" s="414"/>
      <c r="S105" s="414"/>
      <c r="T105" s="414"/>
      <c r="U105" s="414"/>
      <c r="V105" s="414"/>
      <c r="W105" s="414"/>
      <c r="X105" s="414"/>
      <c r="Y105" s="414"/>
    </row>
    <row r="106" spans="6:25" ht="16.5" customHeight="1">
      <c r="F106" s="414"/>
      <c r="G106" s="414"/>
      <c r="H106" s="414"/>
      <c r="I106" s="414"/>
      <c r="J106" s="414"/>
      <c r="K106" s="414"/>
      <c r="L106" s="414"/>
      <c r="M106" s="414"/>
      <c r="N106" s="414"/>
      <c r="O106" s="414"/>
      <c r="P106" s="414"/>
      <c r="Q106" s="414"/>
      <c r="R106" s="414"/>
      <c r="S106" s="414"/>
      <c r="T106" s="414"/>
      <c r="U106" s="414"/>
      <c r="V106" s="414"/>
      <c r="W106" s="414"/>
      <c r="X106" s="414"/>
      <c r="Y106" s="414"/>
    </row>
    <row r="107" spans="6:25" ht="16.5" customHeight="1">
      <c r="F107" s="414"/>
      <c r="G107" s="414"/>
      <c r="H107" s="414"/>
      <c r="I107" s="414"/>
      <c r="J107" s="414"/>
      <c r="K107" s="414"/>
      <c r="L107" s="414"/>
      <c r="M107" s="414"/>
      <c r="N107" s="414"/>
      <c r="O107" s="414"/>
      <c r="P107" s="414"/>
      <c r="Q107" s="414"/>
      <c r="R107" s="414"/>
      <c r="S107" s="414"/>
      <c r="T107" s="414"/>
      <c r="U107" s="414"/>
      <c r="V107" s="414"/>
      <c r="W107" s="414"/>
      <c r="X107" s="414"/>
      <c r="Y107" s="414"/>
    </row>
    <row r="108" spans="6:25" ht="16.5" customHeight="1">
      <c r="F108" s="414"/>
      <c r="G108" s="414"/>
      <c r="H108" s="414"/>
      <c r="I108" s="414"/>
      <c r="J108" s="414"/>
      <c r="K108" s="414"/>
      <c r="L108" s="414"/>
      <c r="M108" s="414"/>
      <c r="N108" s="414"/>
      <c r="O108" s="414"/>
      <c r="P108" s="414"/>
      <c r="Q108" s="414"/>
      <c r="R108" s="414"/>
      <c r="S108" s="414"/>
      <c r="T108" s="414"/>
      <c r="U108" s="414"/>
      <c r="V108" s="414"/>
      <c r="W108" s="414"/>
      <c r="X108" s="414"/>
      <c r="Y108" s="414"/>
    </row>
    <row r="109" spans="6:25" ht="16.5" customHeight="1">
      <c r="F109" s="414"/>
      <c r="G109" s="414"/>
      <c r="H109" s="414"/>
      <c r="I109" s="414"/>
      <c r="J109" s="414"/>
      <c r="K109" s="414"/>
      <c r="L109" s="414"/>
      <c r="M109" s="414"/>
      <c r="N109" s="414"/>
      <c r="O109" s="414"/>
      <c r="P109" s="414"/>
      <c r="Q109" s="414"/>
      <c r="R109" s="414"/>
      <c r="S109" s="414"/>
      <c r="T109" s="414"/>
      <c r="U109" s="414"/>
      <c r="V109" s="414"/>
      <c r="W109" s="414"/>
      <c r="X109" s="414"/>
      <c r="Y109" s="414"/>
    </row>
    <row r="110" spans="6:25" ht="16.5" customHeight="1">
      <c r="F110" s="414"/>
      <c r="G110" s="414"/>
      <c r="H110" s="414"/>
      <c r="I110" s="414"/>
      <c r="J110" s="414"/>
      <c r="K110" s="414"/>
      <c r="L110" s="414"/>
      <c r="M110" s="414"/>
      <c r="N110" s="414"/>
      <c r="O110" s="414"/>
      <c r="P110" s="414"/>
      <c r="Q110" s="414"/>
      <c r="R110" s="414"/>
      <c r="S110" s="414"/>
      <c r="T110" s="414"/>
      <c r="U110" s="414"/>
      <c r="V110" s="414"/>
      <c r="W110" s="414"/>
      <c r="X110" s="414"/>
      <c r="Y110" s="414"/>
    </row>
    <row r="111" spans="6:25" ht="16.5" customHeight="1">
      <c r="F111" s="414"/>
      <c r="G111" s="414"/>
      <c r="H111" s="414"/>
      <c r="I111" s="414"/>
      <c r="J111" s="414"/>
      <c r="K111" s="414"/>
      <c r="L111" s="414"/>
      <c r="M111" s="414"/>
      <c r="N111" s="414"/>
      <c r="O111" s="414"/>
      <c r="P111" s="414"/>
      <c r="Q111" s="414"/>
      <c r="R111" s="414"/>
      <c r="S111" s="414"/>
      <c r="T111" s="414"/>
      <c r="U111" s="414"/>
      <c r="V111" s="414"/>
      <c r="W111" s="414"/>
      <c r="X111" s="414"/>
      <c r="Y111" s="414"/>
    </row>
    <row r="112" spans="6:25" ht="16.5" customHeight="1">
      <c r="F112" s="414"/>
      <c r="G112" s="414"/>
      <c r="H112" s="414"/>
      <c r="I112" s="414"/>
      <c r="J112" s="414"/>
      <c r="K112" s="414"/>
      <c r="L112" s="414"/>
      <c r="M112" s="414"/>
      <c r="N112" s="414"/>
      <c r="O112" s="414"/>
      <c r="P112" s="414"/>
      <c r="Q112" s="414"/>
      <c r="R112" s="414"/>
      <c r="S112" s="414"/>
      <c r="T112" s="414"/>
      <c r="U112" s="414"/>
      <c r="V112" s="414"/>
      <c r="W112" s="414"/>
      <c r="X112" s="414"/>
      <c r="Y112" s="414"/>
    </row>
    <row r="113" spans="6:25" ht="16.5" customHeight="1">
      <c r="F113" s="414"/>
      <c r="G113" s="414"/>
      <c r="H113" s="414"/>
      <c r="I113" s="414"/>
      <c r="J113" s="414"/>
      <c r="K113" s="414"/>
      <c r="L113" s="414"/>
      <c r="M113" s="414"/>
      <c r="N113" s="414"/>
      <c r="O113" s="414"/>
      <c r="P113" s="414"/>
      <c r="Q113" s="414"/>
      <c r="R113" s="414"/>
      <c r="S113" s="414"/>
      <c r="T113" s="414"/>
      <c r="U113" s="414"/>
      <c r="V113" s="414"/>
      <c r="W113" s="414"/>
      <c r="X113" s="414"/>
      <c r="Y113" s="414"/>
    </row>
    <row r="114" spans="6:25" ht="16.5" customHeight="1"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4"/>
    </row>
    <row r="115" spans="6:25" ht="16.5" customHeight="1">
      <c r="F115" s="414"/>
      <c r="G115" s="414"/>
      <c r="H115" s="414"/>
      <c r="I115" s="414"/>
      <c r="J115" s="414"/>
      <c r="K115" s="414"/>
      <c r="L115" s="414"/>
      <c r="M115" s="414"/>
      <c r="N115" s="414"/>
      <c r="O115" s="414"/>
      <c r="P115" s="414"/>
      <c r="Q115" s="414"/>
      <c r="R115" s="414"/>
      <c r="S115" s="414"/>
      <c r="T115" s="414"/>
      <c r="U115" s="414"/>
      <c r="V115" s="414"/>
      <c r="W115" s="414"/>
      <c r="X115" s="414"/>
      <c r="Y115" s="414"/>
    </row>
    <row r="116" spans="6:25" ht="16.5" customHeight="1">
      <c r="F116" s="414"/>
      <c r="G116" s="414"/>
      <c r="H116" s="414"/>
      <c r="I116" s="414"/>
      <c r="J116" s="414"/>
      <c r="K116" s="414"/>
      <c r="L116" s="414"/>
      <c r="M116" s="414"/>
      <c r="N116" s="414"/>
      <c r="O116" s="414"/>
      <c r="P116" s="414"/>
      <c r="Q116" s="414"/>
      <c r="R116" s="414"/>
      <c r="S116" s="414"/>
      <c r="T116" s="414"/>
      <c r="U116" s="414"/>
      <c r="V116" s="414"/>
      <c r="W116" s="414"/>
      <c r="X116" s="414"/>
      <c r="Y116" s="414"/>
    </row>
    <row r="117" spans="6:25" ht="16.5" customHeight="1">
      <c r="F117" s="414"/>
      <c r="G117" s="414"/>
      <c r="H117" s="414"/>
      <c r="I117" s="414"/>
      <c r="J117" s="414"/>
      <c r="K117" s="414"/>
      <c r="L117" s="414"/>
      <c r="M117" s="414"/>
      <c r="N117" s="414"/>
      <c r="O117" s="414"/>
      <c r="P117" s="414"/>
      <c r="Q117" s="414"/>
      <c r="R117" s="414"/>
      <c r="S117" s="414"/>
      <c r="T117" s="414"/>
      <c r="U117" s="414"/>
      <c r="V117" s="414"/>
      <c r="W117" s="414"/>
      <c r="X117" s="414"/>
      <c r="Y117" s="414"/>
    </row>
    <row r="118" spans="6:25" ht="16.5" customHeight="1">
      <c r="F118" s="414"/>
      <c r="G118" s="414"/>
      <c r="H118" s="414"/>
      <c r="I118" s="414"/>
      <c r="J118" s="414"/>
      <c r="K118" s="414"/>
      <c r="L118" s="414"/>
      <c r="M118" s="414"/>
      <c r="N118" s="414"/>
      <c r="O118" s="414"/>
      <c r="P118" s="414"/>
      <c r="Q118" s="414"/>
      <c r="R118" s="414"/>
      <c r="S118" s="414"/>
      <c r="T118" s="414"/>
      <c r="U118" s="414"/>
      <c r="V118" s="414"/>
      <c r="W118" s="414"/>
      <c r="X118" s="414"/>
      <c r="Y118" s="414"/>
    </row>
    <row r="119" spans="6:25" ht="16.5" customHeight="1">
      <c r="F119" s="414"/>
      <c r="G119" s="414"/>
      <c r="H119" s="414"/>
      <c r="I119" s="414"/>
      <c r="J119" s="414"/>
      <c r="K119" s="414"/>
      <c r="L119" s="414"/>
      <c r="M119" s="414"/>
      <c r="N119" s="414"/>
      <c r="O119" s="414"/>
      <c r="P119" s="414"/>
      <c r="Q119" s="414"/>
      <c r="R119" s="414"/>
      <c r="S119" s="414"/>
      <c r="T119" s="414"/>
      <c r="U119" s="414"/>
      <c r="V119" s="414"/>
      <c r="W119" s="414"/>
      <c r="X119" s="414"/>
      <c r="Y119" s="414"/>
    </row>
    <row r="120" spans="6:25" ht="16.5" customHeight="1">
      <c r="F120" s="414"/>
      <c r="G120" s="414"/>
      <c r="H120" s="414"/>
      <c r="I120" s="414"/>
      <c r="J120" s="414"/>
      <c r="K120" s="414"/>
      <c r="L120" s="414"/>
      <c r="M120" s="414"/>
      <c r="N120" s="414"/>
      <c r="O120" s="414"/>
      <c r="P120" s="414"/>
      <c r="Q120" s="414"/>
      <c r="R120" s="414"/>
      <c r="S120" s="414"/>
      <c r="T120" s="414"/>
      <c r="U120" s="414"/>
      <c r="V120" s="414"/>
      <c r="W120" s="414"/>
      <c r="X120" s="414"/>
      <c r="Y120" s="414"/>
    </row>
    <row r="121" spans="6:25" ht="16.5" customHeight="1">
      <c r="F121" s="414"/>
      <c r="G121" s="414"/>
      <c r="H121" s="414"/>
      <c r="I121" s="414"/>
      <c r="J121" s="414"/>
      <c r="K121" s="414"/>
      <c r="L121" s="414"/>
      <c r="M121" s="414"/>
      <c r="N121" s="414"/>
      <c r="O121" s="414"/>
      <c r="P121" s="414"/>
      <c r="Q121" s="414"/>
      <c r="R121" s="414"/>
      <c r="S121" s="414"/>
      <c r="T121" s="414"/>
      <c r="U121" s="414"/>
      <c r="V121" s="414"/>
      <c r="W121" s="414"/>
      <c r="X121" s="414"/>
      <c r="Y121" s="414"/>
    </row>
    <row r="122" spans="6:25" ht="16.5" customHeight="1">
      <c r="F122" s="414"/>
      <c r="G122" s="414"/>
      <c r="H122" s="414"/>
      <c r="I122" s="414"/>
      <c r="J122" s="414"/>
      <c r="K122" s="414"/>
      <c r="L122" s="414"/>
      <c r="M122" s="414"/>
      <c r="N122" s="414"/>
      <c r="O122" s="414"/>
      <c r="P122" s="414"/>
      <c r="Q122" s="414"/>
      <c r="R122" s="414"/>
      <c r="S122" s="414"/>
      <c r="T122" s="414"/>
      <c r="U122" s="414"/>
      <c r="V122" s="414"/>
      <c r="W122" s="414"/>
      <c r="X122" s="414"/>
      <c r="Y122" s="414"/>
    </row>
    <row r="123" spans="6:25" ht="16.5" customHeight="1">
      <c r="F123" s="414"/>
      <c r="G123" s="414"/>
      <c r="H123" s="414"/>
      <c r="I123" s="414"/>
      <c r="J123" s="414"/>
      <c r="K123" s="414"/>
      <c r="L123" s="414"/>
      <c r="M123" s="414"/>
      <c r="N123" s="414"/>
      <c r="O123" s="414"/>
      <c r="P123" s="414"/>
      <c r="Q123" s="414"/>
      <c r="R123" s="414"/>
      <c r="S123" s="414"/>
      <c r="T123" s="414"/>
      <c r="U123" s="414"/>
      <c r="V123" s="414"/>
      <c r="W123" s="414"/>
      <c r="X123" s="414"/>
      <c r="Y123" s="414"/>
    </row>
    <row r="124" spans="6:25" ht="16.5" customHeight="1">
      <c r="F124" s="414"/>
      <c r="G124" s="414"/>
      <c r="H124" s="414"/>
      <c r="I124" s="414"/>
      <c r="J124" s="414"/>
      <c r="K124" s="414"/>
      <c r="L124" s="414"/>
      <c r="M124" s="414"/>
      <c r="N124" s="414"/>
      <c r="O124" s="414"/>
      <c r="P124" s="414"/>
      <c r="Q124" s="414"/>
      <c r="R124" s="414"/>
      <c r="S124" s="414"/>
      <c r="T124" s="414"/>
      <c r="U124" s="414"/>
      <c r="V124" s="414"/>
      <c r="W124" s="414"/>
      <c r="X124" s="414"/>
      <c r="Y124" s="414"/>
    </row>
    <row r="125" spans="6:25" ht="16.5" customHeight="1">
      <c r="F125" s="414"/>
      <c r="G125" s="414"/>
      <c r="H125" s="414"/>
      <c r="I125" s="414"/>
      <c r="J125" s="414"/>
      <c r="K125" s="414"/>
      <c r="L125" s="414"/>
      <c r="M125" s="414"/>
      <c r="N125" s="414"/>
      <c r="O125" s="414"/>
      <c r="P125" s="414"/>
      <c r="Q125" s="414"/>
      <c r="R125" s="414"/>
      <c r="S125" s="414"/>
      <c r="T125" s="414"/>
      <c r="U125" s="414"/>
      <c r="V125" s="414"/>
      <c r="W125" s="414"/>
      <c r="X125" s="414"/>
      <c r="Y125" s="414"/>
    </row>
    <row r="126" spans="6:25" ht="16.5" customHeight="1"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4"/>
      <c r="S126" s="414"/>
      <c r="T126" s="414"/>
      <c r="U126" s="414"/>
      <c r="V126" s="414"/>
      <c r="W126" s="414"/>
      <c r="X126" s="414"/>
      <c r="Y126" s="414"/>
    </row>
    <row r="127" spans="6:25" ht="16.5" customHeight="1">
      <c r="F127" s="414"/>
      <c r="G127" s="414"/>
      <c r="H127" s="414"/>
      <c r="I127" s="414"/>
      <c r="J127" s="414"/>
      <c r="K127" s="414"/>
      <c r="L127" s="414"/>
      <c r="M127" s="414"/>
      <c r="N127" s="414"/>
      <c r="O127" s="414"/>
      <c r="P127" s="414"/>
      <c r="Q127" s="414"/>
      <c r="R127" s="414"/>
      <c r="S127" s="414"/>
      <c r="T127" s="414"/>
      <c r="U127" s="414"/>
      <c r="V127" s="414"/>
      <c r="W127" s="414"/>
      <c r="X127" s="414"/>
      <c r="Y127" s="414"/>
    </row>
    <row r="128" spans="6:25" ht="16.5" customHeight="1">
      <c r="F128" s="414"/>
      <c r="G128" s="414"/>
      <c r="H128" s="414"/>
      <c r="I128" s="414"/>
      <c r="J128" s="414"/>
      <c r="K128" s="414"/>
      <c r="L128" s="414"/>
      <c r="M128" s="414"/>
      <c r="N128" s="414"/>
      <c r="O128" s="414"/>
      <c r="P128" s="414"/>
      <c r="Q128" s="414"/>
      <c r="R128" s="414"/>
      <c r="S128" s="414"/>
      <c r="T128" s="414"/>
      <c r="U128" s="414"/>
      <c r="V128" s="414"/>
      <c r="W128" s="414"/>
      <c r="X128" s="414"/>
      <c r="Y128" s="414"/>
    </row>
    <row r="129" spans="6:25" ht="16.5" customHeight="1">
      <c r="F129" s="414"/>
      <c r="G129" s="414"/>
      <c r="H129" s="414"/>
      <c r="I129" s="414"/>
      <c r="J129" s="414"/>
      <c r="K129" s="414"/>
      <c r="L129" s="414"/>
      <c r="M129" s="414"/>
      <c r="N129" s="414"/>
      <c r="O129" s="414"/>
      <c r="P129" s="414"/>
      <c r="Q129" s="414"/>
      <c r="R129" s="414"/>
      <c r="S129" s="414"/>
      <c r="T129" s="414"/>
      <c r="U129" s="414"/>
      <c r="V129" s="414"/>
      <c r="W129" s="414"/>
      <c r="X129" s="414"/>
      <c r="Y129" s="414"/>
    </row>
    <row r="130" spans="6:25" ht="16.5" customHeight="1"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4"/>
    </row>
    <row r="131" spans="6:25" ht="16.5" customHeight="1">
      <c r="F131" s="414"/>
      <c r="G131" s="414"/>
      <c r="H131" s="414"/>
      <c r="I131" s="414"/>
      <c r="J131" s="414"/>
      <c r="K131" s="414"/>
      <c r="L131" s="414"/>
      <c r="M131" s="414"/>
      <c r="N131" s="414"/>
      <c r="O131" s="414"/>
      <c r="P131" s="414"/>
      <c r="Q131" s="414"/>
      <c r="R131" s="414"/>
      <c r="S131" s="414"/>
      <c r="T131" s="414"/>
      <c r="U131" s="414"/>
      <c r="V131" s="414"/>
      <c r="W131" s="414"/>
      <c r="X131" s="414"/>
      <c r="Y131" s="414"/>
    </row>
    <row r="132" spans="6:25" ht="16.5" customHeight="1"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414"/>
      <c r="Q132" s="414"/>
      <c r="R132" s="414"/>
      <c r="S132" s="414"/>
      <c r="T132" s="414"/>
      <c r="U132" s="414"/>
      <c r="V132" s="414"/>
      <c r="W132" s="414"/>
      <c r="X132" s="414"/>
      <c r="Y132" s="414"/>
    </row>
    <row r="133" spans="6:25" ht="16.5" customHeight="1">
      <c r="F133" s="414"/>
      <c r="G133" s="414"/>
      <c r="H133" s="414"/>
      <c r="I133" s="414"/>
      <c r="J133" s="414"/>
      <c r="K133" s="414"/>
      <c r="L133" s="414"/>
      <c r="M133" s="414"/>
      <c r="N133" s="414"/>
      <c r="O133" s="414"/>
      <c r="P133" s="414"/>
      <c r="Q133" s="414"/>
      <c r="R133" s="414"/>
      <c r="S133" s="414"/>
      <c r="T133" s="414"/>
      <c r="U133" s="414"/>
      <c r="V133" s="414"/>
      <c r="W133" s="414"/>
      <c r="X133" s="414"/>
      <c r="Y133" s="414"/>
    </row>
    <row r="134" spans="6:25" ht="16.5" customHeight="1">
      <c r="F134" s="414"/>
      <c r="G134" s="414"/>
      <c r="H134" s="414"/>
      <c r="I134" s="414"/>
      <c r="J134" s="414"/>
      <c r="K134" s="414"/>
      <c r="L134" s="414"/>
      <c r="M134" s="414"/>
      <c r="N134" s="414"/>
      <c r="O134" s="414"/>
      <c r="P134" s="414"/>
      <c r="Q134" s="414"/>
      <c r="R134" s="414"/>
      <c r="S134" s="414"/>
      <c r="T134" s="414"/>
      <c r="U134" s="414"/>
      <c r="V134" s="414"/>
      <c r="W134" s="414"/>
      <c r="X134" s="414"/>
      <c r="Y134" s="414"/>
    </row>
    <row r="135" spans="6:25" ht="16.5" customHeight="1">
      <c r="F135" s="414"/>
      <c r="G135" s="414"/>
      <c r="H135" s="414"/>
      <c r="I135" s="414"/>
      <c r="J135" s="414"/>
      <c r="K135" s="414"/>
      <c r="L135" s="414"/>
      <c r="M135" s="414"/>
      <c r="N135" s="414"/>
      <c r="O135" s="414"/>
      <c r="P135" s="414"/>
      <c r="Q135" s="414"/>
      <c r="R135" s="414"/>
      <c r="S135" s="414"/>
      <c r="T135" s="414"/>
      <c r="U135" s="414"/>
      <c r="V135" s="414"/>
      <c r="W135" s="414"/>
      <c r="X135" s="414"/>
      <c r="Y135" s="414"/>
    </row>
    <row r="136" spans="6:25" ht="16.5" customHeight="1">
      <c r="F136" s="414"/>
      <c r="G136" s="414"/>
      <c r="H136" s="414"/>
      <c r="I136" s="414"/>
      <c r="J136" s="414"/>
      <c r="K136" s="414"/>
      <c r="L136" s="414"/>
      <c r="M136" s="414"/>
      <c r="N136" s="414"/>
      <c r="O136" s="414"/>
      <c r="P136" s="414"/>
      <c r="Q136" s="414"/>
      <c r="R136" s="414"/>
      <c r="S136" s="414"/>
      <c r="T136" s="414"/>
      <c r="U136" s="414"/>
      <c r="V136" s="414"/>
      <c r="W136" s="414"/>
      <c r="X136" s="414"/>
      <c r="Y136" s="414"/>
    </row>
    <row r="137" spans="6:25" ht="16.5" customHeight="1">
      <c r="F137" s="414"/>
      <c r="G137" s="414"/>
      <c r="H137" s="414"/>
      <c r="I137" s="414"/>
      <c r="J137" s="414"/>
      <c r="K137" s="414"/>
      <c r="L137" s="414"/>
      <c r="M137" s="414"/>
      <c r="N137" s="414"/>
      <c r="O137" s="414"/>
      <c r="P137" s="414"/>
      <c r="Q137" s="414"/>
      <c r="R137" s="414"/>
      <c r="S137" s="414"/>
      <c r="T137" s="414"/>
      <c r="U137" s="414"/>
      <c r="V137" s="414"/>
      <c r="W137" s="414"/>
      <c r="X137" s="414"/>
      <c r="Y137" s="414"/>
    </row>
    <row r="138" spans="6:25" ht="16.5" customHeight="1">
      <c r="F138" s="414"/>
      <c r="G138" s="414"/>
      <c r="H138" s="414"/>
      <c r="I138" s="414"/>
      <c r="J138" s="414"/>
      <c r="K138" s="414"/>
      <c r="L138" s="414"/>
      <c r="M138" s="414"/>
      <c r="N138" s="414"/>
      <c r="O138" s="414"/>
      <c r="P138" s="414"/>
      <c r="Q138" s="414"/>
      <c r="R138" s="414"/>
      <c r="S138" s="414"/>
      <c r="T138" s="414"/>
      <c r="U138" s="414"/>
      <c r="V138" s="414"/>
      <c r="W138" s="414"/>
      <c r="X138" s="414"/>
      <c r="Y138" s="414"/>
    </row>
    <row r="139" spans="6:25" ht="16.5" customHeight="1">
      <c r="F139" s="414"/>
      <c r="G139" s="414"/>
      <c r="H139" s="414"/>
      <c r="I139" s="414"/>
      <c r="J139" s="414"/>
      <c r="K139" s="414"/>
      <c r="L139" s="414"/>
      <c r="M139" s="414"/>
      <c r="N139" s="414"/>
      <c r="O139" s="414"/>
      <c r="P139" s="414"/>
      <c r="Q139" s="414"/>
      <c r="R139" s="414"/>
      <c r="S139" s="414"/>
      <c r="T139" s="414"/>
      <c r="U139" s="414"/>
      <c r="V139" s="414"/>
      <c r="W139" s="414"/>
      <c r="X139" s="414"/>
      <c r="Y139" s="414"/>
    </row>
    <row r="140" spans="6:25" ht="16.5" customHeight="1">
      <c r="F140" s="414"/>
      <c r="G140" s="414"/>
      <c r="H140" s="414"/>
      <c r="I140" s="414"/>
      <c r="J140" s="414"/>
      <c r="K140" s="414"/>
      <c r="L140" s="414"/>
      <c r="M140" s="414"/>
      <c r="N140" s="414"/>
      <c r="O140" s="414"/>
      <c r="P140" s="414"/>
      <c r="Q140" s="414"/>
      <c r="R140" s="414"/>
      <c r="S140" s="414"/>
      <c r="T140" s="414"/>
      <c r="U140" s="414"/>
      <c r="V140" s="414"/>
      <c r="W140" s="414"/>
      <c r="X140" s="414"/>
      <c r="Y140" s="414"/>
    </row>
    <row r="141" spans="6:25" ht="16.5" customHeight="1">
      <c r="F141" s="414"/>
      <c r="G141" s="414"/>
      <c r="H141" s="414"/>
      <c r="I141" s="414"/>
      <c r="J141" s="414"/>
      <c r="K141" s="414"/>
      <c r="L141" s="414"/>
      <c r="M141" s="414"/>
      <c r="N141" s="414"/>
      <c r="O141" s="414"/>
      <c r="P141" s="414"/>
      <c r="Q141" s="414"/>
      <c r="R141" s="414"/>
      <c r="S141" s="414"/>
      <c r="T141" s="414"/>
      <c r="U141" s="414"/>
      <c r="V141" s="414"/>
      <c r="W141" s="414"/>
      <c r="X141" s="414"/>
      <c r="Y141" s="414"/>
    </row>
    <row r="142" spans="6:25" ht="16.5" customHeight="1">
      <c r="F142" s="414"/>
      <c r="G142" s="414"/>
      <c r="H142" s="414"/>
      <c r="I142" s="414"/>
      <c r="J142" s="414"/>
      <c r="K142" s="414"/>
      <c r="L142" s="414"/>
      <c r="M142" s="414"/>
      <c r="N142" s="414"/>
      <c r="O142" s="414"/>
      <c r="P142" s="414"/>
      <c r="Q142" s="414"/>
      <c r="R142" s="414"/>
      <c r="S142" s="414"/>
      <c r="T142" s="414"/>
      <c r="U142" s="414"/>
      <c r="V142" s="414"/>
      <c r="W142" s="414"/>
      <c r="X142" s="414"/>
      <c r="Y142" s="414"/>
    </row>
    <row r="143" spans="6:25" ht="16.5" customHeight="1">
      <c r="F143" s="414"/>
      <c r="G143" s="414"/>
      <c r="H143" s="414"/>
      <c r="I143" s="414"/>
      <c r="J143" s="414"/>
      <c r="K143" s="414"/>
      <c r="L143" s="414"/>
      <c r="M143" s="414"/>
      <c r="N143" s="414"/>
      <c r="O143" s="414"/>
      <c r="P143" s="414"/>
      <c r="Q143" s="414"/>
      <c r="R143" s="414"/>
      <c r="S143" s="414"/>
      <c r="T143" s="414"/>
      <c r="U143" s="414"/>
      <c r="V143" s="414"/>
      <c r="W143" s="414"/>
      <c r="X143" s="414"/>
      <c r="Y143" s="414"/>
    </row>
    <row r="144" spans="6:25" ht="16.5" customHeight="1">
      <c r="F144" s="414"/>
      <c r="G144" s="414"/>
      <c r="H144" s="414"/>
      <c r="I144" s="414"/>
      <c r="J144" s="414"/>
      <c r="K144" s="414"/>
      <c r="L144" s="414"/>
      <c r="M144" s="414"/>
      <c r="N144" s="414"/>
      <c r="O144" s="414"/>
      <c r="P144" s="414"/>
      <c r="Q144" s="414"/>
      <c r="R144" s="414"/>
      <c r="S144" s="414"/>
      <c r="T144" s="414"/>
      <c r="U144" s="414"/>
      <c r="V144" s="414"/>
      <c r="W144" s="414"/>
      <c r="X144" s="414"/>
      <c r="Y144" s="414"/>
    </row>
    <row r="145" spans="6:25" ht="16.5" customHeight="1">
      <c r="F145" s="414"/>
      <c r="G145" s="414"/>
      <c r="H145" s="414"/>
      <c r="I145" s="414"/>
      <c r="J145" s="414"/>
      <c r="K145" s="414"/>
      <c r="L145" s="414"/>
      <c r="M145" s="414"/>
      <c r="N145" s="414"/>
      <c r="O145" s="414"/>
      <c r="P145" s="414"/>
      <c r="Q145" s="414"/>
      <c r="R145" s="414"/>
      <c r="S145" s="414"/>
      <c r="T145" s="414"/>
      <c r="U145" s="414"/>
      <c r="V145" s="414"/>
      <c r="W145" s="414"/>
      <c r="X145" s="414"/>
      <c r="Y145" s="414"/>
    </row>
    <row r="146" spans="6:25" ht="16.5" customHeight="1"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4"/>
    </row>
    <row r="147" spans="6:25" ht="16.5" customHeight="1">
      <c r="F147" s="414"/>
      <c r="G147" s="414"/>
      <c r="H147" s="414"/>
      <c r="I147" s="414"/>
      <c r="J147" s="414"/>
      <c r="K147" s="414"/>
      <c r="L147" s="414"/>
      <c r="M147" s="414"/>
      <c r="N147" s="414"/>
      <c r="O147" s="414"/>
      <c r="P147" s="414"/>
      <c r="Q147" s="414"/>
      <c r="R147" s="414"/>
      <c r="S147" s="414"/>
      <c r="T147" s="414"/>
      <c r="U147" s="414"/>
      <c r="V147" s="414"/>
      <c r="W147" s="414"/>
      <c r="X147" s="414"/>
      <c r="Y147" s="414"/>
    </row>
    <row r="148" spans="6:25" ht="16.5" customHeight="1">
      <c r="F148" s="414"/>
      <c r="G148" s="414"/>
      <c r="H148" s="414"/>
      <c r="I148" s="414"/>
      <c r="J148" s="414"/>
      <c r="K148" s="414"/>
      <c r="L148" s="414"/>
      <c r="M148" s="414"/>
      <c r="N148" s="414"/>
      <c r="O148" s="414"/>
      <c r="P148" s="414"/>
      <c r="Q148" s="414"/>
      <c r="R148" s="414"/>
      <c r="S148" s="414"/>
      <c r="T148" s="414"/>
      <c r="U148" s="414"/>
      <c r="V148" s="414"/>
      <c r="W148" s="414"/>
      <c r="X148" s="414"/>
      <c r="Y148" s="414"/>
    </row>
    <row r="149" spans="6:25" ht="16.5" customHeight="1">
      <c r="F149" s="414"/>
      <c r="G149" s="414"/>
      <c r="H149" s="414"/>
      <c r="I149" s="414"/>
      <c r="J149" s="414"/>
      <c r="K149" s="414"/>
      <c r="L149" s="414"/>
      <c r="M149" s="414"/>
      <c r="N149" s="414"/>
      <c r="O149" s="414"/>
      <c r="P149" s="414"/>
      <c r="Q149" s="414"/>
      <c r="R149" s="414"/>
      <c r="S149" s="414"/>
      <c r="T149" s="414"/>
      <c r="U149" s="414"/>
      <c r="V149" s="414"/>
      <c r="W149" s="414"/>
      <c r="X149" s="414"/>
      <c r="Y149" s="414"/>
    </row>
    <row r="150" spans="6:25" ht="16.5" customHeight="1">
      <c r="F150" s="414"/>
      <c r="G150" s="414"/>
      <c r="H150" s="414"/>
      <c r="I150" s="414"/>
      <c r="J150" s="414"/>
      <c r="K150" s="414"/>
      <c r="L150" s="414"/>
      <c r="M150" s="414"/>
      <c r="N150" s="414"/>
      <c r="O150" s="414"/>
      <c r="P150" s="414"/>
      <c r="Q150" s="414"/>
      <c r="R150" s="414"/>
      <c r="S150" s="414"/>
      <c r="T150" s="414"/>
      <c r="U150" s="414"/>
      <c r="V150" s="414"/>
      <c r="W150" s="414"/>
      <c r="X150" s="414"/>
      <c r="Y150" s="414"/>
    </row>
    <row r="151" spans="6:25" ht="16.5" customHeight="1">
      <c r="F151" s="414"/>
      <c r="G151" s="414"/>
      <c r="H151" s="414"/>
      <c r="I151" s="414"/>
      <c r="J151" s="414"/>
      <c r="K151" s="414"/>
      <c r="L151" s="414"/>
      <c r="M151" s="414"/>
      <c r="N151" s="414"/>
      <c r="O151" s="414"/>
      <c r="P151" s="414"/>
      <c r="Q151" s="414"/>
      <c r="R151" s="414"/>
      <c r="S151" s="414"/>
      <c r="T151" s="414"/>
      <c r="U151" s="414"/>
      <c r="V151" s="414"/>
      <c r="W151" s="414"/>
      <c r="X151" s="414"/>
      <c r="Y151" s="414"/>
    </row>
    <row r="152" spans="6:25" ht="16.5" customHeight="1">
      <c r="F152" s="414"/>
      <c r="G152" s="414"/>
      <c r="H152" s="414"/>
      <c r="I152" s="414"/>
      <c r="J152" s="414"/>
      <c r="K152" s="414"/>
      <c r="L152" s="414"/>
      <c r="M152" s="414"/>
      <c r="N152" s="414"/>
      <c r="O152" s="414"/>
      <c r="P152" s="414"/>
      <c r="Q152" s="414"/>
      <c r="R152" s="414"/>
      <c r="S152" s="414"/>
      <c r="T152" s="414"/>
      <c r="U152" s="414"/>
      <c r="V152" s="414"/>
      <c r="W152" s="414"/>
      <c r="X152" s="414"/>
      <c r="Y152" s="414"/>
    </row>
    <row r="153" spans="6:25" ht="16.5" customHeight="1">
      <c r="F153" s="414"/>
      <c r="G153" s="414"/>
      <c r="H153" s="414"/>
      <c r="I153" s="414"/>
      <c r="J153" s="414"/>
      <c r="K153" s="414"/>
      <c r="L153" s="414"/>
      <c r="M153" s="414"/>
      <c r="N153" s="414"/>
      <c r="O153" s="414"/>
      <c r="P153" s="414"/>
      <c r="Q153" s="414"/>
      <c r="R153" s="414"/>
      <c r="S153" s="414"/>
      <c r="T153" s="414"/>
      <c r="U153" s="414"/>
      <c r="V153" s="414"/>
      <c r="W153" s="414"/>
      <c r="X153" s="414"/>
      <c r="Y153" s="414"/>
    </row>
    <row r="154" spans="6:25" ht="16.5" customHeight="1">
      <c r="F154" s="414"/>
      <c r="G154" s="414"/>
      <c r="H154" s="414"/>
      <c r="I154" s="414"/>
      <c r="J154" s="414"/>
      <c r="K154" s="414"/>
      <c r="L154" s="414"/>
      <c r="M154" s="414"/>
      <c r="N154" s="414"/>
      <c r="O154" s="414"/>
      <c r="P154" s="414"/>
      <c r="Q154" s="414"/>
      <c r="R154" s="414"/>
      <c r="S154" s="414"/>
      <c r="T154" s="414"/>
      <c r="U154" s="414"/>
      <c r="V154" s="414"/>
      <c r="W154" s="414"/>
      <c r="X154" s="414"/>
      <c r="Y154" s="414"/>
    </row>
    <row r="155" spans="6:25" ht="16.5" customHeight="1">
      <c r="F155" s="414"/>
      <c r="G155" s="414"/>
      <c r="H155" s="414"/>
      <c r="I155" s="414"/>
      <c r="J155" s="414"/>
      <c r="K155" s="414"/>
      <c r="L155" s="414"/>
      <c r="M155" s="414"/>
      <c r="N155" s="414"/>
      <c r="O155" s="414"/>
      <c r="P155" s="414"/>
      <c r="Q155" s="414"/>
      <c r="R155" s="414"/>
      <c r="S155" s="414"/>
      <c r="T155" s="414"/>
      <c r="U155" s="414"/>
      <c r="V155" s="414"/>
      <c r="W155" s="414"/>
      <c r="X155" s="414"/>
      <c r="Y155" s="414"/>
    </row>
    <row r="156" spans="6:25" ht="16.5" customHeight="1">
      <c r="F156" s="414"/>
      <c r="G156" s="414"/>
      <c r="H156" s="414"/>
      <c r="I156" s="414"/>
      <c r="J156" s="414"/>
      <c r="K156" s="414"/>
      <c r="L156" s="414"/>
      <c r="M156" s="414"/>
      <c r="N156" s="414"/>
      <c r="O156" s="414"/>
      <c r="P156" s="414"/>
      <c r="Q156" s="414"/>
      <c r="R156" s="414"/>
      <c r="S156" s="414"/>
      <c r="T156" s="414"/>
      <c r="U156" s="414"/>
      <c r="V156" s="414"/>
      <c r="W156" s="414"/>
      <c r="X156" s="414"/>
      <c r="Y156" s="414"/>
    </row>
    <row r="157" spans="6:25" ht="16.5" customHeight="1">
      <c r="F157" s="414"/>
      <c r="G157" s="414"/>
      <c r="H157" s="414"/>
      <c r="I157" s="414"/>
      <c r="J157" s="414"/>
      <c r="K157" s="414"/>
      <c r="L157" s="414"/>
      <c r="M157" s="414"/>
      <c r="N157" s="414"/>
      <c r="O157" s="414"/>
      <c r="P157" s="414"/>
      <c r="Q157" s="414"/>
      <c r="R157" s="414"/>
      <c r="S157" s="414"/>
      <c r="T157" s="414"/>
      <c r="U157" s="414"/>
      <c r="V157" s="414"/>
      <c r="W157" s="414"/>
      <c r="X157" s="414"/>
      <c r="Y157" s="414"/>
    </row>
    <row r="158" spans="6:25" ht="16.5" customHeight="1">
      <c r="F158" s="414"/>
      <c r="G158" s="414"/>
      <c r="H158" s="414"/>
      <c r="I158" s="414"/>
      <c r="J158" s="414"/>
      <c r="K158" s="414"/>
      <c r="L158" s="414"/>
      <c r="M158" s="414"/>
      <c r="N158" s="414"/>
      <c r="O158" s="414"/>
      <c r="P158" s="414"/>
      <c r="Q158" s="414"/>
      <c r="R158" s="414"/>
      <c r="S158" s="414"/>
      <c r="T158" s="414"/>
      <c r="U158" s="414"/>
      <c r="V158" s="414"/>
      <c r="W158" s="414"/>
      <c r="X158" s="414"/>
      <c r="Y158" s="414"/>
    </row>
    <row r="159" spans="6:25" ht="16.5" customHeight="1">
      <c r="F159" s="414"/>
      <c r="G159" s="414"/>
      <c r="H159" s="414"/>
      <c r="I159" s="414"/>
      <c r="J159" s="414"/>
      <c r="K159" s="414"/>
      <c r="L159" s="414"/>
      <c r="M159" s="414"/>
      <c r="N159" s="414"/>
      <c r="O159" s="414"/>
      <c r="P159" s="414"/>
      <c r="Q159" s="414"/>
      <c r="R159" s="414"/>
      <c r="S159" s="414"/>
      <c r="T159" s="414"/>
      <c r="U159" s="414"/>
      <c r="V159" s="414"/>
      <c r="W159" s="414"/>
      <c r="X159" s="414"/>
      <c r="Y159" s="414"/>
    </row>
    <row r="160" spans="6:25" ht="16.5" customHeight="1">
      <c r="F160" s="414"/>
      <c r="G160" s="414"/>
      <c r="H160" s="414"/>
      <c r="I160" s="414"/>
      <c r="J160" s="414"/>
      <c r="K160" s="414"/>
      <c r="L160" s="414"/>
      <c r="M160" s="414"/>
      <c r="N160" s="414"/>
      <c r="O160" s="414"/>
      <c r="P160" s="414"/>
      <c r="Q160" s="414"/>
      <c r="R160" s="414"/>
      <c r="S160" s="414"/>
      <c r="T160" s="414"/>
      <c r="U160" s="414"/>
      <c r="V160" s="414"/>
      <c r="W160" s="414"/>
      <c r="X160" s="414"/>
      <c r="Y160" s="414"/>
    </row>
    <row r="161" spans="6:25" ht="16.5" customHeight="1">
      <c r="F161" s="414"/>
      <c r="G161" s="414"/>
      <c r="H161" s="414"/>
      <c r="I161" s="414"/>
      <c r="J161" s="414"/>
      <c r="K161" s="414"/>
      <c r="L161" s="414"/>
      <c r="M161" s="414"/>
      <c r="N161" s="414"/>
      <c r="O161" s="414"/>
      <c r="P161" s="414"/>
      <c r="Q161" s="414"/>
      <c r="R161" s="414"/>
      <c r="S161" s="414"/>
      <c r="T161" s="414"/>
      <c r="U161" s="414"/>
      <c r="V161" s="414"/>
      <c r="W161" s="414"/>
      <c r="X161" s="414"/>
      <c r="Y161" s="414"/>
    </row>
    <row r="162" spans="6:25" ht="16.5" customHeight="1">
      <c r="F162" s="414"/>
      <c r="G162" s="414"/>
      <c r="H162" s="414"/>
      <c r="I162" s="414"/>
      <c r="J162" s="414"/>
      <c r="K162" s="414"/>
      <c r="L162" s="414"/>
      <c r="M162" s="414"/>
      <c r="N162" s="414"/>
      <c r="O162" s="414"/>
      <c r="P162" s="414"/>
      <c r="Q162" s="414"/>
      <c r="R162" s="414"/>
      <c r="S162" s="414"/>
      <c r="T162" s="414"/>
      <c r="U162" s="414"/>
      <c r="V162" s="414"/>
      <c r="W162" s="414"/>
      <c r="X162" s="414"/>
      <c r="Y162" s="414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4"/>
  <headerFooter alignWithMargins="0">
    <oddFooter>&amp;L&amp;"Times New Roman,Normal"&amp;8&amp;Z&amp;F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1">
    <pageSetUpPr fitToPage="1"/>
  </sheetPr>
  <dimension ref="A1:Y159"/>
  <sheetViews>
    <sheetView zoomScale="80" zoomScaleNormal="80" zoomScalePageLayoutView="0" workbookViewId="0" topLeftCell="A1">
      <selection activeCell="G20" sqref="G20"/>
    </sheetView>
  </sheetViews>
  <sheetFormatPr defaultColWidth="11.421875" defaultRowHeight="16.5" customHeight="1"/>
  <cols>
    <col min="1" max="2" width="4.140625" style="7" customWidth="1"/>
    <col min="3" max="3" width="5.421875" style="7" customWidth="1"/>
    <col min="4" max="5" width="13.57421875" style="7" customWidth="1"/>
    <col min="6" max="6" width="30.7109375" style="7" customWidth="1"/>
    <col min="7" max="7" width="40.7109375" style="7" customWidth="1"/>
    <col min="8" max="8" width="9.7109375" style="7" customWidth="1"/>
    <col min="9" max="9" width="4.28125" style="7" hidden="1" customWidth="1"/>
    <col min="10" max="11" width="16.28125" style="7" customWidth="1"/>
    <col min="12" max="14" width="9.7109375" style="7" customWidth="1"/>
    <col min="15" max="15" width="6.421875" style="7" customWidth="1"/>
    <col min="16" max="16" width="4.00390625" style="7" hidden="1" customWidth="1"/>
    <col min="17" max="17" width="12.8515625" style="7" hidden="1" customWidth="1"/>
    <col min="18" max="19" width="6.00390625" style="7" hidden="1" customWidth="1"/>
    <col min="20" max="20" width="11.7109375" style="7" hidden="1" customWidth="1"/>
    <col min="21" max="21" width="9.7109375" style="7" customWidth="1"/>
    <col min="22" max="22" width="15.7109375" style="7" customWidth="1"/>
    <col min="23" max="23" width="4.140625" style="7" customWidth="1"/>
    <col min="24" max="16384" width="11.421875" style="7" customWidth="1"/>
  </cols>
  <sheetData>
    <row r="1" s="3" customFormat="1" ht="26.25">
      <c r="W1" s="5"/>
    </row>
    <row r="2" spans="1:23" s="3" customFormat="1" ht="26.25">
      <c r="A2" s="80"/>
      <c r="B2" s="2" t="str">
        <f>+'TOT-0815'!B2</f>
        <v>ANEXO III al Memorándum D.T.E.E. N°   580 / 2016          .-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6" customFormat="1" ht="12.75">
      <c r="A3" s="81"/>
    </row>
    <row r="4" spans="1:4" s="10" customFormat="1" ht="11.25">
      <c r="A4" s="9" t="s">
        <v>2</v>
      </c>
      <c r="B4" s="82"/>
      <c r="C4" s="82"/>
      <c r="D4" s="82"/>
    </row>
    <row r="5" spans="1:4" s="10" customFormat="1" ht="11.25">
      <c r="A5" s="9" t="s">
        <v>3</v>
      </c>
      <c r="B5" s="82"/>
      <c r="C5" s="82"/>
      <c r="D5" s="82"/>
    </row>
    <row r="6" s="6" customFormat="1" ht="13.5" thickBot="1"/>
    <row r="7" spans="2:23" s="6" customFormat="1" ht="13.5" thickTop="1"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457"/>
    </row>
    <row r="8" spans="2:23" s="13" customFormat="1" ht="20.25">
      <c r="B8" s="87"/>
      <c r="C8" s="16"/>
      <c r="D8" s="16"/>
      <c r="E8" s="16"/>
      <c r="F8" s="458" t="s">
        <v>25</v>
      </c>
      <c r="N8" s="284"/>
      <c r="O8" s="284"/>
      <c r="P8" s="286"/>
      <c r="Q8" s="16"/>
      <c r="R8" s="16"/>
      <c r="S8" s="16"/>
      <c r="T8" s="16"/>
      <c r="U8" s="16"/>
      <c r="V8" s="16"/>
      <c r="W8" s="459"/>
    </row>
    <row r="9" spans="2:23" s="6" customFormat="1" ht="12.75">
      <c r="B9" s="47"/>
      <c r="C9" s="8"/>
      <c r="D9" s="8"/>
      <c r="E9" s="8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8"/>
      <c r="R9" s="8"/>
      <c r="S9" s="8"/>
      <c r="T9" s="8"/>
      <c r="U9" s="8"/>
      <c r="V9" s="8"/>
      <c r="W9" s="52"/>
    </row>
    <row r="10" spans="2:23" s="13" customFormat="1" ht="20.25">
      <c r="B10" s="87"/>
      <c r="C10" s="16"/>
      <c r="D10" s="16"/>
      <c r="E10" s="16"/>
      <c r="F10" s="460" t="s">
        <v>67</v>
      </c>
      <c r="G10" s="461"/>
      <c r="H10" s="284"/>
      <c r="I10" s="462"/>
      <c r="K10" s="462"/>
      <c r="L10" s="462"/>
      <c r="M10" s="462"/>
      <c r="N10" s="462"/>
      <c r="O10" s="462"/>
      <c r="P10" s="462"/>
      <c r="Q10" s="16"/>
      <c r="R10" s="16"/>
      <c r="S10" s="16"/>
      <c r="T10" s="16"/>
      <c r="U10" s="16"/>
      <c r="V10" s="16"/>
      <c r="W10" s="459"/>
    </row>
    <row r="11" spans="2:23" s="6" customFormat="1" ht="13.5">
      <c r="B11" s="47"/>
      <c r="C11" s="8"/>
      <c r="D11" s="8"/>
      <c r="E11" s="8"/>
      <c r="F11" s="463"/>
      <c r="G11" s="463"/>
      <c r="H11" s="81"/>
      <c r="I11" s="464"/>
      <c r="J11" s="59"/>
      <c r="K11" s="464"/>
      <c r="L11" s="464"/>
      <c r="M11" s="464"/>
      <c r="N11" s="464"/>
      <c r="O11" s="464"/>
      <c r="P11" s="464"/>
      <c r="Q11" s="8"/>
      <c r="R11" s="8"/>
      <c r="S11" s="8"/>
      <c r="T11" s="8"/>
      <c r="U11" s="8"/>
      <c r="V11" s="8"/>
      <c r="W11" s="52"/>
    </row>
    <row r="12" spans="2:23" s="13" customFormat="1" ht="20.25">
      <c r="B12" s="87"/>
      <c r="C12" s="16"/>
      <c r="D12" s="16"/>
      <c r="E12" s="16"/>
      <c r="F12" s="460" t="s">
        <v>79</v>
      </c>
      <c r="G12" s="461"/>
      <c r="H12" s="284"/>
      <c r="I12" s="462"/>
      <c r="K12" s="462"/>
      <c r="L12" s="462"/>
      <c r="M12" s="462"/>
      <c r="N12" s="462"/>
      <c r="O12" s="462"/>
      <c r="P12" s="462"/>
      <c r="Q12" s="16"/>
      <c r="R12" s="16"/>
      <c r="S12" s="16"/>
      <c r="T12" s="16"/>
      <c r="U12" s="16"/>
      <c r="V12" s="16"/>
      <c r="W12" s="459"/>
    </row>
    <row r="13" spans="2:23" s="6" customFormat="1" ht="13.5">
      <c r="B13" s="47"/>
      <c r="C13" s="8"/>
      <c r="D13" s="8"/>
      <c r="E13" s="8"/>
      <c r="F13" s="463"/>
      <c r="G13" s="463"/>
      <c r="H13" s="81"/>
      <c r="I13" s="464"/>
      <c r="J13" s="59"/>
      <c r="K13" s="464"/>
      <c r="L13" s="464"/>
      <c r="M13" s="464"/>
      <c r="N13" s="464"/>
      <c r="O13" s="464"/>
      <c r="P13" s="464"/>
      <c r="Q13" s="8"/>
      <c r="R13" s="8"/>
      <c r="S13" s="8"/>
      <c r="T13" s="8"/>
      <c r="U13" s="8"/>
      <c r="V13" s="8"/>
      <c r="W13" s="52"/>
    </row>
    <row r="14" spans="2:23" s="6" customFormat="1" ht="19.5">
      <c r="B14" s="27" t="str">
        <f>'TOT-0815'!B14</f>
        <v>Desde el 01 al 31 de agosto de 2015</v>
      </c>
      <c r="C14" s="31"/>
      <c r="D14" s="31"/>
      <c r="E14" s="31"/>
      <c r="F14" s="31"/>
      <c r="G14" s="31"/>
      <c r="H14" s="31"/>
      <c r="I14" s="465"/>
      <c r="J14" s="465"/>
      <c r="K14" s="465"/>
      <c r="L14" s="465"/>
      <c r="M14" s="465"/>
      <c r="N14" s="465"/>
      <c r="O14" s="465"/>
      <c r="P14" s="465"/>
      <c r="Q14" s="31"/>
      <c r="R14" s="31"/>
      <c r="S14" s="31"/>
      <c r="T14" s="31"/>
      <c r="U14" s="31"/>
      <c r="V14" s="31"/>
      <c r="W14" s="466"/>
    </row>
    <row r="15" spans="2:23" s="6" customFormat="1" ht="14.25" thickBot="1">
      <c r="B15" s="467"/>
      <c r="C15" s="468"/>
      <c r="D15" s="468"/>
      <c r="E15" s="468"/>
      <c r="F15" s="468"/>
      <c r="G15" s="468"/>
      <c r="H15" s="468"/>
      <c r="I15" s="469"/>
      <c r="J15" s="469"/>
      <c r="K15" s="469"/>
      <c r="L15" s="469"/>
      <c r="M15" s="469"/>
      <c r="N15" s="469"/>
      <c r="O15" s="469"/>
      <c r="P15" s="469"/>
      <c r="Q15" s="468"/>
      <c r="R15" s="468"/>
      <c r="S15" s="468"/>
      <c r="T15" s="468"/>
      <c r="U15" s="468"/>
      <c r="V15" s="468"/>
      <c r="W15" s="470"/>
    </row>
    <row r="16" spans="2:23" s="6" customFormat="1" ht="15" thickBot="1" thickTop="1">
      <c r="B16" s="47"/>
      <c r="C16" s="8"/>
      <c r="D16" s="8"/>
      <c r="E16" s="8"/>
      <c r="F16" s="471"/>
      <c r="G16" s="471"/>
      <c r="H16" s="472" t="s">
        <v>69</v>
      </c>
      <c r="I16" s="8"/>
      <c r="J16" s="5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52"/>
    </row>
    <row r="17" spans="2:23" s="6" customFormat="1" ht="16.5" customHeight="1" thickBot="1" thickTop="1">
      <c r="B17" s="47"/>
      <c r="C17" s="8"/>
      <c r="D17" s="8"/>
      <c r="E17" s="8"/>
      <c r="F17" s="473" t="s">
        <v>70</v>
      </c>
      <c r="G17" s="474" t="s">
        <v>76</v>
      </c>
      <c r="H17" s="475">
        <v>200</v>
      </c>
      <c r="V17" s="101"/>
      <c r="W17" s="52"/>
    </row>
    <row r="18" spans="2:23" s="6" customFormat="1" ht="16.5" customHeight="1" thickBot="1" thickTop="1">
      <c r="B18" s="47"/>
      <c r="C18" s="8"/>
      <c r="D18" s="8"/>
      <c r="E18" s="8"/>
      <c r="F18" s="476" t="s">
        <v>71</v>
      </c>
      <c r="G18" s="477" t="s">
        <v>76</v>
      </c>
      <c r="H18" s="475">
        <v>100</v>
      </c>
      <c r="O18" s="8"/>
      <c r="P18" s="8"/>
      <c r="Q18" s="8"/>
      <c r="R18" s="8"/>
      <c r="S18" s="8"/>
      <c r="T18" s="8"/>
      <c r="U18" s="8"/>
      <c r="V18" s="8"/>
      <c r="W18" s="52"/>
    </row>
    <row r="19" spans="2:23" s="6" customFormat="1" ht="16.5" customHeight="1" thickBot="1" thickTop="1">
      <c r="B19" s="47"/>
      <c r="C19" s="8"/>
      <c r="D19" s="8"/>
      <c r="E19" s="8"/>
      <c r="F19" s="478" t="s">
        <v>72</v>
      </c>
      <c r="G19" s="477">
        <v>118.556</v>
      </c>
      <c r="H19" s="475">
        <v>40</v>
      </c>
      <c r="K19" s="99"/>
      <c r="L19" s="100"/>
      <c r="M19" s="8"/>
      <c r="O19" s="8"/>
      <c r="Q19" s="8"/>
      <c r="R19" s="8"/>
      <c r="S19" s="8"/>
      <c r="T19" s="8"/>
      <c r="U19" s="8"/>
      <c r="V19" s="8"/>
      <c r="W19" s="52"/>
    </row>
    <row r="20" spans="2:23" s="6" customFormat="1" ht="16.5" customHeight="1" thickBot="1" thickTop="1">
      <c r="B20" s="47"/>
      <c r="C20" s="102">
        <v>3</v>
      </c>
      <c r="D20" s="102">
        <v>4</v>
      </c>
      <c r="E20" s="102">
        <v>5</v>
      </c>
      <c r="F20" s="102">
        <v>6</v>
      </c>
      <c r="G20" s="102">
        <v>7</v>
      </c>
      <c r="H20" s="102">
        <v>8</v>
      </c>
      <c r="I20" s="102">
        <v>9</v>
      </c>
      <c r="J20" s="102">
        <v>10</v>
      </c>
      <c r="K20" s="102">
        <v>11</v>
      </c>
      <c r="L20" s="102">
        <v>12</v>
      </c>
      <c r="M20" s="102">
        <v>13</v>
      </c>
      <c r="N20" s="102">
        <v>14</v>
      </c>
      <c r="O20" s="102">
        <v>15</v>
      </c>
      <c r="P20" s="102">
        <v>16</v>
      </c>
      <c r="Q20" s="102">
        <v>17</v>
      </c>
      <c r="R20" s="102">
        <v>18</v>
      </c>
      <c r="S20" s="102">
        <v>19</v>
      </c>
      <c r="T20" s="102">
        <v>20</v>
      </c>
      <c r="U20" s="102">
        <v>21</v>
      </c>
      <c r="V20" s="102">
        <v>22</v>
      </c>
      <c r="W20" s="52"/>
    </row>
    <row r="21" spans="2:23" s="6" customFormat="1" ht="33.75" customHeight="1" thickBot="1" thickTop="1">
      <c r="B21" s="47"/>
      <c r="C21" s="318" t="s">
        <v>30</v>
      </c>
      <c r="D21" s="103" t="s">
        <v>31</v>
      </c>
      <c r="E21" s="103" t="s">
        <v>32</v>
      </c>
      <c r="F21" s="106" t="s">
        <v>59</v>
      </c>
      <c r="G21" s="479" t="s">
        <v>60</v>
      </c>
      <c r="H21" s="480" t="s">
        <v>33</v>
      </c>
      <c r="I21" s="323" t="s">
        <v>37</v>
      </c>
      <c r="J21" s="104" t="s">
        <v>38</v>
      </c>
      <c r="K21" s="479" t="s">
        <v>39</v>
      </c>
      <c r="L21" s="481" t="s">
        <v>40</v>
      </c>
      <c r="M21" s="481" t="s">
        <v>41</v>
      </c>
      <c r="N21" s="111" t="s">
        <v>176</v>
      </c>
      <c r="O21" s="110" t="s">
        <v>44</v>
      </c>
      <c r="P21" s="482" t="s">
        <v>36</v>
      </c>
      <c r="Q21" s="483" t="s">
        <v>73</v>
      </c>
      <c r="R21" s="484" t="s">
        <v>74</v>
      </c>
      <c r="S21" s="485"/>
      <c r="T21" s="486" t="s">
        <v>49</v>
      </c>
      <c r="U21" s="122" t="s">
        <v>51</v>
      </c>
      <c r="V21" s="322" t="s">
        <v>52</v>
      </c>
      <c r="W21" s="52"/>
    </row>
    <row r="22" spans="2:23" s="6" customFormat="1" ht="16.5" customHeight="1" thickTop="1">
      <c r="B22" s="47"/>
      <c r="C22" s="332"/>
      <c r="D22" s="332"/>
      <c r="E22" s="332"/>
      <c r="F22" s="487"/>
      <c r="G22" s="487"/>
      <c r="H22" s="487"/>
      <c r="I22" s="272"/>
      <c r="J22" s="487"/>
      <c r="K22" s="487"/>
      <c r="L22" s="487"/>
      <c r="M22" s="487"/>
      <c r="N22" s="487"/>
      <c r="O22" s="487"/>
      <c r="P22" s="488"/>
      <c r="Q22" s="489"/>
      <c r="R22" s="490"/>
      <c r="S22" s="491"/>
      <c r="T22" s="492"/>
      <c r="U22" s="487"/>
      <c r="V22" s="493"/>
      <c r="W22" s="52"/>
    </row>
    <row r="23" spans="2:23" s="6" customFormat="1" ht="16.5" customHeight="1">
      <c r="B23" s="47"/>
      <c r="C23" s="142"/>
      <c r="D23" s="142"/>
      <c r="E23" s="142"/>
      <c r="F23" s="494"/>
      <c r="G23" s="494"/>
      <c r="H23" s="494"/>
      <c r="I23" s="495"/>
      <c r="J23" s="494"/>
      <c r="K23" s="494"/>
      <c r="L23" s="494"/>
      <c r="M23" s="494"/>
      <c r="N23" s="494"/>
      <c r="O23" s="494"/>
      <c r="P23" s="496"/>
      <c r="Q23" s="497"/>
      <c r="R23" s="498"/>
      <c r="S23" s="499"/>
      <c r="T23" s="500"/>
      <c r="U23" s="494"/>
      <c r="V23" s="501"/>
      <c r="W23" s="52"/>
    </row>
    <row r="24" spans="2:23" s="6" customFormat="1" ht="16.5" customHeight="1">
      <c r="B24" s="47"/>
      <c r="C24" s="142">
        <v>58</v>
      </c>
      <c r="D24" s="142">
        <v>290835</v>
      </c>
      <c r="E24" s="161">
        <v>5082</v>
      </c>
      <c r="F24" s="502" t="s">
        <v>294</v>
      </c>
      <c r="G24" s="502" t="s">
        <v>297</v>
      </c>
      <c r="H24" s="503">
        <v>132</v>
      </c>
      <c r="I24" s="504">
        <f aca="true" t="shared" si="0" ref="I24:I43">IF(H24=500,$G$17,IF(H24=220,$G$18,$G$19))</f>
        <v>118.556</v>
      </c>
      <c r="J24" s="505">
        <v>42222.37986111111</v>
      </c>
      <c r="K24" s="506">
        <v>42222.58125</v>
      </c>
      <c r="L24" s="507">
        <f aca="true" t="shared" si="1" ref="L24:L43">IF(F24="","",(K24-J24)*24)</f>
        <v>4.833333333372138</v>
      </c>
      <c r="M24" s="508">
        <f aca="true" t="shared" si="2" ref="M24:M43">IF(F24="","",ROUND((K24-J24)*24*60,0))</f>
        <v>290</v>
      </c>
      <c r="N24" s="170" t="s">
        <v>191</v>
      </c>
      <c r="O24" s="172" t="str">
        <f aca="true" t="shared" si="3" ref="O24:O43">IF(F24="","",IF(N24="P","--","NO"))</f>
        <v>--</v>
      </c>
      <c r="P24" s="509">
        <f aca="true" t="shared" si="4" ref="P24:P43">IF(H24=500,$H$17,IF(H24=220,$H$18,$H$19))</f>
        <v>40</v>
      </c>
      <c r="Q24" s="510">
        <f aca="true" t="shared" si="5" ref="Q24:Q43">IF(N24="P",I24*P24*ROUND(M24/60,2)*0.1,"--")</f>
        <v>2290.50192</v>
      </c>
      <c r="R24" s="498" t="str">
        <f aca="true" t="shared" si="6" ref="R24:R43">IF(AND(N24="F",O24="NO"),I24*P24,"--")</f>
        <v>--</v>
      </c>
      <c r="S24" s="499" t="str">
        <f aca="true" t="shared" si="7" ref="S24:S43">IF(N24="F",I24*P24*ROUND(M24/60,2),"--")</f>
        <v>--</v>
      </c>
      <c r="T24" s="500" t="str">
        <f aca="true" t="shared" si="8" ref="T24:T43">IF(N24="RF",I24*P24*ROUND(M24/60,2),"--")</f>
        <v>--</v>
      </c>
      <c r="U24" s="172" t="str">
        <f aca="true" t="shared" si="9" ref="U24:U43">IF(F24="","","SI")</f>
        <v>SI</v>
      </c>
      <c r="V24" s="511">
        <f aca="true" t="shared" si="10" ref="V24:V43">IF(F24="","",SUM(Q24:T24)*IF(U24="SI",1,2))</f>
        <v>2290.50192</v>
      </c>
      <c r="W24" s="52"/>
    </row>
    <row r="25" spans="2:23" s="6" customFormat="1" ht="16.5" customHeight="1">
      <c r="B25" s="47"/>
      <c r="C25" s="142">
        <v>59</v>
      </c>
      <c r="D25" s="142">
        <v>291124</v>
      </c>
      <c r="E25" s="142">
        <v>5081</v>
      </c>
      <c r="F25" s="502" t="s">
        <v>294</v>
      </c>
      <c r="G25" s="502" t="s">
        <v>296</v>
      </c>
      <c r="H25" s="503">
        <v>132</v>
      </c>
      <c r="I25" s="504">
        <f t="shared" si="0"/>
        <v>118.556</v>
      </c>
      <c r="J25" s="505">
        <v>42229.31875</v>
      </c>
      <c r="K25" s="506">
        <v>42229.604166666664</v>
      </c>
      <c r="L25" s="507">
        <f t="shared" si="1"/>
        <v>6.849999999976717</v>
      </c>
      <c r="M25" s="508">
        <f t="shared" si="2"/>
        <v>411</v>
      </c>
      <c r="N25" s="170" t="s">
        <v>191</v>
      </c>
      <c r="O25" s="172" t="str">
        <f t="shared" si="3"/>
        <v>--</v>
      </c>
      <c r="P25" s="509">
        <f t="shared" si="4"/>
        <v>40</v>
      </c>
      <c r="Q25" s="510">
        <f t="shared" si="5"/>
        <v>3248.4344</v>
      </c>
      <c r="R25" s="498" t="str">
        <f t="shared" si="6"/>
        <v>--</v>
      </c>
      <c r="S25" s="499" t="str">
        <f t="shared" si="7"/>
        <v>--</v>
      </c>
      <c r="T25" s="500" t="str">
        <f t="shared" si="8"/>
        <v>--</v>
      </c>
      <c r="U25" s="172" t="str">
        <f t="shared" si="9"/>
        <v>SI</v>
      </c>
      <c r="V25" s="511">
        <f t="shared" si="10"/>
        <v>3248.4344</v>
      </c>
      <c r="W25" s="52"/>
    </row>
    <row r="26" spans="2:23" s="6" customFormat="1" ht="16.5" customHeight="1">
      <c r="B26" s="47"/>
      <c r="C26" s="142">
        <v>60</v>
      </c>
      <c r="D26" s="142">
        <v>291338</v>
      </c>
      <c r="E26" s="161">
        <v>5083</v>
      </c>
      <c r="F26" s="502" t="s">
        <v>294</v>
      </c>
      <c r="G26" s="502" t="s">
        <v>295</v>
      </c>
      <c r="H26" s="503">
        <v>132</v>
      </c>
      <c r="I26" s="504">
        <f t="shared" si="0"/>
        <v>118.556</v>
      </c>
      <c r="J26" s="505">
        <v>42237.31597222222</v>
      </c>
      <c r="K26" s="506">
        <v>42237.51736111111</v>
      </c>
      <c r="L26" s="507">
        <f t="shared" si="1"/>
        <v>4.833333333372138</v>
      </c>
      <c r="M26" s="508">
        <f t="shared" si="2"/>
        <v>290</v>
      </c>
      <c r="N26" s="170" t="s">
        <v>191</v>
      </c>
      <c r="O26" s="172" t="str">
        <f t="shared" si="3"/>
        <v>--</v>
      </c>
      <c r="P26" s="509">
        <f t="shared" si="4"/>
        <v>40</v>
      </c>
      <c r="Q26" s="510">
        <f t="shared" si="5"/>
        <v>2290.50192</v>
      </c>
      <c r="R26" s="498" t="str">
        <f t="shared" si="6"/>
        <v>--</v>
      </c>
      <c r="S26" s="499" t="str">
        <f t="shared" si="7"/>
        <v>--</v>
      </c>
      <c r="T26" s="500" t="str">
        <f t="shared" si="8"/>
        <v>--</v>
      </c>
      <c r="U26" s="172" t="str">
        <f t="shared" si="9"/>
        <v>SI</v>
      </c>
      <c r="V26" s="511">
        <f t="shared" si="10"/>
        <v>2290.50192</v>
      </c>
      <c r="W26" s="52"/>
    </row>
    <row r="27" spans="2:23" s="6" customFormat="1" ht="16.5" customHeight="1">
      <c r="B27" s="47"/>
      <c r="C27" s="142">
        <v>61</v>
      </c>
      <c r="D27" s="142">
        <v>291347</v>
      </c>
      <c r="E27" s="142">
        <v>5151</v>
      </c>
      <c r="F27" s="502" t="s">
        <v>298</v>
      </c>
      <c r="G27" s="502" t="s">
        <v>299</v>
      </c>
      <c r="H27" s="503">
        <v>132</v>
      </c>
      <c r="I27" s="504">
        <f t="shared" si="0"/>
        <v>118.556</v>
      </c>
      <c r="J27" s="505">
        <v>42238.57430555556</v>
      </c>
      <c r="K27" s="506">
        <v>42238.677777777775</v>
      </c>
      <c r="L27" s="507">
        <f t="shared" si="1"/>
        <v>2.4833333332207985</v>
      </c>
      <c r="M27" s="508">
        <f t="shared" si="2"/>
        <v>149</v>
      </c>
      <c r="N27" s="170" t="s">
        <v>191</v>
      </c>
      <c r="O27" s="172" t="str">
        <f t="shared" si="3"/>
        <v>--</v>
      </c>
      <c r="P27" s="509">
        <f t="shared" si="4"/>
        <v>40</v>
      </c>
      <c r="Q27" s="510">
        <f t="shared" si="5"/>
        <v>1176.07552</v>
      </c>
      <c r="R27" s="498" t="str">
        <f t="shared" si="6"/>
        <v>--</v>
      </c>
      <c r="S27" s="499" t="str">
        <f t="shared" si="7"/>
        <v>--</v>
      </c>
      <c r="T27" s="500" t="str">
        <f t="shared" si="8"/>
        <v>--</v>
      </c>
      <c r="U27" s="172" t="str">
        <f t="shared" si="9"/>
        <v>SI</v>
      </c>
      <c r="V27" s="511">
        <f t="shared" si="10"/>
        <v>1176.07552</v>
      </c>
      <c r="W27" s="52"/>
    </row>
    <row r="28" spans="2:23" s="6" customFormat="1" ht="16.5" customHeight="1">
      <c r="B28" s="47"/>
      <c r="C28" s="142"/>
      <c r="D28" s="142"/>
      <c r="E28" s="161"/>
      <c r="F28" s="502"/>
      <c r="G28" s="502"/>
      <c r="H28" s="503"/>
      <c r="I28" s="504">
        <f t="shared" si="0"/>
        <v>118.556</v>
      </c>
      <c r="J28" s="505"/>
      <c r="K28" s="506"/>
      <c r="L28" s="507">
        <f t="shared" si="1"/>
      </c>
      <c r="M28" s="508">
        <f t="shared" si="2"/>
      </c>
      <c r="N28" s="170"/>
      <c r="O28" s="172">
        <f t="shared" si="3"/>
      </c>
      <c r="P28" s="509">
        <f t="shared" si="4"/>
        <v>40</v>
      </c>
      <c r="Q28" s="510" t="str">
        <f t="shared" si="5"/>
        <v>--</v>
      </c>
      <c r="R28" s="498" t="str">
        <f t="shared" si="6"/>
        <v>--</v>
      </c>
      <c r="S28" s="499" t="str">
        <f t="shared" si="7"/>
        <v>--</v>
      </c>
      <c r="T28" s="500" t="str">
        <f t="shared" si="8"/>
        <v>--</v>
      </c>
      <c r="U28" s="172">
        <f t="shared" si="9"/>
      </c>
      <c r="V28" s="511">
        <f t="shared" si="10"/>
      </c>
      <c r="W28" s="52"/>
    </row>
    <row r="29" spans="2:23" s="6" customFormat="1" ht="16.5" customHeight="1">
      <c r="B29" s="47"/>
      <c r="C29" s="142"/>
      <c r="D29" s="142"/>
      <c r="E29" s="142"/>
      <c r="F29" s="502"/>
      <c r="G29" s="502"/>
      <c r="H29" s="503"/>
      <c r="I29" s="504">
        <f t="shared" si="0"/>
        <v>118.556</v>
      </c>
      <c r="J29" s="505"/>
      <c r="K29" s="506"/>
      <c r="L29" s="507">
        <f t="shared" si="1"/>
      </c>
      <c r="M29" s="508">
        <f t="shared" si="2"/>
      </c>
      <c r="N29" s="170"/>
      <c r="O29" s="172">
        <f t="shared" si="3"/>
      </c>
      <c r="P29" s="509">
        <f t="shared" si="4"/>
        <v>40</v>
      </c>
      <c r="Q29" s="510" t="str">
        <f t="shared" si="5"/>
        <v>--</v>
      </c>
      <c r="R29" s="498" t="str">
        <f t="shared" si="6"/>
        <v>--</v>
      </c>
      <c r="S29" s="499" t="str">
        <f t="shared" si="7"/>
        <v>--</v>
      </c>
      <c r="T29" s="500" t="str">
        <f t="shared" si="8"/>
        <v>--</v>
      </c>
      <c r="U29" s="172">
        <f t="shared" si="9"/>
      </c>
      <c r="V29" s="511">
        <f t="shared" si="10"/>
      </c>
      <c r="W29" s="52"/>
    </row>
    <row r="30" spans="2:23" s="6" customFormat="1" ht="16.5" customHeight="1">
      <c r="B30" s="47"/>
      <c r="C30" s="142"/>
      <c r="D30" s="142"/>
      <c r="E30" s="161"/>
      <c r="F30" s="502"/>
      <c r="G30" s="502"/>
      <c r="H30" s="503"/>
      <c r="I30" s="504">
        <f t="shared" si="0"/>
        <v>118.556</v>
      </c>
      <c r="J30" s="505"/>
      <c r="K30" s="506"/>
      <c r="L30" s="507">
        <f t="shared" si="1"/>
      </c>
      <c r="M30" s="508">
        <f t="shared" si="2"/>
      </c>
      <c r="N30" s="170"/>
      <c r="O30" s="172">
        <f t="shared" si="3"/>
      </c>
      <c r="P30" s="509">
        <f t="shared" si="4"/>
        <v>40</v>
      </c>
      <c r="Q30" s="510" t="str">
        <f t="shared" si="5"/>
        <v>--</v>
      </c>
      <c r="R30" s="498" t="str">
        <f t="shared" si="6"/>
        <v>--</v>
      </c>
      <c r="S30" s="499" t="str">
        <f t="shared" si="7"/>
        <v>--</v>
      </c>
      <c r="T30" s="500" t="str">
        <f t="shared" si="8"/>
        <v>--</v>
      </c>
      <c r="U30" s="172">
        <f t="shared" si="9"/>
      </c>
      <c r="V30" s="511">
        <f t="shared" si="10"/>
      </c>
      <c r="W30" s="52"/>
    </row>
    <row r="31" spans="2:23" s="6" customFormat="1" ht="16.5" customHeight="1">
      <c r="B31" s="47"/>
      <c r="C31" s="142"/>
      <c r="D31" s="142"/>
      <c r="E31" s="142"/>
      <c r="F31" s="502"/>
      <c r="G31" s="502"/>
      <c r="H31" s="503"/>
      <c r="I31" s="504">
        <f t="shared" si="0"/>
        <v>118.556</v>
      </c>
      <c r="J31" s="505"/>
      <c r="K31" s="506"/>
      <c r="L31" s="507">
        <f t="shared" si="1"/>
      </c>
      <c r="M31" s="508">
        <f t="shared" si="2"/>
      </c>
      <c r="N31" s="170"/>
      <c r="O31" s="172">
        <f t="shared" si="3"/>
      </c>
      <c r="P31" s="509">
        <f t="shared" si="4"/>
        <v>40</v>
      </c>
      <c r="Q31" s="510" t="str">
        <f t="shared" si="5"/>
        <v>--</v>
      </c>
      <c r="R31" s="498" t="str">
        <f t="shared" si="6"/>
        <v>--</v>
      </c>
      <c r="S31" s="499" t="str">
        <f t="shared" si="7"/>
        <v>--</v>
      </c>
      <c r="T31" s="500" t="str">
        <f t="shared" si="8"/>
        <v>--</v>
      </c>
      <c r="U31" s="172">
        <f t="shared" si="9"/>
      </c>
      <c r="V31" s="511">
        <f t="shared" si="10"/>
      </c>
      <c r="W31" s="52"/>
    </row>
    <row r="32" spans="2:23" s="6" customFormat="1" ht="16.5" customHeight="1">
      <c r="B32" s="47"/>
      <c r="C32" s="142"/>
      <c r="D32" s="142"/>
      <c r="E32" s="161"/>
      <c r="F32" s="502"/>
      <c r="G32" s="502"/>
      <c r="H32" s="503"/>
      <c r="I32" s="504">
        <f t="shared" si="0"/>
        <v>118.556</v>
      </c>
      <c r="J32" s="505"/>
      <c r="K32" s="506"/>
      <c r="L32" s="507">
        <f t="shared" si="1"/>
      </c>
      <c r="M32" s="508">
        <f t="shared" si="2"/>
      </c>
      <c r="N32" s="170"/>
      <c r="O32" s="172">
        <f t="shared" si="3"/>
      </c>
      <c r="P32" s="509">
        <f t="shared" si="4"/>
        <v>40</v>
      </c>
      <c r="Q32" s="510" t="str">
        <f t="shared" si="5"/>
        <v>--</v>
      </c>
      <c r="R32" s="498" t="str">
        <f t="shared" si="6"/>
        <v>--</v>
      </c>
      <c r="S32" s="499" t="str">
        <f t="shared" si="7"/>
        <v>--</v>
      </c>
      <c r="T32" s="500" t="str">
        <f t="shared" si="8"/>
        <v>--</v>
      </c>
      <c r="U32" s="172">
        <f t="shared" si="9"/>
      </c>
      <c r="V32" s="511">
        <f t="shared" si="10"/>
      </c>
      <c r="W32" s="52"/>
    </row>
    <row r="33" spans="2:23" s="6" customFormat="1" ht="16.5" customHeight="1">
      <c r="B33" s="47"/>
      <c r="C33" s="142"/>
      <c r="D33" s="142"/>
      <c r="E33" s="142"/>
      <c r="F33" s="502"/>
      <c r="G33" s="502"/>
      <c r="H33" s="503"/>
      <c r="I33" s="504">
        <f t="shared" si="0"/>
        <v>118.556</v>
      </c>
      <c r="J33" s="505"/>
      <c r="K33" s="506"/>
      <c r="L33" s="507">
        <f t="shared" si="1"/>
      </c>
      <c r="M33" s="508">
        <f t="shared" si="2"/>
      </c>
      <c r="N33" s="170"/>
      <c r="O33" s="172">
        <f t="shared" si="3"/>
      </c>
      <c r="P33" s="509">
        <f t="shared" si="4"/>
        <v>40</v>
      </c>
      <c r="Q33" s="510" t="str">
        <f t="shared" si="5"/>
        <v>--</v>
      </c>
      <c r="R33" s="498" t="str">
        <f t="shared" si="6"/>
        <v>--</v>
      </c>
      <c r="S33" s="499" t="str">
        <f t="shared" si="7"/>
        <v>--</v>
      </c>
      <c r="T33" s="500" t="str">
        <f t="shared" si="8"/>
        <v>--</v>
      </c>
      <c r="U33" s="172">
        <f t="shared" si="9"/>
      </c>
      <c r="V33" s="511">
        <f t="shared" si="10"/>
      </c>
      <c r="W33" s="52"/>
    </row>
    <row r="34" spans="2:23" s="6" customFormat="1" ht="16.5" customHeight="1">
      <c r="B34" s="47"/>
      <c r="C34" s="142"/>
      <c r="D34" s="142"/>
      <c r="E34" s="161"/>
      <c r="F34" s="502"/>
      <c r="G34" s="502"/>
      <c r="H34" s="503"/>
      <c r="I34" s="504">
        <f t="shared" si="0"/>
        <v>118.556</v>
      </c>
      <c r="J34" s="505"/>
      <c r="K34" s="506"/>
      <c r="L34" s="507">
        <f t="shared" si="1"/>
      </c>
      <c r="M34" s="508">
        <f t="shared" si="2"/>
      </c>
      <c r="N34" s="170"/>
      <c r="O34" s="172">
        <f t="shared" si="3"/>
      </c>
      <c r="P34" s="509">
        <f t="shared" si="4"/>
        <v>40</v>
      </c>
      <c r="Q34" s="510" t="str">
        <f t="shared" si="5"/>
        <v>--</v>
      </c>
      <c r="R34" s="498" t="str">
        <f t="shared" si="6"/>
        <v>--</v>
      </c>
      <c r="S34" s="499" t="str">
        <f t="shared" si="7"/>
        <v>--</v>
      </c>
      <c r="T34" s="500" t="str">
        <f t="shared" si="8"/>
        <v>--</v>
      </c>
      <c r="U34" s="172">
        <f t="shared" si="9"/>
      </c>
      <c r="V34" s="511">
        <f t="shared" si="10"/>
      </c>
      <c r="W34" s="52"/>
    </row>
    <row r="35" spans="2:23" s="6" customFormat="1" ht="16.5" customHeight="1">
      <c r="B35" s="47"/>
      <c r="C35" s="142"/>
      <c r="D35" s="142"/>
      <c r="E35" s="142"/>
      <c r="F35" s="502"/>
      <c r="G35" s="502"/>
      <c r="H35" s="503"/>
      <c r="I35" s="504">
        <f t="shared" si="0"/>
        <v>118.556</v>
      </c>
      <c r="J35" s="505"/>
      <c r="K35" s="506"/>
      <c r="L35" s="507">
        <f t="shared" si="1"/>
      </c>
      <c r="M35" s="508">
        <f t="shared" si="2"/>
      </c>
      <c r="N35" s="170"/>
      <c r="O35" s="172">
        <f t="shared" si="3"/>
      </c>
      <c r="P35" s="509">
        <f t="shared" si="4"/>
        <v>40</v>
      </c>
      <c r="Q35" s="510" t="str">
        <f t="shared" si="5"/>
        <v>--</v>
      </c>
      <c r="R35" s="498" t="str">
        <f t="shared" si="6"/>
        <v>--</v>
      </c>
      <c r="S35" s="499" t="str">
        <f t="shared" si="7"/>
        <v>--</v>
      </c>
      <c r="T35" s="500" t="str">
        <f t="shared" si="8"/>
        <v>--</v>
      </c>
      <c r="U35" s="172">
        <f t="shared" si="9"/>
      </c>
      <c r="V35" s="511">
        <f t="shared" si="10"/>
      </c>
      <c r="W35" s="52"/>
    </row>
    <row r="36" spans="2:23" s="6" customFormat="1" ht="16.5" customHeight="1">
      <c r="B36" s="47"/>
      <c r="C36" s="142"/>
      <c r="D36" s="142"/>
      <c r="E36" s="161"/>
      <c r="F36" s="502"/>
      <c r="G36" s="502"/>
      <c r="H36" s="503"/>
      <c r="I36" s="504">
        <f t="shared" si="0"/>
        <v>118.556</v>
      </c>
      <c r="J36" s="505"/>
      <c r="K36" s="506"/>
      <c r="L36" s="507">
        <f t="shared" si="1"/>
      </c>
      <c r="M36" s="508">
        <f t="shared" si="2"/>
      </c>
      <c r="N36" s="170"/>
      <c r="O36" s="172">
        <f t="shared" si="3"/>
      </c>
      <c r="P36" s="509">
        <f t="shared" si="4"/>
        <v>40</v>
      </c>
      <c r="Q36" s="510" t="str">
        <f t="shared" si="5"/>
        <v>--</v>
      </c>
      <c r="R36" s="498" t="str">
        <f t="shared" si="6"/>
        <v>--</v>
      </c>
      <c r="S36" s="499" t="str">
        <f t="shared" si="7"/>
        <v>--</v>
      </c>
      <c r="T36" s="500" t="str">
        <f t="shared" si="8"/>
        <v>--</v>
      </c>
      <c r="U36" s="172">
        <f t="shared" si="9"/>
      </c>
      <c r="V36" s="511">
        <f t="shared" si="10"/>
      </c>
      <c r="W36" s="52"/>
    </row>
    <row r="37" spans="2:23" s="6" customFormat="1" ht="16.5" customHeight="1">
      <c r="B37" s="47"/>
      <c r="C37" s="142"/>
      <c r="D37" s="142"/>
      <c r="E37" s="142"/>
      <c r="F37" s="502"/>
      <c r="G37" s="502"/>
      <c r="H37" s="503"/>
      <c r="I37" s="504">
        <f t="shared" si="0"/>
        <v>118.556</v>
      </c>
      <c r="J37" s="505"/>
      <c r="K37" s="506"/>
      <c r="L37" s="507">
        <f t="shared" si="1"/>
      </c>
      <c r="M37" s="508">
        <f t="shared" si="2"/>
      </c>
      <c r="N37" s="170"/>
      <c r="O37" s="172">
        <f t="shared" si="3"/>
      </c>
      <c r="P37" s="509">
        <f t="shared" si="4"/>
        <v>40</v>
      </c>
      <c r="Q37" s="510" t="str">
        <f t="shared" si="5"/>
        <v>--</v>
      </c>
      <c r="R37" s="498" t="str">
        <f t="shared" si="6"/>
        <v>--</v>
      </c>
      <c r="S37" s="499" t="str">
        <f t="shared" si="7"/>
        <v>--</v>
      </c>
      <c r="T37" s="500" t="str">
        <f t="shared" si="8"/>
        <v>--</v>
      </c>
      <c r="U37" s="172">
        <f t="shared" si="9"/>
      </c>
      <c r="V37" s="511">
        <f t="shared" si="10"/>
      </c>
      <c r="W37" s="52"/>
    </row>
    <row r="38" spans="2:23" s="6" customFormat="1" ht="16.5" customHeight="1">
      <c r="B38" s="47"/>
      <c r="C38" s="142"/>
      <c r="D38" s="142"/>
      <c r="E38" s="161"/>
      <c r="F38" s="502"/>
      <c r="G38" s="502"/>
      <c r="H38" s="503"/>
      <c r="I38" s="504">
        <f t="shared" si="0"/>
        <v>118.556</v>
      </c>
      <c r="J38" s="505"/>
      <c r="K38" s="506"/>
      <c r="L38" s="507">
        <f t="shared" si="1"/>
      </c>
      <c r="M38" s="508">
        <f t="shared" si="2"/>
      </c>
      <c r="N38" s="170"/>
      <c r="O38" s="172">
        <f t="shared" si="3"/>
      </c>
      <c r="P38" s="509">
        <f t="shared" si="4"/>
        <v>40</v>
      </c>
      <c r="Q38" s="510" t="str">
        <f t="shared" si="5"/>
        <v>--</v>
      </c>
      <c r="R38" s="498" t="str">
        <f t="shared" si="6"/>
        <v>--</v>
      </c>
      <c r="S38" s="499" t="str">
        <f t="shared" si="7"/>
        <v>--</v>
      </c>
      <c r="T38" s="500" t="str">
        <f t="shared" si="8"/>
        <v>--</v>
      </c>
      <c r="U38" s="172">
        <f t="shared" si="9"/>
      </c>
      <c r="V38" s="511">
        <f t="shared" si="10"/>
      </c>
      <c r="W38" s="52"/>
    </row>
    <row r="39" spans="2:23" s="6" customFormat="1" ht="16.5" customHeight="1">
      <c r="B39" s="47"/>
      <c r="C39" s="142"/>
      <c r="D39" s="142"/>
      <c r="E39" s="142"/>
      <c r="F39" s="502"/>
      <c r="G39" s="502"/>
      <c r="H39" s="503"/>
      <c r="I39" s="504">
        <f t="shared" si="0"/>
        <v>118.556</v>
      </c>
      <c r="J39" s="505"/>
      <c r="K39" s="506"/>
      <c r="L39" s="507">
        <f t="shared" si="1"/>
      </c>
      <c r="M39" s="508">
        <f t="shared" si="2"/>
      </c>
      <c r="N39" s="170"/>
      <c r="O39" s="172">
        <f t="shared" si="3"/>
      </c>
      <c r="P39" s="509">
        <f t="shared" si="4"/>
        <v>40</v>
      </c>
      <c r="Q39" s="510" t="str">
        <f t="shared" si="5"/>
        <v>--</v>
      </c>
      <c r="R39" s="498" t="str">
        <f t="shared" si="6"/>
        <v>--</v>
      </c>
      <c r="S39" s="499" t="str">
        <f t="shared" si="7"/>
        <v>--</v>
      </c>
      <c r="T39" s="500" t="str">
        <f t="shared" si="8"/>
        <v>--</v>
      </c>
      <c r="U39" s="172">
        <f t="shared" si="9"/>
      </c>
      <c r="V39" s="511">
        <f t="shared" si="10"/>
      </c>
      <c r="W39" s="52"/>
    </row>
    <row r="40" spans="2:23" s="6" customFormat="1" ht="16.5" customHeight="1">
      <c r="B40" s="47"/>
      <c r="C40" s="142"/>
      <c r="D40" s="142"/>
      <c r="E40" s="161"/>
      <c r="F40" s="502"/>
      <c r="G40" s="502"/>
      <c r="H40" s="503"/>
      <c r="I40" s="504">
        <f t="shared" si="0"/>
        <v>118.556</v>
      </c>
      <c r="J40" s="505"/>
      <c r="K40" s="506"/>
      <c r="L40" s="507">
        <f t="shared" si="1"/>
      </c>
      <c r="M40" s="508">
        <f t="shared" si="2"/>
      </c>
      <c r="N40" s="170"/>
      <c r="O40" s="172">
        <f t="shared" si="3"/>
      </c>
      <c r="P40" s="509">
        <f t="shared" si="4"/>
        <v>40</v>
      </c>
      <c r="Q40" s="510" t="str">
        <f t="shared" si="5"/>
        <v>--</v>
      </c>
      <c r="R40" s="498" t="str">
        <f t="shared" si="6"/>
        <v>--</v>
      </c>
      <c r="S40" s="499" t="str">
        <f t="shared" si="7"/>
        <v>--</v>
      </c>
      <c r="T40" s="500" t="str">
        <f t="shared" si="8"/>
        <v>--</v>
      </c>
      <c r="U40" s="172">
        <f t="shared" si="9"/>
      </c>
      <c r="V40" s="511">
        <f t="shared" si="10"/>
      </c>
      <c r="W40" s="52"/>
    </row>
    <row r="41" spans="2:23" s="6" customFormat="1" ht="16.5" customHeight="1">
      <c r="B41" s="47"/>
      <c r="C41" s="142"/>
      <c r="D41" s="142"/>
      <c r="E41" s="142"/>
      <c r="F41" s="502"/>
      <c r="G41" s="502"/>
      <c r="H41" s="503"/>
      <c r="I41" s="504">
        <f t="shared" si="0"/>
        <v>118.556</v>
      </c>
      <c r="J41" s="505"/>
      <c r="K41" s="506"/>
      <c r="L41" s="507">
        <f t="shared" si="1"/>
      </c>
      <c r="M41" s="508">
        <f t="shared" si="2"/>
      </c>
      <c r="N41" s="170"/>
      <c r="O41" s="172">
        <f t="shared" si="3"/>
      </c>
      <c r="P41" s="509">
        <f t="shared" si="4"/>
        <v>40</v>
      </c>
      <c r="Q41" s="510" t="str">
        <f t="shared" si="5"/>
        <v>--</v>
      </c>
      <c r="R41" s="498" t="str">
        <f t="shared" si="6"/>
        <v>--</v>
      </c>
      <c r="S41" s="499" t="str">
        <f t="shared" si="7"/>
        <v>--</v>
      </c>
      <c r="T41" s="500" t="str">
        <f t="shared" si="8"/>
        <v>--</v>
      </c>
      <c r="U41" s="172">
        <f t="shared" si="9"/>
      </c>
      <c r="V41" s="511">
        <f t="shared" si="10"/>
      </c>
      <c r="W41" s="52"/>
    </row>
    <row r="42" spans="2:23" s="6" customFormat="1" ht="16.5" customHeight="1">
      <c r="B42" s="47"/>
      <c r="C42" s="142"/>
      <c r="D42" s="142"/>
      <c r="E42" s="161"/>
      <c r="F42" s="502"/>
      <c r="G42" s="502"/>
      <c r="H42" s="503"/>
      <c r="I42" s="504">
        <f t="shared" si="0"/>
        <v>118.556</v>
      </c>
      <c r="J42" s="505"/>
      <c r="K42" s="506"/>
      <c r="L42" s="507">
        <f t="shared" si="1"/>
      </c>
      <c r="M42" s="508">
        <f t="shared" si="2"/>
      </c>
      <c r="N42" s="170"/>
      <c r="O42" s="172">
        <f t="shared" si="3"/>
      </c>
      <c r="P42" s="509">
        <f t="shared" si="4"/>
        <v>40</v>
      </c>
      <c r="Q42" s="510" t="str">
        <f t="shared" si="5"/>
        <v>--</v>
      </c>
      <c r="R42" s="498" t="str">
        <f t="shared" si="6"/>
        <v>--</v>
      </c>
      <c r="S42" s="499" t="str">
        <f t="shared" si="7"/>
        <v>--</v>
      </c>
      <c r="T42" s="500" t="str">
        <f t="shared" si="8"/>
        <v>--</v>
      </c>
      <c r="U42" s="172">
        <f t="shared" si="9"/>
      </c>
      <c r="V42" s="511">
        <f t="shared" si="10"/>
      </c>
      <c r="W42" s="52"/>
    </row>
    <row r="43" spans="2:23" s="6" customFormat="1" ht="16.5" customHeight="1">
      <c r="B43" s="47"/>
      <c r="C43" s="142"/>
      <c r="D43" s="142"/>
      <c r="E43" s="142"/>
      <c r="F43" s="502"/>
      <c r="G43" s="502"/>
      <c r="H43" s="503"/>
      <c r="I43" s="504">
        <f t="shared" si="0"/>
        <v>118.556</v>
      </c>
      <c r="J43" s="505"/>
      <c r="K43" s="506"/>
      <c r="L43" s="507">
        <f t="shared" si="1"/>
      </c>
      <c r="M43" s="508">
        <f t="shared" si="2"/>
      </c>
      <c r="N43" s="170"/>
      <c r="O43" s="172">
        <f t="shared" si="3"/>
      </c>
      <c r="P43" s="509">
        <f t="shared" si="4"/>
        <v>40</v>
      </c>
      <c r="Q43" s="510" t="str">
        <f t="shared" si="5"/>
        <v>--</v>
      </c>
      <c r="R43" s="498" t="str">
        <f t="shared" si="6"/>
        <v>--</v>
      </c>
      <c r="S43" s="499" t="str">
        <f t="shared" si="7"/>
        <v>--</v>
      </c>
      <c r="T43" s="500" t="str">
        <f t="shared" si="8"/>
        <v>--</v>
      </c>
      <c r="U43" s="172">
        <f t="shared" si="9"/>
      </c>
      <c r="V43" s="511">
        <f t="shared" si="10"/>
      </c>
      <c r="W43" s="52"/>
    </row>
    <row r="44" spans="2:23" s="6" customFormat="1" ht="16.5" customHeight="1" thickBot="1">
      <c r="B44" s="47"/>
      <c r="C44" s="200"/>
      <c r="D44" s="200"/>
      <c r="E44" s="200"/>
      <c r="F44" s="200"/>
      <c r="G44" s="200"/>
      <c r="H44" s="200"/>
      <c r="I44" s="383"/>
      <c r="J44" s="512"/>
      <c r="K44" s="512"/>
      <c r="L44" s="513"/>
      <c r="M44" s="513"/>
      <c r="N44" s="512"/>
      <c r="O44" s="207"/>
      <c r="P44" s="514"/>
      <c r="Q44" s="515"/>
      <c r="R44" s="516"/>
      <c r="S44" s="517"/>
      <c r="T44" s="518"/>
      <c r="U44" s="207"/>
      <c r="V44" s="519"/>
      <c r="W44" s="52"/>
    </row>
    <row r="45" spans="2:23" s="6" customFormat="1" ht="16.5" customHeight="1" thickBot="1" thickTop="1">
      <c r="B45" s="47"/>
      <c r="C45" s="221" t="s">
        <v>177</v>
      </c>
      <c r="D45" s="923" t="s">
        <v>287</v>
      </c>
      <c r="E45" s="221"/>
      <c r="F45" s="222"/>
      <c r="G45" s="7"/>
      <c r="H45" s="8"/>
      <c r="I45" s="8"/>
      <c r="J45" s="8"/>
      <c r="K45" s="8"/>
      <c r="L45" s="8"/>
      <c r="M45" s="8"/>
      <c r="N45" s="8"/>
      <c r="O45" s="8"/>
      <c r="P45" s="8"/>
      <c r="Q45" s="520">
        <f>SUM(Q22:Q44)</f>
        <v>9005.513760000002</v>
      </c>
      <c r="R45" s="521">
        <f>SUM(R22:R44)</f>
        <v>0</v>
      </c>
      <c r="S45" s="522">
        <f>SUM(S22:S44)</f>
        <v>0</v>
      </c>
      <c r="T45" s="523">
        <f>SUM(T22:T44)</f>
        <v>0</v>
      </c>
      <c r="U45" s="524"/>
      <c r="V45" s="525">
        <f>ROUND(SUM(V22:V44),2)</f>
        <v>9005.51</v>
      </c>
      <c r="W45" s="52"/>
    </row>
    <row r="46" spans="2:23" s="6" customFormat="1" ht="16.5" customHeight="1" thickBot="1" thickTop="1">
      <c r="B46" s="236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8"/>
    </row>
    <row r="47" spans="23:25" ht="16.5" customHeight="1" thickTop="1">
      <c r="W47" s="414"/>
      <c r="X47" s="414"/>
      <c r="Y47" s="414"/>
    </row>
    <row r="48" spans="23:25" ht="16.5" customHeight="1">
      <c r="W48" s="414"/>
      <c r="X48" s="414"/>
      <c r="Y48" s="414"/>
    </row>
    <row r="49" spans="23:25" ht="16.5" customHeight="1">
      <c r="W49" s="414"/>
      <c r="X49" s="414"/>
      <c r="Y49" s="414"/>
    </row>
    <row r="50" spans="23:25" ht="16.5" customHeight="1">
      <c r="W50" s="414"/>
      <c r="X50" s="414"/>
      <c r="Y50" s="414"/>
    </row>
    <row r="51" spans="23:25" ht="16.5" customHeight="1">
      <c r="W51" s="414"/>
      <c r="X51" s="414"/>
      <c r="Y51" s="414"/>
    </row>
    <row r="52" spans="6:25" ht="16.5" customHeight="1"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</row>
    <row r="53" spans="6:25" ht="16.5" customHeight="1"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</row>
    <row r="54" spans="6:25" ht="16.5" customHeight="1"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4"/>
      <c r="W54" s="414"/>
      <c r="X54" s="414"/>
      <c r="Y54" s="414"/>
    </row>
    <row r="55" spans="6:25" ht="16.5" customHeight="1"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4"/>
      <c r="T55" s="414"/>
      <c r="U55" s="414"/>
      <c r="V55" s="414"/>
      <c r="W55" s="414"/>
      <c r="X55" s="414"/>
      <c r="Y55" s="414"/>
    </row>
    <row r="56" spans="6:25" ht="16.5" customHeight="1"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414"/>
      <c r="Q56" s="414"/>
      <c r="R56" s="414"/>
      <c r="S56" s="414"/>
      <c r="T56" s="414"/>
      <c r="U56" s="414"/>
      <c r="V56" s="414"/>
      <c r="W56" s="414"/>
      <c r="X56" s="414"/>
      <c r="Y56" s="414"/>
    </row>
    <row r="57" spans="6:25" ht="16.5" customHeight="1"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</row>
    <row r="58" spans="6:25" ht="16.5" customHeight="1"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</row>
    <row r="59" spans="6:25" ht="16.5" customHeight="1"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</row>
    <row r="60" spans="6:25" ht="16.5" customHeight="1">
      <c r="F60" s="414"/>
      <c r="G60" s="414"/>
      <c r="H60" s="414"/>
      <c r="I60" s="414"/>
      <c r="J60" s="414"/>
      <c r="K60" s="414"/>
      <c r="L60" s="414"/>
      <c r="M60" s="414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4"/>
    </row>
    <row r="61" spans="6:25" ht="16.5" customHeight="1">
      <c r="F61" s="414"/>
      <c r="G61" s="414"/>
      <c r="H61" s="414"/>
      <c r="I61" s="414"/>
      <c r="J61" s="414"/>
      <c r="K61" s="414"/>
      <c r="L61" s="414"/>
      <c r="M61" s="414"/>
      <c r="N61" s="414"/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</row>
    <row r="62" spans="6:25" ht="16.5" customHeight="1">
      <c r="F62" s="414"/>
      <c r="G62" s="414"/>
      <c r="H62" s="414"/>
      <c r="I62" s="414"/>
      <c r="J62" s="414"/>
      <c r="K62" s="414"/>
      <c r="L62" s="414"/>
      <c r="M62" s="414"/>
      <c r="N62" s="414"/>
      <c r="O62" s="414"/>
      <c r="P62" s="414"/>
      <c r="Q62" s="414"/>
      <c r="R62" s="414"/>
      <c r="S62" s="414"/>
      <c r="T62" s="414"/>
      <c r="U62" s="414"/>
      <c r="V62" s="414"/>
      <c r="W62" s="414"/>
      <c r="X62" s="414"/>
      <c r="Y62" s="414"/>
    </row>
    <row r="63" spans="6:25" ht="16.5" customHeight="1">
      <c r="F63" s="414"/>
      <c r="G63" s="414"/>
      <c r="H63" s="414"/>
      <c r="I63" s="414"/>
      <c r="J63" s="414"/>
      <c r="K63" s="414"/>
      <c r="L63" s="414"/>
      <c r="M63" s="414"/>
      <c r="N63" s="414"/>
      <c r="O63" s="414"/>
      <c r="P63" s="414"/>
      <c r="Q63" s="414"/>
      <c r="R63" s="414"/>
      <c r="S63" s="414"/>
      <c r="T63" s="414"/>
      <c r="U63" s="414"/>
      <c r="V63" s="414"/>
      <c r="W63" s="414"/>
      <c r="X63" s="414"/>
      <c r="Y63" s="414"/>
    </row>
    <row r="64" spans="6:25" ht="16.5" customHeight="1">
      <c r="F64" s="414"/>
      <c r="G64" s="414"/>
      <c r="H64" s="414"/>
      <c r="I64" s="414"/>
      <c r="J64" s="414"/>
      <c r="K64" s="414"/>
      <c r="L64" s="414"/>
      <c r="M64" s="414"/>
      <c r="N64" s="414"/>
      <c r="O64" s="414"/>
      <c r="P64" s="414"/>
      <c r="Q64" s="414"/>
      <c r="R64" s="414"/>
      <c r="S64" s="414"/>
      <c r="T64" s="414"/>
      <c r="U64" s="414"/>
      <c r="V64" s="414"/>
      <c r="W64" s="414"/>
      <c r="X64" s="414"/>
      <c r="Y64" s="414"/>
    </row>
    <row r="65" spans="6:25" ht="16.5" customHeight="1"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</row>
    <row r="66" spans="6:25" ht="16.5" customHeight="1"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</row>
    <row r="67" spans="6:25" ht="16.5" customHeight="1">
      <c r="F67" s="414"/>
      <c r="G67" s="414"/>
      <c r="H67" s="414"/>
      <c r="I67" s="414"/>
      <c r="J67" s="414"/>
      <c r="K67" s="414"/>
      <c r="L67" s="414"/>
      <c r="M67" s="414"/>
      <c r="N67" s="414"/>
      <c r="O67" s="414"/>
      <c r="P67" s="414"/>
      <c r="Q67" s="414"/>
      <c r="R67" s="414"/>
      <c r="S67" s="414"/>
      <c r="T67" s="414"/>
      <c r="U67" s="414"/>
      <c r="V67" s="414"/>
      <c r="W67" s="414"/>
      <c r="X67" s="414"/>
      <c r="Y67" s="414"/>
    </row>
    <row r="68" spans="6:25" ht="16.5" customHeight="1">
      <c r="F68" s="414"/>
      <c r="G68" s="414"/>
      <c r="H68" s="414"/>
      <c r="I68" s="414"/>
      <c r="J68" s="414"/>
      <c r="K68" s="414"/>
      <c r="L68" s="414"/>
      <c r="M68" s="414"/>
      <c r="N68" s="414"/>
      <c r="O68" s="414"/>
      <c r="P68" s="414"/>
      <c r="Q68" s="414"/>
      <c r="R68" s="414"/>
      <c r="S68" s="414"/>
      <c r="T68" s="414"/>
      <c r="U68" s="414"/>
      <c r="V68" s="414"/>
      <c r="W68" s="414"/>
      <c r="X68" s="414"/>
      <c r="Y68" s="414"/>
    </row>
    <row r="69" spans="6:25" ht="16.5" customHeight="1">
      <c r="F69" s="414"/>
      <c r="G69" s="414"/>
      <c r="H69" s="414"/>
      <c r="I69" s="414"/>
      <c r="J69" s="414"/>
      <c r="K69" s="414"/>
      <c r="L69" s="414"/>
      <c r="M69" s="414"/>
      <c r="N69" s="414"/>
      <c r="O69" s="414"/>
      <c r="P69" s="414"/>
      <c r="Q69" s="414"/>
      <c r="R69" s="414"/>
      <c r="S69" s="414"/>
      <c r="T69" s="414"/>
      <c r="U69" s="414"/>
      <c r="V69" s="414"/>
      <c r="W69" s="414"/>
      <c r="X69" s="414"/>
      <c r="Y69" s="414"/>
    </row>
    <row r="70" spans="6:25" ht="16.5" customHeight="1"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</row>
    <row r="71" spans="6:25" ht="16.5" customHeight="1"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</row>
    <row r="72" spans="6:25" ht="16.5" customHeight="1">
      <c r="F72" s="414"/>
      <c r="G72" s="414"/>
      <c r="H72" s="414"/>
      <c r="I72" s="414"/>
      <c r="J72" s="414"/>
      <c r="K72" s="414"/>
      <c r="L72" s="414"/>
      <c r="M72" s="414"/>
      <c r="N72" s="414"/>
      <c r="O72" s="414"/>
      <c r="P72" s="414"/>
      <c r="Q72" s="414"/>
      <c r="R72" s="414"/>
      <c r="S72" s="414"/>
      <c r="T72" s="414"/>
      <c r="U72" s="414"/>
      <c r="V72" s="414"/>
      <c r="W72" s="414"/>
      <c r="X72" s="414"/>
      <c r="Y72" s="414"/>
    </row>
    <row r="73" spans="6:25" ht="16.5" customHeight="1">
      <c r="F73" s="414"/>
      <c r="G73" s="414"/>
      <c r="H73" s="414"/>
      <c r="I73" s="414"/>
      <c r="J73" s="414"/>
      <c r="K73" s="414"/>
      <c r="L73" s="414"/>
      <c r="M73" s="414"/>
      <c r="N73" s="414"/>
      <c r="O73" s="414"/>
      <c r="P73" s="414"/>
      <c r="Q73" s="414"/>
      <c r="R73" s="414"/>
      <c r="S73" s="414"/>
      <c r="T73" s="414"/>
      <c r="U73" s="414"/>
      <c r="V73" s="414"/>
      <c r="W73" s="414"/>
      <c r="X73" s="414"/>
      <c r="Y73" s="414"/>
    </row>
    <row r="74" spans="6:25" ht="16.5" customHeight="1">
      <c r="F74" s="414"/>
      <c r="G74" s="414"/>
      <c r="H74" s="414"/>
      <c r="I74" s="414"/>
      <c r="J74" s="414"/>
      <c r="K74" s="414"/>
      <c r="L74" s="414"/>
      <c r="M74" s="414"/>
      <c r="N74" s="414"/>
      <c r="O74" s="414"/>
      <c r="P74" s="414"/>
      <c r="Q74" s="414"/>
      <c r="R74" s="414"/>
      <c r="S74" s="414"/>
      <c r="T74" s="414"/>
      <c r="U74" s="414"/>
      <c r="V74" s="414"/>
      <c r="W74" s="414"/>
      <c r="X74" s="414"/>
      <c r="Y74" s="414"/>
    </row>
    <row r="75" spans="6:25" ht="16.5" customHeight="1"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  <c r="T75" s="414"/>
      <c r="U75" s="414"/>
      <c r="V75" s="414"/>
      <c r="W75" s="414"/>
      <c r="X75" s="414"/>
      <c r="Y75" s="414"/>
    </row>
    <row r="76" spans="6:25" ht="16.5" customHeight="1">
      <c r="F76" s="414"/>
      <c r="G76" s="414"/>
      <c r="H76" s="414"/>
      <c r="I76" s="414"/>
      <c r="J76" s="414"/>
      <c r="K76" s="414"/>
      <c r="L76" s="414"/>
      <c r="M76" s="414"/>
      <c r="N76" s="414"/>
      <c r="O76" s="414"/>
      <c r="P76" s="414"/>
      <c r="Q76" s="414"/>
      <c r="R76" s="414"/>
      <c r="S76" s="414"/>
      <c r="T76" s="414"/>
      <c r="U76" s="414"/>
      <c r="V76" s="414"/>
      <c r="W76" s="414"/>
      <c r="X76" s="414"/>
      <c r="Y76" s="414"/>
    </row>
    <row r="77" spans="6:25" ht="16.5" customHeight="1">
      <c r="F77" s="414"/>
      <c r="G77" s="414"/>
      <c r="H77" s="414"/>
      <c r="I77" s="414"/>
      <c r="J77" s="414"/>
      <c r="K77" s="414"/>
      <c r="L77" s="414"/>
      <c r="M77" s="414"/>
      <c r="N77" s="414"/>
      <c r="O77" s="414"/>
      <c r="P77" s="414"/>
      <c r="Q77" s="414"/>
      <c r="R77" s="414"/>
      <c r="S77" s="414"/>
      <c r="T77" s="414"/>
      <c r="U77" s="414"/>
      <c r="V77" s="414"/>
      <c r="W77" s="414"/>
      <c r="X77" s="414"/>
      <c r="Y77" s="414"/>
    </row>
    <row r="78" spans="6:25" ht="16.5" customHeight="1">
      <c r="F78" s="414"/>
      <c r="G78" s="414"/>
      <c r="H78" s="414"/>
      <c r="I78" s="414"/>
      <c r="J78" s="414"/>
      <c r="K78" s="414"/>
      <c r="L78" s="414"/>
      <c r="M78" s="414"/>
      <c r="N78" s="414"/>
      <c r="O78" s="414"/>
      <c r="P78" s="414"/>
      <c r="Q78" s="414"/>
      <c r="R78" s="414"/>
      <c r="S78" s="414"/>
      <c r="T78" s="414"/>
      <c r="U78" s="414"/>
      <c r="V78" s="414"/>
      <c r="W78" s="414"/>
      <c r="X78" s="414"/>
      <c r="Y78" s="414"/>
    </row>
    <row r="79" spans="6:25" ht="16.5" customHeight="1">
      <c r="F79" s="414"/>
      <c r="G79" s="414"/>
      <c r="H79" s="414"/>
      <c r="I79" s="414"/>
      <c r="J79" s="414"/>
      <c r="K79" s="414"/>
      <c r="L79" s="414"/>
      <c r="M79" s="414"/>
      <c r="N79" s="414"/>
      <c r="O79" s="414"/>
      <c r="P79" s="414"/>
      <c r="Q79" s="414"/>
      <c r="R79" s="414"/>
      <c r="S79" s="414"/>
      <c r="T79" s="414"/>
      <c r="U79" s="414"/>
      <c r="V79" s="414"/>
      <c r="W79" s="414"/>
      <c r="X79" s="414"/>
      <c r="Y79" s="414"/>
    </row>
    <row r="80" spans="6:25" ht="16.5" customHeight="1">
      <c r="F80" s="414"/>
      <c r="G80" s="414"/>
      <c r="H80" s="414"/>
      <c r="I80" s="414"/>
      <c r="J80" s="414"/>
      <c r="K80" s="414"/>
      <c r="L80" s="414"/>
      <c r="M80" s="414"/>
      <c r="N80" s="414"/>
      <c r="O80" s="414"/>
      <c r="P80" s="414"/>
      <c r="Q80" s="414"/>
      <c r="R80" s="414"/>
      <c r="S80" s="414"/>
      <c r="T80" s="414"/>
      <c r="U80" s="414"/>
      <c r="V80" s="414"/>
      <c r="W80" s="414"/>
      <c r="X80" s="414"/>
      <c r="Y80" s="414"/>
    </row>
    <row r="81" spans="6:25" ht="16.5" customHeight="1">
      <c r="F81" s="414"/>
      <c r="G81" s="414"/>
      <c r="H81" s="414"/>
      <c r="I81" s="414"/>
      <c r="J81" s="414"/>
      <c r="K81" s="414"/>
      <c r="L81" s="414"/>
      <c r="M81" s="414"/>
      <c r="N81" s="414"/>
      <c r="O81" s="414"/>
      <c r="P81" s="414"/>
      <c r="Q81" s="414"/>
      <c r="R81" s="414"/>
      <c r="S81" s="414"/>
      <c r="T81" s="414"/>
      <c r="U81" s="414"/>
      <c r="V81" s="414"/>
      <c r="W81" s="414"/>
      <c r="X81" s="414"/>
      <c r="Y81" s="414"/>
    </row>
    <row r="82" spans="6:25" ht="16.5" customHeight="1"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</row>
    <row r="83" spans="6:25" ht="16.5" customHeight="1">
      <c r="F83" s="414"/>
      <c r="G83" s="414"/>
      <c r="H83" s="414"/>
      <c r="I83" s="414"/>
      <c r="J83" s="414"/>
      <c r="K83" s="414"/>
      <c r="L83" s="414"/>
      <c r="M83" s="414"/>
      <c r="N83" s="414"/>
      <c r="O83" s="414"/>
      <c r="P83" s="414"/>
      <c r="Q83" s="414"/>
      <c r="R83" s="414"/>
      <c r="S83" s="414"/>
      <c r="T83" s="414"/>
      <c r="U83" s="414"/>
      <c r="V83" s="414"/>
      <c r="W83" s="414"/>
      <c r="X83" s="414"/>
      <c r="Y83" s="414"/>
    </row>
    <row r="84" spans="6:25" ht="16.5" customHeight="1">
      <c r="F84" s="414"/>
      <c r="G84" s="414"/>
      <c r="H84" s="414"/>
      <c r="I84" s="414"/>
      <c r="J84" s="414"/>
      <c r="K84" s="414"/>
      <c r="L84" s="414"/>
      <c r="M84" s="414"/>
      <c r="N84" s="414"/>
      <c r="O84" s="414"/>
      <c r="P84" s="414"/>
      <c r="Q84" s="414"/>
      <c r="R84" s="414"/>
      <c r="S84" s="414"/>
      <c r="T84" s="414"/>
      <c r="U84" s="414"/>
      <c r="V84" s="414"/>
      <c r="W84" s="414"/>
      <c r="X84" s="414"/>
      <c r="Y84" s="414"/>
    </row>
    <row r="85" spans="6:25" ht="16.5" customHeight="1">
      <c r="F85" s="414"/>
      <c r="G85" s="414"/>
      <c r="H85" s="414"/>
      <c r="I85" s="414"/>
      <c r="J85" s="414"/>
      <c r="K85" s="414"/>
      <c r="L85" s="414"/>
      <c r="M85" s="414"/>
      <c r="N85" s="414"/>
      <c r="O85" s="414"/>
      <c r="P85" s="414"/>
      <c r="Q85" s="414"/>
      <c r="R85" s="414"/>
      <c r="S85" s="414"/>
      <c r="T85" s="414"/>
      <c r="U85" s="414"/>
      <c r="V85" s="414"/>
      <c r="W85" s="414"/>
      <c r="X85" s="414"/>
      <c r="Y85" s="414"/>
    </row>
    <row r="86" spans="6:25" ht="16.5" customHeight="1">
      <c r="F86" s="414"/>
      <c r="G86" s="414"/>
      <c r="H86" s="414"/>
      <c r="I86" s="414"/>
      <c r="J86" s="414"/>
      <c r="K86" s="414"/>
      <c r="L86" s="414"/>
      <c r="M86" s="414"/>
      <c r="N86" s="414"/>
      <c r="O86" s="414"/>
      <c r="P86" s="414"/>
      <c r="Q86" s="414"/>
      <c r="R86" s="414"/>
      <c r="S86" s="414"/>
      <c r="T86" s="414"/>
      <c r="U86" s="414"/>
      <c r="V86" s="414"/>
      <c r="W86" s="414"/>
      <c r="X86" s="414"/>
      <c r="Y86" s="414"/>
    </row>
    <row r="87" spans="6:25" ht="16.5" customHeight="1">
      <c r="F87" s="414"/>
      <c r="G87" s="414"/>
      <c r="H87" s="414"/>
      <c r="I87" s="414"/>
      <c r="J87" s="414"/>
      <c r="K87" s="414"/>
      <c r="L87" s="414"/>
      <c r="M87" s="414"/>
      <c r="N87" s="414"/>
      <c r="O87" s="414"/>
      <c r="P87" s="414"/>
      <c r="Q87" s="414"/>
      <c r="R87" s="414"/>
      <c r="S87" s="414"/>
      <c r="T87" s="414"/>
      <c r="U87" s="414"/>
      <c r="V87" s="414"/>
      <c r="W87" s="414"/>
      <c r="X87" s="414"/>
      <c r="Y87" s="414"/>
    </row>
    <row r="88" spans="6:25" ht="16.5" customHeight="1">
      <c r="F88" s="414"/>
      <c r="G88" s="414"/>
      <c r="H88" s="414"/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14"/>
      <c r="T88" s="414"/>
      <c r="U88" s="414"/>
      <c r="V88" s="414"/>
      <c r="W88" s="414"/>
      <c r="X88" s="414"/>
      <c r="Y88" s="414"/>
    </row>
    <row r="89" spans="6:25" ht="16.5" customHeight="1">
      <c r="F89" s="414"/>
      <c r="G89" s="414"/>
      <c r="H89" s="414"/>
      <c r="I89" s="414"/>
      <c r="J89" s="414"/>
      <c r="K89" s="414"/>
      <c r="L89" s="414"/>
      <c r="M89" s="414"/>
      <c r="N89" s="414"/>
      <c r="O89" s="414"/>
      <c r="P89" s="414"/>
      <c r="Q89" s="414"/>
      <c r="R89" s="414"/>
      <c r="S89" s="414"/>
      <c r="T89" s="414"/>
      <c r="U89" s="414"/>
      <c r="V89" s="414"/>
      <c r="W89" s="414"/>
      <c r="X89" s="414"/>
      <c r="Y89" s="414"/>
    </row>
    <row r="90" spans="6:25" ht="16.5" customHeight="1">
      <c r="F90" s="414"/>
      <c r="G90" s="414"/>
      <c r="H90" s="414"/>
      <c r="I90" s="414"/>
      <c r="J90" s="414"/>
      <c r="K90" s="414"/>
      <c r="L90" s="414"/>
      <c r="M90" s="414"/>
      <c r="N90" s="414"/>
      <c r="O90" s="414"/>
      <c r="P90" s="414"/>
      <c r="Q90" s="414"/>
      <c r="R90" s="414"/>
      <c r="S90" s="414"/>
      <c r="T90" s="414"/>
      <c r="U90" s="414"/>
      <c r="V90" s="414"/>
      <c r="W90" s="414"/>
      <c r="X90" s="414"/>
      <c r="Y90" s="414"/>
    </row>
    <row r="91" spans="6:25" ht="16.5" customHeight="1">
      <c r="F91" s="414"/>
      <c r="G91" s="414"/>
      <c r="H91" s="414"/>
      <c r="I91" s="414"/>
      <c r="J91" s="414"/>
      <c r="K91" s="414"/>
      <c r="L91" s="414"/>
      <c r="M91" s="414"/>
      <c r="N91" s="414"/>
      <c r="O91" s="414"/>
      <c r="P91" s="414"/>
      <c r="Q91" s="414"/>
      <c r="R91" s="414"/>
      <c r="S91" s="414"/>
      <c r="T91" s="414"/>
      <c r="U91" s="414"/>
      <c r="V91" s="414"/>
      <c r="W91" s="414"/>
      <c r="X91" s="414"/>
      <c r="Y91" s="414"/>
    </row>
    <row r="92" spans="6:25" ht="16.5" customHeight="1">
      <c r="F92" s="414"/>
      <c r="G92" s="414"/>
      <c r="H92" s="414"/>
      <c r="I92" s="414"/>
      <c r="J92" s="414"/>
      <c r="K92" s="414"/>
      <c r="L92" s="414"/>
      <c r="M92" s="414"/>
      <c r="N92" s="414"/>
      <c r="O92" s="414"/>
      <c r="P92" s="414"/>
      <c r="Q92" s="414"/>
      <c r="R92" s="414"/>
      <c r="S92" s="414"/>
      <c r="T92" s="414"/>
      <c r="U92" s="414"/>
      <c r="V92" s="414"/>
      <c r="W92" s="414"/>
      <c r="X92" s="414"/>
      <c r="Y92" s="414"/>
    </row>
    <row r="93" spans="6:25" ht="16.5" customHeight="1">
      <c r="F93" s="414"/>
      <c r="G93" s="414"/>
      <c r="H93" s="414"/>
      <c r="I93" s="414"/>
      <c r="J93" s="414"/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14"/>
      <c r="V93" s="414"/>
      <c r="W93" s="414"/>
      <c r="X93" s="414"/>
      <c r="Y93" s="414"/>
    </row>
    <row r="94" spans="6:25" ht="16.5" customHeight="1">
      <c r="F94" s="414"/>
      <c r="G94" s="414"/>
      <c r="H94" s="414"/>
      <c r="I94" s="414"/>
      <c r="J94" s="414"/>
      <c r="K94" s="414"/>
      <c r="L94" s="414"/>
      <c r="M94" s="414"/>
      <c r="N94" s="414"/>
      <c r="O94" s="414"/>
      <c r="P94" s="414"/>
      <c r="Q94" s="414"/>
      <c r="R94" s="414"/>
      <c r="S94" s="414"/>
      <c r="T94" s="414"/>
      <c r="U94" s="414"/>
      <c r="V94" s="414"/>
      <c r="W94" s="414"/>
      <c r="X94" s="414"/>
      <c r="Y94" s="414"/>
    </row>
    <row r="95" spans="6:25" ht="16.5" customHeight="1">
      <c r="F95" s="414"/>
      <c r="G95" s="414"/>
      <c r="H95" s="414"/>
      <c r="I95" s="414"/>
      <c r="J95" s="414"/>
      <c r="K95" s="414"/>
      <c r="L95" s="414"/>
      <c r="M95" s="414"/>
      <c r="N95" s="414"/>
      <c r="O95" s="414"/>
      <c r="P95" s="414"/>
      <c r="Q95" s="414"/>
      <c r="R95" s="414"/>
      <c r="S95" s="414"/>
      <c r="T95" s="414"/>
      <c r="U95" s="414"/>
      <c r="V95" s="414"/>
      <c r="W95" s="414"/>
      <c r="X95" s="414"/>
      <c r="Y95" s="414"/>
    </row>
    <row r="96" spans="6:25" ht="16.5" customHeight="1">
      <c r="F96" s="414"/>
      <c r="G96" s="414"/>
      <c r="H96" s="414"/>
      <c r="I96" s="414"/>
      <c r="J96" s="414"/>
      <c r="K96" s="414"/>
      <c r="L96" s="414"/>
      <c r="M96" s="414"/>
      <c r="N96" s="414"/>
      <c r="O96" s="414"/>
      <c r="P96" s="414"/>
      <c r="Q96" s="414"/>
      <c r="R96" s="414"/>
      <c r="S96" s="414"/>
      <c r="T96" s="414"/>
      <c r="U96" s="414"/>
      <c r="V96" s="414"/>
      <c r="W96" s="414"/>
      <c r="X96" s="414"/>
      <c r="Y96" s="414"/>
    </row>
    <row r="97" spans="6:25" ht="16.5" customHeight="1">
      <c r="F97" s="414"/>
      <c r="G97" s="414"/>
      <c r="H97" s="414"/>
      <c r="I97" s="414"/>
      <c r="J97" s="414"/>
      <c r="K97" s="414"/>
      <c r="L97" s="414"/>
      <c r="M97" s="414"/>
      <c r="N97" s="414"/>
      <c r="O97" s="414"/>
      <c r="P97" s="414"/>
      <c r="Q97" s="414"/>
      <c r="R97" s="414"/>
      <c r="S97" s="414"/>
      <c r="T97" s="414"/>
      <c r="U97" s="414"/>
      <c r="V97" s="414"/>
      <c r="W97" s="414"/>
      <c r="X97" s="414"/>
      <c r="Y97" s="414"/>
    </row>
    <row r="98" spans="6:25" ht="16.5" customHeight="1"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</row>
    <row r="99" spans="6:25" ht="16.5" customHeight="1">
      <c r="F99" s="414"/>
      <c r="G99" s="414"/>
      <c r="H99" s="414"/>
      <c r="I99" s="414"/>
      <c r="J99" s="414"/>
      <c r="K99" s="414"/>
      <c r="L99" s="414"/>
      <c r="M99" s="414"/>
      <c r="N99" s="414"/>
      <c r="O99" s="414"/>
      <c r="P99" s="414"/>
      <c r="Q99" s="414"/>
      <c r="R99" s="414"/>
      <c r="S99" s="414"/>
      <c r="T99" s="414"/>
      <c r="U99" s="414"/>
      <c r="V99" s="414"/>
      <c r="W99" s="414"/>
      <c r="X99" s="414"/>
      <c r="Y99" s="414"/>
    </row>
    <row r="100" spans="6:25" ht="16.5" customHeight="1">
      <c r="F100" s="414"/>
      <c r="G100" s="414"/>
      <c r="H100" s="414"/>
      <c r="I100" s="414"/>
      <c r="J100" s="414"/>
      <c r="K100" s="414"/>
      <c r="L100" s="414"/>
      <c r="M100" s="414"/>
      <c r="N100" s="414"/>
      <c r="O100" s="414"/>
      <c r="P100" s="414"/>
      <c r="Q100" s="414"/>
      <c r="R100" s="414"/>
      <c r="S100" s="414"/>
      <c r="T100" s="414"/>
      <c r="U100" s="414"/>
      <c r="V100" s="414"/>
      <c r="W100" s="414"/>
      <c r="X100" s="414"/>
      <c r="Y100" s="414"/>
    </row>
    <row r="101" spans="6:25" ht="16.5" customHeight="1">
      <c r="F101" s="414"/>
      <c r="G101" s="414"/>
      <c r="H101" s="414"/>
      <c r="I101" s="414"/>
      <c r="J101" s="414"/>
      <c r="K101" s="414"/>
      <c r="L101" s="414"/>
      <c r="M101" s="414"/>
      <c r="N101" s="414"/>
      <c r="O101" s="414"/>
      <c r="P101" s="414"/>
      <c r="Q101" s="414"/>
      <c r="R101" s="414"/>
      <c r="S101" s="414"/>
      <c r="T101" s="414"/>
      <c r="U101" s="414"/>
      <c r="V101" s="414"/>
      <c r="W101" s="414"/>
      <c r="X101" s="414"/>
      <c r="Y101" s="414"/>
    </row>
    <row r="102" spans="6:25" ht="16.5" customHeight="1">
      <c r="F102" s="414"/>
      <c r="G102" s="414"/>
      <c r="H102" s="414"/>
      <c r="I102" s="414"/>
      <c r="J102" s="414"/>
      <c r="K102" s="414"/>
      <c r="L102" s="414"/>
      <c r="M102" s="414"/>
      <c r="N102" s="414"/>
      <c r="O102" s="414"/>
      <c r="P102" s="414"/>
      <c r="Q102" s="414"/>
      <c r="R102" s="414"/>
      <c r="S102" s="414"/>
      <c r="T102" s="414"/>
      <c r="U102" s="414"/>
      <c r="V102" s="414"/>
      <c r="W102" s="414"/>
      <c r="X102" s="414"/>
      <c r="Y102" s="414"/>
    </row>
    <row r="103" spans="6:25" ht="16.5" customHeight="1">
      <c r="F103" s="414"/>
      <c r="G103" s="414"/>
      <c r="H103" s="414"/>
      <c r="I103" s="414"/>
      <c r="J103" s="414"/>
      <c r="K103" s="414"/>
      <c r="L103" s="414"/>
      <c r="M103" s="414"/>
      <c r="N103" s="414"/>
      <c r="O103" s="414"/>
      <c r="P103" s="414"/>
      <c r="Q103" s="414"/>
      <c r="R103" s="414"/>
      <c r="S103" s="414"/>
      <c r="T103" s="414"/>
      <c r="U103" s="414"/>
      <c r="V103" s="414"/>
      <c r="W103" s="414"/>
      <c r="X103" s="414"/>
      <c r="Y103" s="414"/>
    </row>
    <row r="104" spans="6:25" ht="16.5" customHeight="1">
      <c r="F104" s="414"/>
      <c r="G104" s="414"/>
      <c r="H104" s="414"/>
      <c r="I104" s="414"/>
      <c r="J104" s="414"/>
      <c r="K104" s="414"/>
      <c r="L104" s="414"/>
      <c r="M104" s="414"/>
      <c r="N104" s="414"/>
      <c r="O104" s="414"/>
      <c r="P104" s="414"/>
      <c r="Q104" s="414"/>
      <c r="R104" s="414"/>
      <c r="S104" s="414"/>
      <c r="T104" s="414"/>
      <c r="U104" s="414"/>
      <c r="V104" s="414"/>
      <c r="W104" s="414"/>
      <c r="X104" s="414"/>
      <c r="Y104" s="414"/>
    </row>
    <row r="105" spans="6:25" ht="16.5" customHeight="1">
      <c r="F105" s="414"/>
      <c r="G105" s="414"/>
      <c r="H105" s="414"/>
      <c r="I105" s="414"/>
      <c r="J105" s="414"/>
      <c r="K105" s="414"/>
      <c r="L105" s="414"/>
      <c r="M105" s="414"/>
      <c r="N105" s="414"/>
      <c r="O105" s="414"/>
      <c r="P105" s="414"/>
      <c r="Q105" s="414"/>
      <c r="R105" s="414"/>
      <c r="S105" s="414"/>
      <c r="T105" s="414"/>
      <c r="U105" s="414"/>
      <c r="V105" s="414"/>
      <c r="W105" s="414"/>
      <c r="X105" s="414"/>
      <c r="Y105" s="414"/>
    </row>
    <row r="106" spans="6:25" ht="16.5" customHeight="1">
      <c r="F106" s="414"/>
      <c r="G106" s="414"/>
      <c r="H106" s="414"/>
      <c r="I106" s="414"/>
      <c r="J106" s="414"/>
      <c r="K106" s="414"/>
      <c r="L106" s="414"/>
      <c r="M106" s="414"/>
      <c r="N106" s="414"/>
      <c r="O106" s="414"/>
      <c r="P106" s="414"/>
      <c r="Q106" s="414"/>
      <c r="R106" s="414"/>
      <c r="S106" s="414"/>
      <c r="T106" s="414"/>
      <c r="U106" s="414"/>
      <c r="V106" s="414"/>
      <c r="W106" s="414"/>
      <c r="X106" s="414"/>
      <c r="Y106" s="414"/>
    </row>
    <row r="107" spans="6:25" ht="16.5" customHeight="1">
      <c r="F107" s="414"/>
      <c r="G107" s="414"/>
      <c r="H107" s="414"/>
      <c r="I107" s="414"/>
      <c r="J107" s="414"/>
      <c r="K107" s="414"/>
      <c r="L107" s="414"/>
      <c r="M107" s="414"/>
      <c r="N107" s="414"/>
      <c r="O107" s="414"/>
      <c r="P107" s="414"/>
      <c r="Q107" s="414"/>
      <c r="R107" s="414"/>
      <c r="S107" s="414"/>
      <c r="T107" s="414"/>
      <c r="U107" s="414"/>
      <c r="V107" s="414"/>
      <c r="W107" s="414"/>
      <c r="X107" s="414"/>
      <c r="Y107" s="414"/>
    </row>
    <row r="108" spans="6:25" ht="16.5" customHeight="1">
      <c r="F108" s="414"/>
      <c r="G108" s="414"/>
      <c r="H108" s="414"/>
      <c r="I108" s="414"/>
      <c r="J108" s="414"/>
      <c r="K108" s="414"/>
      <c r="L108" s="414"/>
      <c r="M108" s="414"/>
      <c r="N108" s="414"/>
      <c r="O108" s="414"/>
      <c r="P108" s="414"/>
      <c r="Q108" s="414"/>
      <c r="R108" s="414"/>
      <c r="S108" s="414"/>
      <c r="T108" s="414"/>
      <c r="U108" s="414"/>
      <c r="V108" s="414"/>
      <c r="W108" s="414"/>
      <c r="X108" s="414"/>
      <c r="Y108" s="414"/>
    </row>
    <row r="109" spans="6:25" ht="16.5" customHeight="1">
      <c r="F109" s="414"/>
      <c r="G109" s="414"/>
      <c r="H109" s="414"/>
      <c r="I109" s="414"/>
      <c r="J109" s="414"/>
      <c r="K109" s="414"/>
      <c r="L109" s="414"/>
      <c r="M109" s="414"/>
      <c r="N109" s="414"/>
      <c r="O109" s="414"/>
      <c r="P109" s="414"/>
      <c r="Q109" s="414"/>
      <c r="R109" s="414"/>
      <c r="S109" s="414"/>
      <c r="T109" s="414"/>
      <c r="U109" s="414"/>
      <c r="V109" s="414"/>
      <c r="W109" s="414"/>
      <c r="X109" s="414"/>
      <c r="Y109" s="414"/>
    </row>
    <row r="110" spans="6:25" ht="16.5" customHeight="1">
      <c r="F110" s="414"/>
      <c r="G110" s="414"/>
      <c r="H110" s="414"/>
      <c r="I110" s="414"/>
      <c r="J110" s="414"/>
      <c r="K110" s="414"/>
      <c r="L110" s="414"/>
      <c r="M110" s="414"/>
      <c r="N110" s="414"/>
      <c r="O110" s="414"/>
      <c r="P110" s="414"/>
      <c r="Q110" s="414"/>
      <c r="R110" s="414"/>
      <c r="S110" s="414"/>
      <c r="T110" s="414"/>
      <c r="U110" s="414"/>
      <c r="V110" s="414"/>
      <c r="W110" s="414"/>
      <c r="X110" s="414"/>
      <c r="Y110" s="414"/>
    </row>
    <row r="111" spans="6:25" ht="16.5" customHeight="1">
      <c r="F111" s="414"/>
      <c r="G111" s="414"/>
      <c r="H111" s="414"/>
      <c r="I111" s="414"/>
      <c r="J111" s="414"/>
      <c r="K111" s="414"/>
      <c r="L111" s="414"/>
      <c r="M111" s="414"/>
      <c r="N111" s="414"/>
      <c r="O111" s="414"/>
      <c r="P111" s="414"/>
      <c r="Q111" s="414"/>
      <c r="R111" s="414"/>
      <c r="S111" s="414"/>
      <c r="T111" s="414"/>
      <c r="U111" s="414"/>
      <c r="V111" s="414"/>
      <c r="W111" s="414"/>
      <c r="X111" s="414"/>
      <c r="Y111" s="414"/>
    </row>
    <row r="112" spans="6:25" ht="16.5" customHeight="1">
      <c r="F112" s="414"/>
      <c r="G112" s="414"/>
      <c r="H112" s="414"/>
      <c r="I112" s="414"/>
      <c r="J112" s="414"/>
      <c r="K112" s="414"/>
      <c r="L112" s="414"/>
      <c r="M112" s="414"/>
      <c r="N112" s="414"/>
      <c r="O112" s="414"/>
      <c r="P112" s="414"/>
      <c r="Q112" s="414"/>
      <c r="R112" s="414"/>
      <c r="S112" s="414"/>
      <c r="T112" s="414"/>
      <c r="U112" s="414"/>
      <c r="V112" s="414"/>
      <c r="W112" s="414"/>
      <c r="X112" s="414"/>
      <c r="Y112" s="414"/>
    </row>
    <row r="113" spans="6:25" ht="16.5" customHeight="1">
      <c r="F113" s="414"/>
      <c r="G113" s="414"/>
      <c r="H113" s="414"/>
      <c r="I113" s="414"/>
      <c r="J113" s="414"/>
      <c r="K113" s="414"/>
      <c r="L113" s="414"/>
      <c r="M113" s="414"/>
      <c r="N113" s="414"/>
      <c r="O113" s="414"/>
      <c r="P113" s="414"/>
      <c r="Q113" s="414"/>
      <c r="R113" s="414"/>
      <c r="S113" s="414"/>
      <c r="T113" s="414"/>
      <c r="U113" s="414"/>
      <c r="V113" s="414"/>
      <c r="W113" s="414"/>
      <c r="X113" s="414"/>
      <c r="Y113" s="414"/>
    </row>
    <row r="114" spans="6:25" ht="16.5" customHeight="1"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4"/>
    </row>
    <row r="115" spans="6:25" ht="16.5" customHeight="1">
      <c r="F115" s="414"/>
      <c r="G115" s="414"/>
      <c r="H115" s="414"/>
      <c r="I115" s="414"/>
      <c r="J115" s="414"/>
      <c r="K115" s="414"/>
      <c r="L115" s="414"/>
      <c r="M115" s="414"/>
      <c r="N115" s="414"/>
      <c r="O115" s="414"/>
      <c r="P115" s="414"/>
      <c r="Q115" s="414"/>
      <c r="R115" s="414"/>
      <c r="S115" s="414"/>
      <c r="T115" s="414"/>
      <c r="U115" s="414"/>
      <c r="V115" s="414"/>
      <c r="W115" s="414"/>
      <c r="X115" s="414"/>
      <c r="Y115" s="414"/>
    </row>
    <row r="116" spans="6:25" ht="16.5" customHeight="1">
      <c r="F116" s="414"/>
      <c r="G116" s="414"/>
      <c r="H116" s="414"/>
      <c r="I116" s="414"/>
      <c r="J116" s="414"/>
      <c r="K116" s="414"/>
      <c r="L116" s="414"/>
      <c r="M116" s="414"/>
      <c r="N116" s="414"/>
      <c r="O116" s="414"/>
      <c r="P116" s="414"/>
      <c r="Q116" s="414"/>
      <c r="R116" s="414"/>
      <c r="S116" s="414"/>
      <c r="T116" s="414"/>
      <c r="U116" s="414"/>
      <c r="V116" s="414"/>
      <c r="W116" s="414"/>
      <c r="X116" s="414"/>
      <c r="Y116" s="414"/>
    </row>
    <row r="117" spans="6:25" ht="16.5" customHeight="1">
      <c r="F117" s="414"/>
      <c r="G117" s="414"/>
      <c r="H117" s="414"/>
      <c r="I117" s="414"/>
      <c r="J117" s="414"/>
      <c r="K117" s="414"/>
      <c r="L117" s="414"/>
      <c r="M117" s="414"/>
      <c r="N117" s="414"/>
      <c r="O117" s="414"/>
      <c r="P117" s="414"/>
      <c r="Q117" s="414"/>
      <c r="R117" s="414"/>
      <c r="S117" s="414"/>
      <c r="T117" s="414"/>
      <c r="U117" s="414"/>
      <c r="V117" s="414"/>
      <c r="W117" s="414"/>
      <c r="X117" s="414"/>
      <c r="Y117" s="414"/>
    </row>
    <row r="118" spans="6:25" ht="16.5" customHeight="1">
      <c r="F118" s="414"/>
      <c r="G118" s="414"/>
      <c r="H118" s="414"/>
      <c r="I118" s="414"/>
      <c r="J118" s="414"/>
      <c r="K118" s="414"/>
      <c r="L118" s="414"/>
      <c r="M118" s="414"/>
      <c r="N118" s="414"/>
      <c r="O118" s="414"/>
      <c r="P118" s="414"/>
      <c r="Q118" s="414"/>
      <c r="R118" s="414"/>
      <c r="S118" s="414"/>
      <c r="T118" s="414"/>
      <c r="U118" s="414"/>
      <c r="V118" s="414"/>
      <c r="W118" s="414"/>
      <c r="X118" s="414"/>
      <c r="Y118" s="414"/>
    </row>
    <row r="119" spans="6:25" ht="16.5" customHeight="1">
      <c r="F119" s="414"/>
      <c r="G119" s="414"/>
      <c r="H119" s="414"/>
      <c r="I119" s="414"/>
      <c r="J119" s="414"/>
      <c r="K119" s="414"/>
      <c r="L119" s="414"/>
      <c r="M119" s="414"/>
      <c r="N119" s="414"/>
      <c r="O119" s="414"/>
      <c r="P119" s="414"/>
      <c r="Q119" s="414"/>
      <c r="R119" s="414"/>
      <c r="S119" s="414"/>
      <c r="T119" s="414"/>
      <c r="U119" s="414"/>
      <c r="V119" s="414"/>
      <c r="W119" s="414"/>
      <c r="X119" s="414"/>
      <c r="Y119" s="414"/>
    </row>
    <row r="120" spans="6:25" ht="16.5" customHeight="1">
      <c r="F120" s="414"/>
      <c r="G120" s="414"/>
      <c r="H120" s="414"/>
      <c r="I120" s="414"/>
      <c r="J120" s="414"/>
      <c r="K120" s="414"/>
      <c r="L120" s="414"/>
      <c r="M120" s="414"/>
      <c r="N120" s="414"/>
      <c r="O120" s="414"/>
      <c r="P120" s="414"/>
      <c r="Q120" s="414"/>
      <c r="R120" s="414"/>
      <c r="S120" s="414"/>
      <c r="T120" s="414"/>
      <c r="U120" s="414"/>
      <c r="V120" s="414"/>
      <c r="W120" s="414"/>
      <c r="X120" s="414"/>
      <c r="Y120" s="414"/>
    </row>
    <row r="121" spans="6:25" ht="16.5" customHeight="1">
      <c r="F121" s="414"/>
      <c r="G121" s="414"/>
      <c r="H121" s="414"/>
      <c r="I121" s="414"/>
      <c r="J121" s="414"/>
      <c r="K121" s="414"/>
      <c r="L121" s="414"/>
      <c r="M121" s="414"/>
      <c r="N121" s="414"/>
      <c r="O121" s="414"/>
      <c r="P121" s="414"/>
      <c r="Q121" s="414"/>
      <c r="R121" s="414"/>
      <c r="S121" s="414"/>
      <c r="T121" s="414"/>
      <c r="U121" s="414"/>
      <c r="V121" s="414"/>
      <c r="W121" s="414"/>
      <c r="X121" s="414"/>
      <c r="Y121" s="414"/>
    </row>
    <row r="122" spans="6:25" ht="16.5" customHeight="1">
      <c r="F122" s="414"/>
      <c r="G122" s="414"/>
      <c r="H122" s="414"/>
      <c r="I122" s="414"/>
      <c r="J122" s="414"/>
      <c r="K122" s="414"/>
      <c r="L122" s="414"/>
      <c r="M122" s="414"/>
      <c r="N122" s="414"/>
      <c r="O122" s="414"/>
      <c r="P122" s="414"/>
      <c r="Q122" s="414"/>
      <c r="R122" s="414"/>
      <c r="S122" s="414"/>
      <c r="T122" s="414"/>
      <c r="U122" s="414"/>
      <c r="V122" s="414"/>
      <c r="W122" s="414"/>
      <c r="X122" s="414"/>
      <c r="Y122" s="414"/>
    </row>
    <row r="123" spans="6:25" ht="16.5" customHeight="1">
      <c r="F123" s="414"/>
      <c r="G123" s="414"/>
      <c r="H123" s="414"/>
      <c r="I123" s="414"/>
      <c r="J123" s="414"/>
      <c r="K123" s="414"/>
      <c r="L123" s="414"/>
      <c r="M123" s="414"/>
      <c r="N123" s="414"/>
      <c r="O123" s="414"/>
      <c r="P123" s="414"/>
      <c r="Q123" s="414"/>
      <c r="R123" s="414"/>
      <c r="S123" s="414"/>
      <c r="T123" s="414"/>
      <c r="U123" s="414"/>
      <c r="V123" s="414"/>
      <c r="W123" s="414"/>
      <c r="X123" s="414"/>
      <c r="Y123" s="414"/>
    </row>
    <row r="124" spans="6:25" ht="16.5" customHeight="1">
      <c r="F124" s="414"/>
      <c r="G124" s="414"/>
      <c r="H124" s="414"/>
      <c r="I124" s="414"/>
      <c r="J124" s="414"/>
      <c r="K124" s="414"/>
      <c r="L124" s="414"/>
      <c r="M124" s="414"/>
      <c r="N124" s="414"/>
      <c r="O124" s="414"/>
      <c r="P124" s="414"/>
      <c r="Q124" s="414"/>
      <c r="R124" s="414"/>
      <c r="S124" s="414"/>
      <c r="T124" s="414"/>
      <c r="U124" s="414"/>
      <c r="V124" s="414"/>
      <c r="W124" s="414"/>
      <c r="X124" s="414"/>
      <c r="Y124" s="414"/>
    </row>
    <row r="125" spans="6:25" ht="16.5" customHeight="1">
      <c r="F125" s="414"/>
      <c r="G125" s="414"/>
      <c r="H125" s="414"/>
      <c r="I125" s="414"/>
      <c r="J125" s="414"/>
      <c r="K125" s="414"/>
      <c r="L125" s="414"/>
      <c r="M125" s="414"/>
      <c r="N125" s="414"/>
      <c r="O125" s="414"/>
      <c r="P125" s="414"/>
      <c r="Q125" s="414"/>
      <c r="R125" s="414"/>
      <c r="S125" s="414"/>
      <c r="T125" s="414"/>
      <c r="U125" s="414"/>
      <c r="V125" s="414"/>
      <c r="W125" s="414"/>
      <c r="X125" s="414"/>
      <c r="Y125" s="414"/>
    </row>
    <row r="126" spans="6:25" ht="16.5" customHeight="1"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4"/>
      <c r="S126" s="414"/>
      <c r="T126" s="414"/>
      <c r="U126" s="414"/>
      <c r="V126" s="414"/>
      <c r="W126" s="414"/>
      <c r="X126" s="414"/>
      <c r="Y126" s="414"/>
    </row>
    <row r="127" spans="6:25" ht="16.5" customHeight="1">
      <c r="F127" s="414"/>
      <c r="G127" s="414"/>
      <c r="H127" s="414"/>
      <c r="I127" s="414"/>
      <c r="J127" s="414"/>
      <c r="K127" s="414"/>
      <c r="L127" s="414"/>
      <c r="M127" s="414"/>
      <c r="N127" s="414"/>
      <c r="O127" s="414"/>
      <c r="P127" s="414"/>
      <c r="Q127" s="414"/>
      <c r="R127" s="414"/>
      <c r="S127" s="414"/>
      <c r="T127" s="414"/>
      <c r="U127" s="414"/>
      <c r="V127" s="414"/>
      <c r="W127" s="414"/>
      <c r="X127" s="414"/>
      <c r="Y127" s="414"/>
    </row>
    <row r="128" spans="6:25" ht="16.5" customHeight="1">
      <c r="F128" s="414"/>
      <c r="G128" s="414"/>
      <c r="H128" s="414"/>
      <c r="I128" s="414"/>
      <c r="J128" s="414"/>
      <c r="K128" s="414"/>
      <c r="L128" s="414"/>
      <c r="M128" s="414"/>
      <c r="N128" s="414"/>
      <c r="O128" s="414"/>
      <c r="P128" s="414"/>
      <c r="Q128" s="414"/>
      <c r="R128" s="414"/>
      <c r="S128" s="414"/>
      <c r="T128" s="414"/>
      <c r="U128" s="414"/>
      <c r="V128" s="414"/>
      <c r="W128" s="414"/>
      <c r="X128" s="414"/>
      <c r="Y128" s="414"/>
    </row>
    <row r="129" spans="6:25" ht="16.5" customHeight="1">
      <c r="F129" s="414"/>
      <c r="G129" s="414"/>
      <c r="H129" s="414"/>
      <c r="I129" s="414"/>
      <c r="J129" s="414"/>
      <c r="K129" s="414"/>
      <c r="L129" s="414"/>
      <c r="M129" s="414"/>
      <c r="N129" s="414"/>
      <c r="O129" s="414"/>
      <c r="P129" s="414"/>
      <c r="Q129" s="414"/>
      <c r="R129" s="414"/>
      <c r="S129" s="414"/>
      <c r="T129" s="414"/>
      <c r="U129" s="414"/>
      <c r="V129" s="414"/>
      <c r="W129" s="414"/>
      <c r="X129" s="414"/>
      <c r="Y129" s="414"/>
    </row>
    <row r="130" spans="6:25" ht="16.5" customHeight="1"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4"/>
    </row>
    <row r="131" spans="6:25" ht="16.5" customHeight="1">
      <c r="F131" s="414"/>
      <c r="G131" s="414"/>
      <c r="H131" s="414"/>
      <c r="I131" s="414"/>
      <c r="J131" s="414"/>
      <c r="K131" s="414"/>
      <c r="L131" s="414"/>
      <c r="M131" s="414"/>
      <c r="N131" s="414"/>
      <c r="O131" s="414"/>
      <c r="P131" s="414"/>
      <c r="Q131" s="414"/>
      <c r="R131" s="414"/>
      <c r="S131" s="414"/>
      <c r="T131" s="414"/>
      <c r="U131" s="414"/>
      <c r="V131" s="414"/>
      <c r="W131" s="414"/>
      <c r="X131" s="414"/>
      <c r="Y131" s="414"/>
    </row>
    <row r="132" spans="6:25" ht="16.5" customHeight="1"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414"/>
      <c r="Q132" s="414"/>
      <c r="R132" s="414"/>
      <c r="S132" s="414"/>
      <c r="T132" s="414"/>
      <c r="U132" s="414"/>
      <c r="V132" s="414"/>
      <c r="W132" s="414"/>
      <c r="X132" s="414"/>
      <c r="Y132" s="414"/>
    </row>
    <row r="133" spans="6:25" ht="16.5" customHeight="1">
      <c r="F133" s="414"/>
      <c r="G133" s="414"/>
      <c r="H133" s="414"/>
      <c r="I133" s="414"/>
      <c r="J133" s="414"/>
      <c r="K133" s="414"/>
      <c r="L133" s="414"/>
      <c r="M133" s="414"/>
      <c r="N133" s="414"/>
      <c r="O133" s="414"/>
      <c r="P133" s="414"/>
      <c r="Q133" s="414"/>
      <c r="R133" s="414"/>
      <c r="S133" s="414"/>
      <c r="T133" s="414"/>
      <c r="U133" s="414"/>
      <c r="V133" s="414"/>
      <c r="W133" s="414"/>
      <c r="X133" s="414"/>
      <c r="Y133" s="414"/>
    </row>
    <row r="134" spans="6:25" ht="16.5" customHeight="1">
      <c r="F134" s="414"/>
      <c r="G134" s="414"/>
      <c r="H134" s="414"/>
      <c r="I134" s="414"/>
      <c r="J134" s="414"/>
      <c r="K134" s="414"/>
      <c r="L134" s="414"/>
      <c r="M134" s="414"/>
      <c r="N134" s="414"/>
      <c r="O134" s="414"/>
      <c r="P134" s="414"/>
      <c r="Q134" s="414"/>
      <c r="R134" s="414"/>
      <c r="S134" s="414"/>
      <c r="T134" s="414"/>
      <c r="U134" s="414"/>
      <c r="V134" s="414"/>
      <c r="W134" s="414"/>
      <c r="X134" s="414"/>
      <c r="Y134" s="414"/>
    </row>
    <row r="135" spans="6:25" ht="16.5" customHeight="1">
      <c r="F135" s="414"/>
      <c r="G135" s="414"/>
      <c r="H135" s="414"/>
      <c r="I135" s="414"/>
      <c r="J135" s="414"/>
      <c r="K135" s="414"/>
      <c r="L135" s="414"/>
      <c r="M135" s="414"/>
      <c r="N135" s="414"/>
      <c r="O135" s="414"/>
      <c r="P135" s="414"/>
      <c r="Q135" s="414"/>
      <c r="R135" s="414"/>
      <c r="S135" s="414"/>
      <c r="T135" s="414"/>
      <c r="U135" s="414"/>
      <c r="V135" s="414"/>
      <c r="W135" s="414"/>
      <c r="X135" s="414"/>
      <c r="Y135" s="414"/>
    </row>
    <row r="136" spans="6:25" ht="16.5" customHeight="1">
      <c r="F136" s="414"/>
      <c r="G136" s="414"/>
      <c r="H136" s="414"/>
      <c r="I136" s="414"/>
      <c r="J136" s="414"/>
      <c r="K136" s="414"/>
      <c r="L136" s="414"/>
      <c r="M136" s="414"/>
      <c r="N136" s="414"/>
      <c r="O136" s="414"/>
      <c r="P136" s="414"/>
      <c r="Q136" s="414"/>
      <c r="R136" s="414"/>
      <c r="S136" s="414"/>
      <c r="T136" s="414"/>
      <c r="U136" s="414"/>
      <c r="V136" s="414"/>
      <c r="W136" s="414"/>
      <c r="X136" s="414"/>
      <c r="Y136" s="414"/>
    </row>
    <row r="137" spans="6:25" ht="16.5" customHeight="1">
      <c r="F137" s="414"/>
      <c r="G137" s="414"/>
      <c r="H137" s="414"/>
      <c r="I137" s="414"/>
      <c r="J137" s="414"/>
      <c r="K137" s="414"/>
      <c r="L137" s="414"/>
      <c r="M137" s="414"/>
      <c r="N137" s="414"/>
      <c r="O137" s="414"/>
      <c r="P137" s="414"/>
      <c r="Q137" s="414"/>
      <c r="R137" s="414"/>
      <c r="S137" s="414"/>
      <c r="T137" s="414"/>
      <c r="U137" s="414"/>
      <c r="V137" s="414"/>
      <c r="W137" s="414"/>
      <c r="X137" s="414"/>
      <c r="Y137" s="414"/>
    </row>
    <row r="138" spans="6:25" ht="16.5" customHeight="1">
      <c r="F138" s="414"/>
      <c r="G138" s="414"/>
      <c r="H138" s="414"/>
      <c r="I138" s="414"/>
      <c r="J138" s="414"/>
      <c r="K138" s="414"/>
      <c r="L138" s="414"/>
      <c r="M138" s="414"/>
      <c r="N138" s="414"/>
      <c r="O138" s="414"/>
      <c r="P138" s="414"/>
      <c r="Q138" s="414"/>
      <c r="R138" s="414"/>
      <c r="S138" s="414"/>
      <c r="T138" s="414"/>
      <c r="U138" s="414"/>
      <c r="V138" s="414"/>
      <c r="W138" s="414"/>
      <c r="X138" s="414"/>
      <c r="Y138" s="414"/>
    </row>
    <row r="139" spans="6:25" ht="16.5" customHeight="1">
      <c r="F139" s="414"/>
      <c r="G139" s="414"/>
      <c r="H139" s="414"/>
      <c r="I139" s="414"/>
      <c r="J139" s="414"/>
      <c r="K139" s="414"/>
      <c r="L139" s="414"/>
      <c r="M139" s="414"/>
      <c r="N139" s="414"/>
      <c r="O139" s="414"/>
      <c r="P139" s="414"/>
      <c r="Q139" s="414"/>
      <c r="R139" s="414"/>
      <c r="S139" s="414"/>
      <c r="T139" s="414"/>
      <c r="U139" s="414"/>
      <c r="V139" s="414"/>
      <c r="W139" s="414"/>
      <c r="X139" s="414"/>
      <c r="Y139" s="414"/>
    </row>
    <row r="140" spans="6:25" ht="16.5" customHeight="1">
      <c r="F140" s="414"/>
      <c r="G140" s="414"/>
      <c r="H140" s="414"/>
      <c r="I140" s="414"/>
      <c r="J140" s="414"/>
      <c r="K140" s="414"/>
      <c r="L140" s="414"/>
      <c r="M140" s="414"/>
      <c r="N140" s="414"/>
      <c r="O140" s="414"/>
      <c r="P140" s="414"/>
      <c r="Q140" s="414"/>
      <c r="R140" s="414"/>
      <c r="S140" s="414"/>
      <c r="T140" s="414"/>
      <c r="U140" s="414"/>
      <c r="V140" s="414"/>
      <c r="W140" s="414"/>
      <c r="X140" s="414"/>
      <c r="Y140" s="414"/>
    </row>
    <row r="141" spans="6:25" ht="16.5" customHeight="1">
      <c r="F141" s="414"/>
      <c r="G141" s="414"/>
      <c r="H141" s="414"/>
      <c r="I141" s="414"/>
      <c r="J141" s="414"/>
      <c r="K141" s="414"/>
      <c r="L141" s="414"/>
      <c r="M141" s="414"/>
      <c r="N141" s="414"/>
      <c r="O141" s="414"/>
      <c r="P141" s="414"/>
      <c r="Q141" s="414"/>
      <c r="R141" s="414"/>
      <c r="S141" s="414"/>
      <c r="T141" s="414"/>
      <c r="U141" s="414"/>
      <c r="V141" s="414"/>
      <c r="W141" s="414"/>
      <c r="X141" s="414"/>
      <c r="Y141" s="414"/>
    </row>
    <row r="142" spans="6:25" ht="16.5" customHeight="1">
      <c r="F142" s="414"/>
      <c r="G142" s="414"/>
      <c r="H142" s="414"/>
      <c r="I142" s="414"/>
      <c r="J142" s="414"/>
      <c r="K142" s="414"/>
      <c r="L142" s="414"/>
      <c r="M142" s="414"/>
      <c r="N142" s="414"/>
      <c r="O142" s="414"/>
      <c r="P142" s="414"/>
      <c r="Q142" s="414"/>
      <c r="R142" s="414"/>
      <c r="S142" s="414"/>
      <c r="T142" s="414"/>
      <c r="U142" s="414"/>
      <c r="V142" s="414"/>
      <c r="W142" s="414"/>
      <c r="X142" s="414"/>
      <c r="Y142" s="414"/>
    </row>
    <row r="143" spans="6:25" ht="16.5" customHeight="1">
      <c r="F143" s="414"/>
      <c r="G143" s="414"/>
      <c r="H143" s="414"/>
      <c r="I143" s="414"/>
      <c r="J143" s="414"/>
      <c r="K143" s="414"/>
      <c r="L143" s="414"/>
      <c r="M143" s="414"/>
      <c r="N143" s="414"/>
      <c r="O143" s="414"/>
      <c r="P143" s="414"/>
      <c r="Q143" s="414"/>
      <c r="R143" s="414"/>
      <c r="S143" s="414"/>
      <c r="T143" s="414"/>
      <c r="U143" s="414"/>
      <c r="V143" s="414"/>
      <c r="W143" s="414"/>
      <c r="X143" s="414"/>
      <c r="Y143" s="414"/>
    </row>
    <row r="144" spans="6:25" ht="16.5" customHeight="1">
      <c r="F144" s="414"/>
      <c r="G144" s="414"/>
      <c r="H144" s="414"/>
      <c r="I144" s="414"/>
      <c r="J144" s="414"/>
      <c r="K144" s="414"/>
      <c r="L144" s="414"/>
      <c r="M144" s="414"/>
      <c r="N144" s="414"/>
      <c r="O144" s="414"/>
      <c r="P144" s="414"/>
      <c r="Q144" s="414"/>
      <c r="R144" s="414"/>
      <c r="S144" s="414"/>
      <c r="T144" s="414"/>
      <c r="U144" s="414"/>
      <c r="V144" s="414"/>
      <c r="W144" s="414"/>
      <c r="X144" s="414"/>
      <c r="Y144" s="414"/>
    </row>
    <row r="145" spans="6:25" ht="16.5" customHeight="1">
      <c r="F145" s="414"/>
      <c r="G145" s="414"/>
      <c r="H145" s="414"/>
      <c r="I145" s="414"/>
      <c r="J145" s="414"/>
      <c r="K145" s="414"/>
      <c r="L145" s="414"/>
      <c r="M145" s="414"/>
      <c r="N145" s="414"/>
      <c r="O145" s="414"/>
      <c r="P145" s="414"/>
      <c r="Q145" s="414"/>
      <c r="R145" s="414"/>
      <c r="S145" s="414"/>
      <c r="T145" s="414"/>
      <c r="U145" s="414"/>
      <c r="V145" s="414"/>
      <c r="W145" s="414"/>
      <c r="X145" s="414"/>
      <c r="Y145" s="414"/>
    </row>
    <row r="146" spans="6:25" ht="16.5" customHeight="1"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4"/>
    </row>
    <row r="147" spans="6:25" ht="16.5" customHeight="1">
      <c r="F147" s="414"/>
      <c r="G147" s="414"/>
      <c r="H147" s="414"/>
      <c r="I147" s="414"/>
      <c r="J147" s="414"/>
      <c r="K147" s="414"/>
      <c r="L147" s="414"/>
      <c r="M147" s="414"/>
      <c r="N147" s="414"/>
      <c r="O147" s="414"/>
      <c r="P147" s="414"/>
      <c r="Q147" s="414"/>
      <c r="R147" s="414"/>
      <c r="S147" s="414"/>
      <c r="T147" s="414"/>
      <c r="U147" s="414"/>
      <c r="V147" s="414"/>
      <c r="W147" s="414"/>
      <c r="X147" s="414"/>
      <c r="Y147" s="414"/>
    </row>
    <row r="148" spans="6:25" ht="16.5" customHeight="1">
      <c r="F148" s="414"/>
      <c r="G148" s="414"/>
      <c r="H148" s="414"/>
      <c r="I148" s="414"/>
      <c r="J148" s="414"/>
      <c r="K148" s="414"/>
      <c r="L148" s="414"/>
      <c r="M148" s="414"/>
      <c r="N148" s="414"/>
      <c r="O148" s="414"/>
      <c r="P148" s="414"/>
      <c r="Q148" s="414"/>
      <c r="R148" s="414"/>
      <c r="S148" s="414"/>
      <c r="T148" s="414"/>
      <c r="U148" s="414"/>
      <c r="V148" s="414"/>
      <c r="W148" s="414"/>
      <c r="X148" s="414"/>
      <c r="Y148" s="414"/>
    </row>
    <row r="149" spans="6:25" ht="16.5" customHeight="1">
      <c r="F149" s="414"/>
      <c r="G149" s="414"/>
      <c r="H149" s="414"/>
      <c r="I149" s="414"/>
      <c r="J149" s="414"/>
      <c r="K149" s="414"/>
      <c r="L149" s="414"/>
      <c r="M149" s="414"/>
      <c r="N149" s="414"/>
      <c r="O149" s="414"/>
      <c r="P149" s="414"/>
      <c r="Q149" s="414"/>
      <c r="R149" s="414"/>
      <c r="S149" s="414"/>
      <c r="T149" s="414"/>
      <c r="U149" s="414"/>
      <c r="V149" s="414"/>
      <c r="W149" s="414"/>
      <c r="X149" s="414"/>
      <c r="Y149" s="414"/>
    </row>
    <row r="150" spans="6:25" ht="16.5" customHeight="1">
      <c r="F150" s="414"/>
      <c r="G150" s="414"/>
      <c r="H150" s="414"/>
      <c r="I150" s="414"/>
      <c r="J150" s="414"/>
      <c r="K150" s="414"/>
      <c r="L150" s="414"/>
      <c r="M150" s="414"/>
      <c r="N150" s="414"/>
      <c r="O150" s="414"/>
      <c r="P150" s="414"/>
      <c r="Q150" s="414"/>
      <c r="R150" s="414"/>
      <c r="S150" s="414"/>
      <c r="T150" s="414"/>
      <c r="U150" s="414"/>
      <c r="V150" s="414"/>
      <c r="W150" s="414"/>
      <c r="X150" s="414"/>
      <c r="Y150" s="414"/>
    </row>
    <row r="151" spans="6:25" ht="16.5" customHeight="1">
      <c r="F151" s="414"/>
      <c r="G151" s="414"/>
      <c r="H151" s="414"/>
      <c r="I151" s="414"/>
      <c r="J151" s="414"/>
      <c r="K151" s="414"/>
      <c r="L151" s="414"/>
      <c r="M151" s="414"/>
      <c r="N151" s="414"/>
      <c r="O151" s="414"/>
      <c r="P151" s="414"/>
      <c r="Q151" s="414"/>
      <c r="R151" s="414"/>
      <c r="S151" s="414"/>
      <c r="T151" s="414"/>
      <c r="U151" s="414"/>
      <c r="V151" s="414"/>
      <c r="W151" s="414"/>
      <c r="X151" s="414"/>
      <c r="Y151" s="414"/>
    </row>
    <row r="152" spans="6:25" ht="16.5" customHeight="1">
      <c r="F152" s="414"/>
      <c r="G152" s="414"/>
      <c r="H152" s="414"/>
      <c r="I152" s="414"/>
      <c r="J152" s="414"/>
      <c r="K152" s="414"/>
      <c r="L152" s="414"/>
      <c r="M152" s="414"/>
      <c r="N152" s="414"/>
      <c r="O152" s="414"/>
      <c r="P152" s="414"/>
      <c r="Q152" s="414"/>
      <c r="R152" s="414"/>
      <c r="S152" s="414"/>
      <c r="T152" s="414"/>
      <c r="U152" s="414"/>
      <c r="V152" s="414"/>
      <c r="W152" s="414"/>
      <c r="X152" s="414"/>
      <c r="Y152" s="414"/>
    </row>
    <row r="153" spans="6:25" ht="16.5" customHeight="1">
      <c r="F153" s="414"/>
      <c r="G153" s="414"/>
      <c r="H153" s="414"/>
      <c r="I153" s="414"/>
      <c r="J153" s="414"/>
      <c r="K153" s="414"/>
      <c r="L153" s="414"/>
      <c r="M153" s="414"/>
      <c r="N153" s="414"/>
      <c r="O153" s="414"/>
      <c r="P153" s="414"/>
      <c r="Q153" s="414"/>
      <c r="R153" s="414"/>
      <c r="S153" s="414"/>
      <c r="T153" s="414"/>
      <c r="U153" s="414"/>
      <c r="V153" s="414"/>
      <c r="W153" s="414"/>
      <c r="X153" s="414"/>
      <c r="Y153" s="414"/>
    </row>
    <row r="154" spans="6:25" ht="16.5" customHeight="1">
      <c r="F154" s="414"/>
      <c r="G154" s="414"/>
      <c r="H154" s="414"/>
      <c r="I154" s="414"/>
      <c r="J154" s="414"/>
      <c r="K154" s="414"/>
      <c r="L154" s="414"/>
      <c r="M154" s="414"/>
      <c r="N154" s="414"/>
      <c r="O154" s="414"/>
      <c r="P154" s="414"/>
      <c r="Q154" s="414"/>
      <c r="R154" s="414"/>
      <c r="S154" s="414"/>
      <c r="T154" s="414"/>
      <c r="U154" s="414"/>
      <c r="V154" s="414"/>
      <c r="W154" s="414"/>
      <c r="X154" s="414"/>
      <c r="Y154" s="414"/>
    </row>
    <row r="155" spans="6:25" ht="16.5" customHeight="1">
      <c r="F155" s="414"/>
      <c r="G155" s="414"/>
      <c r="H155" s="414"/>
      <c r="I155" s="414"/>
      <c r="J155" s="414"/>
      <c r="K155" s="414"/>
      <c r="L155" s="414"/>
      <c r="M155" s="414"/>
      <c r="N155" s="414"/>
      <c r="O155" s="414"/>
      <c r="P155" s="414"/>
      <c r="Q155" s="414"/>
      <c r="R155" s="414"/>
      <c r="S155" s="414"/>
      <c r="T155" s="414"/>
      <c r="U155" s="414"/>
      <c r="V155" s="414"/>
      <c r="W155" s="414"/>
      <c r="X155" s="414"/>
      <c r="Y155" s="414"/>
    </row>
    <row r="156" spans="6:25" ht="16.5" customHeight="1">
      <c r="F156" s="414"/>
      <c r="G156" s="414"/>
      <c r="H156" s="414"/>
      <c r="I156" s="414"/>
      <c r="J156" s="414"/>
      <c r="K156" s="414"/>
      <c r="L156" s="414"/>
      <c r="M156" s="414"/>
      <c r="N156" s="414"/>
      <c r="O156" s="414"/>
      <c r="P156" s="414"/>
      <c r="Q156" s="414"/>
      <c r="R156" s="414"/>
      <c r="S156" s="414"/>
      <c r="T156" s="414"/>
      <c r="U156" s="414"/>
      <c r="V156" s="414"/>
      <c r="W156" s="414"/>
      <c r="X156" s="414"/>
      <c r="Y156" s="414"/>
    </row>
    <row r="157" spans="6:25" ht="16.5" customHeight="1">
      <c r="F157" s="414"/>
      <c r="G157" s="414"/>
      <c r="H157" s="414"/>
      <c r="I157" s="414"/>
      <c r="J157" s="414"/>
      <c r="K157" s="414"/>
      <c r="L157" s="414"/>
      <c r="M157" s="414"/>
      <c r="N157" s="414"/>
      <c r="O157" s="414"/>
      <c r="P157" s="414"/>
      <c r="Q157" s="414"/>
      <c r="R157" s="414"/>
      <c r="S157" s="414"/>
      <c r="T157" s="414"/>
      <c r="U157" s="414"/>
      <c r="V157" s="414"/>
      <c r="W157" s="414"/>
      <c r="X157" s="414"/>
      <c r="Y157" s="414"/>
    </row>
    <row r="158" spans="6:25" ht="16.5" customHeight="1">
      <c r="F158" s="414"/>
      <c r="G158" s="414"/>
      <c r="H158" s="414"/>
      <c r="I158" s="414"/>
      <c r="J158" s="414"/>
      <c r="K158" s="414"/>
      <c r="L158" s="414"/>
      <c r="M158" s="414"/>
      <c r="N158" s="414"/>
      <c r="O158" s="414"/>
      <c r="P158" s="414"/>
      <c r="Q158" s="414"/>
      <c r="R158" s="414"/>
      <c r="S158" s="414"/>
      <c r="T158" s="414"/>
      <c r="U158" s="414"/>
      <c r="V158" s="414"/>
      <c r="W158" s="414"/>
      <c r="X158" s="414"/>
      <c r="Y158" s="414"/>
    </row>
    <row r="159" spans="6:25" ht="16.5" customHeight="1">
      <c r="F159" s="414"/>
      <c r="G159" s="414"/>
      <c r="H159" s="414"/>
      <c r="I159" s="414"/>
      <c r="J159" s="414"/>
      <c r="K159" s="414"/>
      <c r="L159" s="414"/>
      <c r="M159" s="414"/>
      <c r="N159" s="414"/>
      <c r="O159" s="414"/>
      <c r="P159" s="414"/>
      <c r="Q159" s="414"/>
      <c r="R159" s="414"/>
      <c r="S159" s="414"/>
      <c r="T159" s="414"/>
      <c r="U159" s="414"/>
      <c r="V159" s="414"/>
      <c r="W159" s="414"/>
      <c r="X159" s="414"/>
      <c r="Y159" s="414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Y159"/>
  <sheetViews>
    <sheetView zoomScale="80" zoomScaleNormal="80" zoomScalePageLayoutView="0" workbookViewId="0" topLeftCell="A1">
      <selection activeCell="G20" sqref="G20"/>
    </sheetView>
  </sheetViews>
  <sheetFormatPr defaultColWidth="11.421875" defaultRowHeight="16.5" customHeight="1"/>
  <cols>
    <col min="1" max="2" width="4.140625" style="7" customWidth="1"/>
    <col min="3" max="3" width="5.421875" style="7" customWidth="1"/>
    <col min="4" max="5" width="13.57421875" style="7" customWidth="1"/>
    <col min="6" max="6" width="30.7109375" style="7" customWidth="1"/>
    <col min="7" max="7" width="40.7109375" style="7" customWidth="1"/>
    <col min="8" max="8" width="9.7109375" style="7" customWidth="1"/>
    <col min="9" max="9" width="4.28125" style="7" hidden="1" customWidth="1"/>
    <col min="10" max="10" width="16.28125" style="7" customWidth="1"/>
    <col min="11" max="11" width="16.421875" style="7" customWidth="1"/>
    <col min="12" max="14" width="9.7109375" style="7" customWidth="1"/>
    <col min="15" max="15" width="6.421875" style="7" customWidth="1"/>
    <col min="16" max="16" width="4.00390625" style="7" hidden="1" customWidth="1"/>
    <col min="17" max="17" width="12.8515625" style="7" hidden="1" customWidth="1"/>
    <col min="18" max="19" width="6.00390625" style="7" hidden="1" customWidth="1"/>
    <col min="20" max="20" width="11.7109375" style="7" hidden="1" customWidth="1"/>
    <col min="21" max="21" width="9.7109375" style="7" customWidth="1"/>
    <col min="22" max="22" width="15.7109375" style="7" customWidth="1"/>
    <col min="23" max="23" width="4.140625" style="7" customWidth="1"/>
    <col min="24" max="16384" width="11.421875" style="7" customWidth="1"/>
  </cols>
  <sheetData>
    <row r="1" s="3" customFormat="1" ht="26.25">
      <c r="W1" s="5"/>
    </row>
    <row r="2" spans="1:23" s="3" customFormat="1" ht="26.25">
      <c r="A2" s="80"/>
      <c r="B2" s="2" t="str">
        <f>+'TOT-0815'!B2</f>
        <v>ANEXO III al Memorándum D.T.E.E. N°   580 / 2016          .-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6" customFormat="1" ht="12.75">
      <c r="A3" s="81"/>
    </row>
    <row r="4" spans="1:4" s="10" customFormat="1" ht="11.25">
      <c r="A4" s="9" t="s">
        <v>2</v>
      </c>
      <c r="B4" s="82"/>
      <c r="C4" s="82"/>
      <c r="D4" s="82"/>
    </row>
    <row r="5" spans="1:4" s="10" customFormat="1" ht="11.25">
      <c r="A5" s="9" t="s">
        <v>3</v>
      </c>
      <c r="B5" s="82"/>
      <c r="C5" s="82"/>
      <c r="D5" s="82"/>
    </row>
    <row r="6" s="6" customFormat="1" ht="13.5" thickBot="1"/>
    <row r="7" spans="2:23" s="6" customFormat="1" ht="13.5" thickTop="1"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457"/>
    </row>
    <row r="8" spans="2:23" s="13" customFormat="1" ht="20.25">
      <c r="B8" s="87"/>
      <c r="C8" s="16"/>
      <c r="D8" s="16"/>
      <c r="E8" s="16"/>
      <c r="F8" s="458" t="s">
        <v>25</v>
      </c>
      <c r="N8" s="284"/>
      <c r="O8" s="284"/>
      <c r="P8" s="286"/>
      <c r="Q8" s="16"/>
      <c r="R8" s="16"/>
      <c r="S8" s="16"/>
      <c r="T8" s="16"/>
      <c r="U8" s="16"/>
      <c r="V8" s="16"/>
      <c r="W8" s="459"/>
    </row>
    <row r="9" spans="2:23" s="6" customFormat="1" ht="12.75">
      <c r="B9" s="47"/>
      <c r="C9" s="8"/>
      <c r="D9" s="8"/>
      <c r="E9" s="8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8"/>
      <c r="R9" s="8"/>
      <c r="S9" s="8"/>
      <c r="T9" s="8"/>
      <c r="U9" s="8"/>
      <c r="V9" s="8"/>
      <c r="W9" s="52"/>
    </row>
    <row r="10" spans="2:23" s="13" customFormat="1" ht="20.25">
      <c r="B10" s="87"/>
      <c r="C10" s="16"/>
      <c r="D10" s="16"/>
      <c r="E10" s="16"/>
      <c r="F10" s="460" t="s">
        <v>67</v>
      </c>
      <c r="G10" s="461"/>
      <c r="H10" s="284"/>
      <c r="I10" s="462"/>
      <c r="K10" s="462"/>
      <c r="L10" s="462"/>
      <c r="M10" s="462"/>
      <c r="N10" s="462"/>
      <c r="O10" s="462"/>
      <c r="P10" s="462"/>
      <c r="Q10" s="16"/>
      <c r="R10" s="16"/>
      <c r="S10" s="16"/>
      <c r="T10" s="16"/>
      <c r="U10" s="16"/>
      <c r="V10" s="16"/>
      <c r="W10" s="459"/>
    </row>
    <row r="11" spans="2:23" s="6" customFormat="1" ht="13.5">
      <c r="B11" s="47"/>
      <c r="C11" s="8"/>
      <c r="D11" s="8"/>
      <c r="E11" s="8"/>
      <c r="F11" s="463"/>
      <c r="G11" s="463"/>
      <c r="H11" s="81"/>
      <c r="I11" s="464"/>
      <c r="J11" s="59"/>
      <c r="K11" s="464"/>
      <c r="L11" s="464"/>
      <c r="M11" s="464"/>
      <c r="N11" s="464"/>
      <c r="O11" s="464"/>
      <c r="P11" s="464"/>
      <c r="Q11" s="8"/>
      <c r="R11" s="8"/>
      <c r="S11" s="8"/>
      <c r="T11" s="8"/>
      <c r="U11" s="8"/>
      <c r="V11" s="8"/>
      <c r="W11" s="52"/>
    </row>
    <row r="12" spans="2:23" s="13" customFormat="1" ht="20.25">
      <c r="B12" s="87"/>
      <c r="C12" s="16"/>
      <c r="D12" s="16"/>
      <c r="E12" s="16"/>
      <c r="F12" s="460" t="s">
        <v>78</v>
      </c>
      <c r="G12" s="461"/>
      <c r="H12" s="284"/>
      <c r="I12" s="462"/>
      <c r="K12" s="462"/>
      <c r="L12" s="462"/>
      <c r="M12" s="462"/>
      <c r="N12" s="462"/>
      <c r="O12" s="462"/>
      <c r="P12" s="462"/>
      <c r="Q12" s="16"/>
      <c r="R12" s="16"/>
      <c r="S12" s="16"/>
      <c r="T12" s="16"/>
      <c r="U12" s="16"/>
      <c r="V12" s="16"/>
      <c r="W12" s="459"/>
    </row>
    <row r="13" spans="2:23" s="6" customFormat="1" ht="13.5">
      <c r="B13" s="47"/>
      <c r="C13" s="8"/>
      <c r="D13" s="8"/>
      <c r="E13" s="8"/>
      <c r="F13" s="463"/>
      <c r="G13" s="463"/>
      <c r="H13" s="81"/>
      <c r="I13" s="464"/>
      <c r="J13" s="59"/>
      <c r="K13" s="464"/>
      <c r="L13" s="464"/>
      <c r="M13" s="464"/>
      <c r="N13" s="464"/>
      <c r="O13" s="464"/>
      <c r="P13" s="464"/>
      <c r="Q13" s="8"/>
      <c r="R13" s="8"/>
      <c r="S13" s="8"/>
      <c r="T13" s="8"/>
      <c r="U13" s="8"/>
      <c r="V13" s="8"/>
      <c r="W13" s="52"/>
    </row>
    <row r="14" spans="2:23" s="6" customFormat="1" ht="19.5">
      <c r="B14" s="27" t="str">
        <f>'TOT-0815'!B14</f>
        <v>Desde el 01 al 31 de agosto de 2015</v>
      </c>
      <c r="C14" s="31"/>
      <c r="D14" s="31"/>
      <c r="E14" s="31"/>
      <c r="F14" s="31"/>
      <c r="G14" s="31"/>
      <c r="H14" s="31"/>
      <c r="I14" s="465"/>
      <c r="J14" s="465"/>
      <c r="K14" s="465"/>
      <c r="L14" s="465"/>
      <c r="M14" s="465"/>
      <c r="N14" s="465"/>
      <c r="O14" s="465"/>
      <c r="P14" s="465"/>
      <c r="Q14" s="31"/>
      <c r="R14" s="31"/>
      <c r="S14" s="31"/>
      <c r="T14" s="31"/>
      <c r="U14" s="31"/>
      <c r="V14" s="31"/>
      <c r="W14" s="466"/>
    </row>
    <row r="15" spans="2:23" s="6" customFormat="1" ht="14.25" thickBot="1">
      <c r="B15" s="467"/>
      <c r="C15" s="468"/>
      <c r="D15" s="468"/>
      <c r="E15" s="468"/>
      <c r="F15" s="468"/>
      <c r="G15" s="468"/>
      <c r="H15" s="468"/>
      <c r="I15" s="469"/>
      <c r="J15" s="469"/>
      <c r="K15" s="469"/>
      <c r="L15" s="469"/>
      <c r="M15" s="469"/>
      <c r="N15" s="469"/>
      <c r="O15" s="469"/>
      <c r="P15" s="469"/>
      <c r="Q15" s="468"/>
      <c r="R15" s="468"/>
      <c r="S15" s="468"/>
      <c r="T15" s="468"/>
      <c r="U15" s="468"/>
      <c r="V15" s="468"/>
      <c r="W15" s="470"/>
    </row>
    <row r="16" spans="2:23" s="6" customFormat="1" ht="15" thickBot="1" thickTop="1">
      <c r="B16" s="47"/>
      <c r="C16" s="8"/>
      <c r="D16" s="8"/>
      <c r="E16" s="8"/>
      <c r="F16" s="471"/>
      <c r="G16" s="471"/>
      <c r="H16" s="472" t="s">
        <v>69</v>
      </c>
      <c r="I16" s="8"/>
      <c r="J16" s="5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52"/>
    </row>
    <row r="17" spans="2:23" s="6" customFormat="1" ht="16.5" customHeight="1" thickBot="1" thickTop="1">
      <c r="B17" s="47"/>
      <c r="C17" s="8"/>
      <c r="D17" s="8"/>
      <c r="E17" s="8"/>
      <c r="F17" s="473" t="s">
        <v>70</v>
      </c>
      <c r="G17" s="474">
        <v>252.67</v>
      </c>
      <c r="H17" s="475">
        <v>200</v>
      </c>
      <c r="V17" s="101"/>
      <c r="W17" s="52"/>
    </row>
    <row r="18" spans="2:23" s="6" customFormat="1" ht="16.5" customHeight="1" thickBot="1" thickTop="1">
      <c r="B18" s="47"/>
      <c r="C18" s="8"/>
      <c r="D18" s="8"/>
      <c r="E18" s="8"/>
      <c r="F18" s="476" t="s">
        <v>71</v>
      </c>
      <c r="G18" s="477" t="s">
        <v>76</v>
      </c>
      <c r="H18" s="475">
        <v>100</v>
      </c>
      <c r="O18" s="8"/>
      <c r="P18" s="8"/>
      <c r="Q18" s="8"/>
      <c r="R18" s="8"/>
      <c r="S18" s="8"/>
      <c r="T18" s="8"/>
      <c r="U18" s="8"/>
      <c r="V18" s="8"/>
      <c r="W18" s="52"/>
    </row>
    <row r="19" spans="2:23" s="6" customFormat="1" ht="16.5" customHeight="1" thickBot="1" thickTop="1">
      <c r="B19" s="47"/>
      <c r="C19" s="8"/>
      <c r="D19" s="8"/>
      <c r="E19" s="8"/>
      <c r="F19" s="478" t="s">
        <v>72</v>
      </c>
      <c r="G19" s="477">
        <v>202.141</v>
      </c>
      <c r="H19" s="475">
        <v>40</v>
      </c>
      <c r="K19" s="99"/>
      <c r="L19" s="100"/>
      <c r="M19" s="8"/>
      <c r="O19" s="8"/>
      <c r="Q19" s="8"/>
      <c r="R19" s="8"/>
      <c r="S19" s="8"/>
      <c r="T19" s="8"/>
      <c r="U19" s="8"/>
      <c r="V19" s="8"/>
      <c r="W19" s="52"/>
    </row>
    <row r="20" spans="2:23" s="6" customFormat="1" ht="16.5" customHeight="1" thickBot="1" thickTop="1">
      <c r="B20" s="47"/>
      <c r="C20" s="102">
        <v>3</v>
      </c>
      <c r="D20" s="102">
        <v>4</v>
      </c>
      <c r="E20" s="102">
        <v>5</v>
      </c>
      <c r="F20" s="102">
        <v>6</v>
      </c>
      <c r="G20" s="102">
        <v>7</v>
      </c>
      <c r="H20" s="102">
        <v>8</v>
      </c>
      <c r="I20" s="102">
        <v>9</v>
      </c>
      <c r="J20" s="102">
        <v>10</v>
      </c>
      <c r="K20" s="102">
        <v>11</v>
      </c>
      <c r="L20" s="102">
        <v>12</v>
      </c>
      <c r="M20" s="102">
        <v>13</v>
      </c>
      <c r="N20" s="102">
        <v>14</v>
      </c>
      <c r="O20" s="102">
        <v>15</v>
      </c>
      <c r="P20" s="102">
        <v>16</v>
      </c>
      <c r="Q20" s="102">
        <v>17</v>
      </c>
      <c r="R20" s="102">
        <v>18</v>
      </c>
      <c r="S20" s="102">
        <v>19</v>
      </c>
      <c r="T20" s="102">
        <v>20</v>
      </c>
      <c r="U20" s="102">
        <v>21</v>
      </c>
      <c r="V20" s="102">
        <v>22</v>
      </c>
      <c r="W20" s="52"/>
    </row>
    <row r="21" spans="2:23" s="6" customFormat="1" ht="33.75" customHeight="1" thickBot="1" thickTop="1">
      <c r="B21" s="47"/>
      <c r="C21" s="318" t="s">
        <v>30</v>
      </c>
      <c r="D21" s="103" t="s">
        <v>31</v>
      </c>
      <c r="E21" s="103" t="s">
        <v>32</v>
      </c>
      <c r="F21" s="106" t="s">
        <v>59</v>
      </c>
      <c r="G21" s="479" t="s">
        <v>60</v>
      </c>
      <c r="H21" s="480" t="s">
        <v>33</v>
      </c>
      <c r="I21" s="323" t="s">
        <v>37</v>
      </c>
      <c r="J21" s="104" t="s">
        <v>38</v>
      </c>
      <c r="K21" s="479" t="s">
        <v>39</v>
      </c>
      <c r="L21" s="481" t="s">
        <v>40</v>
      </c>
      <c r="M21" s="481" t="s">
        <v>41</v>
      </c>
      <c r="N21" s="111" t="s">
        <v>176</v>
      </c>
      <c r="O21" s="110" t="s">
        <v>44</v>
      </c>
      <c r="P21" s="482" t="s">
        <v>36</v>
      </c>
      <c r="Q21" s="483" t="s">
        <v>73</v>
      </c>
      <c r="R21" s="484" t="s">
        <v>74</v>
      </c>
      <c r="S21" s="485"/>
      <c r="T21" s="486" t="s">
        <v>49</v>
      </c>
      <c r="U21" s="122" t="s">
        <v>51</v>
      </c>
      <c r="V21" s="322" t="s">
        <v>52</v>
      </c>
      <c r="W21" s="52"/>
    </row>
    <row r="22" spans="2:23" s="6" customFormat="1" ht="16.5" customHeight="1" thickTop="1">
      <c r="B22" s="47"/>
      <c r="C22" s="332"/>
      <c r="D22" s="332"/>
      <c r="E22" s="332"/>
      <c r="F22" s="487"/>
      <c r="G22" s="487"/>
      <c r="H22" s="487"/>
      <c r="I22" s="272"/>
      <c r="J22" s="487"/>
      <c r="K22" s="487"/>
      <c r="L22" s="487"/>
      <c r="M22" s="487"/>
      <c r="N22" s="487"/>
      <c r="O22" s="487"/>
      <c r="P22" s="488"/>
      <c r="Q22" s="489"/>
      <c r="R22" s="490"/>
      <c r="S22" s="491"/>
      <c r="T22" s="492"/>
      <c r="U22" s="487"/>
      <c r="V22" s="493"/>
      <c r="W22" s="52"/>
    </row>
    <row r="23" spans="2:23" s="6" customFormat="1" ht="16.5" customHeight="1">
      <c r="B23" s="47"/>
      <c r="C23" s="142"/>
      <c r="D23" s="142"/>
      <c r="E23" s="142"/>
      <c r="F23" s="494"/>
      <c r="G23" s="494"/>
      <c r="H23" s="494"/>
      <c r="I23" s="495"/>
      <c r="J23" s="494"/>
      <c r="K23" s="494"/>
      <c r="L23" s="494"/>
      <c r="M23" s="494"/>
      <c r="N23" s="494"/>
      <c r="O23" s="494"/>
      <c r="P23" s="496"/>
      <c r="Q23" s="497"/>
      <c r="R23" s="498"/>
      <c r="S23" s="499"/>
      <c r="T23" s="500"/>
      <c r="U23" s="494"/>
      <c r="V23" s="501"/>
      <c r="W23" s="52"/>
    </row>
    <row r="24" spans="2:23" s="6" customFormat="1" ht="16.5" customHeight="1">
      <c r="B24" s="47"/>
      <c r="C24" s="142">
        <v>62</v>
      </c>
      <c r="D24" s="142">
        <v>290573</v>
      </c>
      <c r="E24" s="161">
        <v>5021</v>
      </c>
      <c r="F24" s="502" t="s">
        <v>267</v>
      </c>
      <c r="G24" s="502" t="s">
        <v>291</v>
      </c>
      <c r="H24" s="503">
        <v>132</v>
      </c>
      <c r="I24" s="504">
        <f aca="true" t="shared" si="0" ref="I24:I43">IF(H24=500,$G$17,IF(H24=220,$G$18,$G$19))</f>
        <v>202.141</v>
      </c>
      <c r="J24" s="505">
        <v>42218.47222222222</v>
      </c>
      <c r="K24" s="506">
        <v>42218.70694444444</v>
      </c>
      <c r="L24" s="507">
        <f aca="true" t="shared" si="1" ref="L24:L43">IF(F24="","",(K24-J24)*24)</f>
        <v>5.633333333360497</v>
      </c>
      <c r="M24" s="508">
        <f aca="true" t="shared" si="2" ref="M24:M43">IF(F24="","",ROUND((K24-J24)*24*60,0))</f>
        <v>338</v>
      </c>
      <c r="N24" s="170" t="s">
        <v>191</v>
      </c>
      <c r="O24" s="172" t="str">
        <f aca="true" t="shared" si="3" ref="O24:O43">IF(F24="","",IF(N24="P","--","NO"))</f>
        <v>--</v>
      </c>
      <c r="P24" s="509">
        <f aca="true" t="shared" si="4" ref="P24:P43">IF(H24=500,$H$17,IF(H24=220,$H$18,$H$19))</f>
        <v>40</v>
      </c>
      <c r="Q24" s="510">
        <f aca="true" t="shared" si="5" ref="Q24:Q43">IF(N24="P",I24*P24*ROUND(M24/60,2)*0.1,"--")</f>
        <v>4552.215319999999</v>
      </c>
      <c r="R24" s="498" t="str">
        <f aca="true" t="shared" si="6" ref="R24:R43">IF(AND(N24="F",O24="NO"),I24*P24,"--")</f>
        <v>--</v>
      </c>
      <c r="S24" s="499" t="str">
        <f aca="true" t="shared" si="7" ref="S24:S43">IF(N24="F",I24*P24*ROUND(M24/60,2),"--")</f>
        <v>--</v>
      </c>
      <c r="T24" s="500" t="str">
        <f aca="true" t="shared" si="8" ref="T24:T43">IF(N24="RF",I24*P24*ROUND(M24/60,2),"--")</f>
        <v>--</v>
      </c>
      <c r="U24" s="172" t="str">
        <f aca="true" t="shared" si="9" ref="U24:U43">IF(F24="","","SI")</f>
        <v>SI</v>
      </c>
      <c r="V24" s="511">
        <f aca="true" t="shared" si="10" ref="V24:V43">IF(F24="","",SUM(Q24:T24)*IF(U24="SI",1,2))</f>
        <v>4552.215319999999</v>
      </c>
      <c r="W24" s="52"/>
    </row>
    <row r="25" spans="2:23" s="6" customFormat="1" ht="16.5" customHeight="1">
      <c r="B25" s="47"/>
      <c r="C25" s="142">
        <v>63</v>
      </c>
      <c r="D25" s="142">
        <v>290574</v>
      </c>
      <c r="E25" s="142">
        <v>3602</v>
      </c>
      <c r="F25" s="502" t="s">
        <v>267</v>
      </c>
      <c r="G25" s="502" t="s">
        <v>292</v>
      </c>
      <c r="H25" s="503">
        <v>132</v>
      </c>
      <c r="I25" s="504">
        <f t="shared" si="0"/>
        <v>202.141</v>
      </c>
      <c r="J25" s="505">
        <v>42218.47222222222</v>
      </c>
      <c r="K25" s="506">
        <v>42218.708333333336</v>
      </c>
      <c r="L25" s="507">
        <f t="shared" si="1"/>
        <v>5.6666666668024845</v>
      </c>
      <c r="M25" s="508">
        <f t="shared" si="2"/>
        <v>340</v>
      </c>
      <c r="N25" s="170" t="s">
        <v>191</v>
      </c>
      <c r="O25" s="172" t="str">
        <f t="shared" si="3"/>
        <v>--</v>
      </c>
      <c r="P25" s="509">
        <f t="shared" si="4"/>
        <v>40</v>
      </c>
      <c r="Q25" s="510">
        <f t="shared" si="5"/>
        <v>4584.557879999999</v>
      </c>
      <c r="R25" s="498" t="str">
        <f t="shared" si="6"/>
        <v>--</v>
      </c>
      <c r="S25" s="499" t="str">
        <f t="shared" si="7"/>
        <v>--</v>
      </c>
      <c r="T25" s="500" t="str">
        <f t="shared" si="8"/>
        <v>--</v>
      </c>
      <c r="U25" s="172" t="str">
        <f t="shared" si="9"/>
        <v>SI</v>
      </c>
      <c r="V25" s="511">
        <f t="shared" si="10"/>
        <v>4584.557879999999</v>
      </c>
      <c r="W25" s="52"/>
    </row>
    <row r="26" spans="2:23" s="6" customFormat="1" ht="16.5" customHeight="1">
      <c r="B26" s="47"/>
      <c r="C26" s="142">
        <v>64</v>
      </c>
      <c r="D26" s="142">
        <v>290572</v>
      </c>
      <c r="E26" s="161">
        <v>5020</v>
      </c>
      <c r="F26" s="502" t="s">
        <v>267</v>
      </c>
      <c r="G26" s="502" t="s">
        <v>293</v>
      </c>
      <c r="H26" s="503">
        <v>132</v>
      </c>
      <c r="I26" s="504">
        <f t="shared" si="0"/>
        <v>202.141</v>
      </c>
      <c r="J26" s="505">
        <v>42218.49930555555</v>
      </c>
      <c r="K26" s="506">
        <v>42218.677083333336</v>
      </c>
      <c r="L26" s="507">
        <f t="shared" si="1"/>
        <v>4.2666666667792015</v>
      </c>
      <c r="M26" s="508">
        <f t="shared" si="2"/>
        <v>256</v>
      </c>
      <c r="N26" s="170" t="s">
        <v>191</v>
      </c>
      <c r="O26" s="172" t="str">
        <f t="shared" si="3"/>
        <v>--</v>
      </c>
      <c r="P26" s="509">
        <f t="shared" si="4"/>
        <v>40</v>
      </c>
      <c r="Q26" s="510">
        <f t="shared" si="5"/>
        <v>3452.5682799999995</v>
      </c>
      <c r="R26" s="498" t="str">
        <f t="shared" si="6"/>
        <v>--</v>
      </c>
      <c r="S26" s="499" t="str">
        <f t="shared" si="7"/>
        <v>--</v>
      </c>
      <c r="T26" s="500" t="str">
        <f t="shared" si="8"/>
        <v>--</v>
      </c>
      <c r="U26" s="172" t="str">
        <f t="shared" si="9"/>
        <v>SI</v>
      </c>
      <c r="V26" s="511">
        <f t="shared" si="10"/>
        <v>3452.5682799999995</v>
      </c>
      <c r="W26" s="52"/>
    </row>
    <row r="27" spans="2:23" s="6" customFormat="1" ht="16.5" customHeight="1">
      <c r="B27" s="47"/>
      <c r="C27" s="142">
        <v>65</v>
      </c>
      <c r="D27" s="142">
        <v>291354</v>
      </c>
      <c r="E27" s="142">
        <v>5021</v>
      </c>
      <c r="F27" s="502" t="s">
        <v>267</v>
      </c>
      <c r="G27" s="502" t="s">
        <v>291</v>
      </c>
      <c r="H27" s="503">
        <v>132</v>
      </c>
      <c r="I27" s="504">
        <f t="shared" si="0"/>
        <v>202.141</v>
      </c>
      <c r="J27" s="505">
        <v>42239.459027777775</v>
      </c>
      <c r="K27" s="506">
        <v>42239.66388888889</v>
      </c>
      <c r="L27" s="507">
        <f t="shared" si="1"/>
        <v>4.9166666668024845</v>
      </c>
      <c r="M27" s="508">
        <f t="shared" si="2"/>
        <v>295</v>
      </c>
      <c r="N27" s="170" t="s">
        <v>191</v>
      </c>
      <c r="O27" s="172" t="str">
        <f t="shared" si="3"/>
        <v>--</v>
      </c>
      <c r="P27" s="509">
        <f t="shared" si="4"/>
        <v>40</v>
      </c>
      <c r="Q27" s="510">
        <f t="shared" si="5"/>
        <v>3978.13488</v>
      </c>
      <c r="R27" s="498" t="str">
        <f t="shared" si="6"/>
        <v>--</v>
      </c>
      <c r="S27" s="499" t="str">
        <f t="shared" si="7"/>
        <v>--</v>
      </c>
      <c r="T27" s="500" t="str">
        <f t="shared" si="8"/>
        <v>--</v>
      </c>
      <c r="U27" s="172" t="str">
        <f t="shared" si="9"/>
        <v>SI</v>
      </c>
      <c r="V27" s="511">
        <f t="shared" si="10"/>
        <v>3978.13488</v>
      </c>
      <c r="W27" s="52"/>
    </row>
    <row r="28" spans="2:23" s="6" customFormat="1" ht="16.5" customHeight="1">
      <c r="B28" s="47"/>
      <c r="C28" s="142">
        <v>66</v>
      </c>
      <c r="D28" s="142">
        <v>291355</v>
      </c>
      <c r="E28" s="161">
        <v>5020</v>
      </c>
      <c r="F28" s="502" t="s">
        <v>267</v>
      </c>
      <c r="G28" s="502" t="s">
        <v>293</v>
      </c>
      <c r="H28" s="503">
        <v>132</v>
      </c>
      <c r="I28" s="504">
        <f t="shared" si="0"/>
        <v>202.141</v>
      </c>
      <c r="J28" s="505">
        <v>42239.46527777778</v>
      </c>
      <c r="K28" s="506">
        <v>42239.65972222222</v>
      </c>
      <c r="L28" s="507">
        <f t="shared" si="1"/>
        <v>4.666666666511446</v>
      </c>
      <c r="M28" s="508">
        <f t="shared" si="2"/>
        <v>280</v>
      </c>
      <c r="N28" s="170" t="s">
        <v>191</v>
      </c>
      <c r="O28" s="172" t="str">
        <f t="shared" si="3"/>
        <v>--</v>
      </c>
      <c r="P28" s="509">
        <f t="shared" si="4"/>
        <v>40</v>
      </c>
      <c r="Q28" s="510">
        <f t="shared" si="5"/>
        <v>3775.99388</v>
      </c>
      <c r="R28" s="498" t="str">
        <f t="shared" si="6"/>
        <v>--</v>
      </c>
      <c r="S28" s="499" t="str">
        <f t="shared" si="7"/>
        <v>--</v>
      </c>
      <c r="T28" s="500" t="str">
        <f t="shared" si="8"/>
        <v>--</v>
      </c>
      <c r="U28" s="172" t="str">
        <f t="shared" si="9"/>
        <v>SI</v>
      </c>
      <c r="V28" s="511">
        <f t="shared" si="10"/>
        <v>3775.99388</v>
      </c>
      <c r="W28" s="52"/>
    </row>
    <row r="29" spans="2:23" s="6" customFormat="1" ht="16.5" customHeight="1">
      <c r="B29" s="47"/>
      <c r="C29" s="142">
        <v>67</v>
      </c>
      <c r="D29" s="142">
        <v>291356</v>
      </c>
      <c r="E29" s="142">
        <v>3602</v>
      </c>
      <c r="F29" s="502" t="s">
        <v>267</v>
      </c>
      <c r="G29" s="502" t="s">
        <v>292</v>
      </c>
      <c r="H29" s="503">
        <v>132</v>
      </c>
      <c r="I29" s="504">
        <f t="shared" si="0"/>
        <v>202.141</v>
      </c>
      <c r="J29" s="505">
        <v>42239.498611111114</v>
      </c>
      <c r="K29" s="506">
        <v>42239.65972222222</v>
      </c>
      <c r="L29" s="507">
        <f t="shared" si="1"/>
        <v>3.8666666665230878</v>
      </c>
      <c r="M29" s="508">
        <f t="shared" si="2"/>
        <v>232</v>
      </c>
      <c r="N29" s="170" t="s">
        <v>191</v>
      </c>
      <c r="O29" s="172" t="str">
        <f t="shared" si="3"/>
        <v>--</v>
      </c>
      <c r="P29" s="509">
        <f t="shared" si="4"/>
        <v>40</v>
      </c>
      <c r="Q29" s="510">
        <f t="shared" si="5"/>
        <v>3129.14268</v>
      </c>
      <c r="R29" s="498" t="str">
        <f t="shared" si="6"/>
        <v>--</v>
      </c>
      <c r="S29" s="499" t="str">
        <f t="shared" si="7"/>
        <v>--</v>
      </c>
      <c r="T29" s="500" t="str">
        <f t="shared" si="8"/>
        <v>--</v>
      </c>
      <c r="U29" s="172" t="str">
        <f t="shared" si="9"/>
        <v>SI</v>
      </c>
      <c r="V29" s="511">
        <f t="shared" si="10"/>
        <v>3129.14268</v>
      </c>
      <c r="W29" s="52"/>
    </row>
    <row r="30" spans="2:23" s="6" customFormat="1" ht="16.5" customHeight="1">
      <c r="B30" s="47"/>
      <c r="C30" s="142"/>
      <c r="D30" s="142"/>
      <c r="E30" s="161"/>
      <c r="F30" s="502"/>
      <c r="G30" s="502"/>
      <c r="H30" s="503"/>
      <c r="I30" s="504">
        <f t="shared" si="0"/>
        <v>202.141</v>
      </c>
      <c r="J30" s="505"/>
      <c r="K30" s="506"/>
      <c r="L30" s="507">
        <f t="shared" si="1"/>
      </c>
      <c r="M30" s="508">
        <f t="shared" si="2"/>
      </c>
      <c r="N30" s="170"/>
      <c r="O30" s="172">
        <f t="shared" si="3"/>
      </c>
      <c r="P30" s="509">
        <f t="shared" si="4"/>
        <v>40</v>
      </c>
      <c r="Q30" s="510" t="str">
        <f t="shared" si="5"/>
        <v>--</v>
      </c>
      <c r="R30" s="498" t="str">
        <f t="shared" si="6"/>
        <v>--</v>
      </c>
      <c r="S30" s="499" t="str">
        <f t="shared" si="7"/>
        <v>--</v>
      </c>
      <c r="T30" s="500" t="str">
        <f t="shared" si="8"/>
        <v>--</v>
      </c>
      <c r="U30" s="172">
        <f t="shared" si="9"/>
      </c>
      <c r="V30" s="511">
        <f t="shared" si="10"/>
      </c>
      <c r="W30" s="52"/>
    </row>
    <row r="31" spans="2:23" s="6" customFormat="1" ht="16.5" customHeight="1">
      <c r="B31" s="47"/>
      <c r="C31" s="142"/>
      <c r="D31" s="142"/>
      <c r="E31" s="142"/>
      <c r="F31" s="502"/>
      <c r="G31" s="502"/>
      <c r="H31" s="503"/>
      <c r="I31" s="504">
        <f t="shared" si="0"/>
        <v>202.141</v>
      </c>
      <c r="J31" s="505"/>
      <c r="K31" s="506"/>
      <c r="L31" s="507">
        <f t="shared" si="1"/>
      </c>
      <c r="M31" s="508">
        <f t="shared" si="2"/>
      </c>
      <c r="N31" s="170"/>
      <c r="O31" s="172">
        <f t="shared" si="3"/>
      </c>
      <c r="P31" s="509">
        <f t="shared" si="4"/>
        <v>40</v>
      </c>
      <c r="Q31" s="510" t="str">
        <f t="shared" si="5"/>
        <v>--</v>
      </c>
      <c r="R31" s="498" t="str">
        <f t="shared" si="6"/>
        <v>--</v>
      </c>
      <c r="S31" s="499" t="str">
        <f t="shared" si="7"/>
        <v>--</v>
      </c>
      <c r="T31" s="500" t="str">
        <f t="shared" si="8"/>
        <v>--</v>
      </c>
      <c r="U31" s="172">
        <f t="shared" si="9"/>
      </c>
      <c r="V31" s="511">
        <f t="shared" si="10"/>
      </c>
      <c r="W31" s="52"/>
    </row>
    <row r="32" spans="2:23" s="6" customFormat="1" ht="16.5" customHeight="1">
      <c r="B32" s="47"/>
      <c r="C32" s="142"/>
      <c r="D32" s="142"/>
      <c r="E32" s="161"/>
      <c r="F32" s="502"/>
      <c r="G32" s="502"/>
      <c r="H32" s="503"/>
      <c r="I32" s="504">
        <f t="shared" si="0"/>
        <v>202.141</v>
      </c>
      <c r="J32" s="505"/>
      <c r="K32" s="506"/>
      <c r="L32" s="507">
        <f t="shared" si="1"/>
      </c>
      <c r="M32" s="508">
        <f t="shared" si="2"/>
      </c>
      <c r="N32" s="170"/>
      <c r="O32" s="172">
        <f t="shared" si="3"/>
      </c>
      <c r="P32" s="509">
        <f t="shared" si="4"/>
        <v>40</v>
      </c>
      <c r="Q32" s="510" t="str">
        <f t="shared" si="5"/>
        <v>--</v>
      </c>
      <c r="R32" s="498" t="str">
        <f t="shared" si="6"/>
        <v>--</v>
      </c>
      <c r="S32" s="499" t="str">
        <f t="shared" si="7"/>
        <v>--</v>
      </c>
      <c r="T32" s="500" t="str">
        <f t="shared" si="8"/>
        <v>--</v>
      </c>
      <c r="U32" s="172">
        <f t="shared" si="9"/>
      </c>
      <c r="V32" s="511">
        <f t="shared" si="10"/>
      </c>
      <c r="W32" s="52"/>
    </row>
    <row r="33" spans="2:23" s="6" customFormat="1" ht="16.5" customHeight="1">
      <c r="B33" s="47"/>
      <c r="C33" s="142"/>
      <c r="D33" s="142"/>
      <c r="E33" s="142"/>
      <c r="F33" s="502"/>
      <c r="G33" s="502"/>
      <c r="H33" s="503"/>
      <c r="I33" s="504">
        <f t="shared" si="0"/>
        <v>202.141</v>
      </c>
      <c r="J33" s="505"/>
      <c r="K33" s="506"/>
      <c r="L33" s="507">
        <f t="shared" si="1"/>
      </c>
      <c r="M33" s="508">
        <f t="shared" si="2"/>
      </c>
      <c r="N33" s="170"/>
      <c r="O33" s="172">
        <f t="shared" si="3"/>
      </c>
      <c r="P33" s="509">
        <f t="shared" si="4"/>
        <v>40</v>
      </c>
      <c r="Q33" s="510" t="str">
        <f t="shared" si="5"/>
        <v>--</v>
      </c>
      <c r="R33" s="498" t="str">
        <f t="shared" si="6"/>
        <v>--</v>
      </c>
      <c r="S33" s="499" t="str">
        <f t="shared" si="7"/>
        <v>--</v>
      </c>
      <c r="T33" s="500" t="str">
        <f t="shared" si="8"/>
        <v>--</v>
      </c>
      <c r="U33" s="172">
        <f t="shared" si="9"/>
      </c>
      <c r="V33" s="511">
        <f t="shared" si="10"/>
      </c>
      <c r="W33" s="52"/>
    </row>
    <row r="34" spans="2:23" s="6" customFormat="1" ht="16.5" customHeight="1">
      <c r="B34" s="47"/>
      <c r="C34" s="142"/>
      <c r="D34" s="142"/>
      <c r="E34" s="161"/>
      <c r="F34" s="502"/>
      <c r="G34" s="502"/>
      <c r="H34" s="503"/>
      <c r="I34" s="504">
        <f t="shared" si="0"/>
        <v>202.141</v>
      </c>
      <c r="J34" s="505"/>
      <c r="K34" s="506"/>
      <c r="L34" s="507">
        <f t="shared" si="1"/>
      </c>
      <c r="M34" s="508">
        <f t="shared" si="2"/>
      </c>
      <c r="N34" s="170"/>
      <c r="O34" s="172">
        <f t="shared" si="3"/>
      </c>
      <c r="P34" s="509">
        <f t="shared" si="4"/>
        <v>40</v>
      </c>
      <c r="Q34" s="510" t="str">
        <f t="shared" si="5"/>
        <v>--</v>
      </c>
      <c r="R34" s="498" t="str">
        <f t="shared" si="6"/>
        <v>--</v>
      </c>
      <c r="S34" s="499" t="str">
        <f t="shared" si="7"/>
        <v>--</v>
      </c>
      <c r="T34" s="500" t="str">
        <f t="shared" si="8"/>
        <v>--</v>
      </c>
      <c r="U34" s="172">
        <f t="shared" si="9"/>
      </c>
      <c r="V34" s="511">
        <f t="shared" si="10"/>
      </c>
      <c r="W34" s="52"/>
    </row>
    <row r="35" spans="2:23" s="6" customFormat="1" ht="16.5" customHeight="1">
      <c r="B35" s="47"/>
      <c r="C35" s="142"/>
      <c r="D35" s="142"/>
      <c r="E35" s="142"/>
      <c r="F35" s="502"/>
      <c r="G35" s="502"/>
      <c r="H35" s="503"/>
      <c r="I35" s="504">
        <f t="shared" si="0"/>
        <v>202.141</v>
      </c>
      <c r="J35" s="505"/>
      <c r="K35" s="506"/>
      <c r="L35" s="507">
        <f t="shared" si="1"/>
      </c>
      <c r="M35" s="508">
        <f t="shared" si="2"/>
      </c>
      <c r="N35" s="170"/>
      <c r="O35" s="172">
        <f t="shared" si="3"/>
      </c>
      <c r="P35" s="509">
        <f t="shared" si="4"/>
        <v>40</v>
      </c>
      <c r="Q35" s="510" t="str">
        <f t="shared" si="5"/>
        <v>--</v>
      </c>
      <c r="R35" s="498" t="str">
        <f t="shared" si="6"/>
        <v>--</v>
      </c>
      <c r="S35" s="499" t="str">
        <f t="shared" si="7"/>
        <v>--</v>
      </c>
      <c r="T35" s="500" t="str">
        <f t="shared" si="8"/>
        <v>--</v>
      </c>
      <c r="U35" s="172">
        <f t="shared" si="9"/>
      </c>
      <c r="V35" s="511">
        <f t="shared" si="10"/>
      </c>
      <c r="W35" s="52"/>
    </row>
    <row r="36" spans="2:23" s="6" customFormat="1" ht="16.5" customHeight="1">
      <c r="B36" s="47"/>
      <c r="C36" s="142"/>
      <c r="D36" s="142"/>
      <c r="E36" s="161"/>
      <c r="F36" s="502"/>
      <c r="G36" s="502"/>
      <c r="H36" s="503"/>
      <c r="I36" s="504">
        <f t="shared" si="0"/>
        <v>202.141</v>
      </c>
      <c r="J36" s="505"/>
      <c r="K36" s="506"/>
      <c r="L36" s="507">
        <f t="shared" si="1"/>
      </c>
      <c r="M36" s="508">
        <f t="shared" si="2"/>
      </c>
      <c r="N36" s="170"/>
      <c r="O36" s="172">
        <f t="shared" si="3"/>
      </c>
      <c r="P36" s="509">
        <f t="shared" si="4"/>
        <v>40</v>
      </c>
      <c r="Q36" s="510" t="str">
        <f t="shared" si="5"/>
        <v>--</v>
      </c>
      <c r="R36" s="498" t="str">
        <f t="shared" si="6"/>
        <v>--</v>
      </c>
      <c r="S36" s="499" t="str">
        <f t="shared" si="7"/>
        <v>--</v>
      </c>
      <c r="T36" s="500" t="str">
        <f t="shared" si="8"/>
        <v>--</v>
      </c>
      <c r="U36" s="172">
        <f t="shared" si="9"/>
      </c>
      <c r="V36" s="511">
        <f t="shared" si="10"/>
      </c>
      <c r="W36" s="52"/>
    </row>
    <row r="37" spans="2:23" s="6" customFormat="1" ht="16.5" customHeight="1">
      <c r="B37" s="47"/>
      <c r="C37" s="142"/>
      <c r="D37" s="142"/>
      <c r="E37" s="142"/>
      <c r="F37" s="502"/>
      <c r="G37" s="502"/>
      <c r="H37" s="503"/>
      <c r="I37" s="504">
        <f t="shared" si="0"/>
        <v>202.141</v>
      </c>
      <c r="J37" s="505"/>
      <c r="K37" s="506"/>
      <c r="L37" s="507">
        <f t="shared" si="1"/>
      </c>
      <c r="M37" s="508">
        <f t="shared" si="2"/>
      </c>
      <c r="N37" s="170"/>
      <c r="O37" s="172">
        <f t="shared" si="3"/>
      </c>
      <c r="P37" s="509">
        <f t="shared" si="4"/>
        <v>40</v>
      </c>
      <c r="Q37" s="510" t="str">
        <f t="shared" si="5"/>
        <v>--</v>
      </c>
      <c r="R37" s="498" t="str">
        <f t="shared" si="6"/>
        <v>--</v>
      </c>
      <c r="S37" s="499" t="str">
        <f t="shared" si="7"/>
        <v>--</v>
      </c>
      <c r="T37" s="500" t="str">
        <f t="shared" si="8"/>
        <v>--</v>
      </c>
      <c r="U37" s="172">
        <f t="shared" si="9"/>
      </c>
      <c r="V37" s="511">
        <f t="shared" si="10"/>
      </c>
      <c r="W37" s="52"/>
    </row>
    <row r="38" spans="2:23" s="6" customFormat="1" ht="16.5" customHeight="1">
      <c r="B38" s="47"/>
      <c r="C38" s="142"/>
      <c r="D38" s="142"/>
      <c r="E38" s="161"/>
      <c r="F38" s="502"/>
      <c r="G38" s="502"/>
      <c r="H38" s="503"/>
      <c r="I38" s="504">
        <f t="shared" si="0"/>
        <v>202.141</v>
      </c>
      <c r="J38" s="505"/>
      <c r="K38" s="506"/>
      <c r="L38" s="507">
        <f t="shared" si="1"/>
      </c>
      <c r="M38" s="508">
        <f t="shared" si="2"/>
      </c>
      <c r="N38" s="170"/>
      <c r="O38" s="172">
        <f t="shared" si="3"/>
      </c>
      <c r="P38" s="509">
        <f t="shared" si="4"/>
        <v>40</v>
      </c>
      <c r="Q38" s="510" t="str">
        <f t="shared" si="5"/>
        <v>--</v>
      </c>
      <c r="R38" s="498" t="str">
        <f t="shared" si="6"/>
        <v>--</v>
      </c>
      <c r="S38" s="499" t="str">
        <f t="shared" si="7"/>
        <v>--</v>
      </c>
      <c r="T38" s="500" t="str">
        <f t="shared" si="8"/>
        <v>--</v>
      </c>
      <c r="U38" s="172">
        <f t="shared" si="9"/>
      </c>
      <c r="V38" s="511">
        <f t="shared" si="10"/>
      </c>
      <c r="W38" s="52"/>
    </row>
    <row r="39" spans="2:23" s="6" customFormat="1" ht="16.5" customHeight="1">
      <c r="B39" s="47"/>
      <c r="C39" s="142"/>
      <c r="D39" s="142"/>
      <c r="E39" s="142"/>
      <c r="F39" s="502"/>
      <c r="G39" s="502"/>
      <c r="H39" s="503"/>
      <c r="I39" s="504">
        <f t="shared" si="0"/>
        <v>202.141</v>
      </c>
      <c r="J39" s="505"/>
      <c r="K39" s="506"/>
      <c r="L39" s="507">
        <f t="shared" si="1"/>
      </c>
      <c r="M39" s="508">
        <f t="shared" si="2"/>
      </c>
      <c r="N39" s="170"/>
      <c r="O39" s="172">
        <f t="shared" si="3"/>
      </c>
      <c r="P39" s="509">
        <f t="shared" si="4"/>
        <v>40</v>
      </c>
      <c r="Q39" s="510" t="str">
        <f t="shared" si="5"/>
        <v>--</v>
      </c>
      <c r="R39" s="498" t="str">
        <f t="shared" si="6"/>
        <v>--</v>
      </c>
      <c r="S39" s="499" t="str">
        <f t="shared" si="7"/>
        <v>--</v>
      </c>
      <c r="T39" s="500" t="str">
        <f t="shared" si="8"/>
        <v>--</v>
      </c>
      <c r="U39" s="172">
        <f t="shared" si="9"/>
      </c>
      <c r="V39" s="511">
        <f t="shared" si="10"/>
      </c>
      <c r="W39" s="52"/>
    </row>
    <row r="40" spans="2:23" s="6" customFormat="1" ht="16.5" customHeight="1">
      <c r="B40" s="47"/>
      <c r="C40" s="142"/>
      <c r="D40" s="142"/>
      <c r="E40" s="161"/>
      <c r="F40" s="502"/>
      <c r="G40" s="502"/>
      <c r="H40" s="503"/>
      <c r="I40" s="504">
        <f t="shared" si="0"/>
        <v>202.141</v>
      </c>
      <c r="J40" s="505"/>
      <c r="K40" s="506"/>
      <c r="L40" s="507">
        <f t="shared" si="1"/>
      </c>
      <c r="M40" s="508">
        <f t="shared" si="2"/>
      </c>
      <c r="N40" s="170"/>
      <c r="O40" s="172">
        <f t="shared" si="3"/>
      </c>
      <c r="P40" s="509">
        <f t="shared" si="4"/>
        <v>40</v>
      </c>
      <c r="Q40" s="510" t="str">
        <f t="shared" si="5"/>
        <v>--</v>
      </c>
      <c r="R40" s="498" t="str">
        <f t="shared" si="6"/>
        <v>--</v>
      </c>
      <c r="S40" s="499" t="str">
        <f t="shared" si="7"/>
        <v>--</v>
      </c>
      <c r="T40" s="500" t="str">
        <f t="shared" si="8"/>
        <v>--</v>
      </c>
      <c r="U40" s="172">
        <f t="shared" si="9"/>
      </c>
      <c r="V40" s="511">
        <f t="shared" si="10"/>
      </c>
      <c r="W40" s="52"/>
    </row>
    <row r="41" spans="2:23" s="6" customFormat="1" ht="16.5" customHeight="1">
      <c r="B41" s="47"/>
      <c r="C41" s="142"/>
      <c r="D41" s="142"/>
      <c r="E41" s="142"/>
      <c r="F41" s="502"/>
      <c r="G41" s="502"/>
      <c r="H41" s="503"/>
      <c r="I41" s="504">
        <f t="shared" si="0"/>
        <v>202.141</v>
      </c>
      <c r="J41" s="505"/>
      <c r="K41" s="506"/>
      <c r="L41" s="507">
        <f t="shared" si="1"/>
      </c>
      <c r="M41" s="508">
        <f t="shared" si="2"/>
      </c>
      <c r="N41" s="170"/>
      <c r="O41" s="172">
        <f t="shared" si="3"/>
      </c>
      <c r="P41" s="509">
        <f t="shared" si="4"/>
        <v>40</v>
      </c>
      <c r="Q41" s="510" t="str">
        <f t="shared" si="5"/>
        <v>--</v>
      </c>
      <c r="R41" s="498" t="str">
        <f t="shared" si="6"/>
        <v>--</v>
      </c>
      <c r="S41" s="499" t="str">
        <f t="shared" si="7"/>
        <v>--</v>
      </c>
      <c r="T41" s="500" t="str">
        <f t="shared" si="8"/>
        <v>--</v>
      </c>
      <c r="U41" s="172">
        <f t="shared" si="9"/>
      </c>
      <c r="V41" s="511">
        <f t="shared" si="10"/>
      </c>
      <c r="W41" s="52"/>
    </row>
    <row r="42" spans="2:23" s="6" customFormat="1" ht="16.5" customHeight="1">
      <c r="B42" s="47"/>
      <c r="C42" s="142"/>
      <c r="D42" s="142"/>
      <c r="E42" s="161"/>
      <c r="F42" s="502"/>
      <c r="G42" s="502"/>
      <c r="H42" s="503"/>
      <c r="I42" s="504">
        <f t="shared" si="0"/>
        <v>202.141</v>
      </c>
      <c r="J42" s="505"/>
      <c r="K42" s="506"/>
      <c r="L42" s="507">
        <f t="shared" si="1"/>
      </c>
      <c r="M42" s="508">
        <f t="shared" si="2"/>
      </c>
      <c r="N42" s="170"/>
      <c r="O42" s="172">
        <f t="shared" si="3"/>
      </c>
      <c r="P42" s="509">
        <f t="shared" si="4"/>
        <v>40</v>
      </c>
      <c r="Q42" s="510" t="str">
        <f t="shared" si="5"/>
        <v>--</v>
      </c>
      <c r="R42" s="498" t="str">
        <f t="shared" si="6"/>
        <v>--</v>
      </c>
      <c r="S42" s="499" t="str">
        <f t="shared" si="7"/>
        <v>--</v>
      </c>
      <c r="T42" s="500" t="str">
        <f t="shared" si="8"/>
        <v>--</v>
      </c>
      <c r="U42" s="172">
        <f t="shared" si="9"/>
      </c>
      <c r="V42" s="511">
        <f t="shared" si="10"/>
      </c>
      <c r="W42" s="52"/>
    </row>
    <row r="43" spans="2:23" s="6" customFormat="1" ht="16.5" customHeight="1">
      <c r="B43" s="47"/>
      <c r="C43" s="142"/>
      <c r="D43" s="142"/>
      <c r="E43" s="142"/>
      <c r="F43" s="502"/>
      <c r="G43" s="502"/>
      <c r="H43" s="503"/>
      <c r="I43" s="504">
        <f t="shared" si="0"/>
        <v>202.141</v>
      </c>
      <c r="J43" s="505"/>
      <c r="K43" s="506"/>
      <c r="L43" s="507">
        <f t="shared" si="1"/>
      </c>
      <c r="M43" s="508">
        <f t="shared" si="2"/>
      </c>
      <c r="N43" s="170"/>
      <c r="O43" s="172">
        <f t="shared" si="3"/>
      </c>
      <c r="P43" s="509">
        <f t="shared" si="4"/>
        <v>40</v>
      </c>
      <c r="Q43" s="510" t="str">
        <f t="shared" si="5"/>
        <v>--</v>
      </c>
      <c r="R43" s="498" t="str">
        <f t="shared" si="6"/>
        <v>--</v>
      </c>
      <c r="S43" s="499" t="str">
        <f t="shared" si="7"/>
        <v>--</v>
      </c>
      <c r="T43" s="500" t="str">
        <f t="shared" si="8"/>
        <v>--</v>
      </c>
      <c r="U43" s="172">
        <f t="shared" si="9"/>
      </c>
      <c r="V43" s="511">
        <f t="shared" si="10"/>
      </c>
      <c r="W43" s="52"/>
    </row>
    <row r="44" spans="2:23" s="6" customFormat="1" ht="16.5" customHeight="1" thickBot="1">
      <c r="B44" s="47"/>
      <c r="C44" s="200"/>
      <c r="D44" s="200"/>
      <c r="E44" s="200"/>
      <c r="F44" s="200"/>
      <c r="G44" s="200"/>
      <c r="H44" s="200"/>
      <c r="I44" s="383"/>
      <c r="J44" s="512"/>
      <c r="K44" s="512"/>
      <c r="L44" s="513"/>
      <c r="M44" s="513"/>
      <c r="N44" s="512"/>
      <c r="O44" s="207"/>
      <c r="P44" s="514"/>
      <c r="Q44" s="515"/>
      <c r="R44" s="516"/>
      <c r="S44" s="517"/>
      <c r="T44" s="518"/>
      <c r="U44" s="207"/>
      <c r="V44" s="519"/>
      <c r="W44" s="52"/>
    </row>
    <row r="45" spans="2:23" s="6" customFormat="1" ht="16.5" customHeight="1" thickBot="1" thickTop="1">
      <c r="B45" s="47"/>
      <c r="C45" s="221" t="s">
        <v>177</v>
      </c>
      <c r="D45" s="923" t="s">
        <v>287</v>
      </c>
      <c r="E45" s="221"/>
      <c r="F45" s="222"/>
      <c r="G45" s="7"/>
      <c r="H45" s="8"/>
      <c r="I45" s="8"/>
      <c r="J45" s="8"/>
      <c r="K45" s="8"/>
      <c r="L45" s="8"/>
      <c r="M45" s="8"/>
      <c r="N45" s="8"/>
      <c r="O45" s="8"/>
      <c r="P45" s="8"/>
      <c r="Q45" s="520">
        <f>SUM(Q22:Q44)</f>
        <v>23472.612920000003</v>
      </c>
      <c r="R45" s="521">
        <f>SUM(R22:R44)</f>
        <v>0</v>
      </c>
      <c r="S45" s="522">
        <f>SUM(S22:S44)</f>
        <v>0</v>
      </c>
      <c r="T45" s="523">
        <f>SUM(T22:T44)</f>
        <v>0</v>
      </c>
      <c r="U45" s="524"/>
      <c r="V45" s="525">
        <f>ROUND(SUM(V22:V44),2)</f>
        <v>23472.61</v>
      </c>
      <c r="W45" s="52"/>
    </row>
    <row r="46" spans="2:23" s="6" customFormat="1" ht="16.5" customHeight="1" thickBot="1" thickTop="1">
      <c r="B46" s="236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8"/>
    </row>
    <row r="47" spans="23:25" ht="16.5" customHeight="1" thickTop="1">
      <c r="W47" s="414"/>
      <c r="X47" s="414"/>
      <c r="Y47" s="414"/>
    </row>
    <row r="48" spans="23:25" ht="16.5" customHeight="1">
      <c r="W48" s="414"/>
      <c r="X48" s="414"/>
      <c r="Y48" s="414"/>
    </row>
    <row r="49" spans="23:25" ht="16.5" customHeight="1">
      <c r="W49" s="414"/>
      <c r="X49" s="414"/>
      <c r="Y49" s="414"/>
    </row>
    <row r="50" spans="23:25" ht="16.5" customHeight="1">
      <c r="W50" s="414"/>
      <c r="X50" s="414"/>
      <c r="Y50" s="414"/>
    </row>
    <row r="51" spans="23:25" ht="16.5" customHeight="1">
      <c r="W51" s="414"/>
      <c r="X51" s="414"/>
      <c r="Y51" s="414"/>
    </row>
    <row r="52" spans="6:25" ht="16.5" customHeight="1"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</row>
    <row r="53" spans="6:25" ht="16.5" customHeight="1"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</row>
    <row r="54" spans="6:25" ht="16.5" customHeight="1"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4"/>
      <c r="W54" s="414"/>
      <c r="X54" s="414"/>
      <c r="Y54" s="414"/>
    </row>
    <row r="55" spans="6:25" ht="16.5" customHeight="1"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4"/>
      <c r="T55" s="414"/>
      <c r="U55" s="414"/>
      <c r="V55" s="414"/>
      <c r="W55" s="414"/>
      <c r="X55" s="414"/>
      <c r="Y55" s="414"/>
    </row>
    <row r="56" spans="6:25" ht="16.5" customHeight="1"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414"/>
      <c r="Q56" s="414"/>
      <c r="R56" s="414"/>
      <c r="S56" s="414"/>
      <c r="T56" s="414"/>
      <c r="U56" s="414"/>
      <c r="V56" s="414"/>
      <c r="W56" s="414"/>
      <c r="X56" s="414"/>
      <c r="Y56" s="414"/>
    </row>
    <row r="57" spans="6:25" ht="16.5" customHeight="1"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</row>
    <row r="58" spans="6:25" ht="16.5" customHeight="1"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</row>
    <row r="59" spans="6:25" ht="16.5" customHeight="1"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</row>
    <row r="60" spans="6:25" ht="16.5" customHeight="1">
      <c r="F60" s="414"/>
      <c r="G60" s="414"/>
      <c r="H60" s="414"/>
      <c r="I60" s="414"/>
      <c r="J60" s="414"/>
      <c r="K60" s="414"/>
      <c r="L60" s="414"/>
      <c r="M60" s="414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4"/>
    </row>
    <row r="61" spans="6:25" ht="16.5" customHeight="1">
      <c r="F61" s="414"/>
      <c r="G61" s="414"/>
      <c r="H61" s="414"/>
      <c r="I61" s="414"/>
      <c r="J61" s="414"/>
      <c r="K61" s="414"/>
      <c r="L61" s="414"/>
      <c r="M61" s="414"/>
      <c r="N61" s="414"/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</row>
    <row r="62" spans="6:25" ht="16.5" customHeight="1">
      <c r="F62" s="414"/>
      <c r="G62" s="414"/>
      <c r="H62" s="414"/>
      <c r="I62" s="414"/>
      <c r="J62" s="414"/>
      <c r="K62" s="414"/>
      <c r="L62" s="414"/>
      <c r="M62" s="414"/>
      <c r="N62" s="414"/>
      <c r="O62" s="414"/>
      <c r="P62" s="414"/>
      <c r="Q62" s="414"/>
      <c r="R62" s="414"/>
      <c r="S62" s="414"/>
      <c r="T62" s="414"/>
      <c r="U62" s="414"/>
      <c r="V62" s="414"/>
      <c r="W62" s="414"/>
      <c r="X62" s="414"/>
      <c r="Y62" s="414"/>
    </row>
    <row r="63" spans="6:25" ht="16.5" customHeight="1">
      <c r="F63" s="414"/>
      <c r="G63" s="414"/>
      <c r="H63" s="414"/>
      <c r="I63" s="414"/>
      <c r="J63" s="414"/>
      <c r="K63" s="414"/>
      <c r="L63" s="414"/>
      <c r="M63" s="414"/>
      <c r="N63" s="414"/>
      <c r="O63" s="414"/>
      <c r="P63" s="414"/>
      <c r="Q63" s="414"/>
      <c r="R63" s="414"/>
      <c r="S63" s="414"/>
      <c r="T63" s="414"/>
      <c r="U63" s="414"/>
      <c r="V63" s="414"/>
      <c r="W63" s="414"/>
      <c r="X63" s="414"/>
      <c r="Y63" s="414"/>
    </row>
    <row r="64" spans="6:25" ht="16.5" customHeight="1">
      <c r="F64" s="414"/>
      <c r="G64" s="414"/>
      <c r="H64" s="414"/>
      <c r="I64" s="414"/>
      <c r="J64" s="414"/>
      <c r="K64" s="414"/>
      <c r="L64" s="414"/>
      <c r="M64" s="414"/>
      <c r="N64" s="414"/>
      <c r="O64" s="414"/>
      <c r="P64" s="414"/>
      <c r="Q64" s="414"/>
      <c r="R64" s="414"/>
      <c r="S64" s="414"/>
      <c r="T64" s="414"/>
      <c r="U64" s="414"/>
      <c r="V64" s="414"/>
      <c r="W64" s="414"/>
      <c r="X64" s="414"/>
      <c r="Y64" s="414"/>
    </row>
    <row r="65" spans="6:25" ht="16.5" customHeight="1"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</row>
    <row r="66" spans="6:25" ht="16.5" customHeight="1"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</row>
    <row r="67" spans="6:25" ht="16.5" customHeight="1">
      <c r="F67" s="414"/>
      <c r="G67" s="414"/>
      <c r="H67" s="414"/>
      <c r="I67" s="414"/>
      <c r="J67" s="414"/>
      <c r="K67" s="414"/>
      <c r="L67" s="414"/>
      <c r="M67" s="414"/>
      <c r="N67" s="414"/>
      <c r="O67" s="414"/>
      <c r="P67" s="414"/>
      <c r="Q67" s="414"/>
      <c r="R67" s="414"/>
      <c r="S67" s="414"/>
      <c r="T67" s="414"/>
      <c r="U67" s="414"/>
      <c r="V67" s="414"/>
      <c r="W67" s="414"/>
      <c r="X67" s="414"/>
      <c r="Y67" s="414"/>
    </row>
    <row r="68" spans="6:25" ht="16.5" customHeight="1">
      <c r="F68" s="414"/>
      <c r="G68" s="414"/>
      <c r="H68" s="414"/>
      <c r="I68" s="414"/>
      <c r="J68" s="414"/>
      <c r="K68" s="414"/>
      <c r="L68" s="414"/>
      <c r="M68" s="414"/>
      <c r="N68" s="414"/>
      <c r="O68" s="414"/>
      <c r="P68" s="414"/>
      <c r="Q68" s="414"/>
      <c r="R68" s="414"/>
      <c r="S68" s="414"/>
      <c r="T68" s="414"/>
      <c r="U68" s="414"/>
      <c r="V68" s="414"/>
      <c r="W68" s="414"/>
      <c r="X68" s="414"/>
      <c r="Y68" s="414"/>
    </row>
    <row r="69" spans="6:25" ht="16.5" customHeight="1">
      <c r="F69" s="414"/>
      <c r="G69" s="414"/>
      <c r="H69" s="414"/>
      <c r="I69" s="414"/>
      <c r="J69" s="414"/>
      <c r="K69" s="414"/>
      <c r="L69" s="414"/>
      <c r="M69" s="414"/>
      <c r="N69" s="414"/>
      <c r="O69" s="414"/>
      <c r="P69" s="414"/>
      <c r="Q69" s="414"/>
      <c r="R69" s="414"/>
      <c r="S69" s="414"/>
      <c r="T69" s="414"/>
      <c r="U69" s="414"/>
      <c r="V69" s="414"/>
      <c r="W69" s="414"/>
      <c r="X69" s="414"/>
      <c r="Y69" s="414"/>
    </row>
    <row r="70" spans="6:25" ht="16.5" customHeight="1"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</row>
    <row r="71" spans="6:25" ht="16.5" customHeight="1"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</row>
    <row r="72" spans="6:25" ht="16.5" customHeight="1">
      <c r="F72" s="414"/>
      <c r="G72" s="414"/>
      <c r="H72" s="414"/>
      <c r="I72" s="414"/>
      <c r="J72" s="414"/>
      <c r="K72" s="414"/>
      <c r="L72" s="414"/>
      <c r="M72" s="414"/>
      <c r="N72" s="414"/>
      <c r="O72" s="414"/>
      <c r="P72" s="414"/>
      <c r="Q72" s="414"/>
      <c r="R72" s="414"/>
      <c r="S72" s="414"/>
      <c r="T72" s="414"/>
      <c r="U72" s="414"/>
      <c r="V72" s="414"/>
      <c r="W72" s="414"/>
      <c r="X72" s="414"/>
      <c r="Y72" s="414"/>
    </row>
    <row r="73" spans="6:25" ht="16.5" customHeight="1">
      <c r="F73" s="414"/>
      <c r="G73" s="414"/>
      <c r="H73" s="414"/>
      <c r="I73" s="414"/>
      <c r="J73" s="414"/>
      <c r="K73" s="414"/>
      <c r="L73" s="414"/>
      <c r="M73" s="414"/>
      <c r="N73" s="414"/>
      <c r="O73" s="414"/>
      <c r="P73" s="414"/>
      <c r="Q73" s="414"/>
      <c r="R73" s="414"/>
      <c r="S73" s="414"/>
      <c r="T73" s="414"/>
      <c r="U73" s="414"/>
      <c r="V73" s="414"/>
      <c r="W73" s="414"/>
      <c r="X73" s="414"/>
      <c r="Y73" s="414"/>
    </row>
    <row r="74" spans="6:25" ht="16.5" customHeight="1">
      <c r="F74" s="414"/>
      <c r="G74" s="414"/>
      <c r="H74" s="414"/>
      <c r="I74" s="414"/>
      <c r="J74" s="414"/>
      <c r="K74" s="414"/>
      <c r="L74" s="414"/>
      <c r="M74" s="414"/>
      <c r="N74" s="414"/>
      <c r="O74" s="414"/>
      <c r="P74" s="414"/>
      <c r="Q74" s="414"/>
      <c r="R74" s="414"/>
      <c r="S74" s="414"/>
      <c r="T74" s="414"/>
      <c r="U74" s="414"/>
      <c r="V74" s="414"/>
      <c r="W74" s="414"/>
      <c r="X74" s="414"/>
      <c r="Y74" s="414"/>
    </row>
    <row r="75" spans="6:25" ht="16.5" customHeight="1"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  <c r="T75" s="414"/>
      <c r="U75" s="414"/>
      <c r="V75" s="414"/>
      <c r="W75" s="414"/>
      <c r="X75" s="414"/>
      <c r="Y75" s="414"/>
    </row>
    <row r="76" spans="6:25" ht="16.5" customHeight="1">
      <c r="F76" s="414"/>
      <c r="G76" s="414"/>
      <c r="H76" s="414"/>
      <c r="I76" s="414"/>
      <c r="J76" s="414"/>
      <c r="K76" s="414"/>
      <c r="L76" s="414"/>
      <c r="M76" s="414"/>
      <c r="N76" s="414"/>
      <c r="O76" s="414"/>
      <c r="P76" s="414"/>
      <c r="Q76" s="414"/>
      <c r="R76" s="414"/>
      <c r="S76" s="414"/>
      <c r="T76" s="414"/>
      <c r="U76" s="414"/>
      <c r="V76" s="414"/>
      <c r="W76" s="414"/>
      <c r="X76" s="414"/>
      <c r="Y76" s="414"/>
    </row>
    <row r="77" spans="6:25" ht="16.5" customHeight="1">
      <c r="F77" s="414"/>
      <c r="G77" s="414"/>
      <c r="H77" s="414"/>
      <c r="I77" s="414"/>
      <c r="J77" s="414"/>
      <c r="K77" s="414"/>
      <c r="L77" s="414"/>
      <c r="M77" s="414"/>
      <c r="N77" s="414"/>
      <c r="O77" s="414"/>
      <c r="P77" s="414"/>
      <c r="Q77" s="414"/>
      <c r="R77" s="414"/>
      <c r="S77" s="414"/>
      <c r="T77" s="414"/>
      <c r="U77" s="414"/>
      <c r="V77" s="414"/>
      <c r="W77" s="414"/>
      <c r="X77" s="414"/>
      <c r="Y77" s="414"/>
    </row>
    <row r="78" spans="6:25" ht="16.5" customHeight="1">
      <c r="F78" s="414"/>
      <c r="G78" s="414"/>
      <c r="H78" s="414"/>
      <c r="I78" s="414"/>
      <c r="J78" s="414"/>
      <c r="K78" s="414"/>
      <c r="L78" s="414"/>
      <c r="M78" s="414"/>
      <c r="N78" s="414"/>
      <c r="O78" s="414"/>
      <c r="P78" s="414"/>
      <c r="Q78" s="414"/>
      <c r="R78" s="414"/>
      <c r="S78" s="414"/>
      <c r="T78" s="414"/>
      <c r="U78" s="414"/>
      <c r="V78" s="414"/>
      <c r="W78" s="414"/>
      <c r="X78" s="414"/>
      <c r="Y78" s="414"/>
    </row>
    <row r="79" spans="6:25" ht="16.5" customHeight="1">
      <c r="F79" s="414"/>
      <c r="G79" s="414"/>
      <c r="H79" s="414"/>
      <c r="I79" s="414"/>
      <c r="J79" s="414"/>
      <c r="K79" s="414"/>
      <c r="L79" s="414"/>
      <c r="M79" s="414"/>
      <c r="N79" s="414"/>
      <c r="O79" s="414"/>
      <c r="P79" s="414"/>
      <c r="Q79" s="414"/>
      <c r="R79" s="414"/>
      <c r="S79" s="414"/>
      <c r="T79" s="414"/>
      <c r="U79" s="414"/>
      <c r="V79" s="414"/>
      <c r="W79" s="414"/>
      <c r="X79" s="414"/>
      <c r="Y79" s="414"/>
    </row>
    <row r="80" spans="6:25" ht="16.5" customHeight="1">
      <c r="F80" s="414"/>
      <c r="G80" s="414"/>
      <c r="H80" s="414"/>
      <c r="I80" s="414"/>
      <c r="J80" s="414"/>
      <c r="K80" s="414"/>
      <c r="L80" s="414"/>
      <c r="M80" s="414"/>
      <c r="N80" s="414"/>
      <c r="O80" s="414"/>
      <c r="P80" s="414"/>
      <c r="Q80" s="414"/>
      <c r="R80" s="414"/>
      <c r="S80" s="414"/>
      <c r="T80" s="414"/>
      <c r="U80" s="414"/>
      <c r="V80" s="414"/>
      <c r="W80" s="414"/>
      <c r="X80" s="414"/>
      <c r="Y80" s="414"/>
    </row>
    <row r="81" spans="6:25" ht="16.5" customHeight="1">
      <c r="F81" s="414"/>
      <c r="G81" s="414"/>
      <c r="H81" s="414"/>
      <c r="I81" s="414"/>
      <c r="J81" s="414"/>
      <c r="K81" s="414"/>
      <c r="L81" s="414"/>
      <c r="M81" s="414"/>
      <c r="N81" s="414"/>
      <c r="O81" s="414"/>
      <c r="P81" s="414"/>
      <c r="Q81" s="414"/>
      <c r="R81" s="414"/>
      <c r="S81" s="414"/>
      <c r="T81" s="414"/>
      <c r="U81" s="414"/>
      <c r="V81" s="414"/>
      <c r="W81" s="414"/>
      <c r="X81" s="414"/>
      <c r="Y81" s="414"/>
    </row>
    <row r="82" spans="6:25" ht="16.5" customHeight="1"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</row>
    <row r="83" spans="6:25" ht="16.5" customHeight="1">
      <c r="F83" s="414"/>
      <c r="G83" s="414"/>
      <c r="H83" s="414"/>
      <c r="I83" s="414"/>
      <c r="J83" s="414"/>
      <c r="K83" s="414"/>
      <c r="L83" s="414"/>
      <c r="M83" s="414"/>
      <c r="N83" s="414"/>
      <c r="O83" s="414"/>
      <c r="P83" s="414"/>
      <c r="Q83" s="414"/>
      <c r="R83" s="414"/>
      <c r="S83" s="414"/>
      <c r="T83" s="414"/>
      <c r="U83" s="414"/>
      <c r="V83" s="414"/>
      <c r="W83" s="414"/>
      <c r="X83" s="414"/>
      <c r="Y83" s="414"/>
    </row>
    <row r="84" spans="6:25" ht="16.5" customHeight="1">
      <c r="F84" s="414"/>
      <c r="G84" s="414"/>
      <c r="H84" s="414"/>
      <c r="I84" s="414"/>
      <c r="J84" s="414"/>
      <c r="K84" s="414"/>
      <c r="L84" s="414"/>
      <c r="M84" s="414"/>
      <c r="N84" s="414"/>
      <c r="O84" s="414"/>
      <c r="P84" s="414"/>
      <c r="Q84" s="414"/>
      <c r="R84" s="414"/>
      <c r="S84" s="414"/>
      <c r="T84" s="414"/>
      <c r="U84" s="414"/>
      <c r="V84" s="414"/>
      <c r="W84" s="414"/>
      <c r="X84" s="414"/>
      <c r="Y84" s="414"/>
    </row>
    <row r="85" spans="6:25" ht="16.5" customHeight="1">
      <c r="F85" s="414"/>
      <c r="G85" s="414"/>
      <c r="H85" s="414"/>
      <c r="I85" s="414"/>
      <c r="J85" s="414"/>
      <c r="K85" s="414"/>
      <c r="L85" s="414"/>
      <c r="M85" s="414"/>
      <c r="N85" s="414"/>
      <c r="O85" s="414"/>
      <c r="P85" s="414"/>
      <c r="Q85" s="414"/>
      <c r="R85" s="414"/>
      <c r="S85" s="414"/>
      <c r="T85" s="414"/>
      <c r="U85" s="414"/>
      <c r="V85" s="414"/>
      <c r="W85" s="414"/>
      <c r="X85" s="414"/>
      <c r="Y85" s="414"/>
    </row>
    <row r="86" spans="6:25" ht="16.5" customHeight="1">
      <c r="F86" s="414"/>
      <c r="G86" s="414"/>
      <c r="H86" s="414"/>
      <c r="I86" s="414"/>
      <c r="J86" s="414"/>
      <c r="K86" s="414"/>
      <c r="L86" s="414"/>
      <c r="M86" s="414"/>
      <c r="N86" s="414"/>
      <c r="O86" s="414"/>
      <c r="P86" s="414"/>
      <c r="Q86" s="414"/>
      <c r="R86" s="414"/>
      <c r="S86" s="414"/>
      <c r="T86" s="414"/>
      <c r="U86" s="414"/>
      <c r="V86" s="414"/>
      <c r="W86" s="414"/>
      <c r="X86" s="414"/>
      <c r="Y86" s="414"/>
    </row>
    <row r="87" spans="6:25" ht="16.5" customHeight="1">
      <c r="F87" s="414"/>
      <c r="G87" s="414"/>
      <c r="H87" s="414"/>
      <c r="I87" s="414"/>
      <c r="J87" s="414"/>
      <c r="K87" s="414"/>
      <c r="L87" s="414"/>
      <c r="M87" s="414"/>
      <c r="N87" s="414"/>
      <c r="O87" s="414"/>
      <c r="P87" s="414"/>
      <c r="Q87" s="414"/>
      <c r="R87" s="414"/>
      <c r="S87" s="414"/>
      <c r="T87" s="414"/>
      <c r="U87" s="414"/>
      <c r="V87" s="414"/>
      <c r="W87" s="414"/>
      <c r="X87" s="414"/>
      <c r="Y87" s="414"/>
    </row>
    <row r="88" spans="6:25" ht="16.5" customHeight="1">
      <c r="F88" s="414"/>
      <c r="G88" s="414"/>
      <c r="H88" s="414"/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14"/>
      <c r="T88" s="414"/>
      <c r="U88" s="414"/>
      <c r="V88" s="414"/>
      <c r="W88" s="414"/>
      <c r="X88" s="414"/>
      <c r="Y88" s="414"/>
    </row>
    <row r="89" spans="6:25" ht="16.5" customHeight="1">
      <c r="F89" s="414"/>
      <c r="G89" s="414"/>
      <c r="H89" s="414"/>
      <c r="I89" s="414"/>
      <c r="J89" s="414"/>
      <c r="K89" s="414"/>
      <c r="L89" s="414"/>
      <c r="M89" s="414"/>
      <c r="N89" s="414"/>
      <c r="O89" s="414"/>
      <c r="P89" s="414"/>
      <c r="Q89" s="414"/>
      <c r="R89" s="414"/>
      <c r="S89" s="414"/>
      <c r="T89" s="414"/>
      <c r="U89" s="414"/>
      <c r="V89" s="414"/>
      <c r="W89" s="414"/>
      <c r="X89" s="414"/>
      <c r="Y89" s="414"/>
    </row>
    <row r="90" spans="6:25" ht="16.5" customHeight="1">
      <c r="F90" s="414"/>
      <c r="G90" s="414"/>
      <c r="H90" s="414"/>
      <c r="I90" s="414"/>
      <c r="J90" s="414"/>
      <c r="K90" s="414"/>
      <c r="L90" s="414"/>
      <c r="M90" s="414"/>
      <c r="N90" s="414"/>
      <c r="O90" s="414"/>
      <c r="P90" s="414"/>
      <c r="Q90" s="414"/>
      <c r="R90" s="414"/>
      <c r="S90" s="414"/>
      <c r="T90" s="414"/>
      <c r="U90" s="414"/>
      <c r="V90" s="414"/>
      <c r="W90" s="414"/>
      <c r="X90" s="414"/>
      <c r="Y90" s="414"/>
    </row>
    <row r="91" spans="6:25" ht="16.5" customHeight="1">
      <c r="F91" s="414"/>
      <c r="G91" s="414"/>
      <c r="H91" s="414"/>
      <c r="I91" s="414"/>
      <c r="J91" s="414"/>
      <c r="K91" s="414"/>
      <c r="L91" s="414"/>
      <c r="M91" s="414"/>
      <c r="N91" s="414"/>
      <c r="O91" s="414"/>
      <c r="P91" s="414"/>
      <c r="Q91" s="414"/>
      <c r="R91" s="414"/>
      <c r="S91" s="414"/>
      <c r="T91" s="414"/>
      <c r="U91" s="414"/>
      <c r="V91" s="414"/>
      <c r="W91" s="414"/>
      <c r="X91" s="414"/>
      <c r="Y91" s="414"/>
    </row>
    <row r="92" spans="6:25" ht="16.5" customHeight="1">
      <c r="F92" s="414"/>
      <c r="G92" s="414"/>
      <c r="H92" s="414"/>
      <c r="I92" s="414"/>
      <c r="J92" s="414"/>
      <c r="K92" s="414"/>
      <c r="L92" s="414"/>
      <c r="M92" s="414"/>
      <c r="N92" s="414"/>
      <c r="O92" s="414"/>
      <c r="P92" s="414"/>
      <c r="Q92" s="414"/>
      <c r="R92" s="414"/>
      <c r="S92" s="414"/>
      <c r="T92" s="414"/>
      <c r="U92" s="414"/>
      <c r="V92" s="414"/>
      <c r="W92" s="414"/>
      <c r="X92" s="414"/>
      <c r="Y92" s="414"/>
    </row>
    <row r="93" spans="6:25" ht="16.5" customHeight="1">
      <c r="F93" s="414"/>
      <c r="G93" s="414"/>
      <c r="H93" s="414"/>
      <c r="I93" s="414"/>
      <c r="J93" s="414"/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14"/>
      <c r="V93" s="414"/>
      <c r="W93" s="414"/>
      <c r="X93" s="414"/>
      <c r="Y93" s="414"/>
    </row>
    <row r="94" spans="6:25" ht="16.5" customHeight="1">
      <c r="F94" s="414"/>
      <c r="G94" s="414"/>
      <c r="H94" s="414"/>
      <c r="I94" s="414"/>
      <c r="J94" s="414"/>
      <c r="K94" s="414"/>
      <c r="L94" s="414"/>
      <c r="M94" s="414"/>
      <c r="N94" s="414"/>
      <c r="O94" s="414"/>
      <c r="P94" s="414"/>
      <c r="Q94" s="414"/>
      <c r="R94" s="414"/>
      <c r="S94" s="414"/>
      <c r="T94" s="414"/>
      <c r="U94" s="414"/>
      <c r="V94" s="414"/>
      <c r="W94" s="414"/>
      <c r="X94" s="414"/>
      <c r="Y94" s="414"/>
    </row>
    <row r="95" spans="6:25" ht="16.5" customHeight="1">
      <c r="F95" s="414"/>
      <c r="G95" s="414"/>
      <c r="H95" s="414"/>
      <c r="I95" s="414"/>
      <c r="J95" s="414"/>
      <c r="K95" s="414"/>
      <c r="L95" s="414"/>
      <c r="M95" s="414"/>
      <c r="N95" s="414"/>
      <c r="O95" s="414"/>
      <c r="P95" s="414"/>
      <c r="Q95" s="414"/>
      <c r="R95" s="414"/>
      <c r="S95" s="414"/>
      <c r="T95" s="414"/>
      <c r="U95" s="414"/>
      <c r="V95" s="414"/>
      <c r="W95" s="414"/>
      <c r="X95" s="414"/>
      <c r="Y95" s="414"/>
    </row>
    <row r="96" spans="6:25" ht="16.5" customHeight="1">
      <c r="F96" s="414"/>
      <c r="G96" s="414"/>
      <c r="H96" s="414"/>
      <c r="I96" s="414"/>
      <c r="J96" s="414"/>
      <c r="K96" s="414"/>
      <c r="L96" s="414"/>
      <c r="M96" s="414"/>
      <c r="N96" s="414"/>
      <c r="O96" s="414"/>
      <c r="P96" s="414"/>
      <c r="Q96" s="414"/>
      <c r="R96" s="414"/>
      <c r="S96" s="414"/>
      <c r="T96" s="414"/>
      <c r="U96" s="414"/>
      <c r="V96" s="414"/>
      <c r="W96" s="414"/>
      <c r="X96" s="414"/>
      <c r="Y96" s="414"/>
    </row>
    <row r="97" spans="6:25" ht="16.5" customHeight="1">
      <c r="F97" s="414"/>
      <c r="G97" s="414"/>
      <c r="H97" s="414"/>
      <c r="I97" s="414"/>
      <c r="J97" s="414"/>
      <c r="K97" s="414"/>
      <c r="L97" s="414"/>
      <c r="M97" s="414"/>
      <c r="N97" s="414"/>
      <c r="O97" s="414"/>
      <c r="P97" s="414"/>
      <c r="Q97" s="414"/>
      <c r="R97" s="414"/>
      <c r="S97" s="414"/>
      <c r="T97" s="414"/>
      <c r="U97" s="414"/>
      <c r="V97" s="414"/>
      <c r="W97" s="414"/>
      <c r="X97" s="414"/>
      <c r="Y97" s="414"/>
    </row>
    <row r="98" spans="6:25" ht="16.5" customHeight="1"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</row>
    <row r="99" spans="6:25" ht="16.5" customHeight="1">
      <c r="F99" s="414"/>
      <c r="G99" s="414"/>
      <c r="H99" s="414"/>
      <c r="I99" s="414"/>
      <c r="J99" s="414"/>
      <c r="K99" s="414"/>
      <c r="L99" s="414"/>
      <c r="M99" s="414"/>
      <c r="N99" s="414"/>
      <c r="O99" s="414"/>
      <c r="P99" s="414"/>
      <c r="Q99" s="414"/>
      <c r="R99" s="414"/>
      <c r="S99" s="414"/>
      <c r="T99" s="414"/>
      <c r="U99" s="414"/>
      <c r="V99" s="414"/>
      <c r="W99" s="414"/>
      <c r="X99" s="414"/>
      <c r="Y99" s="414"/>
    </row>
    <row r="100" spans="6:25" ht="16.5" customHeight="1">
      <c r="F100" s="414"/>
      <c r="G100" s="414"/>
      <c r="H100" s="414"/>
      <c r="I100" s="414"/>
      <c r="J100" s="414"/>
      <c r="K100" s="414"/>
      <c r="L100" s="414"/>
      <c r="M100" s="414"/>
      <c r="N100" s="414"/>
      <c r="O100" s="414"/>
      <c r="P100" s="414"/>
      <c r="Q100" s="414"/>
      <c r="R100" s="414"/>
      <c r="S100" s="414"/>
      <c r="T100" s="414"/>
      <c r="U100" s="414"/>
      <c r="V100" s="414"/>
      <c r="W100" s="414"/>
      <c r="X100" s="414"/>
      <c r="Y100" s="414"/>
    </row>
    <row r="101" spans="6:25" ht="16.5" customHeight="1">
      <c r="F101" s="414"/>
      <c r="G101" s="414"/>
      <c r="H101" s="414"/>
      <c r="I101" s="414"/>
      <c r="J101" s="414"/>
      <c r="K101" s="414"/>
      <c r="L101" s="414"/>
      <c r="M101" s="414"/>
      <c r="N101" s="414"/>
      <c r="O101" s="414"/>
      <c r="P101" s="414"/>
      <c r="Q101" s="414"/>
      <c r="R101" s="414"/>
      <c r="S101" s="414"/>
      <c r="T101" s="414"/>
      <c r="U101" s="414"/>
      <c r="V101" s="414"/>
      <c r="W101" s="414"/>
      <c r="X101" s="414"/>
      <c r="Y101" s="414"/>
    </row>
    <row r="102" spans="6:25" ht="16.5" customHeight="1">
      <c r="F102" s="414"/>
      <c r="G102" s="414"/>
      <c r="H102" s="414"/>
      <c r="I102" s="414"/>
      <c r="J102" s="414"/>
      <c r="K102" s="414"/>
      <c r="L102" s="414"/>
      <c r="M102" s="414"/>
      <c r="N102" s="414"/>
      <c r="O102" s="414"/>
      <c r="P102" s="414"/>
      <c r="Q102" s="414"/>
      <c r="R102" s="414"/>
      <c r="S102" s="414"/>
      <c r="T102" s="414"/>
      <c r="U102" s="414"/>
      <c r="V102" s="414"/>
      <c r="W102" s="414"/>
      <c r="X102" s="414"/>
      <c r="Y102" s="414"/>
    </row>
    <row r="103" spans="6:25" ht="16.5" customHeight="1">
      <c r="F103" s="414"/>
      <c r="G103" s="414"/>
      <c r="H103" s="414"/>
      <c r="I103" s="414"/>
      <c r="J103" s="414"/>
      <c r="K103" s="414"/>
      <c r="L103" s="414"/>
      <c r="M103" s="414"/>
      <c r="N103" s="414"/>
      <c r="O103" s="414"/>
      <c r="P103" s="414"/>
      <c r="Q103" s="414"/>
      <c r="R103" s="414"/>
      <c r="S103" s="414"/>
      <c r="T103" s="414"/>
      <c r="U103" s="414"/>
      <c r="V103" s="414"/>
      <c r="W103" s="414"/>
      <c r="X103" s="414"/>
      <c r="Y103" s="414"/>
    </row>
    <row r="104" spans="6:25" ht="16.5" customHeight="1">
      <c r="F104" s="414"/>
      <c r="G104" s="414"/>
      <c r="H104" s="414"/>
      <c r="I104" s="414"/>
      <c r="J104" s="414"/>
      <c r="K104" s="414"/>
      <c r="L104" s="414"/>
      <c r="M104" s="414"/>
      <c r="N104" s="414"/>
      <c r="O104" s="414"/>
      <c r="P104" s="414"/>
      <c r="Q104" s="414"/>
      <c r="R104" s="414"/>
      <c r="S104" s="414"/>
      <c r="T104" s="414"/>
      <c r="U104" s="414"/>
      <c r="V104" s="414"/>
      <c r="W104" s="414"/>
      <c r="X104" s="414"/>
      <c r="Y104" s="414"/>
    </row>
    <row r="105" spans="6:25" ht="16.5" customHeight="1">
      <c r="F105" s="414"/>
      <c r="G105" s="414"/>
      <c r="H105" s="414"/>
      <c r="I105" s="414"/>
      <c r="J105" s="414"/>
      <c r="K105" s="414"/>
      <c r="L105" s="414"/>
      <c r="M105" s="414"/>
      <c r="N105" s="414"/>
      <c r="O105" s="414"/>
      <c r="P105" s="414"/>
      <c r="Q105" s="414"/>
      <c r="R105" s="414"/>
      <c r="S105" s="414"/>
      <c r="T105" s="414"/>
      <c r="U105" s="414"/>
      <c r="V105" s="414"/>
      <c r="W105" s="414"/>
      <c r="X105" s="414"/>
      <c r="Y105" s="414"/>
    </row>
    <row r="106" spans="6:25" ht="16.5" customHeight="1">
      <c r="F106" s="414"/>
      <c r="G106" s="414"/>
      <c r="H106" s="414"/>
      <c r="I106" s="414"/>
      <c r="J106" s="414"/>
      <c r="K106" s="414"/>
      <c r="L106" s="414"/>
      <c r="M106" s="414"/>
      <c r="N106" s="414"/>
      <c r="O106" s="414"/>
      <c r="P106" s="414"/>
      <c r="Q106" s="414"/>
      <c r="R106" s="414"/>
      <c r="S106" s="414"/>
      <c r="T106" s="414"/>
      <c r="U106" s="414"/>
      <c r="V106" s="414"/>
      <c r="W106" s="414"/>
      <c r="X106" s="414"/>
      <c r="Y106" s="414"/>
    </row>
    <row r="107" spans="6:25" ht="16.5" customHeight="1">
      <c r="F107" s="414"/>
      <c r="G107" s="414"/>
      <c r="H107" s="414"/>
      <c r="I107" s="414"/>
      <c r="J107" s="414"/>
      <c r="K107" s="414"/>
      <c r="L107" s="414"/>
      <c r="M107" s="414"/>
      <c r="N107" s="414"/>
      <c r="O107" s="414"/>
      <c r="P107" s="414"/>
      <c r="Q107" s="414"/>
      <c r="R107" s="414"/>
      <c r="S107" s="414"/>
      <c r="T107" s="414"/>
      <c r="U107" s="414"/>
      <c r="V107" s="414"/>
      <c r="W107" s="414"/>
      <c r="X107" s="414"/>
      <c r="Y107" s="414"/>
    </row>
    <row r="108" spans="6:25" ht="16.5" customHeight="1">
      <c r="F108" s="414"/>
      <c r="G108" s="414"/>
      <c r="H108" s="414"/>
      <c r="I108" s="414"/>
      <c r="J108" s="414"/>
      <c r="K108" s="414"/>
      <c r="L108" s="414"/>
      <c r="M108" s="414"/>
      <c r="N108" s="414"/>
      <c r="O108" s="414"/>
      <c r="P108" s="414"/>
      <c r="Q108" s="414"/>
      <c r="R108" s="414"/>
      <c r="S108" s="414"/>
      <c r="T108" s="414"/>
      <c r="U108" s="414"/>
      <c r="V108" s="414"/>
      <c r="W108" s="414"/>
      <c r="X108" s="414"/>
      <c r="Y108" s="414"/>
    </row>
    <row r="109" spans="6:25" ht="16.5" customHeight="1">
      <c r="F109" s="414"/>
      <c r="G109" s="414"/>
      <c r="H109" s="414"/>
      <c r="I109" s="414"/>
      <c r="J109" s="414"/>
      <c r="K109" s="414"/>
      <c r="L109" s="414"/>
      <c r="M109" s="414"/>
      <c r="N109" s="414"/>
      <c r="O109" s="414"/>
      <c r="P109" s="414"/>
      <c r="Q109" s="414"/>
      <c r="R109" s="414"/>
      <c r="S109" s="414"/>
      <c r="T109" s="414"/>
      <c r="U109" s="414"/>
      <c r="V109" s="414"/>
      <c r="W109" s="414"/>
      <c r="X109" s="414"/>
      <c r="Y109" s="414"/>
    </row>
    <row r="110" spans="6:25" ht="16.5" customHeight="1">
      <c r="F110" s="414"/>
      <c r="G110" s="414"/>
      <c r="H110" s="414"/>
      <c r="I110" s="414"/>
      <c r="J110" s="414"/>
      <c r="K110" s="414"/>
      <c r="L110" s="414"/>
      <c r="M110" s="414"/>
      <c r="N110" s="414"/>
      <c r="O110" s="414"/>
      <c r="P110" s="414"/>
      <c r="Q110" s="414"/>
      <c r="R110" s="414"/>
      <c r="S110" s="414"/>
      <c r="T110" s="414"/>
      <c r="U110" s="414"/>
      <c r="V110" s="414"/>
      <c r="W110" s="414"/>
      <c r="X110" s="414"/>
      <c r="Y110" s="414"/>
    </row>
    <row r="111" spans="6:25" ht="16.5" customHeight="1">
      <c r="F111" s="414"/>
      <c r="G111" s="414"/>
      <c r="H111" s="414"/>
      <c r="I111" s="414"/>
      <c r="J111" s="414"/>
      <c r="K111" s="414"/>
      <c r="L111" s="414"/>
      <c r="M111" s="414"/>
      <c r="N111" s="414"/>
      <c r="O111" s="414"/>
      <c r="P111" s="414"/>
      <c r="Q111" s="414"/>
      <c r="R111" s="414"/>
      <c r="S111" s="414"/>
      <c r="T111" s="414"/>
      <c r="U111" s="414"/>
      <c r="V111" s="414"/>
      <c r="W111" s="414"/>
      <c r="X111" s="414"/>
      <c r="Y111" s="414"/>
    </row>
    <row r="112" spans="6:25" ht="16.5" customHeight="1">
      <c r="F112" s="414"/>
      <c r="G112" s="414"/>
      <c r="H112" s="414"/>
      <c r="I112" s="414"/>
      <c r="J112" s="414"/>
      <c r="K112" s="414"/>
      <c r="L112" s="414"/>
      <c r="M112" s="414"/>
      <c r="N112" s="414"/>
      <c r="O112" s="414"/>
      <c r="P112" s="414"/>
      <c r="Q112" s="414"/>
      <c r="R112" s="414"/>
      <c r="S112" s="414"/>
      <c r="T112" s="414"/>
      <c r="U112" s="414"/>
      <c r="V112" s="414"/>
      <c r="W112" s="414"/>
      <c r="X112" s="414"/>
      <c r="Y112" s="414"/>
    </row>
    <row r="113" spans="6:25" ht="16.5" customHeight="1">
      <c r="F113" s="414"/>
      <c r="G113" s="414"/>
      <c r="H113" s="414"/>
      <c r="I113" s="414"/>
      <c r="J113" s="414"/>
      <c r="K113" s="414"/>
      <c r="L113" s="414"/>
      <c r="M113" s="414"/>
      <c r="N113" s="414"/>
      <c r="O113" s="414"/>
      <c r="P113" s="414"/>
      <c r="Q113" s="414"/>
      <c r="R113" s="414"/>
      <c r="S113" s="414"/>
      <c r="T113" s="414"/>
      <c r="U113" s="414"/>
      <c r="V113" s="414"/>
      <c r="W113" s="414"/>
      <c r="X113" s="414"/>
      <c r="Y113" s="414"/>
    </row>
    <row r="114" spans="6:25" ht="16.5" customHeight="1"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4"/>
    </row>
    <row r="115" spans="6:25" ht="16.5" customHeight="1">
      <c r="F115" s="414"/>
      <c r="G115" s="414"/>
      <c r="H115" s="414"/>
      <c r="I115" s="414"/>
      <c r="J115" s="414"/>
      <c r="K115" s="414"/>
      <c r="L115" s="414"/>
      <c r="M115" s="414"/>
      <c r="N115" s="414"/>
      <c r="O115" s="414"/>
      <c r="P115" s="414"/>
      <c r="Q115" s="414"/>
      <c r="R115" s="414"/>
      <c r="S115" s="414"/>
      <c r="T115" s="414"/>
      <c r="U115" s="414"/>
      <c r="V115" s="414"/>
      <c r="W115" s="414"/>
      <c r="X115" s="414"/>
      <c r="Y115" s="414"/>
    </row>
    <row r="116" spans="6:25" ht="16.5" customHeight="1">
      <c r="F116" s="414"/>
      <c r="G116" s="414"/>
      <c r="H116" s="414"/>
      <c r="I116" s="414"/>
      <c r="J116" s="414"/>
      <c r="K116" s="414"/>
      <c r="L116" s="414"/>
      <c r="M116" s="414"/>
      <c r="N116" s="414"/>
      <c r="O116" s="414"/>
      <c r="P116" s="414"/>
      <c r="Q116" s="414"/>
      <c r="R116" s="414"/>
      <c r="S116" s="414"/>
      <c r="T116" s="414"/>
      <c r="U116" s="414"/>
      <c r="V116" s="414"/>
      <c r="W116" s="414"/>
      <c r="X116" s="414"/>
      <c r="Y116" s="414"/>
    </row>
    <row r="117" spans="6:25" ht="16.5" customHeight="1">
      <c r="F117" s="414"/>
      <c r="G117" s="414"/>
      <c r="H117" s="414"/>
      <c r="I117" s="414"/>
      <c r="J117" s="414"/>
      <c r="K117" s="414"/>
      <c r="L117" s="414"/>
      <c r="M117" s="414"/>
      <c r="N117" s="414"/>
      <c r="O117" s="414"/>
      <c r="P117" s="414"/>
      <c r="Q117" s="414"/>
      <c r="R117" s="414"/>
      <c r="S117" s="414"/>
      <c r="T117" s="414"/>
      <c r="U117" s="414"/>
      <c r="V117" s="414"/>
      <c r="W117" s="414"/>
      <c r="X117" s="414"/>
      <c r="Y117" s="414"/>
    </row>
    <row r="118" spans="6:25" ht="16.5" customHeight="1">
      <c r="F118" s="414"/>
      <c r="G118" s="414"/>
      <c r="H118" s="414"/>
      <c r="I118" s="414"/>
      <c r="J118" s="414"/>
      <c r="K118" s="414"/>
      <c r="L118" s="414"/>
      <c r="M118" s="414"/>
      <c r="N118" s="414"/>
      <c r="O118" s="414"/>
      <c r="P118" s="414"/>
      <c r="Q118" s="414"/>
      <c r="R118" s="414"/>
      <c r="S118" s="414"/>
      <c r="T118" s="414"/>
      <c r="U118" s="414"/>
      <c r="V118" s="414"/>
      <c r="W118" s="414"/>
      <c r="X118" s="414"/>
      <c r="Y118" s="414"/>
    </row>
    <row r="119" spans="6:25" ht="16.5" customHeight="1">
      <c r="F119" s="414"/>
      <c r="G119" s="414"/>
      <c r="H119" s="414"/>
      <c r="I119" s="414"/>
      <c r="J119" s="414"/>
      <c r="K119" s="414"/>
      <c r="L119" s="414"/>
      <c r="M119" s="414"/>
      <c r="N119" s="414"/>
      <c r="O119" s="414"/>
      <c r="P119" s="414"/>
      <c r="Q119" s="414"/>
      <c r="R119" s="414"/>
      <c r="S119" s="414"/>
      <c r="T119" s="414"/>
      <c r="U119" s="414"/>
      <c r="V119" s="414"/>
      <c r="W119" s="414"/>
      <c r="X119" s="414"/>
      <c r="Y119" s="414"/>
    </row>
    <row r="120" spans="6:25" ht="16.5" customHeight="1">
      <c r="F120" s="414"/>
      <c r="G120" s="414"/>
      <c r="H120" s="414"/>
      <c r="I120" s="414"/>
      <c r="J120" s="414"/>
      <c r="K120" s="414"/>
      <c r="L120" s="414"/>
      <c r="M120" s="414"/>
      <c r="N120" s="414"/>
      <c r="O120" s="414"/>
      <c r="P120" s="414"/>
      <c r="Q120" s="414"/>
      <c r="R120" s="414"/>
      <c r="S120" s="414"/>
      <c r="T120" s="414"/>
      <c r="U120" s="414"/>
      <c r="V120" s="414"/>
      <c r="W120" s="414"/>
      <c r="X120" s="414"/>
      <c r="Y120" s="414"/>
    </row>
    <row r="121" spans="6:25" ht="16.5" customHeight="1">
      <c r="F121" s="414"/>
      <c r="G121" s="414"/>
      <c r="H121" s="414"/>
      <c r="I121" s="414"/>
      <c r="J121" s="414"/>
      <c r="K121" s="414"/>
      <c r="L121" s="414"/>
      <c r="M121" s="414"/>
      <c r="N121" s="414"/>
      <c r="O121" s="414"/>
      <c r="P121" s="414"/>
      <c r="Q121" s="414"/>
      <c r="R121" s="414"/>
      <c r="S121" s="414"/>
      <c r="T121" s="414"/>
      <c r="U121" s="414"/>
      <c r="V121" s="414"/>
      <c r="W121" s="414"/>
      <c r="X121" s="414"/>
      <c r="Y121" s="414"/>
    </row>
    <row r="122" spans="6:25" ht="16.5" customHeight="1">
      <c r="F122" s="414"/>
      <c r="G122" s="414"/>
      <c r="H122" s="414"/>
      <c r="I122" s="414"/>
      <c r="J122" s="414"/>
      <c r="K122" s="414"/>
      <c r="L122" s="414"/>
      <c r="M122" s="414"/>
      <c r="N122" s="414"/>
      <c r="O122" s="414"/>
      <c r="P122" s="414"/>
      <c r="Q122" s="414"/>
      <c r="R122" s="414"/>
      <c r="S122" s="414"/>
      <c r="T122" s="414"/>
      <c r="U122" s="414"/>
      <c r="V122" s="414"/>
      <c r="W122" s="414"/>
      <c r="X122" s="414"/>
      <c r="Y122" s="414"/>
    </row>
    <row r="123" spans="6:25" ht="16.5" customHeight="1">
      <c r="F123" s="414"/>
      <c r="G123" s="414"/>
      <c r="H123" s="414"/>
      <c r="I123" s="414"/>
      <c r="J123" s="414"/>
      <c r="K123" s="414"/>
      <c r="L123" s="414"/>
      <c r="M123" s="414"/>
      <c r="N123" s="414"/>
      <c r="O123" s="414"/>
      <c r="P123" s="414"/>
      <c r="Q123" s="414"/>
      <c r="R123" s="414"/>
      <c r="S123" s="414"/>
      <c r="T123" s="414"/>
      <c r="U123" s="414"/>
      <c r="V123" s="414"/>
      <c r="W123" s="414"/>
      <c r="X123" s="414"/>
      <c r="Y123" s="414"/>
    </row>
    <row r="124" spans="6:25" ht="16.5" customHeight="1">
      <c r="F124" s="414"/>
      <c r="G124" s="414"/>
      <c r="H124" s="414"/>
      <c r="I124" s="414"/>
      <c r="J124" s="414"/>
      <c r="K124" s="414"/>
      <c r="L124" s="414"/>
      <c r="M124" s="414"/>
      <c r="N124" s="414"/>
      <c r="O124" s="414"/>
      <c r="P124" s="414"/>
      <c r="Q124" s="414"/>
      <c r="R124" s="414"/>
      <c r="S124" s="414"/>
      <c r="T124" s="414"/>
      <c r="U124" s="414"/>
      <c r="V124" s="414"/>
      <c r="W124" s="414"/>
      <c r="X124" s="414"/>
      <c r="Y124" s="414"/>
    </row>
    <row r="125" spans="6:25" ht="16.5" customHeight="1">
      <c r="F125" s="414"/>
      <c r="G125" s="414"/>
      <c r="H125" s="414"/>
      <c r="I125" s="414"/>
      <c r="J125" s="414"/>
      <c r="K125" s="414"/>
      <c r="L125" s="414"/>
      <c r="M125" s="414"/>
      <c r="N125" s="414"/>
      <c r="O125" s="414"/>
      <c r="P125" s="414"/>
      <c r="Q125" s="414"/>
      <c r="R125" s="414"/>
      <c r="S125" s="414"/>
      <c r="T125" s="414"/>
      <c r="U125" s="414"/>
      <c r="V125" s="414"/>
      <c r="W125" s="414"/>
      <c r="X125" s="414"/>
      <c r="Y125" s="414"/>
    </row>
    <row r="126" spans="6:25" ht="16.5" customHeight="1"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4"/>
      <c r="S126" s="414"/>
      <c r="T126" s="414"/>
      <c r="U126" s="414"/>
      <c r="V126" s="414"/>
      <c r="W126" s="414"/>
      <c r="X126" s="414"/>
      <c r="Y126" s="414"/>
    </row>
    <row r="127" spans="6:25" ht="16.5" customHeight="1">
      <c r="F127" s="414"/>
      <c r="G127" s="414"/>
      <c r="H127" s="414"/>
      <c r="I127" s="414"/>
      <c r="J127" s="414"/>
      <c r="K127" s="414"/>
      <c r="L127" s="414"/>
      <c r="M127" s="414"/>
      <c r="N127" s="414"/>
      <c r="O127" s="414"/>
      <c r="P127" s="414"/>
      <c r="Q127" s="414"/>
      <c r="R127" s="414"/>
      <c r="S127" s="414"/>
      <c r="T127" s="414"/>
      <c r="U127" s="414"/>
      <c r="V127" s="414"/>
      <c r="W127" s="414"/>
      <c r="X127" s="414"/>
      <c r="Y127" s="414"/>
    </row>
    <row r="128" spans="6:25" ht="16.5" customHeight="1">
      <c r="F128" s="414"/>
      <c r="G128" s="414"/>
      <c r="H128" s="414"/>
      <c r="I128" s="414"/>
      <c r="J128" s="414"/>
      <c r="K128" s="414"/>
      <c r="L128" s="414"/>
      <c r="M128" s="414"/>
      <c r="N128" s="414"/>
      <c r="O128" s="414"/>
      <c r="P128" s="414"/>
      <c r="Q128" s="414"/>
      <c r="R128" s="414"/>
      <c r="S128" s="414"/>
      <c r="T128" s="414"/>
      <c r="U128" s="414"/>
      <c r="V128" s="414"/>
      <c r="W128" s="414"/>
      <c r="X128" s="414"/>
      <c r="Y128" s="414"/>
    </row>
    <row r="129" spans="6:25" ht="16.5" customHeight="1">
      <c r="F129" s="414"/>
      <c r="G129" s="414"/>
      <c r="H129" s="414"/>
      <c r="I129" s="414"/>
      <c r="J129" s="414"/>
      <c r="K129" s="414"/>
      <c r="L129" s="414"/>
      <c r="M129" s="414"/>
      <c r="N129" s="414"/>
      <c r="O129" s="414"/>
      <c r="P129" s="414"/>
      <c r="Q129" s="414"/>
      <c r="R129" s="414"/>
      <c r="S129" s="414"/>
      <c r="T129" s="414"/>
      <c r="U129" s="414"/>
      <c r="V129" s="414"/>
      <c r="W129" s="414"/>
      <c r="X129" s="414"/>
      <c r="Y129" s="414"/>
    </row>
    <row r="130" spans="6:25" ht="16.5" customHeight="1"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4"/>
    </row>
    <row r="131" spans="6:25" ht="16.5" customHeight="1">
      <c r="F131" s="414"/>
      <c r="G131" s="414"/>
      <c r="H131" s="414"/>
      <c r="I131" s="414"/>
      <c r="J131" s="414"/>
      <c r="K131" s="414"/>
      <c r="L131" s="414"/>
      <c r="M131" s="414"/>
      <c r="N131" s="414"/>
      <c r="O131" s="414"/>
      <c r="P131" s="414"/>
      <c r="Q131" s="414"/>
      <c r="R131" s="414"/>
      <c r="S131" s="414"/>
      <c r="T131" s="414"/>
      <c r="U131" s="414"/>
      <c r="V131" s="414"/>
      <c r="W131" s="414"/>
      <c r="X131" s="414"/>
      <c r="Y131" s="414"/>
    </row>
    <row r="132" spans="6:25" ht="16.5" customHeight="1"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414"/>
      <c r="Q132" s="414"/>
      <c r="R132" s="414"/>
      <c r="S132" s="414"/>
      <c r="T132" s="414"/>
      <c r="U132" s="414"/>
      <c r="V132" s="414"/>
      <c r="W132" s="414"/>
      <c r="X132" s="414"/>
      <c r="Y132" s="414"/>
    </row>
    <row r="133" spans="6:25" ht="16.5" customHeight="1">
      <c r="F133" s="414"/>
      <c r="G133" s="414"/>
      <c r="H133" s="414"/>
      <c r="I133" s="414"/>
      <c r="J133" s="414"/>
      <c r="K133" s="414"/>
      <c r="L133" s="414"/>
      <c r="M133" s="414"/>
      <c r="N133" s="414"/>
      <c r="O133" s="414"/>
      <c r="P133" s="414"/>
      <c r="Q133" s="414"/>
      <c r="R133" s="414"/>
      <c r="S133" s="414"/>
      <c r="T133" s="414"/>
      <c r="U133" s="414"/>
      <c r="V133" s="414"/>
      <c r="W133" s="414"/>
      <c r="X133" s="414"/>
      <c r="Y133" s="414"/>
    </row>
    <row r="134" spans="6:25" ht="16.5" customHeight="1">
      <c r="F134" s="414"/>
      <c r="G134" s="414"/>
      <c r="H134" s="414"/>
      <c r="I134" s="414"/>
      <c r="J134" s="414"/>
      <c r="K134" s="414"/>
      <c r="L134" s="414"/>
      <c r="M134" s="414"/>
      <c r="N134" s="414"/>
      <c r="O134" s="414"/>
      <c r="P134" s="414"/>
      <c r="Q134" s="414"/>
      <c r="R134" s="414"/>
      <c r="S134" s="414"/>
      <c r="T134" s="414"/>
      <c r="U134" s="414"/>
      <c r="V134" s="414"/>
      <c r="W134" s="414"/>
      <c r="X134" s="414"/>
      <c r="Y134" s="414"/>
    </row>
    <row r="135" spans="6:25" ht="16.5" customHeight="1">
      <c r="F135" s="414"/>
      <c r="G135" s="414"/>
      <c r="H135" s="414"/>
      <c r="I135" s="414"/>
      <c r="J135" s="414"/>
      <c r="K135" s="414"/>
      <c r="L135" s="414"/>
      <c r="M135" s="414"/>
      <c r="N135" s="414"/>
      <c r="O135" s="414"/>
      <c r="P135" s="414"/>
      <c r="Q135" s="414"/>
      <c r="R135" s="414"/>
      <c r="S135" s="414"/>
      <c r="T135" s="414"/>
      <c r="U135" s="414"/>
      <c r="V135" s="414"/>
      <c r="W135" s="414"/>
      <c r="X135" s="414"/>
      <c r="Y135" s="414"/>
    </row>
    <row r="136" spans="6:25" ht="16.5" customHeight="1">
      <c r="F136" s="414"/>
      <c r="G136" s="414"/>
      <c r="H136" s="414"/>
      <c r="I136" s="414"/>
      <c r="J136" s="414"/>
      <c r="K136" s="414"/>
      <c r="L136" s="414"/>
      <c r="M136" s="414"/>
      <c r="N136" s="414"/>
      <c r="O136" s="414"/>
      <c r="P136" s="414"/>
      <c r="Q136" s="414"/>
      <c r="R136" s="414"/>
      <c r="S136" s="414"/>
      <c r="T136" s="414"/>
      <c r="U136" s="414"/>
      <c r="V136" s="414"/>
      <c r="W136" s="414"/>
      <c r="X136" s="414"/>
      <c r="Y136" s="414"/>
    </row>
    <row r="137" spans="6:25" ht="16.5" customHeight="1">
      <c r="F137" s="414"/>
      <c r="G137" s="414"/>
      <c r="H137" s="414"/>
      <c r="I137" s="414"/>
      <c r="J137" s="414"/>
      <c r="K137" s="414"/>
      <c r="L137" s="414"/>
      <c r="M137" s="414"/>
      <c r="N137" s="414"/>
      <c r="O137" s="414"/>
      <c r="P137" s="414"/>
      <c r="Q137" s="414"/>
      <c r="R137" s="414"/>
      <c r="S137" s="414"/>
      <c r="T137" s="414"/>
      <c r="U137" s="414"/>
      <c r="V137" s="414"/>
      <c r="W137" s="414"/>
      <c r="X137" s="414"/>
      <c r="Y137" s="414"/>
    </row>
    <row r="138" spans="6:25" ht="16.5" customHeight="1">
      <c r="F138" s="414"/>
      <c r="G138" s="414"/>
      <c r="H138" s="414"/>
      <c r="I138" s="414"/>
      <c r="J138" s="414"/>
      <c r="K138" s="414"/>
      <c r="L138" s="414"/>
      <c r="M138" s="414"/>
      <c r="N138" s="414"/>
      <c r="O138" s="414"/>
      <c r="P138" s="414"/>
      <c r="Q138" s="414"/>
      <c r="R138" s="414"/>
      <c r="S138" s="414"/>
      <c r="T138" s="414"/>
      <c r="U138" s="414"/>
      <c r="V138" s="414"/>
      <c r="W138" s="414"/>
      <c r="X138" s="414"/>
      <c r="Y138" s="414"/>
    </row>
    <row r="139" spans="6:25" ht="16.5" customHeight="1">
      <c r="F139" s="414"/>
      <c r="G139" s="414"/>
      <c r="H139" s="414"/>
      <c r="I139" s="414"/>
      <c r="J139" s="414"/>
      <c r="K139" s="414"/>
      <c r="L139" s="414"/>
      <c r="M139" s="414"/>
      <c r="N139" s="414"/>
      <c r="O139" s="414"/>
      <c r="P139" s="414"/>
      <c r="Q139" s="414"/>
      <c r="R139" s="414"/>
      <c r="S139" s="414"/>
      <c r="T139" s="414"/>
      <c r="U139" s="414"/>
      <c r="V139" s="414"/>
      <c r="W139" s="414"/>
      <c r="X139" s="414"/>
      <c r="Y139" s="414"/>
    </row>
    <row r="140" spans="6:25" ht="16.5" customHeight="1">
      <c r="F140" s="414"/>
      <c r="G140" s="414"/>
      <c r="H140" s="414"/>
      <c r="I140" s="414"/>
      <c r="J140" s="414"/>
      <c r="K140" s="414"/>
      <c r="L140" s="414"/>
      <c r="M140" s="414"/>
      <c r="N140" s="414"/>
      <c r="O140" s="414"/>
      <c r="P140" s="414"/>
      <c r="Q140" s="414"/>
      <c r="R140" s="414"/>
      <c r="S140" s="414"/>
      <c r="T140" s="414"/>
      <c r="U140" s="414"/>
      <c r="V140" s="414"/>
      <c r="W140" s="414"/>
      <c r="X140" s="414"/>
      <c r="Y140" s="414"/>
    </row>
    <row r="141" spans="6:25" ht="16.5" customHeight="1">
      <c r="F141" s="414"/>
      <c r="G141" s="414"/>
      <c r="H141" s="414"/>
      <c r="I141" s="414"/>
      <c r="J141" s="414"/>
      <c r="K141" s="414"/>
      <c r="L141" s="414"/>
      <c r="M141" s="414"/>
      <c r="N141" s="414"/>
      <c r="O141" s="414"/>
      <c r="P141" s="414"/>
      <c r="Q141" s="414"/>
      <c r="R141" s="414"/>
      <c r="S141" s="414"/>
      <c r="T141" s="414"/>
      <c r="U141" s="414"/>
      <c r="V141" s="414"/>
      <c r="W141" s="414"/>
      <c r="X141" s="414"/>
      <c r="Y141" s="414"/>
    </row>
    <row r="142" spans="6:25" ht="16.5" customHeight="1">
      <c r="F142" s="414"/>
      <c r="G142" s="414"/>
      <c r="H142" s="414"/>
      <c r="I142" s="414"/>
      <c r="J142" s="414"/>
      <c r="K142" s="414"/>
      <c r="L142" s="414"/>
      <c r="M142" s="414"/>
      <c r="N142" s="414"/>
      <c r="O142" s="414"/>
      <c r="P142" s="414"/>
      <c r="Q142" s="414"/>
      <c r="R142" s="414"/>
      <c r="S142" s="414"/>
      <c r="T142" s="414"/>
      <c r="U142" s="414"/>
      <c r="V142" s="414"/>
      <c r="W142" s="414"/>
      <c r="X142" s="414"/>
      <c r="Y142" s="414"/>
    </row>
    <row r="143" spans="6:25" ht="16.5" customHeight="1">
      <c r="F143" s="414"/>
      <c r="G143" s="414"/>
      <c r="H143" s="414"/>
      <c r="I143" s="414"/>
      <c r="J143" s="414"/>
      <c r="K143" s="414"/>
      <c r="L143" s="414"/>
      <c r="M143" s="414"/>
      <c r="N143" s="414"/>
      <c r="O143" s="414"/>
      <c r="P143" s="414"/>
      <c r="Q143" s="414"/>
      <c r="R143" s="414"/>
      <c r="S143" s="414"/>
      <c r="T143" s="414"/>
      <c r="U143" s="414"/>
      <c r="V143" s="414"/>
      <c r="W143" s="414"/>
      <c r="X143" s="414"/>
      <c r="Y143" s="414"/>
    </row>
    <row r="144" spans="6:25" ht="16.5" customHeight="1">
      <c r="F144" s="414"/>
      <c r="G144" s="414"/>
      <c r="H144" s="414"/>
      <c r="I144" s="414"/>
      <c r="J144" s="414"/>
      <c r="K144" s="414"/>
      <c r="L144" s="414"/>
      <c r="M144" s="414"/>
      <c r="N144" s="414"/>
      <c r="O144" s="414"/>
      <c r="P144" s="414"/>
      <c r="Q144" s="414"/>
      <c r="R144" s="414"/>
      <c r="S144" s="414"/>
      <c r="T144" s="414"/>
      <c r="U144" s="414"/>
      <c r="V144" s="414"/>
      <c r="W144" s="414"/>
      <c r="X144" s="414"/>
      <c r="Y144" s="414"/>
    </row>
    <row r="145" spans="6:25" ht="16.5" customHeight="1">
      <c r="F145" s="414"/>
      <c r="G145" s="414"/>
      <c r="H145" s="414"/>
      <c r="I145" s="414"/>
      <c r="J145" s="414"/>
      <c r="K145" s="414"/>
      <c r="L145" s="414"/>
      <c r="M145" s="414"/>
      <c r="N145" s="414"/>
      <c r="O145" s="414"/>
      <c r="P145" s="414"/>
      <c r="Q145" s="414"/>
      <c r="R145" s="414"/>
      <c r="S145" s="414"/>
      <c r="T145" s="414"/>
      <c r="U145" s="414"/>
      <c r="V145" s="414"/>
      <c r="W145" s="414"/>
      <c r="X145" s="414"/>
      <c r="Y145" s="414"/>
    </row>
    <row r="146" spans="6:25" ht="16.5" customHeight="1"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4"/>
    </row>
    <row r="147" spans="6:25" ht="16.5" customHeight="1">
      <c r="F147" s="414"/>
      <c r="G147" s="414"/>
      <c r="H147" s="414"/>
      <c r="I147" s="414"/>
      <c r="J147" s="414"/>
      <c r="K147" s="414"/>
      <c r="L147" s="414"/>
      <c r="M147" s="414"/>
      <c r="N147" s="414"/>
      <c r="O147" s="414"/>
      <c r="P147" s="414"/>
      <c r="Q147" s="414"/>
      <c r="R147" s="414"/>
      <c r="S147" s="414"/>
      <c r="T147" s="414"/>
      <c r="U147" s="414"/>
      <c r="V147" s="414"/>
      <c r="W147" s="414"/>
      <c r="X147" s="414"/>
      <c r="Y147" s="414"/>
    </row>
    <row r="148" spans="6:25" ht="16.5" customHeight="1">
      <c r="F148" s="414"/>
      <c r="G148" s="414"/>
      <c r="H148" s="414"/>
      <c r="I148" s="414"/>
      <c r="J148" s="414"/>
      <c r="K148" s="414"/>
      <c r="L148" s="414"/>
      <c r="M148" s="414"/>
      <c r="N148" s="414"/>
      <c r="O148" s="414"/>
      <c r="P148" s="414"/>
      <c r="Q148" s="414"/>
      <c r="R148" s="414"/>
      <c r="S148" s="414"/>
      <c r="T148" s="414"/>
      <c r="U148" s="414"/>
      <c r="V148" s="414"/>
      <c r="W148" s="414"/>
      <c r="X148" s="414"/>
      <c r="Y148" s="414"/>
    </row>
    <row r="149" spans="6:25" ht="16.5" customHeight="1">
      <c r="F149" s="414"/>
      <c r="G149" s="414"/>
      <c r="H149" s="414"/>
      <c r="I149" s="414"/>
      <c r="J149" s="414"/>
      <c r="K149" s="414"/>
      <c r="L149" s="414"/>
      <c r="M149" s="414"/>
      <c r="N149" s="414"/>
      <c r="O149" s="414"/>
      <c r="P149" s="414"/>
      <c r="Q149" s="414"/>
      <c r="R149" s="414"/>
      <c r="S149" s="414"/>
      <c r="T149" s="414"/>
      <c r="U149" s="414"/>
      <c r="V149" s="414"/>
      <c r="W149" s="414"/>
      <c r="X149" s="414"/>
      <c r="Y149" s="414"/>
    </row>
    <row r="150" spans="6:25" ht="16.5" customHeight="1">
      <c r="F150" s="414"/>
      <c r="G150" s="414"/>
      <c r="H150" s="414"/>
      <c r="I150" s="414"/>
      <c r="J150" s="414"/>
      <c r="K150" s="414"/>
      <c r="L150" s="414"/>
      <c r="M150" s="414"/>
      <c r="N150" s="414"/>
      <c r="O150" s="414"/>
      <c r="P150" s="414"/>
      <c r="Q150" s="414"/>
      <c r="R150" s="414"/>
      <c r="S150" s="414"/>
      <c r="T150" s="414"/>
      <c r="U150" s="414"/>
      <c r="V150" s="414"/>
      <c r="W150" s="414"/>
      <c r="X150" s="414"/>
      <c r="Y150" s="414"/>
    </row>
    <row r="151" spans="6:25" ht="16.5" customHeight="1">
      <c r="F151" s="414"/>
      <c r="G151" s="414"/>
      <c r="H151" s="414"/>
      <c r="I151" s="414"/>
      <c r="J151" s="414"/>
      <c r="K151" s="414"/>
      <c r="L151" s="414"/>
      <c r="M151" s="414"/>
      <c r="N151" s="414"/>
      <c r="O151" s="414"/>
      <c r="P151" s="414"/>
      <c r="Q151" s="414"/>
      <c r="R151" s="414"/>
      <c r="S151" s="414"/>
      <c r="T151" s="414"/>
      <c r="U151" s="414"/>
      <c r="V151" s="414"/>
      <c r="W151" s="414"/>
      <c r="X151" s="414"/>
      <c r="Y151" s="414"/>
    </row>
    <row r="152" spans="6:25" ht="16.5" customHeight="1">
      <c r="F152" s="414"/>
      <c r="G152" s="414"/>
      <c r="H152" s="414"/>
      <c r="I152" s="414"/>
      <c r="J152" s="414"/>
      <c r="K152" s="414"/>
      <c r="L152" s="414"/>
      <c r="M152" s="414"/>
      <c r="N152" s="414"/>
      <c r="O152" s="414"/>
      <c r="P152" s="414"/>
      <c r="Q152" s="414"/>
      <c r="R152" s="414"/>
      <c r="S152" s="414"/>
      <c r="T152" s="414"/>
      <c r="U152" s="414"/>
      <c r="V152" s="414"/>
      <c r="W152" s="414"/>
      <c r="X152" s="414"/>
      <c r="Y152" s="414"/>
    </row>
    <row r="153" spans="6:25" ht="16.5" customHeight="1">
      <c r="F153" s="414"/>
      <c r="G153" s="414"/>
      <c r="H153" s="414"/>
      <c r="I153" s="414"/>
      <c r="J153" s="414"/>
      <c r="K153" s="414"/>
      <c r="L153" s="414"/>
      <c r="M153" s="414"/>
      <c r="N153" s="414"/>
      <c r="O153" s="414"/>
      <c r="P153" s="414"/>
      <c r="Q153" s="414"/>
      <c r="R153" s="414"/>
      <c r="S153" s="414"/>
      <c r="T153" s="414"/>
      <c r="U153" s="414"/>
      <c r="V153" s="414"/>
      <c r="W153" s="414"/>
      <c r="X153" s="414"/>
      <c r="Y153" s="414"/>
    </row>
    <row r="154" spans="6:25" ht="16.5" customHeight="1">
      <c r="F154" s="414"/>
      <c r="G154" s="414"/>
      <c r="H154" s="414"/>
      <c r="I154" s="414"/>
      <c r="J154" s="414"/>
      <c r="K154" s="414"/>
      <c r="L154" s="414"/>
      <c r="M154" s="414"/>
      <c r="N154" s="414"/>
      <c r="O154" s="414"/>
      <c r="P154" s="414"/>
      <c r="Q154" s="414"/>
      <c r="R154" s="414"/>
      <c r="S154" s="414"/>
      <c r="T154" s="414"/>
      <c r="U154" s="414"/>
      <c r="V154" s="414"/>
      <c r="W154" s="414"/>
      <c r="X154" s="414"/>
      <c r="Y154" s="414"/>
    </row>
    <row r="155" spans="6:25" ht="16.5" customHeight="1">
      <c r="F155" s="414"/>
      <c r="G155" s="414"/>
      <c r="H155" s="414"/>
      <c r="I155" s="414"/>
      <c r="J155" s="414"/>
      <c r="K155" s="414"/>
      <c r="L155" s="414"/>
      <c r="M155" s="414"/>
      <c r="N155" s="414"/>
      <c r="O155" s="414"/>
      <c r="P155" s="414"/>
      <c r="Q155" s="414"/>
      <c r="R155" s="414"/>
      <c r="S155" s="414"/>
      <c r="T155" s="414"/>
      <c r="U155" s="414"/>
      <c r="V155" s="414"/>
      <c r="W155" s="414"/>
      <c r="X155" s="414"/>
      <c r="Y155" s="414"/>
    </row>
    <row r="156" spans="6:25" ht="16.5" customHeight="1">
      <c r="F156" s="414"/>
      <c r="G156" s="414"/>
      <c r="H156" s="414"/>
      <c r="I156" s="414"/>
      <c r="J156" s="414"/>
      <c r="K156" s="414"/>
      <c r="L156" s="414"/>
      <c r="M156" s="414"/>
      <c r="N156" s="414"/>
      <c r="O156" s="414"/>
      <c r="P156" s="414"/>
      <c r="Q156" s="414"/>
      <c r="R156" s="414"/>
      <c r="S156" s="414"/>
      <c r="T156" s="414"/>
      <c r="U156" s="414"/>
      <c r="V156" s="414"/>
      <c r="W156" s="414"/>
      <c r="X156" s="414"/>
      <c r="Y156" s="414"/>
    </row>
    <row r="157" spans="6:25" ht="16.5" customHeight="1">
      <c r="F157" s="414"/>
      <c r="G157" s="414"/>
      <c r="H157" s="414"/>
      <c r="I157" s="414"/>
      <c r="J157" s="414"/>
      <c r="K157" s="414"/>
      <c r="L157" s="414"/>
      <c r="M157" s="414"/>
      <c r="N157" s="414"/>
      <c r="O157" s="414"/>
      <c r="P157" s="414"/>
      <c r="Q157" s="414"/>
      <c r="R157" s="414"/>
      <c r="S157" s="414"/>
      <c r="T157" s="414"/>
      <c r="U157" s="414"/>
      <c r="V157" s="414"/>
      <c r="W157" s="414"/>
      <c r="X157" s="414"/>
      <c r="Y157" s="414"/>
    </row>
    <row r="158" spans="6:25" ht="16.5" customHeight="1">
      <c r="F158" s="414"/>
      <c r="G158" s="414"/>
      <c r="H158" s="414"/>
      <c r="I158" s="414"/>
      <c r="J158" s="414"/>
      <c r="K158" s="414"/>
      <c r="L158" s="414"/>
      <c r="M158" s="414"/>
      <c r="N158" s="414"/>
      <c r="O158" s="414"/>
      <c r="P158" s="414"/>
      <c r="Q158" s="414"/>
      <c r="R158" s="414"/>
      <c r="S158" s="414"/>
      <c r="T158" s="414"/>
      <c r="U158" s="414"/>
      <c r="V158" s="414"/>
      <c r="W158" s="414"/>
      <c r="X158" s="414"/>
      <c r="Y158" s="414"/>
    </row>
    <row r="159" spans="6:25" ht="16.5" customHeight="1">
      <c r="F159" s="414"/>
      <c r="G159" s="414"/>
      <c r="H159" s="414"/>
      <c r="I159" s="414"/>
      <c r="J159" s="414"/>
      <c r="K159" s="414"/>
      <c r="L159" s="414"/>
      <c r="M159" s="414"/>
      <c r="N159" s="414"/>
      <c r="O159" s="414"/>
      <c r="P159" s="414"/>
      <c r="Q159" s="414"/>
      <c r="R159" s="414"/>
      <c r="S159" s="414"/>
      <c r="T159" s="414"/>
      <c r="U159" s="414"/>
      <c r="V159" s="414"/>
      <c r="W159" s="414"/>
      <c r="X159" s="414"/>
      <c r="Y159" s="414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Y155"/>
  <sheetViews>
    <sheetView zoomScale="80" zoomScaleNormal="80" zoomScalePageLayoutView="0" workbookViewId="0" topLeftCell="A1">
      <selection activeCell="L40" sqref="L40"/>
    </sheetView>
  </sheetViews>
  <sheetFormatPr defaultColWidth="11.421875" defaultRowHeight="16.5" customHeight="1"/>
  <cols>
    <col min="1" max="2" width="4.140625" style="7" customWidth="1"/>
    <col min="3" max="3" width="5.421875" style="7" customWidth="1"/>
    <col min="4" max="5" width="13.57421875" style="7" customWidth="1"/>
    <col min="6" max="6" width="30.7109375" style="7" customWidth="1"/>
    <col min="7" max="7" width="40.7109375" style="7" customWidth="1"/>
    <col min="8" max="8" width="9.7109375" style="7" customWidth="1"/>
    <col min="9" max="9" width="14.28125" style="7" hidden="1" customWidth="1"/>
    <col min="10" max="10" width="16.28125" style="7" customWidth="1"/>
    <col min="11" max="11" width="16.421875" style="7" customWidth="1"/>
    <col min="12" max="14" width="9.7109375" style="7" customWidth="1"/>
    <col min="15" max="15" width="6.421875" style="7" customWidth="1"/>
    <col min="16" max="16" width="12.00390625" style="7" hidden="1" customWidth="1"/>
    <col min="17" max="17" width="16.28125" style="7" hidden="1" customWidth="1"/>
    <col min="18" max="18" width="17.140625" style="7" hidden="1" customWidth="1"/>
    <col min="19" max="20" width="15.421875" style="7" hidden="1" customWidth="1"/>
    <col min="21" max="21" width="9.7109375" style="7" customWidth="1"/>
    <col min="22" max="22" width="15.7109375" style="7" customWidth="1"/>
    <col min="23" max="23" width="4.140625" style="7" customWidth="1"/>
    <col min="24" max="16384" width="11.421875" style="7" customWidth="1"/>
  </cols>
  <sheetData>
    <row r="1" spans="1:23" s="3" customFormat="1" ht="26.25">
      <c r="A1" s="80"/>
      <c r="W1" s="5"/>
    </row>
    <row r="2" spans="1:23" s="3" customFormat="1" ht="26.25">
      <c r="A2" s="80"/>
      <c r="B2" s="2" t="str">
        <f>+'TOT-0815'!B2</f>
        <v>ANEXO III al Memorándum D.T.E.E. N°   580 / 2016          .-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6" customFormat="1" ht="12.75">
      <c r="A3" s="81"/>
    </row>
    <row r="4" spans="1:4" s="10" customFormat="1" ht="11.25">
      <c r="A4" s="9" t="s">
        <v>2</v>
      </c>
      <c r="B4" s="82"/>
      <c r="C4" s="82"/>
      <c r="D4" s="82"/>
    </row>
    <row r="5" spans="1:4" s="10" customFormat="1" ht="11.25">
      <c r="A5" s="9" t="s">
        <v>3</v>
      </c>
      <c r="B5" s="82"/>
      <c r="C5" s="82"/>
      <c r="D5" s="82"/>
    </row>
    <row r="6" s="6" customFormat="1" ht="13.5" thickBot="1"/>
    <row r="7" spans="2:23" s="6" customFormat="1" ht="13.5" thickTop="1"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457"/>
    </row>
    <row r="8" spans="2:23" s="13" customFormat="1" ht="20.25">
      <c r="B8" s="87"/>
      <c r="C8" s="16"/>
      <c r="D8" s="16"/>
      <c r="E8" s="16"/>
      <c r="F8" s="458" t="s">
        <v>25</v>
      </c>
      <c r="N8" s="284"/>
      <c r="O8" s="284"/>
      <c r="P8" s="286"/>
      <c r="Q8" s="16"/>
      <c r="R8" s="16"/>
      <c r="S8" s="16"/>
      <c r="T8" s="16"/>
      <c r="U8" s="16"/>
      <c r="V8" s="16"/>
      <c r="W8" s="459"/>
    </row>
    <row r="9" spans="2:23" s="6" customFormat="1" ht="12.75">
      <c r="B9" s="47"/>
      <c r="C9" s="8"/>
      <c r="D9" s="8"/>
      <c r="E9" s="8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8"/>
      <c r="R9" s="8"/>
      <c r="S9" s="8"/>
      <c r="T9" s="8"/>
      <c r="U9" s="8"/>
      <c r="V9" s="8"/>
      <c r="W9" s="52"/>
    </row>
    <row r="10" spans="2:23" s="13" customFormat="1" ht="20.25">
      <c r="B10" s="87"/>
      <c r="C10" s="16"/>
      <c r="D10" s="16"/>
      <c r="E10" s="16"/>
      <c r="F10" s="460" t="s">
        <v>67</v>
      </c>
      <c r="G10" s="461"/>
      <c r="H10" s="284"/>
      <c r="I10" s="462"/>
      <c r="K10" s="462"/>
      <c r="L10" s="462"/>
      <c r="M10" s="462"/>
      <c r="N10" s="462"/>
      <c r="O10" s="462"/>
      <c r="P10" s="462"/>
      <c r="Q10" s="16"/>
      <c r="R10" s="16"/>
      <c r="S10" s="16"/>
      <c r="T10" s="16"/>
      <c r="U10" s="16"/>
      <c r="V10" s="16"/>
      <c r="W10" s="459"/>
    </row>
    <row r="11" spans="2:23" s="6" customFormat="1" ht="13.5">
      <c r="B11" s="47"/>
      <c r="C11" s="8"/>
      <c r="D11" s="8"/>
      <c r="E11" s="8"/>
      <c r="F11" s="463"/>
      <c r="G11" s="463"/>
      <c r="H11" s="81"/>
      <c r="I11" s="464"/>
      <c r="J11" s="59"/>
      <c r="K11" s="464"/>
      <c r="L11" s="464"/>
      <c r="M11" s="464"/>
      <c r="N11" s="464"/>
      <c r="O11" s="464"/>
      <c r="P11" s="464"/>
      <c r="Q11" s="8"/>
      <c r="R11" s="8"/>
      <c r="S11" s="8"/>
      <c r="T11" s="8"/>
      <c r="U11" s="8"/>
      <c r="V11" s="8"/>
      <c r="W11" s="52"/>
    </row>
    <row r="12" spans="2:23" s="13" customFormat="1" ht="20.25">
      <c r="B12" s="87"/>
      <c r="C12" s="16"/>
      <c r="D12" s="16"/>
      <c r="E12" s="16"/>
      <c r="F12" s="460" t="s">
        <v>77</v>
      </c>
      <c r="G12" s="461"/>
      <c r="H12" s="284"/>
      <c r="I12" s="462"/>
      <c r="K12" s="462"/>
      <c r="L12" s="462"/>
      <c r="M12" s="462"/>
      <c r="N12" s="462"/>
      <c r="O12" s="462"/>
      <c r="P12" s="462"/>
      <c r="Q12" s="16"/>
      <c r="R12" s="16"/>
      <c r="S12" s="16"/>
      <c r="T12" s="16"/>
      <c r="U12" s="16"/>
      <c r="V12" s="16"/>
      <c r="W12" s="459"/>
    </row>
    <row r="13" spans="2:23" s="6" customFormat="1" ht="13.5">
      <c r="B13" s="47"/>
      <c r="C13" s="8"/>
      <c r="D13" s="8"/>
      <c r="E13" s="8"/>
      <c r="F13" s="463"/>
      <c r="G13" s="463"/>
      <c r="H13" s="81"/>
      <c r="I13" s="464"/>
      <c r="J13" s="59"/>
      <c r="K13" s="464"/>
      <c r="L13" s="464"/>
      <c r="M13" s="464"/>
      <c r="N13" s="464"/>
      <c r="O13" s="464"/>
      <c r="P13" s="464"/>
      <c r="Q13" s="8"/>
      <c r="R13" s="8"/>
      <c r="S13" s="8"/>
      <c r="T13" s="8"/>
      <c r="U13" s="8"/>
      <c r="V13" s="8"/>
      <c r="W13" s="52"/>
    </row>
    <row r="14" spans="2:23" s="6" customFormat="1" ht="19.5">
      <c r="B14" s="27" t="str">
        <f>+'TOT-0815'!B14</f>
        <v>Desde el 01 al 31 de agosto de 2015</v>
      </c>
      <c r="C14" s="31"/>
      <c r="D14" s="31"/>
      <c r="E14" s="31"/>
      <c r="F14" s="31"/>
      <c r="G14" s="31"/>
      <c r="H14" s="31"/>
      <c r="I14" s="465"/>
      <c r="J14" s="465"/>
      <c r="K14" s="465"/>
      <c r="L14" s="465"/>
      <c r="M14" s="465"/>
      <c r="N14" s="465"/>
      <c r="O14" s="465"/>
      <c r="P14" s="465"/>
      <c r="Q14" s="31"/>
      <c r="R14" s="31"/>
      <c r="S14" s="31"/>
      <c r="T14" s="31"/>
      <c r="U14" s="31"/>
      <c r="V14" s="31"/>
      <c r="W14" s="466"/>
    </row>
    <row r="15" spans="2:23" s="6" customFormat="1" ht="14.25" thickBot="1">
      <c r="B15" s="467"/>
      <c r="C15" s="468"/>
      <c r="D15" s="468"/>
      <c r="E15" s="468"/>
      <c r="F15" s="468"/>
      <c r="G15" s="468"/>
      <c r="H15" s="468"/>
      <c r="I15" s="469"/>
      <c r="J15" s="469"/>
      <c r="K15" s="469"/>
      <c r="L15" s="469"/>
      <c r="M15" s="469"/>
      <c r="N15" s="469"/>
      <c r="O15" s="469"/>
      <c r="P15" s="469"/>
      <c r="Q15" s="468"/>
      <c r="R15" s="468"/>
      <c r="S15" s="468"/>
      <c r="T15" s="468"/>
      <c r="U15" s="468"/>
      <c r="V15" s="468"/>
      <c r="W15" s="470"/>
    </row>
    <row r="16" spans="2:23" s="6" customFormat="1" ht="15" thickBot="1" thickTop="1">
      <c r="B16" s="47"/>
      <c r="C16" s="8"/>
      <c r="D16" s="8"/>
      <c r="E16" s="8"/>
      <c r="F16" s="471"/>
      <c r="G16" s="471"/>
      <c r="H16" s="472" t="s">
        <v>69</v>
      </c>
      <c r="I16" s="8"/>
      <c r="J16" s="5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52"/>
    </row>
    <row r="17" spans="2:23" s="6" customFormat="1" ht="16.5" customHeight="1" thickBot="1" thickTop="1">
      <c r="B17" s="47"/>
      <c r="C17" s="8"/>
      <c r="D17" s="8"/>
      <c r="E17" s="8"/>
      <c r="F17" s="473" t="s">
        <v>70</v>
      </c>
      <c r="G17" s="474">
        <v>11.787</v>
      </c>
      <c r="H17" s="475">
        <v>200</v>
      </c>
      <c r="V17" s="101"/>
      <c r="W17" s="52"/>
    </row>
    <row r="18" spans="2:23" s="6" customFormat="1" ht="16.5" customHeight="1" thickBot="1" thickTop="1">
      <c r="B18" s="47"/>
      <c r="C18" s="8"/>
      <c r="D18" s="8"/>
      <c r="E18" s="8"/>
      <c r="F18" s="476" t="s">
        <v>71</v>
      </c>
      <c r="G18" s="477" t="s">
        <v>285</v>
      </c>
      <c r="H18" s="475">
        <v>100</v>
      </c>
      <c r="O18" s="8"/>
      <c r="P18" s="8"/>
      <c r="Q18" s="8"/>
      <c r="R18" s="8"/>
      <c r="S18" s="8"/>
      <c r="T18" s="8"/>
      <c r="U18" s="8"/>
      <c r="V18" s="8"/>
      <c r="W18" s="52"/>
    </row>
    <row r="19" spans="2:23" s="6" customFormat="1" ht="16.5" customHeight="1" thickBot="1" thickTop="1">
      <c r="B19" s="47"/>
      <c r="C19" s="8"/>
      <c r="D19" s="8"/>
      <c r="E19" s="8"/>
      <c r="F19" s="478" t="s">
        <v>72</v>
      </c>
      <c r="G19" s="477" t="s">
        <v>285</v>
      </c>
      <c r="H19" s="475">
        <v>40</v>
      </c>
      <c r="K19" s="99"/>
      <c r="L19" s="100"/>
      <c r="M19" s="8"/>
      <c r="O19" s="8"/>
      <c r="Q19" s="8"/>
      <c r="R19" s="8"/>
      <c r="S19" s="8"/>
      <c r="T19" s="8"/>
      <c r="U19" s="8"/>
      <c r="V19" s="8"/>
      <c r="W19" s="52"/>
    </row>
    <row r="20" spans="2:23" s="6" customFormat="1" ht="16.5" customHeight="1" thickBot="1" thickTop="1">
      <c r="B20" s="47"/>
      <c r="C20" s="102">
        <v>3</v>
      </c>
      <c r="D20" s="102">
        <v>4</v>
      </c>
      <c r="E20" s="102">
        <v>5</v>
      </c>
      <c r="F20" s="102">
        <v>6</v>
      </c>
      <c r="G20" s="102">
        <v>7</v>
      </c>
      <c r="H20" s="102">
        <v>8</v>
      </c>
      <c r="I20" s="102">
        <v>9</v>
      </c>
      <c r="J20" s="102">
        <v>10</v>
      </c>
      <c r="K20" s="102">
        <v>11</v>
      </c>
      <c r="L20" s="102">
        <v>12</v>
      </c>
      <c r="M20" s="102">
        <v>13</v>
      </c>
      <c r="N20" s="102">
        <v>14</v>
      </c>
      <c r="O20" s="102">
        <v>15</v>
      </c>
      <c r="P20" s="102">
        <v>16</v>
      </c>
      <c r="Q20" s="102">
        <v>17</v>
      </c>
      <c r="R20" s="102">
        <v>18</v>
      </c>
      <c r="S20" s="102">
        <v>19</v>
      </c>
      <c r="T20" s="102">
        <v>20</v>
      </c>
      <c r="U20" s="102">
        <v>21</v>
      </c>
      <c r="V20" s="102">
        <v>22</v>
      </c>
      <c r="W20" s="52"/>
    </row>
    <row r="21" spans="2:23" s="6" customFormat="1" ht="33.75" customHeight="1" thickBot="1" thickTop="1">
      <c r="B21" s="47"/>
      <c r="C21" s="318" t="s">
        <v>30</v>
      </c>
      <c r="D21" s="103" t="s">
        <v>31</v>
      </c>
      <c r="E21" s="103" t="s">
        <v>32</v>
      </c>
      <c r="F21" s="106" t="s">
        <v>59</v>
      </c>
      <c r="G21" s="479" t="s">
        <v>60</v>
      </c>
      <c r="H21" s="480" t="s">
        <v>33</v>
      </c>
      <c r="I21" s="323" t="s">
        <v>37</v>
      </c>
      <c r="J21" s="104" t="s">
        <v>38</v>
      </c>
      <c r="K21" s="479" t="s">
        <v>39</v>
      </c>
      <c r="L21" s="481" t="s">
        <v>40</v>
      </c>
      <c r="M21" s="481" t="s">
        <v>41</v>
      </c>
      <c r="N21" s="111" t="s">
        <v>176</v>
      </c>
      <c r="O21" s="110" t="s">
        <v>44</v>
      </c>
      <c r="P21" s="482" t="s">
        <v>36</v>
      </c>
      <c r="Q21" s="483" t="s">
        <v>73</v>
      </c>
      <c r="R21" s="484" t="s">
        <v>74</v>
      </c>
      <c r="S21" s="485"/>
      <c r="T21" s="486" t="s">
        <v>49</v>
      </c>
      <c r="U21" s="122" t="s">
        <v>51</v>
      </c>
      <c r="V21" s="322" t="s">
        <v>52</v>
      </c>
      <c r="W21" s="52"/>
    </row>
    <row r="22" spans="2:23" s="6" customFormat="1" ht="16.5" customHeight="1" thickTop="1">
      <c r="B22" s="47"/>
      <c r="C22" s="332"/>
      <c r="D22" s="332"/>
      <c r="E22" s="332"/>
      <c r="F22" s="487"/>
      <c r="G22" s="487"/>
      <c r="H22" s="487"/>
      <c r="I22" s="272"/>
      <c r="J22" s="487"/>
      <c r="K22" s="487"/>
      <c r="L22" s="487"/>
      <c r="M22" s="487"/>
      <c r="N22" s="487"/>
      <c r="O22" s="487"/>
      <c r="P22" s="488"/>
      <c r="Q22" s="489"/>
      <c r="R22" s="490"/>
      <c r="S22" s="491"/>
      <c r="T22" s="492"/>
      <c r="U22" s="487"/>
      <c r="V22" s="493"/>
      <c r="W22" s="52"/>
    </row>
    <row r="23" spans="2:23" s="6" customFormat="1" ht="16.5" customHeight="1">
      <c r="B23" s="47"/>
      <c r="C23" s="142"/>
      <c r="D23" s="142"/>
      <c r="E23" s="142"/>
      <c r="F23" s="494"/>
      <c r="G23" s="494"/>
      <c r="H23" s="494"/>
      <c r="I23" s="495"/>
      <c r="J23" s="494"/>
      <c r="K23" s="494"/>
      <c r="L23" s="494"/>
      <c r="M23" s="494"/>
      <c r="N23" s="494"/>
      <c r="O23" s="494"/>
      <c r="P23" s="496"/>
      <c r="Q23" s="497"/>
      <c r="R23" s="498"/>
      <c r="S23" s="499"/>
      <c r="T23" s="500"/>
      <c r="U23" s="494"/>
      <c r="V23" s="501"/>
      <c r="W23" s="52"/>
    </row>
    <row r="24" spans="2:23" s="6" customFormat="1" ht="16.5" customHeight="1">
      <c r="B24" s="47"/>
      <c r="C24" s="142">
        <v>68</v>
      </c>
      <c r="D24" s="142">
        <v>291333</v>
      </c>
      <c r="E24" s="191">
        <v>4026</v>
      </c>
      <c r="F24" s="535" t="s">
        <v>267</v>
      </c>
      <c r="G24" s="535" t="s">
        <v>300</v>
      </c>
      <c r="H24" s="535">
        <v>500</v>
      </c>
      <c r="I24" s="504">
        <f aca="true" t="shared" si="0" ref="I24:I39">IF(H24=500,$G$17,IF(H24=220,$G$18,$G$19))</f>
        <v>11.787</v>
      </c>
      <c r="J24" s="505">
        <v>42235.59930555556</v>
      </c>
      <c r="K24" s="506">
        <v>42235.74166666667</v>
      </c>
      <c r="L24" s="507">
        <f aca="true" t="shared" si="1" ref="L24:L39">IF(F24="","",(K24-J24)*24)</f>
        <v>3.4166666666278616</v>
      </c>
      <c r="M24" s="508">
        <f aca="true" t="shared" si="2" ref="M24:M39">IF(F24="","",ROUND((K24-J24)*24*60,0))</f>
        <v>205</v>
      </c>
      <c r="N24" s="170" t="s">
        <v>193</v>
      </c>
      <c r="O24" s="172" t="s">
        <v>86</v>
      </c>
      <c r="P24" s="509">
        <f aca="true" t="shared" si="3" ref="P24:P39">IF(H24=500,$H$17,IF(H24=220,$H$18,$H$19))</f>
        <v>200</v>
      </c>
      <c r="Q24" s="510" t="str">
        <f aca="true" t="shared" si="4" ref="Q24:Q39">IF(N24="P",I24*P24*ROUND(M24/60,2)*0.1,"--")</f>
        <v>--</v>
      </c>
      <c r="R24" s="498" t="str">
        <f aca="true" t="shared" si="5" ref="R24:R39">IF(AND(N24="F",O24="NO"),I24*P24,"--")</f>
        <v>--</v>
      </c>
      <c r="S24" s="499">
        <f aca="true" t="shared" si="6" ref="S24:S39">IF(N24="F",I24*P24*ROUND(M24/60,2),"--")</f>
        <v>8062.308</v>
      </c>
      <c r="T24" s="500" t="str">
        <f aca="true" t="shared" si="7" ref="T24:T39">IF(N24="RF",I24*P24*ROUND(M24/60,2),"--")</f>
        <v>--</v>
      </c>
      <c r="U24" s="172" t="str">
        <f aca="true" t="shared" si="8" ref="U24:U39">IF(F24="","","SI")</f>
        <v>SI</v>
      </c>
      <c r="V24" s="511">
        <f aca="true" t="shared" si="9" ref="V24:V39">IF(F24="","",SUM(Q24:T24)*IF(U24="SI",1,2))</f>
        <v>8062.308</v>
      </c>
      <c r="W24" s="52"/>
    </row>
    <row r="25" spans="2:23" s="6" customFormat="1" ht="16.5" customHeight="1">
      <c r="B25" s="47"/>
      <c r="C25" s="142"/>
      <c r="D25" s="142"/>
      <c r="E25" s="191"/>
      <c r="F25" s="502"/>
      <c r="G25" s="502"/>
      <c r="H25" s="503"/>
      <c r="I25" s="504" t="str">
        <f t="shared" si="0"/>
        <v> - </v>
      </c>
      <c r="J25" s="505"/>
      <c r="K25" s="506"/>
      <c r="L25" s="507">
        <f t="shared" si="1"/>
      </c>
      <c r="M25" s="508">
        <f t="shared" si="2"/>
      </c>
      <c r="N25" s="170"/>
      <c r="O25" s="172">
        <f aca="true" t="shared" si="10" ref="O25:O39">IF(F25="","",IF(N25="P","--","NO"))</f>
      </c>
      <c r="P25" s="509">
        <f t="shared" si="3"/>
        <v>40</v>
      </c>
      <c r="Q25" s="510" t="str">
        <f t="shared" si="4"/>
        <v>--</v>
      </c>
      <c r="R25" s="498" t="str">
        <f t="shared" si="5"/>
        <v>--</v>
      </c>
      <c r="S25" s="499" t="str">
        <f t="shared" si="6"/>
        <v>--</v>
      </c>
      <c r="T25" s="500" t="str">
        <f t="shared" si="7"/>
        <v>--</v>
      </c>
      <c r="U25" s="172">
        <f t="shared" si="8"/>
      </c>
      <c r="V25" s="511">
        <f t="shared" si="9"/>
      </c>
      <c r="W25" s="52"/>
    </row>
    <row r="26" spans="2:23" s="6" customFormat="1" ht="16.5" customHeight="1">
      <c r="B26" s="47"/>
      <c r="C26" s="142"/>
      <c r="D26" s="142"/>
      <c r="E26" s="191"/>
      <c r="F26" s="502"/>
      <c r="G26" s="502"/>
      <c r="H26" s="503"/>
      <c r="I26" s="504" t="str">
        <f t="shared" si="0"/>
        <v> - </v>
      </c>
      <c r="J26" s="505"/>
      <c r="K26" s="506"/>
      <c r="L26" s="507">
        <f t="shared" si="1"/>
      </c>
      <c r="M26" s="508">
        <f t="shared" si="2"/>
      </c>
      <c r="N26" s="170"/>
      <c r="O26" s="172">
        <f t="shared" si="10"/>
      </c>
      <c r="P26" s="509">
        <f t="shared" si="3"/>
        <v>40</v>
      </c>
      <c r="Q26" s="510" t="str">
        <f t="shared" si="4"/>
        <v>--</v>
      </c>
      <c r="R26" s="498" t="str">
        <f t="shared" si="5"/>
        <v>--</v>
      </c>
      <c r="S26" s="499" t="str">
        <f t="shared" si="6"/>
        <v>--</v>
      </c>
      <c r="T26" s="500" t="str">
        <f t="shared" si="7"/>
        <v>--</v>
      </c>
      <c r="U26" s="172">
        <f t="shared" si="8"/>
      </c>
      <c r="V26" s="511">
        <f t="shared" si="9"/>
      </c>
      <c r="W26" s="52"/>
    </row>
    <row r="27" spans="2:23" s="6" customFormat="1" ht="16.5" customHeight="1">
      <c r="B27" s="47"/>
      <c r="C27" s="142"/>
      <c r="D27" s="142"/>
      <c r="E27" s="191"/>
      <c r="F27" s="502"/>
      <c r="G27" s="502"/>
      <c r="H27" s="503"/>
      <c r="I27" s="504" t="str">
        <f t="shared" si="0"/>
        <v> - </v>
      </c>
      <c r="J27" s="505"/>
      <c r="K27" s="506"/>
      <c r="L27" s="507">
        <f t="shared" si="1"/>
      </c>
      <c r="M27" s="508">
        <f t="shared" si="2"/>
      </c>
      <c r="N27" s="170"/>
      <c r="O27" s="172">
        <f t="shared" si="10"/>
      </c>
      <c r="P27" s="509">
        <f t="shared" si="3"/>
        <v>40</v>
      </c>
      <c r="Q27" s="510" t="str">
        <f t="shared" si="4"/>
        <v>--</v>
      </c>
      <c r="R27" s="498" t="str">
        <f t="shared" si="5"/>
        <v>--</v>
      </c>
      <c r="S27" s="499" t="str">
        <f t="shared" si="6"/>
        <v>--</v>
      </c>
      <c r="T27" s="500" t="str">
        <f t="shared" si="7"/>
        <v>--</v>
      </c>
      <c r="U27" s="172">
        <f t="shared" si="8"/>
      </c>
      <c r="V27" s="511">
        <f t="shared" si="9"/>
      </c>
      <c r="W27" s="52"/>
    </row>
    <row r="28" spans="2:23" s="6" customFormat="1" ht="16.5" customHeight="1">
      <c r="B28" s="47"/>
      <c r="C28" s="142"/>
      <c r="D28" s="142"/>
      <c r="E28" s="191"/>
      <c r="F28" s="502"/>
      <c r="G28" s="502"/>
      <c r="H28" s="503"/>
      <c r="I28" s="504" t="str">
        <f t="shared" si="0"/>
        <v> - </v>
      </c>
      <c r="J28" s="505"/>
      <c r="K28" s="506"/>
      <c r="L28" s="507">
        <f t="shared" si="1"/>
      </c>
      <c r="M28" s="508">
        <f t="shared" si="2"/>
      </c>
      <c r="N28" s="170"/>
      <c r="O28" s="172">
        <f t="shared" si="10"/>
      </c>
      <c r="P28" s="509">
        <f t="shared" si="3"/>
        <v>40</v>
      </c>
      <c r="Q28" s="510" t="str">
        <f t="shared" si="4"/>
        <v>--</v>
      </c>
      <c r="R28" s="498" t="str">
        <f t="shared" si="5"/>
        <v>--</v>
      </c>
      <c r="S28" s="499" t="str">
        <f t="shared" si="6"/>
        <v>--</v>
      </c>
      <c r="T28" s="500" t="str">
        <f t="shared" si="7"/>
        <v>--</v>
      </c>
      <c r="U28" s="172">
        <f t="shared" si="8"/>
      </c>
      <c r="V28" s="511">
        <f t="shared" si="9"/>
      </c>
      <c r="W28" s="52"/>
    </row>
    <row r="29" spans="2:23" s="6" customFormat="1" ht="16.5" customHeight="1">
      <c r="B29" s="47"/>
      <c r="C29" s="142"/>
      <c r="D29" s="142"/>
      <c r="E29" s="191"/>
      <c r="F29" s="502"/>
      <c r="G29" s="502"/>
      <c r="H29" s="503"/>
      <c r="I29" s="504" t="str">
        <f t="shared" si="0"/>
        <v> - </v>
      </c>
      <c r="J29" s="505"/>
      <c r="K29" s="506"/>
      <c r="L29" s="507">
        <f t="shared" si="1"/>
      </c>
      <c r="M29" s="508">
        <f t="shared" si="2"/>
      </c>
      <c r="N29" s="170"/>
      <c r="O29" s="172">
        <f t="shared" si="10"/>
      </c>
      <c r="P29" s="509">
        <f t="shared" si="3"/>
        <v>40</v>
      </c>
      <c r="Q29" s="510" t="str">
        <f t="shared" si="4"/>
        <v>--</v>
      </c>
      <c r="R29" s="498" t="str">
        <f t="shared" si="5"/>
        <v>--</v>
      </c>
      <c r="S29" s="499" t="str">
        <f t="shared" si="6"/>
        <v>--</v>
      </c>
      <c r="T29" s="500" t="str">
        <f t="shared" si="7"/>
        <v>--</v>
      </c>
      <c r="U29" s="172">
        <f t="shared" si="8"/>
      </c>
      <c r="V29" s="511">
        <f t="shared" si="9"/>
      </c>
      <c r="W29" s="52"/>
    </row>
    <row r="30" spans="2:23" s="6" customFormat="1" ht="16.5" customHeight="1">
      <c r="B30" s="47"/>
      <c r="C30" s="142"/>
      <c r="D30" s="142"/>
      <c r="E30" s="191"/>
      <c r="F30" s="502"/>
      <c r="G30" s="502"/>
      <c r="H30" s="503"/>
      <c r="I30" s="504" t="str">
        <f t="shared" si="0"/>
        <v> - </v>
      </c>
      <c r="J30" s="505"/>
      <c r="K30" s="506"/>
      <c r="L30" s="507">
        <f t="shared" si="1"/>
      </c>
      <c r="M30" s="508">
        <f t="shared" si="2"/>
      </c>
      <c r="N30" s="170"/>
      <c r="O30" s="172">
        <f t="shared" si="10"/>
      </c>
      <c r="P30" s="509">
        <f t="shared" si="3"/>
        <v>40</v>
      </c>
      <c r="Q30" s="510" t="str">
        <f t="shared" si="4"/>
        <v>--</v>
      </c>
      <c r="R30" s="498" t="str">
        <f t="shared" si="5"/>
        <v>--</v>
      </c>
      <c r="S30" s="499" t="str">
        <f t="shared" si="6"/>
        <v>--</v>
      </c>
      <c r="T30" s="500" t="str">
        <f t="shared" si="7"/>
        <v>--</v>
      </c>
      <c r="U30" s="172">
        <f t="shared" si="8"/>
      </c>
      <c r="V30" s="511">
        <f t="shared" si="9"/>
      </c>
      <c r="W30" s="52"/>
    </row>
    <row r="31" spans="2:23" s="6" customFormat="1" ht="16.5" customHeight="1">
      <c r="B31" s="47"/>
      <c r="C31" s="142"/>
      <c r="D31" s="142"/>
      <c r="E31" s="191"/>
      <c r="F31" s="502"/>
      <c r="G31" s="502"/>
      <c r="H31" s="503"/>
      <c r="I31" s="504" t="str">
        <f t="shared" si="0"/>
        <v> - </v>
      </c>
      <c r="J31" s="505"/>
      <c r="K31" s="506"/>
      <c r="L31" s="507">
        <f t="shared" si="1"/>
      </c>
      <c r="M31" s="508">
        <f t="shared" si="2"/>
      </c>
      <c r="N31" s="170"/>
      <c r="O31" s="172">
        <f t="shared" si="10"/>
      </c>
      <c r="P31" s="509">
        <f t="shared" si="3"/>
        <v>40</v>
      </c>
      <c r="Q31" s="510" t="str">
        <f t="shared" si="4"/>
        <v>--</v>
      </c>
      <c r="R31" s="498" t="str">
        <f t="shared" si="5"/>
        <v>--</v>
      </c>
      <c r="S31" s="499" t="str">
        <f t="shared" si="6"/>
        <v>--</v>
      </c>
      <c r="T31" s="500" t="str">
        <f t="shared" si="7"/>
        <v>--</v>
      </c>
      <c r="U31" s="172">
        <f t="shared" si="8"/>
      </c>
      <c r="V31" s="511">
        <f t="shared" si="9"/>
      </c>
      <c r="W31" s="52"/>
    </row>
    <row r="32" spans="2:23" s="6" customFormat="1" ht="16.5" customHeight="1">
      <c r="B32" s="47"/>
      <c r="C32" s="142"/>
      <c r="D32" s="142"/>
      <c r="E32" s="191"/>
      <c r="F32" s="502"/>
      <c r="G32" s="502"/>
      <c r="H32" s="503"/>
      <c r="I32" s="504" t="str">
        <f t="shared" si="0"/>
        <v> - </v>
      </c>
      <c r="J32" s="505"/>
      <c r="K32" s="506"/>
      <c r="L32" s="507">
        <f t="shared" si="1"/>
      </c>
      <c r="M32" s="508">
        <f t="shared" si="2"/>
      </c>
      <c r="N32" s="170"/>
      <c r="O32" s="172">
        <f t="shared" si="10"/>
      </c>
      <c r="P32" s="509">
        <f t="shared" si="3"/>
        <v>40</v>
      </c>
      <c r="Q32" s="510" t="str">
        <f t="shared" si="4"/>
        <v>--</v>
      </c>
      <c r="R32" s="498" t="str">
        <f t="shared" si="5"/>
        <v>--</v>
      </c>
      <c r="S32" s="499" t="str">
        <f t="shared" si="6"/>
        <v>--</v>
      </c>
      <c r="T32" s="500" t="str">
        <f t="shared" si="7"/>
        <v>--</v>
      </c>
      <c r="U32" s="172">
        <f t="shared" si="8"/>
      </c>
      <c r="V32" s="511">
        <f t="shared" si="9"/>
      </c>
      <c r="W32" s="52"/>
    </row>
    <row r="33" spans="2:23" s="6" customFormat="1" ht="16.5" customHeight="1">
      <c r="B33" s="47"/>
      <c r="C33" s="142"/>
      <c r="D33" s="142"/>
      <c r="E33" s="191"/>
      <c r="F33" s="502"/>
      <c r="G33" s="502"/>
      <c r="H33" s="503"/>
      <c r="I33" s="504" t="str">
        <f t="shared" si="0"/>
        <v> - </v>
      </c>
      <c r="J33" s="505"/>
      <c r="K33" s="506"/>
      <c r="L33" s="507">
        <f t="shared" si="1"/>
      </c>
      <c r="M33" s="508">
        <f t="shared" si="2"/>
      </c>
      <c r="N33" s="170"/>
      <c r="O33" s="172">
        <f t="shared" si="10"/>
      </c>
      <c r="P33" s="509">
        <f t="shared" si="3"/>
        <v>40</v>
      </c>
      <c r="Q33" s="510" t="str">
        <f t="shared" si="4"/>
        <v>--</v>
      </c>
      <c r="R33" s="498" t="str">
        <f t="shared" si="5"/>
        <v>--</v>
      </c>
      <c r="S33" s="499" t="str">
        <f t="shared" si="6"/>
        <v>--</v>
      </c>
      <c r="T33" s="500" t="str">
        <f t="shared" si="7"/>
        <v>--</v>
      </c>
      <c r="U33" s="172">
        <f t="shared" si="8"/>
      </c>
      <c r="V33" s="511">
        <f t="shared" si="9"/>
      </c>
      <c r="W33" s="52"/>
    </row>
    <row r="34" spans="2:23" s="6" customFormat="1" ht="16.5" customHeight="1">
      <c r="B34" s="47"/>
      <c r="C34" s="142"/>
      <c r="D34" s="142"/>
      <c r="E34" s="191"/>
      <c r="F34" s="502"/>
      <c r="G34" s="502"/>
      <c r="H34" s="503"/>
      <c r="I34" s="504" t="str">
        <f t="shared" si="0"/>
        <v> - </v>
      </c>
      <c r="J34" s="505"/>
      <c r="K34" s="506"/>
      <c r="L34" s="507">
        <f t="shared" si="1"/>
      </c>
      <c r="M34" s="508">
        <f t="shared" si="2"/>
      </c>
      <c r="N34" s="170"/>
      <c r="O34" s="172">
        <f t="shared" si="10"/>
      </c>
      <c r="P34" s="509">
        <f t="shared" si="3"/>
        <v>40</v>
      </c>
      <c r="Q34" s="510" t="str">
        <f t="shared" si="4"/>
        <v>--</v>
      </c>
      <c r="R34" s="498" t="str">
        <f t="shared" si="5"/>
        <v>--</v>
      </c>
      <c r="S34" s="499" t="str">
        <f t="shared" si="6"/>
        <v>--</v>
      </c>
      <c r="T34" s="500" t="str">
        <f t="shared" si="7"/>
        <v>--</v>
      </c>
      <c r="U34" s="172">
        <f t="shared" si="8"/>
      </c>
      <c r="V34" s="511">
        <f t="shared" si="9"/>
      </c>
      <c r="W34" s="52"/>
    </row>
    <row r="35" spans="2:23" s="6" customFormat="1" ht="16.5" customHeight="1">
      <c r="B35" s="47"/>
      <c r="C35" s="142"/>
      <c r="D35" s="142"/>
      <c r="E35" s="191"/>
      <c r="F35" s="502"/>
      <c r="G35" s="502"/>
      <c r="H35" s="503"/>
      <c r="I35" s="504" t="str">
        <f t="shared" si="0"/>
        <v> - </v>
      </c>
      <c r="J35" s="505"/>
      <c r="K35" s="506"/>
      <c r="L35" s="507">
        <f t="shared" si="1"/>
      </c>
      <c r="M35" s="508">
        <f t="shared" si="2"/>
      </c>
      <c r="N35" s="170"/>
      <c r="O35" s="172">
        <f t="shared" si="10"/>
      </c>
      <c r="P35" s="509">
        <f t="shared" si="3"/>
        <v>40</v>
      </c>
      <c r="Q35" s="510" t="str">
        <f t="shared" si="4"/>
        <v>--</v>
      </c>
      <c r="R35" s="498" t="str">
        <f t="shared" si="5"/>
        <v>--</v>
      </c>
      <c r="S35" s="499" t="str">
        <f t="shared" si="6"/>
        <v>--</v>
      </c>
      <c r="T35" s="500" t="str">
        <f t="shared" si="7"/>
        <v>--</v>
      </c>
      <c r="U35" s="172">
        <f t="shared" si="8"/>
      </c>
      <c r="V35" s="511">
        <f t="shared" si="9"/>
      </c>
      <c r="W35" s="52"/>
    </row>
    <row r="36" spans="2:23" s="6" customFormat="1" ht="16.5" customHeight="1">
      <c r="B36" s="47"/>
      <c r="C36" s="142"/>
      <c r="D36" s="142"/>
      <c r="E36" s="191"/>
      <c r="F36" s="502"/>
      <c r="G36" s="502"/>
      <c r="H36" s="503"/>
      <c r="I36" s="504" t="str">
        <f t="shared" si="0"/>
        <v> - </v>
      </c>
      <c r="J36" s="505"/>
      <c r="K36" s="506"/>
      <c r="L36" s="507">
        <f t="shared" si="1"/>
      </c>
      <c r="M36" s="508">
        <f t="shared" si="2"/>
      </c>
      <c r="N36" s="170"/>
      <c r="O36" s="172">
        <f t="shared" si="10"/>
      </c>
      <c r="P36" s="509">
        <f t="shared" si="3"/>
        <v>40</v>
      </c>
      <c r="Q36" s="510" t="str">
        <f t="shared" si="4"/>
        <v>--</v>
      </c>
      <c r="R36" s="498" t="str">
        <f t="shared" si="5"/>
        <v>--</v>
      </c>
      <c r="S36" s="499" t="str">
        <f t="shared" si="6"/>
        <v>--</v>
      </c>
      <c r="T36" s="500" t="str">
        <f t="shared" si="7"/>
        <v>--</v>
      </c>
      <c r="U36" s="172">
        <f t="shared" si="8"/>
      </c>
      <c r="V36" s="511">
        <f t="shared" si="9"/>
      </c>
      <c r="W36" s="52"/>
    </row>
    <row r="37" spans="2:23" s="6" customFormat="1" ht="16.5" customHeight="1">
      <c r="B37" s="47"/>
      <c r="C37" s="142"/>
      <c r="D37" s="142"/>
      <c r="E37" s="191"/>
      <c r="F37" s="502"/>
      <c r="G37" s="502"/>
      <c r="H37" s="503"/>
      <c r="I37" s="504" t="str">
        <f t="shared" si="0"/>
        <v> - </v>
      </c>
      <c r="J37" s="505"/>
      <c r="K37" s="506"/>
      <c r="L37" s="507">
        <f t="shared" si="1"/>
      </c>
      <c r="M37" s="508">
        <f t="shared" si="2"/>
      </c>
      <c r="N37" s="170"/>
      <c r="O37" s="172">
        <f t="shared" si="10"/>
      </c>
      <c r="P37" s="509">
        <f t="shared" si="3"/>
        <v>40</v>
      </c>
      <c r="Q37" s="510" t="str">
        <f t="shared" si="4"/>
        <v>--</v>
      </c>
      <c r="R37" s="498" t="str">
        <f t="shared" si="5"/>
        <v>--</v>
      </c>
      <c r="S37" s="499" t="str">
        <f t="shared" si="6"/>
        <v>--</v>
      </c>
      <c r="T37" s="500" t="str">
        <f t="shared" si="7"/>
        <v>--</v>
      </c>
      <c r="U37" s="172">
        <f t="shared" si="8"/>
      </c>
      <c r="V37" s="511">
        <f t="shared" si="9"/>
      </c>
      <c r="W37" s="52"/>
    </row>
    <row r="38" spans="2:23" s="6" customFormat="1" ht="16.5" customHeight="1">
      <c r="B38" s="47"/>
      <c r="C38" s="142"/>
      <c r="D38" s="142"/>
      <c r="E38" s="191"/>
      <c r="F38" s="502"/>
      <c r="G38" s="502"/>
      <c r="H38" s="503"/>
      <c r="I38" s="504" t="str">
        <f t="shared" si="0"/>
        <v> - </v>
      </c>
      <c r="J38" s="505"/>
      <c r="K38" s="506"/>
      <c r="L38" s="507">
        <f t="shared" si="1"/>
      </c>
      <c r="M38" s="508">
        <f t="shared" si="2"/>
      </c>
      <c r="N38" s="170"/>
      <c r="O38" s="172">
        <f t="shared" si="10"/>
      </c>
      <c r="P38" s="509">
        <f t="shared" si="3"/>
        <v>40</v>
      </c>
      <c r="Q38" s="510" t="str">
        <f t="shared" si="4"/>
        <v>--</v>
      </c>
      <c r="R38" s="498" t="str">
        <f t="shared" si="5"/>
        <v>--</v>
      </c>
      <c r="S38" s="499" t="str">
        <f t="shared" si="6"/>
        <v>--</v>
      </c>
      <c r="T38" s="500" t="str">
        <f t="shared" si="7"/>
        <v>--</v>
      </c>
      <c r="U38" s="172">
        <f t="shared" si="8"/>
      </c>
      <c r="V38" s="511">
        <f t="shared" si="9"/>
      </c>
      <c r="W38" s="52"/>
    </row>
    <row r="39" spans="2:23" s="6" customFormat="1" ht="16.5" customHeight="1">
      <c r="B39" s="47"/>
      <c r="C39" s="142"/>
      <c r="D39" s="142"/>
      <c r="E39" s="191"/>
      <c r="F39" s="502"/>
      <c r="G39" s="502"/>
      <c r="H39" s="503"/>
      <c r="I39" s="504" t="str">
        <f t="shared" si="0"/>
        <v> - </v>
      </c>
      <c r="J39" s="505"/>
      <c r="K39" s="506"/>
      <c r="L39" s="507">
        <f t="shared" si="1"/>
      </c>
      <c r="M39" s="508">
        <f t="shared" si="2"/>
      </c>
      <c r="N39" s="170"/>
      <c r="O39" s="172">
        <f t="shared" si="10"/>
      </c>
      <c r="P39" s="509">
        <f t="shared" si="3"/>
        <v>40</v>
      </c>
      <c r="Q39" s="510" t="str">
        <f t="shared" si="4"/>
        <v>--</v>
      </c>
      <c r="R39" s="498" t="str">
        <f t="shared" si="5"/>
        <v>--</v>
      </c>
      <c r="S39" s="499" t="str">
        <f t="shared" si="6"/>
        <v>--</v>
      </c>
      <c r="T39" s="500" t="str">
        <f t="shared" si="7"/>
        <v>--</v>
      </c>
      <c r="U39" s="172">
        <f t="shared" si="8"/>
      </c>
      <c r="V39" s="511">
        <f t="shared" si="9"/>
      </c>
      <c r="W39" s="52"/>
    </row>
    <row r="40" spans="2:23" s="6" customFormat="1" ht="16.5" customHeight="1" thickBot="1">
      <c r="B40" s="47"/>
      <c r="C40" s="200"/>
      <c r="D40" s="200"/>
      <c r="E40" s="200"/>
      <c r="F40" s="200"/>
      <c r="G40" s="200"/>
      <c r="H40" s="200"/>
      <c r="I40" s="383"/>
      <c r="J40" s="512"/>
      <c r="K40" s="512"/>
      <c r="L40" s="513"/>
      <c r="M40" s="513"/>
      <c r="N40" s="512"/>
      <c r="O40" s="207"/>
      <c r="P40" s="514"/>
      <c r="Q40" s="515"/>
      <c r="R40" s="516"/>
      <c r="S40" s="517"/>
      <c r="T40" s="518"/>
      <c r="U40" s="207"/>
      <c r="V40" s="519"/>
      <c r="W40" s="52"/>
    </row>
    <row r="41" spans="2:23" s="6" customFormat="1" ht="16.5" customHeight="1" thickBot="1" thickTop="1">
      <c r="B41" s="47"/>
      <c r="C41" s="221" t="s">
        <v>177</v>
      </c>
      <c r="D41" s="1284" t="s">
        <v>284</v>
      </c>
      <c r="E41" s="221"/>
      <c r="F41" s="222"/>
      <c r="G41" s="7"/>
      <c r="H41" s="8"/>
      <c r="I41" s="8"/>
      <c r="J41" s="8"/>
      <c r="K41" s="8"/>
      <c r="L41" s="8"/>
      <c r="M41" s="8"/>
      <c r="N41" s="8"/>
      <c r="O41" s="8"/>
      <c r="P41" s="8"/>
      <c r="Q41" s="520">
        <f>SUM(Q22:Q40)</f>
        <v>0</v>
      </c>
      <c r="R41" s="521">
        <f>SUM(R22:R40)</f>
        <v>0</v>
      </c>
      <c r="S41" s="522">
        <f>SUM(S22:S40)</f>
        <v>8062.308</v>
      </c>
      <c r="T41" s="523">
        <f>SUM(T22:T40)</f>
        <v>0</v>
      </c>
      <c r="U41" s="524"/>
      <c r="V41" s="525">
        <f>ROUND(SUM(V22:V40),2)</f>
        <v>8062.31</v>
      </c>
      <c r="W41" s="52"/>
    </row>
    <row r="42" spans="2:23" s="6" customFormat="1" ht="16.5" customHeight="1" thickBot="1" thickTop="1">
      <c r="B42" s="236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8"/>
    </row>
    <row r="43" spans="23:25" ht="16.5" customHeight="1" thickTop="1">
      <c r="W43" s="414"/>
      <c r="X43" s="414"/>
      <c r="Y43" s="414"/>
    </row>
    <row r="44" spans="23:25" ht="16.5" customHeight="1">
      <c r="W44" s="414"/>
      <c r="X44" s="414"/>
      <c r="Y44" s="414"/>
    </row>
    <row r="45" spans="23:25" ht="16.5" customHeight="1">
      <c r="W45" s="414"/>
      <c r="X45" s="414"/>
      <c r="Y45" s="414"/>
    </row>
    <row r="46" spans="23:25" ht="16.5" customHeight="1">
      <c r="W46" s="414"/>
      <c r="X46" s="414"/>
      <c r="Y46" s="414"/>
    </row>
    <row r="47" spans="23:25" ht="16.5" customHeight="1">
      <c r="W47" s="414"/>
      <c r="X47" s="414"/>
      <c r="Y47" s="414"/>
    </row>
    <row r="48" spans="6:25" ht="16.5" customHeight="1"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</row>
    <row r="49" spans="6:25" ht="16.5" customHeight="1"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</row>
    <row r="50" spans="6:25" ht="16.5" customHeight="1"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</row>
    <row r="51" spans="6:25" ht="16.5" customHeight="1"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</row>
    <row r="52" spans="6:25" ht="16.5" customHeight="1"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</row>
    <row r="53" spans="6:25" ht="16.5" customHeight="1"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</row>
    <row r="54" spans="6:25" ht="16.5" customHeight="1"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4"/>
      <c r="W54" s="414"/>
      <c r="X54" s="414"/>
      <c r="Y54" s="414"/>
    </row>
    <row r="55" spans="6:25" ht="16.5" customHeight="1"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4"/>
      <c r="T55" s="414"/>
      <c r="U55" s="414"/>
      <c r="V55" s="414"/>
      <c r="W55" s="414"/>
      <c r="X55" s="414"/>
      <c r="Y55" s="414"/>
    </row>
    <row r="56" spans="6:25" ht="16.5" customHeight="1"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414"/>
      <c r="Q56" s="414"/>
      <c r="R56" s="414"/>
      <c r="S56" s="414"/>
      <c r="T56" s="414"/>
      <c r="U56" s="414"/>
      <c r="V56" s="414"/>
      <c r="W56" s="414"/>
      <c r="X56" s="414"/>
      <c r="Y56" s="414"/>
    </row>
    <row r="57" spans="6:25" ht="16.5" customHeight="1"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</row>
    <row r="58" spans="6:25" ht="16.5" customHeight="1"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</row>
    <row r="59" spans="6:25" ht="16.5" customHeight="1"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</row>
    <row r="60" spans="6:25" ht="16.5" customHeight="1">
      <c r="F60" s="414"/>
      <c r="G60" s="414"/>
      <c r="H60" s="414"/>
      <c r="I60" s="414"/>
      <c r="J60" s="414"/>
      <c r="K60" s="414"/>
      <c r="L60" s="414"/>
      <c r="M60" s="414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4"/>
    </row>
    <row r="61" spans="6:25" ht="16.5" customHeight="1">
      <c r="F61" s="414"/>
      <c r="G61" s="414"/>
      <c r="H61" s="414"/>
      <c r="I61" s="414"/>
      <c r="J61" s="414"/>
      <c r="K61" s="414"/>
      <c r="L61" s="414"/>
      <c r="M61" s="414"/>
      <c r="N61" s="414"/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</row>
    <row r="62" spans="6:25" ht="16.5" customHeight="1">
      <c r="F62" s="414"/>
      <c r="G62" s="414"/>
      <c r="H62" s="414"/>
      <c r="I62" s="414"/>
      <c r="J62" s="414"/>
      <c r="K62" s="414"/>
      <c r="L62" s="414"/>
      <c r="M62" s="414"/>
      <c r="N62" s="414"/>
      <c r="O62" s="414"/>
      <c r="P62" s="414"/>
      <c r="Q62" s="414"/>
      <c r="R62" s="414"/>
      <c r="S62" s="414"/>
      <c r="T62" s="414"/>
      <c r="U62" s="414"/>
      <c r="V62" s="414"/>
      <c r="W62" s="414"/>
      <c r="X62" s="414"/>
      <c r="Y62" s="414"/>
    </row>
    <row r="63" spans="6:25" ht="16.5" customHeight="1">
      <c r="F63" s="414"/>
      <c r="G63" s="414"/>
      <c r="H63" s="414"/>
      <c r="I63" s="414"/>
      <c r="J63" s="414"/>
      <c r="K63" s="414"/>
      <c r="L63" s="414"/>
      <c r="M63" s="414"/>
      <c r="N63" s="414"/>
      <c r="O63" s="414"/>
      <c r="P63" s="414"/>
      <c r="Q63" s="414"/>
      <c r="R63" s="414"/>
      <c r="S63" s="414"/>
      <c r="T63" s="414"/>
      <c r="U63" s="414"/>
      <c r="V63" s="414"/>
      <c r="W63" s="414"/>
      <c r="X63" s="414"/>
      <c r="Y63" s="414"/>
    </row>
    <row r="64" spans="6:25" ht="16.5" customHeight="1">
      <c r="F64" s="414"/>
      <c r="G64" s="414"/>
      <c r="H64" s="414"/>
      <c r="I64" s="414"/>
      <c r="J64" s="414"/>
      <c r="K64" s="414"/>
      <c r="L64" s="414"/>
      <c r="M64" s="414"/>
      <c r="N64" s="414"/>
      <c r="O64" s="414"/>
      <c r="P64" s="414"/>
      <c r="Q64" s="414"/>
      <c r="R64" s="414"/>
      <c r="S64" s="414"/>
      <c r="T64" s="414"/>
      <c r="U64" s="414"/>
      <c r="V64" s="414"/>
      <c r="W64" s="414"/>
      <c r="X64" s="414"/>
      <c r="Y64" s="414"/>
    </row>
    <row r="65" spans="6:25" ht="16.5" customHeight="1"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</row>
    <row r="66" spans="6:25" ht="16.5" customHeight="1"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</row>
    <row r="67" spans="6:25" ht="16.5" customHeight="1">
      <c r="F67" s="414"/>
      <c r="G67" s="414"/>
      <c r="H67" s="414"/>
      <c r="I67" s="414"/>
      <c r="J67" s="414"/>
      <c r="K67" s="414"/>
      <c r="L67" s="414"/>
      <c r="M67" s="414"/>
      <c r="N67" s="414"/>
      <c r="O67" s="414"/>
      <c r="P67" s="414"/>
      <c r="Q67" s="414"/>
      <c r="R67" s="414"/>
      <c r="S67" s="414"/>
      <c r="T67" s="414"/>
      <c r="U67" s="414"/>
      <c r="V67" s="414"/>
      <c r="W67" s="414"/>
      <c r="X67" s="414"/>
      <c r="Y67" s="414"/>
    </row>
    <row r="68" spans="6:25" ht="16.5" customHeight="1">
      <c r="F68" s="414"/>
      <c r="G68" s="414"/>
      <c r="H68" s="414"/>
      <c r="I68" s="414"/>
      <c r="J68" s="414"/>
      <c r="K68" s="414"/>
      <c r="L68" s="414"/>
      <c r="M68" s="414"/>
      <c r="N68" s="414"/>
      <c r="O68" s="414"/>
      <c r="P68" s="414"/>
      <c r="Q68" s="414"/>
      <c r="R68" s="414"/>
      <c r="S68" s="414"/>
      <c r="T68" s="414"/>
      <c r="U68" s="414"/>
      <c r="V68" s="414"/>
      <c r="W68" s="414"/>
      <c r="X68" s="414"/>
      <c r="Y68" s="414"/>
    </row>
    <row r="69" spans="6:25" ht="16.5" customHeight="1">
      <c r="F69" s="414"/>
      <c r="G69" s="414"/>
      <c r="H69" s="414"/>
      <c r="I69" s="414"/>
      <c r="J69" s="414"/>
      <c r="K69" s="414"/>
      <c r="L69" s="414"/>
      <c r="M69" s="414"/>
      <c r="N69" s="414"/>
      <c r="O69" s="414"/>
      <c r="P69" s="414"/>
      <c r="Q69" s="414"/>
      <c r="R69" s="414"/>
      <c r="S69" s="414"/>
      <c r="T69" s="414"/>
      <c r="U69" s="414"/>
      <c r="V69" s="414"/>
      <c r="W69" s="414"/>
      <c r="X69" s="414"/>
      <c r="Y69" s="414"/>
    </row>
    <row r="70" spans="6:25" ht="16.5" customHeight="1"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</row>
    <row r="71" spans="6:25" ht="16.5" customHeight="1"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</row>
    <row r="72" spans="6:25" ht="16.5" customHeight="1">
      <c r="F72" s="414"/>
      <c r="G72" s="414"/>
      <c r="H72" s="414"/>
      <c r="I72" s="414"/>
      <c r="J72" s="414"/>
      <c r="K72" s="414"/>
      <c r="L72" s="414"/>
      <c r="M72" s="414"/>
      <c r="N72" s="414"/>
      <c r="O72" s="414"/>
      <c r="P72" s="414"/>
      <c r="Q72" s="414"/>
      <c r="R72" s="414"/>
      <c r="S72" s="414"/>
      <c r="T72" s="414"/>
      <c r="U72" s="414"/>
      <c r="V72" s="414"/>
      <c r="W72" s="414"/>
      <c r="X72" s="414"/>
      <c r="Y72" s="414"/>
    </row>
    <row r="73" spans="6:25" ht="16.5" customHeight="1">
      <c r="F73" s="414"/>
      <c r="G73" s="414"/>
      <c r="H73" s="414"/>
      <c r="I73" s="414"/>
      <c r="J73" s="414"/>
      <c r="K73" s="414"/>
      <c r="L73" s="414"/>
      <c r="M73" s="414"/>
      <c r="N73" s="414"/>
      <c r="O73" s="414"/>
      <c r="P73" s="414"/>
      <c r="Q73" s="414"/>
      <c r="R73" s="414"/>
      <c r="S73" s="414"/>
      <c r="T73" s="414"/>
      <c r="U73" s="414"/>
      <c r="V73" s="414"/>
      <c r="W73" s="414"/>
      <c r="X73" s="414"/>
      <c r="Y73" s="414"/>
    </row>
    <row r="74" spans="6:25" ht="16.5" customHeight="1">
      <c r="F74" s="414"/>
      <c r="G74" s="414"/>
      <c r="H74" s="414"/>
      <c r="I74" s="414"/>
      <c r="J74" s="414"/>
      <c r="K74" s="414"/>
      <c r="L74" s="414"/>
      <c r="M74" s="414"/>
      <c r="N74" s="414"/>
      <c r="O74" s="414"/>
      <c r="P74" s="414"/>
      <c r="Q74" s="414"/>
      <c r="R74" s="414"/>
      <c r="S74" s="414"/>
      <c r="T74" s="414"/>
      <c r="U74" s="414"/>
      <c r="V74" s="414"/>
      <c r="W74" s="414"/>
      <c r="X74" s="414"/>
      <c r="Y74" s="414"/>
    </row>
    <row r="75" spans="6:25" ht="16.5" customHeight="1"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  <c r="T75" s="414"/>
      <c r="U75" s="414"/>
      <c r="V75" s="414"/>
      <c r="W75" s="414"/>
      <c r="X75" s="414"/>
      <c r="Y75" s="414"/>
    </row>
    <row r="76" spans="6:25" ht="16.5" customHeight="1">
      <c r="F76" s="414"/>
      <c r="G76" s="414"/>
      <c r="H76" s="414"/>
      <c r="I76" s="414"/>
      <c r="J76" s="414"/>
      <c r="K76" s="414"/>
      <c r="L76" s="414"/>
      <c r="M76" s="414"/>
      <c r="N76" s="414"/>
      <c r="O76" s="414"/>
      <c r="P76" s="414"/>
      <c r="Q76" s="414"/>
      <c r="R76" s="414"/>
      <c r="S76" s="414"/>
      <c r="T76" s="414"/>
      <c r="U76" s="414"/>
      <c r="V76" s="414"/>
      <c r="W76" s="414"/>
      <c r="X76" s="414"/>
      <c r="Y76" s="414"/>
    </row>
    <row r="77" spans="6:25" ht="16.5" customHeight="1">
      <c r="F77" s="414"/>
      <c r="G77" s="414"/>
      <c r="H77" s="414"/>
      <c r="I77" s="414"/>
      <c r="J77" s="414"/>
      <c r="K77" s="414"/>
      <c r="L77" s="414"/>
      <c r="M77" s="414"/>
      <c r="N77" s="414"/>
      <c r="O77" s="414"/>
      <c r="P77" s="414"/>
      <c r="Q77" s="414"/>
      <c r="R77" s="414"/>
      <c r="S77" s="414"/>
      <c r="T77" s="414"/>
      <c r="U77" s="414"/>
      <c r="V77" s="414"/>
      <c r="W77" s="414"/>
      <c r="X77" s="414"/>
      <c r="Y77" s="414"/>
    </row>
    <row r="78" spans="6:25" ht="16.5" customHeight="1">
      <c r="F78" s="414"/>
      <c r="G78" s="414"/>
      <c r="H78" s="414"/>
      <c r="I78" s="414"/>
      <c r="J78" s="414"/>
      <c r="K78" s="414"/>
      <c r="L78" s="414"/>
      <c r="M78" s="414"/>
      <c r="N78" s="414"/>
      <c r="O78" s="414"/>
      <c r="P78" s="414"/>
      <c r="Q78" s="414"/>
      <c r="R78" s="414"/>
      <c r="S78" s="414"/>
      <c r="T78" s="414"/>
      <c r="U78" s="414"/>
      <c r="V78" s="414"/>
      <c r="W78" s="414"/>
      <c r="X78" s="414"/>
      <c r="Y78" s="414"/>
    </row>
    <row r="79" spans="6:25" ht="16.5" customHeight="1">
      <c r="F79" s="414"/>
      <c r="G79" s="414"/>
      <c r="H79" s="414"/>
      <c r="I79" s="414"/>
      <c r="J79" s="414"/>
      <c r="K79" s="414"/>
      <c r="L79" s="414"/>
      <c r="M79" s="414"/>
      <c r="N79" s="414"/>
      <c r="O79" s="414"/>
      <c r="P79" s="414"/>
      <c r="Q79" s="414"/>
      <c r="R79" s="414"/>
      <c r="S79" s="414"/>
      <c r="T79" s="414"/>
      <c r="U79" s="414"/>
      <c r="V79" s="414"/>
      <c r="W79" s="414"/>
      <c r="X79" s="414"/>
      <c r="Y79" s="414"/>
    </row>
    <row r="80" spans="6:25" ht="16.5" customHeight="1">
      <c r="F80" s="414"/>
      <c r="G80" s="414"/>
      <c r="H80" s="414"/>
      <c r="I80" s="414"/>
      <c r="J80" s="414"/>
      <c r="K80" s="414"/>
      <c r="L80" s="414"/>
      <c r="M80" s="414"/>
      <c r="N80" s="414"/>
      <c r="O80" s="414"/>
      <c r="P80" s="414"/>
      <c r="Q80" s="414"/>
      <c r="R80" s="414"/>
      <c r="S80" s="414"/>
      <c r="T80" s="414"/>
      <c r="U80" s="414"/>
      <c r="V80" s="414"/>
      <c r="W80" s="414"/>
      <c r="X80" s="414"/>
      <c r="Y80" s="414"/>
    </row>
    <row r="81" spans="6:25" ht="16.5" customHeight="1">
      <c r="F81" s="414"/>
      <c r="G81" s="414"/>
      <c r="H81" s="414"/>
      <c r="I81" s="414"/>
      <c r="J81" s="414"/>
      <c r="K81" s="414"/>
      <c r="L81" s="414"/>
      <c r="M81" s="414"/>
      <c r="N81" s="414"/>
      <c r="O81" s="414"/>
      <c r="P81" s="414"/>
      <c r="Q81" s="414"/>
      <c r="R81" s="414"/>
      <c r="S81" s="414"/>
      <c r="T81" s="414"/>
      <c r="U81" s="414"/>
      <c r="V81" s="414"/>
      <c r="W81" s="414"/>
      <c r="X81" s="414"/>
      <c r="Y81" s="414"/>
    </row>
    <row r="82" spans="6:25" ht="16.5" customHeight="1"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</row>
    <row r="83" spans="6:25" ht="16.5" customHeight="1">
      <c r="F83" s="414"/>
      <c r="G83" s="414"/>
      <c r="H83" s="414"/>
      <c r="I83" s="414"/>
      <c r="J83" s="414"/>
      <c r="K83" s="414"/>
      <c r="L83" s="414"/>
      <c r="M83" s="414"/>
      <c r="N83" s="414"/>
      <c r="O83" s="414"/>
      <c r="P83" s="414"/>
      <c r="Q83" s="414"/>
      <c r="R83" s="414"/>
      <c r="S83" s="414"/>
      <c r="T83" s="414"/>
      <c r="U83" s="414"/>
      <c r="V83" s="414"/>
      <c r="W83" s="414"/>
      <c r="X83" s="414"/>
      <c r="Y83" s="414"/>
    </row>
    <row r="84" spans="6:25" ht="16.5" customHeight="1">
      <c r="F84" s="414"/>
      <c r="G84" s="414"/>
      <c r="H84" s="414"/>
      <c r="I84" s="414"/>
      <c r="J84" s="414"/>
      <c r="K84" s="414"/>
      <c r="L84" s="414"/>
      <c r="M84" s="414"/>
      <c r="N84" s="414"/>
      <c r="O84" s="414"/>
      <c r="P84" s="414"/>
      <c r="Q84" s="414"/>
      <c r="R84" s="414"/>
      <c r="S84" s="414"/>
      <c r="T84" s="414"/>
      <c r="U84" s="414"/>
      <c r="V84" s="414"/>
      <c r="W84" s="414"/>
      <c r="X84" s="414"/>
      <c r="Y84" s="414"/>
    </row>
    <row r="85" spans="6:25" ht="16.5" customHeight="1">
      <c r="F85" s="414"/>
      <c r="G85" s="414"/>
      <c r="H85" s="414"/>
      <c r="I85" s="414"/>
      <c r="J85" s="414"/>
      <c r="K85" s="414"/>
      <c r="L85" s="414"/>
      <c r="M85" s="414"/>
      <c r="N85" s="414"/>
      <c r="O85" s="414"/>
      <c r="P85" s="414"/>
      <c r="Q85" s="414"/>
      <c r="R85" s="414"/>
      <c r="S85" s="414"/>
      <c r="T85" s="414"/>
      <c r="U85" s="414"/>
      <c r="V85" s="414"/>
      <c r="W85" s="414"/>
      <c r="X85" s="414"/>
      <c r="Y85" s="414"/>
    </row>
    <row r="86" spans="6:25" ht="16.5" customHeight="1">
      <c r="F86" s="414"/>
      <c r="G86" s="414"/>
      <c r="H86" s="414"/>
      <c r="I86" s="414"/>
      <c r="J86" s="414"/>
      <c r="K86" s="414"/>
      <c r="L86" s="414"/>
      <c r="M86" s="414"/>
      <c r="N86" s="414"/>
      <c r="O86" s="414"/>
      <c r="P86" s="414"/>
      <c r="Q86" s="414"/>
      <c r="R86" s="414"/>
      <c r="S86" s="414"/>
      <c r="T86" s="414"/>
      <c r="U86" s="414"/>
      <c r="V86" s="414"/>
      <c r="W86" s="414"/>
      <c r="X86" s="414"/>
      <c r="Y86" s="414"/>
    </row>
    <row r="87" spans="6:25" ht="16.5" customHeight="1">
      <c r="F87" s="414"/>
      <c r="G87" s="414"/>
      <c r="H87" s="414"/>
      <c r="I87" s="414"/>
      <c r="J87" s="414"/>
      <c r="K87" s="414"/>
      <c r="L87" s="414"/>
      <c r="M87" s="414"/>
      <c r="N87" s="414"/>
      <c r="O87" s="414"/>
      <c r="P87" s="414"/>
      <c r="Q87" s="414"/>
      <c r="R87" s="414"/>
      <c r="S87" s="414"/>
      <c r="T87" s="414"/>
      <c r="U87" s="414"/>
      <c r="V87" s="414"/>
      <c r="W87" s="414"/>
      <c r="X87" s="414"/>
      <c r="Y87" s="414"/>
    </row>
    <row r="88" spans="6:25" ht="16.5" customHeight="1">
      <c r="F88" s="414"/>
      <c r="G88" s="414"/>
      <c r="H88" s="414"/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14"/>
      <c r="T88" s="414"/>
      <c r="U88" s="414"/>
      <c r="V88" s="414"/>
      <c r="W88" s="414"/>
      <c r="X88" s="414"/>
      <c r="Y88" s="414"/>
    </row>
    <row r="89" spans="6:25" ht="16.5" customHeight="1">
      <c r="F89" s="414"/>
      <c r="G89" s="414"/>
      <c r="H89" s="414"/>
      <c r="I89" s="414"/>
      <c r="J89" s="414"/>
      <c r="K89" s="414"/>
      <c r="L89" s="414"/>
      <c r="M89" s="414"/>
      <c r="N89" s="414"/>
      <c r="O89" s="414"/>
      <c r="P89" s="414"/>
      <c r="Q89" s="414"/>
      <c r="R89" s="414"/>
      <c r="S89" s="414"/>
      <c r="T89" s="414"/>
      <c r="U89" s="414"/>
      <c r="V89" s="414"/>
      <c r="W89" s="414"/>
      <c r="X89" s="414"/>
      <c r="Y89" s="414"/>
    </row>
    <row r="90" spans="6:25" ht="16.5" customHeight="1">
      <c r="F90" s="414"/>
      <c r="G90" s="414"/>
      <c r="H90" s="414"/>
      <c r="I90" s="414"/>
      <c r="J90" s="414"/>
      <c r="K90" s="414"/>
      <c r="L90" s="414"/>
      <c r="M90" s="414"/>
      <c r="N90" s="414"/>
      <c r="O90" s="414"/>
      <c r="P90" s="414"/>
      <c r="Q90" s="414"/>
      <c r="R90" s="414"/>
      <c r="S90" s="414"/>
      <c r="T90" s="414"/>
      <c r="U90" s="414"/>
      <c r="V90" s="414"/>
      <c r="W90" s="414"/>
      <c r="X90" s="414"/>
      <c r="Y90" s="414"/>
    </row>
    <row r="91" spans="6:25" ht="16.5" customHeight="1">
      <c r="F91" s="414"/>
      <c r="G91" s="414"/>
      <c r="H91" s="414"/>
      <c r="I91" s="414"/>
      <c r="J91" s="414"/>
      <c r="K91" s="414"/>
      <c r="L91" s="414"/>
      <c r="M91" s="414"/>
      <c r="N91" s="414"/>
      <c r="O91" s="414"/>
      <c r="P91" s="414"/>
      <c r="Q91" s="414"/>
      <c r="R91" s="414"/>
      <c r="S91" s="414"/>
      <c r="T91" s="414"/>
      <c r="U91" s="414"/>
      <c r="V91" s="414"/>
      <c r="W91" s="414"/>
      <c r="X91" s="414"/>
      <c r="Y91" s="414"/>
    </row>
    <row r="92" spans="6:25" ht="16.5" customHeight="1">
      <c r="F92" s="414"/>
      <c r="G92" s="414"/>
      <c r="H92" s="414"/>
      <c r="I92" s="414"/>
      <c r="J92" s="414"/>
      <c r="K92" s="414"/>
      <c r="L92" s="414"/>
      <c r="M92" s="414"/>
      <c r="N92" s="414"/>
      <c r="O92" s="414"/>
      <c r="P92" s="414"/>
      <c r="Q92" s="414"/>
      <c r="R92" s="414"/>
      <c r="S92" s="414"/>
      <c r="T92" s="414"/>
      <c r="U92" s="414"/>
      <c r="V92" s="414"/>
      <c r="W92" s="414"/>
      <c r="X92" s="414"/>
      <c r="Y92" s="414"/>
    </row>
    <row r="93" spans="6:25" ht="16.5" customHeight="1">
      <c r="F93" s="414"/>
      <c r="G93" s="414"/>
      <c r="H93" s="414"/>
      <c r="I93" s="414"/>
      <c r="J93" s="414"/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14"/>
      <c r="V93" s="414"/>
      <c r="W93" s="414"/>
      <c r="X93" s="414"/>
      <c r="Y93" s="414"/>
    </row>
    <row r="94" spans="6:25" ht="16.5" customHeight="1">
      <c r="F94" s="414"/>
      <c r="G94" s="414"/>
      <c r="H94" s="414"/>
      <c r="I94" s="414"/>
      <c r="J94" s="414"/>
      <c r="K94" s="414"/>
      <c r="L94" s="414"/>
      <c r="M94" s="414"/>
      <c r="N94" s="414"/>
      <c r="O94" s="414"/>
      <c r="P94" s="414"/>
      <c r="Q94" s="414"/>
      <c r="R94" s="414"/>
      <c r="S94" s="414"/>
      <c r="T94" s="414"/>
      <c r="U94" s="414"/>
      <c r="V94" s="414"/>
      <c r="W94" s="414"/>
      <c r="X94" s="414"/>
      <c r="Y94" s="414"/>
    </row>
    <row r="95" spans="6:25" ht="16.5" customHeight="1">
      <c r="F95" s="414"/>
      <c r="G95" s="414"/>
      <c r="H95" s="414"/>
      <c r="I95" s="414"/>
      <c r="J95" s="414"/>
      <c r="K95" s="414"/>
      <c r="L95" s="414"/>
      <c r="M95" s="414"/>
      <c r="N95" s="414"/>
      <c r="O95" s="414"/>
      <c r="P95" s="414"/>
      <c r="Q95" s="414"/>
      <c r="R95" s="414"/>
      <c r="S95" s="414"/>
      <c r="T95" s="414"/>
      <c r="U95" s="414"/>
      <c r="V95" s="414"/>
      <c r="W95" s="414"/>
      <c r="X95" s="414"/>
      <c r="Y95" s="414"/>
    </row>
    <row r="96" spans="6:25" ht="16.5" customHeight="1">
      <c r="F96" s="414"/>
      <c r="G96" s="414"/>
      <c r="H96" s="414"/>
      <c r="I96" s="414"/>
      <c r="J96" s="414"/>
      <c r="K96" s="414"/>
      <c r="L96" s="414"/>
      <c r="M96" s="414"/>
      <c r="N96" s="414"/>
      <c r="O96" s="414"/>
      <c r="P96" s="414"/>
      <c r="Q96" s="414"/>
      <c r="R96" s="414"/>
      <c r="S96" s="414"/>
      <c r="T96" s="414"/>
      <c r="U96" s="414"/>
      <c r="V96" s="414"/>
      <c r="W96" s="414"/>
      <c r="X96" s="414"/>
      <c r="Y96" s="414"/>
    </row>
    <row r="97" spans="6:25" ht="16.5" customHeight="1">
      <c r="F97" s="414"/>
      <c r="G97" s="414"/>
      <c r="H97" s="414"/>
      <c r="I97" s="414"/>
      <c r="J97" s="414"/>
      <c r="K97" s="414"/>
      <c r="L97" s="414"/>
      <c r="M97" s="414"/>
      <c r="N97" s="414"/>
      <c r="O97" s="414"/>
      <c r="P97" s="414"/>
      <c r="Q97" s="414"/>
      <c r="R97" s="414"/>
      <c r="S97" s="414"/>
      <c r="T97" s="414"/>
      <c r="U97" s="414"/>
      <c r="V97" s="414"/>
      <c r="W97" s="414"/>
      <c r="X97" s="414"/>
      <c r="Y97" s="414"/>
    </row>
    <row r="98" spans="6:25" ht="16.5" customHeight="1"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</row>
    <row r="99" spans="6:25" ht="16.5" customHeight="1">
      <c r="F99" s="414"/>
      <c r="G99" s="414"/>
      <c r="H99" s="414"/>
      <c r="I99" s="414"/>
      <c r="J99" s="414"/>
      <c r="K99" s="414"/>
      <c r="L99" s="414"/>
      <c r="M99" s="414"/>
      <c r="N99" s="414"/>
      <c r="O99" s="414"/>
      <c r="P99" s="414"/>
      <c r="Q99" s="414"/>
      <c r="R99" s="414"/>
      <c r="S99" s="414"/>
      <c r="T99" s="414"/>
      <c r="U99" s="414"/>
      <c r="V99" s="414"/>
      <c r="W99" s="414"/>
      <c r="X99" s="414"/>
      <c r="Y99" s="414"/>
    </row>
    <row r="100" spans="6:25" ht="16.5" customHeight="1">
      <c r="F100" s="414"/>
      <c r="G100" s="414"/>
      <c r="H100" s="414"/>
      <c r="I100" s="414"/>
      <c r="J100" s="414"/>
      <c r="K100" s="414"/>
      <c r="L100" s="414"/>
      <c r="M100" s="414"/>
      <c r="N100" s="414"/>
      <c r="O100" s="414"/>
      <c r="P100" s="414"/>
      <c r="Q100" s="414"/>
      <c r="R100" s="414"/>
      <c r="S100" s="414"/>
      <c r="T100" s="414"/>
      <c r="U100" s="414"/>
      <c r="V100" s="414"/>
      <c r="W100" s="414"/>
      <c r="X100" s="414"/>
      <c r="Y100" s="414"/>
    </row>
    <row r="101" spans="6:25" ht="16.5" customHeight="1">
      <c r="F101" s="414"/>
      <c r="G101" s="414"/>
      <c r="H101" s="414"/>
      <c r="I101" s="414"/>
      <c r="J101" s="414"/>
      <c r="K101" s="414"/>
      <c r="L101" s="414"/>
      <c r="M101" s="414"/>
      <c r="N101" s="414"/>
      <c r="O101" s="414"/>
      <c r="P101" s="414"/>
      <c r="Q101" s="414"/>
      <c r="R101" s="414"/>
      <c r="S101" s="414"/>
      <c r="T101" s="414"/>
      <c r="U101" s="414"/>
      <c r="V101" s="414"/>
      <c r="W101" s="414"/>
      <c r="X101" s="414"/>
      <c r="Y101" s="414"/>
    </row>
    <row r="102" spans="6:25" ht="16.5" customHeight="1">
      <c r="F102" s="414"/>
      <c r="G102" s="414"/>
      <c r="H102" s="414"/>
      <c r="I102" s="414"/>
      <c r="J102" s="414"/>
      <c r="K102" s="414"/>
      <c r="L102" s="414"/>
      <c r="M102" s="414"/>
      <c r="N102" s="414"/>
      <c r="O102" s="414"/>
      <c r="P102" s="414"/>
      <c r="Q102" s="414"/>
      <c r="R102" s="414"/>
      <c r="S102" s="414"/>
      <c r="T102" s="414"/>
      <c r="U102" s="414"/>
      <c r="V102" s="414"/>
      <c r="W102" s="414"/>
      <c r="X102" s="414"/>
      <c r="Y102" s="414"/>
    </row>
    <row r="103" spans="6:25" ht="16.5" customHeight="1">
      <c r="F103" s="414"/>
      <c r="G103" s="414"/>
      <c r="H103" s="414"/>
      <c r="I103" s="414"/>
      <c r="J103" s="414"/>
      <c r="K103" s="414"/>
      <c r="L103" s="414"/>
      <c r="M103" s="414"/>
      <c r="N103" s="414"/>
      <c r="O103" s="414"/>
      <c r="P103" s="414"/>
      <c r="Q103" s="414"/>
      <c r="R103" s="414"/>
      <c r="S103" s="414"/>
      <c r="T103" s="414"/>
      <c r="U103" s="414"/>
      <c r="V103" s="414"/>
      <c r="W103" s="414"/>
      <c r="X103" s="414"/>
      <c r="Y103" s="414"/>
    </row>
    <row r="104" spans="6:25" ht="16.5" customHeight="1">
      <c r="F104" s="414"/>
      <c r="G104" s="414"/>
      <c r="H104" s="414"/>
      <c r="I104" s="414"/>
      <c r="J104" s="414"/>
      <c r="K104" s="414"/>
      <c r="L104" s="414"/>
      <c r="M104" s="414"/>
      <c r="N104" s="414"/>
      <c r="O104" s="414"/>
      <c r="P104" s="414"/>
      <c r="Q104" s="414"/>
      <c r="R104" s="414"/>
      <c r="S104" s="414"/>
      <c r="T104" s="414"/>
      <c r="U104" s="414"/>
      <c r="V104" s="414"/>
      <c r="W104" s="414"/>
      <c r="X104" s="414"/>
      <c r="Y104" s="414"/>
    </row>
    <row r="105" spans="6:25" ht="16.5" customHeight="1">
      <c r="F105" s="414"/>
      <c r="G105" s="414"/>
      <c r="H105" s="414"/>
      <c r="I105" s="414"/>
      <c r="J105" s="414"/>
      <c r="K105" s="414"/>
      <c r="L105" s="414"/>
      <c r="M105" s="414"/>
      <c r="N105" s="414"/>
      <c r="O105" s="414"/>
      <c r="P105" s="414"/>
      <c r="Q105" s="414"/>
      <c r="R105" s="414"/>
      <c r="S105" s="414"/>
      <c r="T105" s="414"/>
      <c r="U105" s="414"/>
      <c r="V105" s="414"/>
      <c r="W105" s="414"/>
      <c r="X105" s="414"/>
      <c r="Y105" s="414"/>
    </row>
    <row r="106" spans="6:25" ht="16.5" customHeight="1">
      <c r="F106" s="414"/>
      <c r="G106" s="414"/>
      <c r="H106" s="414"/>
      <c r="I106" s="414"/>
      <c r="J106" s="414"/>
      <c r="K106" s="414"/>
      <c r="L106" s="414"/>
      <c r="M106" s="414"/>
      <c r="N106" s="414"/>
      <c r="O106" s="414"/>
      <c r="P106" s="414"/>
      <c r="Q106" s="414"/>
      <c r="R106" s="414"/>
      <c r="S106" s="414"/>
      <c r="T106" s="414"/>
      <c r="U106" s="414"/>
      <c r="V106" s="414"/>
      <c r="W106" s="414"/>
      <c r="X106" s="414"/>
      <c r="Y106" s="414"/>
    </row>
    <row r="107" spans="6:25" ht="16.5" customHeight="1">
      <c r="F107" s="414"/>
      <c r="G107" s="414"/>
      <c r="H107" s="414"/>
      <c r="I107" s="414"/>
      <c r="J107" s="414"/>
      <c r="K107" s="414"/>
      <c r="L107" s="414"/>
      <c r="M107" s="414"/>
      <c r="N107" s="414"/>
      <c r="O107" s="414"/>
      <c r="P107" s="414"/>
      <c r="Q107" s="414"/>
      <c r="R107" s="414"/>
      <c r="S107" s="414"/>
      <c r="T107" s="414"/>
      <c r="U107" s="414"/>
      <c r="V107" s="414"/>
      <c r="W107" s="414"/>
      <c r="X107" s="414"/>
      <c r="Y107" s="414"/>
    </row>
    <row r="108" spans="6:25" ht="16.5" customHeight="1">
      <c r="F108" s="414"/>
      <c r="G108" s="414"/>
      <c r="H108" s="414"/>
      <c r="I108" s="414"/>
      <c r="J108" s="414"/>
      <c r="K108" s="414"/>
      <c r="L108" s="414"/>
      <c r="M108" s="414"/>
      <c r="N108" s="414"/>
      <c r="O108" s="414"/>
      <c r="P108" s="414"/>
      <c r="Q108" s="414"/>
      <c r="R108" s="414"/>
      <c r="S108" s="414"/>
      <c r="T108" s="414"/>
      <c r="U108" s="414"/>
      <c r="V108" s="414"/>
      <c r="W108" s="414"/>
      <c r="X108" s="414"/>
      <c r="Y108" s="414"/>
    </row>
    <row r="109" spans="6:25" ht="16.5" customHeight="1">
      <c r="F109" s="414"/>
      <c r="G109" s="414"/>
      <c r="H109" s="414"/>
      <c r="I109" s="414"/>
      <c r="J109" s="414"/>
      <c r="K109" s="414"/>
      <c r="L109" s="414"/>
      <c r="M109" s="414"/>
      <c r="N109" s="414"/>
      <c r="O109" s="414"/>
      <c r="P109" s="414"/>
      <c r="Q109" s="414"/>
      <c r="R109" s="414"/>
      <c r="S109" s="414"/>
      <c r="T109" s="414"/>
      <c r="U109" s="414"/>
      <c r="V109" s="414"/>
      <c r="W109" s="414"/>
      <c r="X109" s="414"/>
      <c r="Y109" s="414"/>
    </row>
    <row r="110" spans="6:25" ht="16.5" customHeight="1">
      <c r="F110" s="414"/>
      <c r="G110" s="414"/>
      <c r="H110" s="414"/>
      <c r="I110" s="414"/>
      <c r="J110" s="414"/>
      <c r="K110" s="414"/>
      <c r="L110" s="414"/>
      <c r="M110" s="414"/>
      <c r="N110" s="414"/>
      <c r="O110" s="414"/>
      <c r="P110" s="414"/>
      <c r="Q110" s="414"/>
      <c r="R110" s="414"/>
      <c r="S110" s="414"/>
      <c r="T110" s="414"/>
      <c r="U110" s="414"/>
      <c r="V110" s="414"/>
      <c r="W110" s="414"/>
      <c r="X110" s="414"/>
      <c r="Y110" s="414"/>
    </row>
    <row r="111" spans="6:25" ht="16.5" customHeight="1">
      <c r="F111" s="414"/>
      <c r="G111" s="414"/>
      <c r="H111" s="414"/>
      <c r="I111" s="414"/>
      <c r="J111" s="414"/>
      <c r="K111" s="414"/>
      <c r="L111" s="414"/>
      <c r="M111" s="414"/>
      <c r="N111" s="414"/>
      <c r="O111" s="414"/>
      <c r="P111" s="414"/>
      <c r="Q111" s="414"/>
      <c r="R111" s="414"/>
      <c r="S111" s="414"/>
      <c r="T111" s="414"/>
      <c r="U111" s="414"/>
      <c r="V111" s="414"/>
      <c r="W111" s="414"/>
      <c r="X111" s="414"/>
      <c r="Y111" s="414"/>
    </row>
    <row r="112" spans="6:25" ht="16.5" customHeight="1">
      <c r="F112" s="414"/>
      <c r="G112" s="414"/>
      <c r="H112" s="414"/>
      <c r="I112" s="414"/>
      <c r="J112" s="414"/>
      <c r="K112" s="414"/>
      <c r="L112" s="414"/>
      <c r="M112" s="414"/>
      <c r="N112" s="414"/>
      <c r="O112" s="414"/>
      <c r="P112" s="414"/>
      <c r="Q112" s="414"/>
      <c r="R112" s="414"/>
      <c r="S112" s="414"/>
      <c r="T112" s="414"/>
      <c r="U112" s="414"/>
      <c r="V112" s="414"/>
      <c r="W112" s="414"/>
      <c r="X112" s="414"/>
      <c r="Y112" s="414"/>
    </row>
    <row r="113" spans="6:25" ht="16.5" customHeight="1">
      <c r="F113" s="414"/>
      <c r="G113" s="414"/>
      <c r="H113" s="414"/>
      <c r="I113" s="414"/>
      <c r="J113" s="414"/>
      <c r="K113" s="414"/>
      <c r="L113" s="414"/>
      <c r="M113" s="414"/>
      <c r="N113" s="414"/>
      <c r="O113" s="414"/>
      <c r="P113" s="414"/>
      <c r="Q113" s="414"/>
      <c r="R113" s="414"/>
      <c r="S113" s="414"/>
      <c r="T113" s="414"/>
      <c r="U113" s="414"/>
      <c r="V113" s="414"/>
      <c r="W113" s="414"/>
      <c r="X113" s="414"/>
      <c r="Y113" s="414"/>
    </row>
    <row r="114" spans="6:25" ht="16.5" customHeight="1"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4"/>
    </row>
    <row r="115" spans="6:25" ht="16.5" customHeight="1">
      <c r="F115" s="414"/>
      <c r="G115" s="414"/>
      <c r="H115" s="414"/>
      <c r="I115" s="414"/>
      <c r="J115" s="414"/>
      <c r="K115" s="414"/>
      <c r="L115" s="414"/>
      <c r="M115" s="414"/>
      <c r="N115" s="414"/>
      <c r="O115" s="414"/>
      <c r="P115" s="414"/>
      <c r="Q115" s="414"/>
      <c r="R115" s="414"/>
      <c r="S115" s="414"/>
      <c r="T115" s="414"/>
      <c r="U115" s="414"/>
      <c r="V115" s="414"/>
      <c r="W115" s="414"/>
      <c r="X115" s="414"/>
      <c r="Y115" s="414"/>
    </row>
    <row r="116" spans="6:25" ht="16.5" customHeight="1">
      <c r="F116" s="414"/>
      <c r="G116" s="414"/>
      <c r="H116" s="414"/>
      <c r="I116" s="414"/>
      <c r="J116" s="414"/>
      <c r="K116" s="414"/>
      <c r="L116" s="414"/>
      <c r="M116" s="414"/>
      <c r="N116" s="414"/>
      <c r="O116" s="414"/>
      <c r="P116" s="414"/>
      <c r="Q116" s="414"/>
      <c r="R116" s="414"/>
      <c r="S116" s="414"/>
      <c r="T116" s="414"/>
      <c r="U116" s="414"/>
      <c r="V116" s="414"/>
      <c r="W116" s="414"/>
      <c r="X116" s="414"/>
      <c r="Y116" s="414"/>
    </row>
    <row r="117" spans="6:25" ht="16.5" customHeight="1">
      <c r="F117" s="414"/>
      <c r="G117" s="414"/>
      <c r="H117" s="414"/>
      <c r="I117" s="414"/>
      <c r="J117" s="414"/>
      <c r="K117" s="414"/>
      <c r="L117" s="414"/>
      <c r="M117" s="414"/>
      <c r="N117" s="414"/>
      <c r="O117" s="414"/>
      <c r="P117" s="414"/>
      <c r="Q117" s="414"/>
      <c r="R117" s="414"/>
      <c r="S117" s="414"/>
      <c r="T117" s="414"/>
      <c r="U117" s="414"/>
      <c r="V117" s="414"/>
      <c r="W117" s="414"/>
      <c r="X117" s="414"/>
      <c r="Y117" s="414"/>
    </row>
    <row r="118" spans="6:25" ht="16.5" customHeight="1">
      <c r="F118" s="414"/>
      <c r="G118" s="414"/>
      <c r="H118" s="414"/>
      <c r="I118" s="414"/>
      <c r="J118" s="414"/>
      <c r="K118" s="414"/>
      <c r="L118" s="414"/>
      <c r="M118" s="414"/>
      <c r="N118" s="414"/>
      <c r="O118" s="414"/>
      <c r="P118" s="414"/>
      <c r="Q118" s="414"/>
      <c r="R118" s="414"/>
      <c r="S118" s="414"/>
      <c r="T118" s="414"/>
      <c r="U118" s="414"/>
      <c r="V118" s="414"/>
      <c r="W118" s="414"/>
      <c r="X118" s="414"/>
      <c r="Y118" s="414"/>
    </row>
    <row r="119" spans="6:25" ht="16.5" customHeight="1">
      <c r="F119" s="414"/>
      <c r="G119" s="414"/>
      <c r="H119" s="414"/>
      <c r="I119" s="414"/>
      <c r="J119" s="414"/>
      <c r="K119" s="414"/>
      <c r="L119" s="414"/>
      <c r="M119" s="414"/>
      <c r="N119" s="414"/>
      <c r="O119" s="414"/>
      <c r="P119" s="414"/>
      <c r="Q119" s="414"/>
      <c r="R119" s="414"/>
      <c r="S119" s="414"/>
      <c r="T119" s="414"/>
      <c r="U119" s="414"/>
      <c r="V119" s="414"/>
      <c r="W119" s="414"/>
      <c r="X119" s="414"/>
      <c r="Y119" s="414"/>
    </row>
    <row r="120" spans="6:25" ht="16.5" customHeight="1">
      <c r="F120" s="414"/>
      <c r="G120" s="414"/>
      <c r="H120" s="414"/>
      <c r="I120" s="414"/>
      <c r="J120" s="414"/>
      <c r="K120" s="414"/>
      <c r="L120" s="414"/>
      <c r="M120" s="414"/>
      <c r="N120" s="414"/>
      <c r="O120" s="414"/>
      <c r="P120" s="414"/>
      <c r="Q120" s="414"/>
      <c r="R120" s="414"/>
      <c r="S120" s="414"/>
      <c r="T120" s="414"/>
      <c r="U120" s="414"/>
      <c r="V120" s="414"/>
      <c r="W120" s="414"/>
      <c r="X120" s="414"/>
      <c r="Y120" s="414"/>
    </row>
    <row r="121" spans="6:25" ht="16.5" customHeight="1">
      <c r="F121" s="414"/>
      <c r="G121" s="414"/>
      <c r="H121" s="414"/>
      <c r="I121" s="414"/>
      <c r="J121" s="414"/>
      <c r="K121" s="414"/>
      <c r="L121" s="414"/>
      <c r="M121" s="414"/>
      <c r="N121" s="414"/>
      <c r="O121" s="414"/>
      <c r="P121" s="414"/>
      <c r="Q121" s="414"/>
      <c r="R121" s="414"/>
      <c r="S121" s="414"/>
      <c r="T121" s="414"/>
      <c r="U121" s="414"/>
      <c r="V121" s="414"/>
      <c r="W121" s="414"/>
      <c r="X121" s="414"/>
      <c r="Y121" s="414"/>
    </row>
    <row r="122" spans="6:25" ht="16.5" customHeight="1">
      <c r="F122" s="414"/>
      <c r="G122" s="414"/>
      <c r="H122" s="414"/>
      <c r="I122" s="414"/>
      <c r="J122" s="414"/>
      <c r="K122" s="414"/>
      <c r="L122" s="414"/>
      <c r="M122" s="414"/>
      <c r="N122" s="414"/>
      <c r="O122" s="414"/>
      <c r="P122" s="414"/>
      <c r="Q122" s="414"/>
      <c r="R122" s="414"/>
      <c r="S122" s="414"/>
      <c r="T122" s="414"/>
      <c r="U122" s="414"/>
      <c r="V122" s="414"/>
      <c r="W122" s="414"/>
      <c r="X122" s="414"/>
      <c r="Y122" s="414"/>
    </row>
    <row r="123" spans="6:25" ht="16.5" customHeight="1">
      <c r="F123" s="414"/>
      <c r="G123" s="414"/>
      <c r="H123" s="414"/>
      <c r="I123" s="414"/>
      <c r="J123" s="414"/>
      <c r="K123" s="414"/>
      <c r="L123" s="414"/>
      <c r="M123" s="414"/>
      <c r="N123" s="414"/>
      <c r="O123" s="414"/>
      <c r="P123" s="414"/>
      <c r="Q123" s="414"/>
      <c r="R123" s="414"/>
      <c r="S123" s="414"/>
      <c r="T123" s="414"/>
      <c r="U123" s="414"/>
      <c r="V123" s="414"/>
      <c r="W123" s="414"/>
      <c r="X123" s="414"/>
      <c r="Y123" s="414"/>
    </row>
    <row r="124" spans="6:25" ht="16.5" customHeight="1">
      <c r="F124" s="414"/>
      <c r="G124" s="414"/>
      <c r="H124" s="414"/>
      <c r="I124" s="414"/>
      <c r="J124" s="414"/>
      <c r="K124" s="414"/>
      <c r="L124" s="414"/>
      <c r="M124" s="414"/>
      <c r="N124" s="414"/>
      <c r="O124" s="414"/>
      <c r="P124" s="414"/>
      <c r="Q124" s="414"/>
      <c r="R124" s="414"/>
      <c r="S124" s="414"/>
      <c r="T124" s="414"/>
      <c r="U124" s="414"/>
      <c r="V124" s="414"/>
      <c r="W124" s="414"/>
      <c r="X124" s="414"/>
      <c r="Y124" s="414"/>
    </row>
    <row r="125" spans="6:25" ht="16.5" customHeight="1">
      <c r="F125" s="414"/>
      <c r="G125" s="414"/>
      <c r="H125" s="414"/>
      <c r="I125" s="414"/>
      <c r="J125" s="414"/>
      <c r="K125" s="414"/>
      <c r="L125" s="414"/>
      <c r="M125" s="414"/>
      <c r="N125" s="414"/>
      <c r="O125" s="414"/>
      <c r="P125" s="414"/>
      <c r="Q125" s="414"/>
      <c r="R125" s="414"/>
      <c r="S125" s="414"/>
      <c r="T125" s="414"/>
      <c r="U125" s="414"/>
      <c r="V125" s="414"/>
      <c r="W125" s="414"/>
      <c r="X125" s="414"/>
      <c r="Y125" s="414"/>
    </row>
    <row r="126" spans="6:25" ht="16.5" customHeight="1"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4"/>
      <c r="S126" s="414"/>
      <c r="T126" s="414"/>
      <c r="U126" s="414"/>
      <c r="V126" s="414"/>
      <c r="W126" s="414"/>
      <c r="X126" s="414"/>
      <c r="Y126" s="414"/>
    </row>
    <row r="127" spans="6:25" ht="16.5" customHeight="1">
      <c r="F127" s="414"/>
      <c r="G127" s="414"/>
      <c r="H127" s="414"/>
      <c r="I127" s="414"/>
      <c r="J127" s="414"/>
      <c r="K127" s="414"/>
      <c r="L127" s="414"/>
      <c r="M127" s="414"/>
      <c r="N127" s="414"/>
      <c r="O127" s="414"/>
      <c r="P127" s="414"/>
      <c r="Q127" s="414"/>
      <c r="R127" s="414"/>
      <c r="S127" s="414"/>
      <c r="T127" s="414"/>
      <c r="U127" s="414"/>
      <c r="V127" s="414"/>
      <c r="W127" s="414"/>
      <c r="X127" s="414"/>
      <c r="Y127" s="414"/>
    </row>
    <row r="128" spans="6:25" ht="16.5" customHeight="1">
      <c r="F128" s="414"/>
      <c r="G128" s="414"/>
      <c r="H128" s="414"/>
      <c r="I128" s="414"/>
      <c r="J128" s="414"/>
      <c r="K128" s="414"/>
      <c r="L128" s="414"/>
      <c r="M128" s="414"/>
      <c r="N128" s="414"/>
      <c r="O128" s="414"/>
      <c r="P128" s="414"/>
      <c r="Q128" s="414"/>
      <c r="R128" s="414"/>
      <c r="S128" s="414"/>
      <c r="T128" s="414"/>
      <c r="U128" s="414"/>
      <c r="V128" s="414"/>
      <c r="W128" s="414"/>
      <c r="X128" s="414"/>
      <c r="Y128" s="414"/>
    </row>
    <row r="129" spans="6:25" ht="16.5" customHeight="1">
      <c r="F129" s="414"/>
      <c r="G129" s="414"/>
      <c r="H129" s="414"/>
      <c r="I129" s="414"/>
      <c r="J129" s="414"/>
      <c r="K129" s="414"/>
      <c r="L129" s="414"/>
      <c r="M129" s="414"/>
      <c r="N129" s="414"/>
      <c r="O129" s="414"/>
      <c r="P129" s="414"/>
      <c r="Q129" s="414"/>
      <c r="R129" s="414"/>
      <c r="S129" s="414"/>
      <c r="T129" s="414"/>
      <c r="U129" s="414"/>
      <c r="V129" s="414"/>
      <c r="W129" s="414"/>
      <c r="X129" s="414"/>
      <c r="Y129" s="414"/>
    </row>
    <row r="130" spans="6:25" ht="16.5" customHeight="1"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4"/>
    </row>
    <row r="131" spans="6:25" ht="16.5" customHeight="1">
      <c r="F131" s="414"/>
      <c r="G131" s="414"/>
      <c r="H131" s="414"/>
      <c r="I131" s="414"/>
      <c r="J131" s="414"/>
      <c r="K131" s="414"/>
      <c r="L131" s="414"/>
      <c r="M131" s="414"/>
      <c r="N131" s="414"/>
      <c r="O131" s="414"/>
      <c r="P131" s="414"/>
      <c r="Q131" s="414"/>
      <c r="R131" s="414"/>
      <c r="S131" s="414"/>
      <c r="T131" s="414"/>
      <c r="U131" s="414"/>
      <c r="V131" s="414"/>
      <c r="W131" s="414"/>
      <c r="X131" s="414"/>
      <c r="Y131" s="414"/>
    </row>
    <row r="132" spans="6:25" ht="16.5" customHeight="1"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414"/>
      <c r="Q132" s="414"/>
      <c r="R132" s="414"/>
      <c r="S132" s="414"/>
      <c r="T132" s="414"/>
      <c r="U132" s="414"/>
      <c r="V132" s="414"/>
      <c r="W132" s="414"/>
      <c r="X132" s="414"/>
      <c r="Y132" s="414"/>
    </row>
    <row r="133" spans="6:25" ht="16.5" customHeight="1">
      <c r="F133" s="414"/>
      <c r="G133" s="414"/>
      <c r="H133" s="414"/>
      <c r="I133" s="414"/>
      <c r="J133" s="414"/>
      <c r="K133" s="414"/>
      <c r="L133" s="414"/>
      <c r="M133" s="414"/>
      <c r="N133" s="414"/>
      <c r="O133" s="414"/>
      <c r="P133" s="414"/>
      <c r="Q133" s="414"/>
      <c r="R133" s="414"/>
      <c r="S133" s="414"/>
      <c r="T133" s="414"/>
      <c r="U133" s="414"/>
      <c r="V133" s="414"/>
      <c r="W133" s="414"/>
      <c r="X133" s="414"/>
      <c r="Y133" s="414"/>
    </row>
    <row r="134" spans="6:25" ht="16.5" customHeight="1">
      <c r="F134" s="414"/>
      <c r="G134" s="414"/>
      <c r="H134" s="414"/>
      <c r="I134" s="414"/>
      <c r="J134" s="414"/>
      <c r="K134" s="414"/>
      <c r="L134" s="414"/>
      <c r="M134" s="414"/>
      <c r="N134" s="414"/>
      <c r="O134" s="414"/>
      <c r="P134" s="414"/>
      <c r="Q134" s="414"/>
      <c r="R134" s="414"/>
      <c r="S134" s="414"/>
      <c r="T134" s="414"/>
      <c r="U134" s="414"/>
      <c r="V134" s="414"/>
      <c r="W134" s="414"/>
      <c r="X134" s="414"/>
      <c r="Y134" s="414"/>
    </row>
    <row r="135" spans="6:25" ht="16.5" customHeight="1">
      <c r="F135" s="414"/>
      <c r="G135" s="414"/>
      <c r="H135" s="414"/>
      <c r="I135" s="414"/>
      <c r="J135" s="414"/>
      <c r="K135" s="414"/>
      <c r="L135" s="414"/>
      <c r="M135" s="414"/>
      <c r="N135" s="414"/>
      <c r="O135" s="414"/>
      <c r="P135" s="414"/>
      <c r="Q135" s="414"/>
      <c r="R135" s="414"/>
      <c r="S135" s="414"/>
      <c r="T135" s="414"/>
      <c r="U135" s="414"/>
      <c r="V135" s="414"/>
      <c r="W135" s="414"/>
      <c r="X135" s="414"/>
      <c r="Y135" s="414"/>
    </row>
    <row r="136" spans="6:25" ht="16.5" customHeight="1">
      <c r="F136" s="414"/>
      <c r="G136" s="414"/>
      <c r="H136" s="414"/>
      <c r="I136" s="414"/>
      <c r="J136" s="414"/>
      <c r="K136" s="414"/>
      <c r="L136" s="414"/>
      <c r="M136" s="414"/>
      <c r="N136" s="414"/>
      <c r="O136" s="414"/>
      <c r="P136" s="414"/>
      <c r="Q136" s="414"/>
      <c r="R136" s="414"/>
      <c r="S136" s="414"/>
      <c r="T136" s="414"/>
      <c r="U136" s="414"/>
      <c r="V136" s="414"/>
      <c r="W136" s="414"/>
      <c r="X136" s="414"/>
      <c r="Y136" s="414"/>
    </row>
    <row r="137" spans="6:25" ht="16.5" customHeight="1">
      <c r="F137" s="414"/>
      <c r="G137" s="414"/>
      <c r="H137" s="414"/>
      <c r="I137" s="414"/>
      <c r="J137" s="414"/>
      <c r="K137" s="414"/>
      <c r="L137" s="414"/>
      <c r="M137" s="414"/>
      <c r="N137" s="414"/>
      <c r="O137" s="414"/>
      <c r="P137" s="414"/>
      <c r="Q137" s="414"/>
      <c r="R137" s="414"/>
      <c r="S137" s="414"/>
      <c r="T137" s="414"/>
      <c r="U137" s="414"/>
      <c r="V137" s="414"/>
      <c r="W137" s="414"/>
      <c r="X137" s="414"/>
      <c r="Y137" s="414"/>
    </row>
    <row r="138" spans="6:25" ht="16.5" customHeight="1">
      <c r="F138" s="414"/>
      <c r="G138" s="414"/>
      <c r="H138" s="414"/>
      <c r="I138" s="414"/>
      <c r="J138" s="414"/>
      <c r="K138" s="414"/>
      <c r="L138" s="414"/>
      <c r="M138" s="414"/>
      <c r="N138" s="414"/>
      <c r="O138" s="414"/>
      <c r="P138" s="414"/>
      <c r="Q138" s="414"/>
      <c r="R138" s="414"/>
      <c r="S138" s="414"/>
      <c r="T138" s="414"/>
      <c r="U138" s="414"/>
      <c r="V138" s="414"/>
      <c r="W138" s="414"/>
      <c r="X138" s="414"/>
      <c r="Y138" s="414"/>
    </row>
    <row r="139" spans="6:25" ht="16.5" customHeight="1">
      <c r="F139" s="414"/>
      <c r="G139" s="414"/>
      <c r="H139" s="414"/>
      <c r="I139" s="414"/>
      <c r="J139" s="414"/>
      <c r="K139" s="414"/>
      <c r="L139" s="414"/>
      <c r="M139" s="414"/>
      <c r="N139" s="414"/>
      <c r="O139" s="414"/>
      <c r="P139" s="414"/>
      <c r="Q139" s="414"/>
      <c r="R139" s="414"/>
      <c r="S139" s="414"/>
      <c r="T139" s="414"/>
      <c r="U139" s="414"/>
      <c r="V139" s="414"/>
      <c r="W139" s="414"/>
      <c r="X139" s="414"/>
      <c r="Y139" s="414"/>
    </row>
    <row r="140" spans="6:25" ht="16.5" customHeight="1">
      <c r="F140" s="414"/>
      <c r="G140" s="414"/>
      <c r="H140" s="414"/>
      <c r="I140" s="414"/>
      <c r="J140" s="414"/>
      <c r="K140" s="414"/>
      <c r="L140" s="414"/>
      <c r="M140" s="414"/>
      <c r="N140" s="414"/>
      <c r="O140" s="414"/>
      <c r="P140" s="414"/>
      <c r="Q140" s="414"/>
      <c r="R140" s="414"/>
      <c r="S140" s="414"/>
      <c r="T140" s="414"/>
      <c r="U140" s="414"/>
      <c r="V140" s="414"/>
      <c r="W140" s="414"/>
      <c r="X140" s="414"/>
      <c r="Y140" s="414"/>
    </row>
    <row r="141" spans="6:25" ht="16.5" customHeight="1">
      <c r="F141" s="414"/>
      <c r="G141" s="414"/>
      <c r="H141" s="414"/>
      <c r="I141" s="414"/>
      <c r="J141" s="414"/>
      <c r="K141" s="414"/>
      <c r="L141" s="414"/>
      <c r="M141" s="414"/>
      <c r="N141" s="414"/>
      <c r="O141" s="414"/>
      <c r="P141" s="414"/>
      <c r="Q141" s="414"/>
      <c r="R141" s="414"/>
      <c r="S141" s="414"/>
      <c r="T141" s="414"/>
      <c r="U141" s="414"/>
      <c r="V141" s="414"/>
      <c r="W141" s="414"/>
      <c r="X141" s="414"/>
      <c r="Y141" s="414"/>
    </row>
    <row r="142" spans="6:25" ht="16.5" customHeight="1">
      <c r="F142" s="414"/>
      <c r="G142" s="414"/>
      <c r="H142" s="414"/>
      <c r="I142" s="414"/>
      <c r="J142" s="414"/>
      <c r="K142" s="414"/>
      <c r="L142" s="414"/>
      <c r="M142" s="414"/>
      <c r="N142" s="414"/>
      <c r="O142" s="414"/>
      <c r="P142" s="414"/>
      <c r="Q142" s="414"/>
      <c r="R142" s="414"/>
      <c r="S142" s="414"/>
      <c r="T142" s="414"/>
      <c r="U142" s="414"/>
      <c r="V142" s="414"/>
      <c r="W142" s="414"/>
      <c r="X142" s="414"/>
      <c r="Y142" s="414"/>
    </row>
    <row r="143" spans="6:25" ht="16.5" customHeight="1">
      <c r="F143" s="414"/>
      <c r="G143" s="414"/>
      <c r="H143" s="414"/>
      <c r="I143" s="414"/>
      <c r="J143" s="414"/>
      <c r="K143" s="414"/>
      <c r="L143" s="414"/>
      <c r="M143" s="414"/>
      <c r="N143" s="414"/>
      <c r="O143" s="414"/>
      <c r="P143" s="414"/>
      <c r="Q143" s="414"/>
      <c r="R143" s="414"/>
      <c r="S143" s="414"/>
      <c r="T143" s="414"/>
      <c r="U143" s="414"/>
      <c r="V143" s="414"/>
      <c r="W143" s="414"/>
      <c r="X143" s="414"/>
      <c r="Y143" s="414"/>
    </row>
    <row r="144" spans="6:25" ht="16.5" customHeight="1">
      <c r="F144" s="414"/>
      <c r="G144" s="414"/>
      <c r="H144" s="414"/>
      <c r="I144" s="414"/>
      <c r="J144" s="414"/>
      <c r="K144" s="414"/>
      <c r="L144" s="414"/>
      <c r="M144" s="414"/>
      <c r="N144" s="414"/>
      <c r="O144" s="414"/>
      <c r="P144" s="414"/>
      <c r="Q144" s="414"/>
      <c r="R144" s="414"/>
      <c r="S144" s="414"/>
      <c r="T144" s="414"/>
      <c r="U144" s="414"/>
      <c r="V144" s="414"/>
      <c r="W144" s="414"/>
      <c r="X144" s="414"/>
      <c r="Y144" s="414"/>
    </row>
    <row r="145" spans="6:25" ht="16.5" customHeight="1">
      <c r="F145" s="414"/>
      <c r="G145" s="414"/>
      <c r="H145" s="414"/>
      <c r="I145" s="414"/>
      <c r="J145" s="414"/>
      <c r="K145" s="414"/>
      <c r="L145" s="414"/>
      <c r="M145" s="414"/>
      <c r="N145" s="414"/>
      <c r="O145" s="414"/>
      <c r="P145" s="414"/>
      <c r="Q145" s="414"/>
      <c r="R145" s="414"/>
      <c r="S145" s="414"/>
      <c r="T145" s="414"/>
      <c r="U145" s="414"/>
      <c r="V145" s="414"/>
      <c r="W145" s="414"/>
      <c r="X145" s="414"/>
      <c r="Y145" s="414"/>
    </row>
    <row r="146" spans="6:25" ht="16.5" customHeight="1"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4"/>
    </row>
    <row r="147" spans="6:25" ht="16.5" customHeight="1">
      <c r="F147" s="414"/>
      <c r="G147" s="414"/>
      <c r="H147" s="414"/>
      <c r="I147" s="414"/>
      <c r="J147" s="414"/>
      <c r="K147" s="414"/>
      <c r="L147" s="414"/>
      <c r="M147" s="414"/>
      <c r="N147" s="414"/>
      <c r="O147" s="414"/>
      <c r="P147" s="414"/>
      <c r="Q147" s="414"/>
      <c r="R147" s="414"/>
      <c r="S147" s="414"/>
      <c r="T147" s="414"/>
      <c r="U147" s="414"/>
      <c r="V147" s="414"/>
      <c r="W147" s="414"/>
      <c r="X147" s="414"/>
      <c r="Y147" s="414"/>
    </row>
    <row r="148" spans="6:25" ht="16.5" customHeight="1">
      <c r="F148" s="414"/>
      <c r="G148" s="414"/>
      <c r="H148" s="414"/>
      <c r="I148" s="414"/>
      <c r="J148" s="414"/>
      <c r="K148" s="414"/>
      <c r="L148" s="414"/>
      <c r="M148" s="414"/>
      <c r="N148" s="414"/>
      <c r="O148" s="414"/>
      <c r="P148" s="414"/>
      <c r="Q148" s="414"/>
      <c r="R148" s="414"/>
      <c r="S148" s="414"/>
      <c r="T148" s="414"/>
      <c r="U148" s="414"/>
      <c r="V148" s="414"/>
      <c r="W148" s="414"/>
      <c r="X148" s="414"/>
      <c r="Y148" s="414"/>
    </row>
    <row r="149" spans="6:25" ht="16.5" customHeight="1">
      <c r="F149" s="414"/>
      <c r="G149" s="414"/>
      <c r="H149" s="414"/>
      <c r="I149" s="414"/>
      <c r="J149" s="414"/>
      <c r="K149" s="414"/>
      <c r="L149" s="414"/>
      <c r="M149" s="414"/>
      <c r="N149" s="414"/>
      <c r="O149" s="414"/>
      <c r="P149" s="414"/>
      <c r="Q149" s="414"/>
      <c r="R149" s="414"/>
      <c r="S149" s="414"/>
      <c r="T149" s="414"/>
      <c r="U149" s="414"/>
      <c r="V149" s="414"/>
      <c r="W149" s="414"/>
      <c r="X149" s="414"/>
      <c r="Y149" s="414"/>
    </row>
    <row r="150" spans="6:25" ht="16.5" customHeight="1">
      <c r="F150" s="414"/>
      <c r="G150" s="414"/>
      <c r="H150" s="414"/>
      <c r="I150" s="414"/>
      <c r="J150" s="414"/>
      <c r="K150" s="414"/>
      <c r="L150" s="414"/>
      <c r="M150" s="414"/>
      <c r="N150" s="414"/>
      <c r="O150" s="414"/>
      <c r="P150" s="414"/>
      <c r="Q150" s="414"/>
      <c r="R150" s="414"/>
      <c r="S150" s="414"/>
      <c r="T150" s="414"/>
      <c r="U150" s="414"/>
      <c r="V150" s="414"/>
      <c r="W150" s="414"/>
      <c r="X150" s="414"/>
      <c r="Y150" s="414"/>
    </row>
    <row r="151" spans="6:25" ht="16.5" customHeight="1">
      <c r="F151" s="414"/>
      <c r="G151" s="414"/>
      <c r="H151" s="414"/>
      <c r="I151" s="414"/>
      <c r="J151" s="414"/>
      <c r="K151" s="414"/>
      <c r="L151" s="414"/>
      <c r="M151" s="414"/>
      <c r="N151" s="414"/>
      <c r="O151" s="414"/>
      <c r="P151" s="414"/>
      <c r="Q151" s="414"/>
      <c r="R151" s="414"/>
      <c r="S151" s="414"/>
      <c r="T151" s="414"/>
      <c r="U151" s="414"/>
      <c r="V151" s="414"/>
      <c r="W151" s="414"/>
      <c r="X151" s="414"/>
      <c r="Y151" s="414"/>
    </row>
    <row r="152" spans="6:25" ht="16.5" customHeight="1">
      <c r="F152" s="414"/>
      <c r="G152" s="414"/>
      <c r="H152" s="414"/>
      <c r="I152" s="414"/>
      <c r="J152" s="414"/>
      <c r="K152" s="414"/>
      <c r="L152" s="414"/>
      <c r="M152" s="414"/>
      <c r="N152" s="414"/>
      <c r="O152" s="414"/>
      <c r="P152" s="414"/>
      <c r="Q152" s="414"/>
      <c r="R152" s="414"/>
      <c r="S152" s="414"/>
      <c r="T152" s="414"/>
      <c r="U152" s="414"/>
      <c r="V152" s="414"/>
      <c r="W152" s="414"/>
      <c r="X152" s="414"/>
      <c r="Y152" s="414"/>
    </row>
    <row r="153" spans="6:25" ht="16.5" customHeight="1">
      <c r="F153" s="414"/>
      <c r="G153" s="414"/>
      <c r="H153" s="414"/>
      <c r="I153" s="414"/>
      <c r="J153" s="414"/>
      <c r="K153" s="414"/>
      <c r="L153" s="414"/>
      <c r="M153" s="414"/>
      <c r="N153" s="414"/>
      <c r="O153" s="414"/>
      <c r="P153" s="414"/>
      <c r="Q153" s="414"/>
      <c r="R153" s="414"/>
      <c r="S153" s="414"/>
      <c r="T153" s="414"/>
      <c r="U153" s="414"/>
      <c r="V153" s="414"/>
      <c r="W153" s="414"/>
      <c r="X153" s="414"/>
      <c r="Y153" s="414"/>
    </row>
    <row r="154" spans="6:25" ht="16.5" customHeight="1">
      <c r="F154" s="414"/>
      <c r="G154" s="414"/>
      <c r="H154" s="414"/>
      <c r="I154" s="414"/>
      <c r="J154" s="414"/>
      <c r="K154" s="414"/>
      <c r="L154" s="414"/>
      <c r="M154" s="414"/>
      <c r="N154" s="414"/>
      <c r="O154" s="414"/>
      <c r="P154" s="414"/>
      <c r="Q154" s="414"/>
      <c r="R154" s="414"/>
      <c r="S154" s="414"/>
      <c r="T154" s="414"/>
      <c r="U154" s="414"/>
      <c r="V154" s="414"/>
      <c r="W154" s="414"/>
      <c r="X154" s="414"/>
      <c r="Y154" s="414"/>
    </row>
    <row r="155" spans="6:25" ht="16.5" customHeight="1">
      <c r="F155" s="414"/>
      <c r="G155" s="414"/>
      <c r="H155" s="414"/>
      <c r="I155" s="414"/>
      <c r="J155" s="414"/>
      <c r="K155" s="414"/>
      <c r="L155" s="414"/>
      <c r="M155" s="414"/>
      <c r="N155" s="414"/>
      <c r="O155" s="414"/>
      <c r="P155" s="414"/>
      <c r="Q155" s="414"/>
      <c r="R155" s="414"/>
      <c r="S155" s="414"/>
      <c r="T155" s="414"/>
      <c r="U155" s="414"/>
      <c r="V155" s="414"/>
      <c r="W155" s="414"/>
      <c r="X155" s="414"/>
      <c r="Y155" s="414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Y157"/>
  <sheetViews>
    <sheetView zoomScale="80" zoomScaleNormal="80" zoomScalePageLayoutView="0" workbookViewId="0" topLeftCell="A1">
      <selection activeCell="G18" sqref="G18"/>
    </sheetView>
  </sheetViews>
  <sheetFormatPr defaultColWidth="11.421875" defaultRowHeight="16.5" customHeight="1"/>
  <cols>
    <col min="1" max="2" width="4.140625" style="7" customWidth="1"/>
    <col min="3" max="3" width="5.57421875" style="7" customWidth="1"/>
    <col min="4" max="5" width="13.57421875" style="7" customWidth="1"/>
    <col min="6" max="6" width="30.7109375" style="7" customWidth="1"/>
    <col min="7" max="7" width="40.7109375" style="7" customWidth="1"/>
    <col min="8" max="8" width="9.7109375" style="7" customWidth="1"/>
    <col min="9" max="9" width="14.28125" style="7" hidden="1" customWidth="1"/>
    <col min="10" max="11" width="16.28125" style="7" customWidth="1"/>
    <col min="12" max="14" width="9.7109375" style="7" customWidth="1"/>
    <col min="15" max="15" width="6.421875" style="7" customWidth="1"/>
    <col min="16" max="16" width="12.00390625" style="7" hidden="1" customWidth="1"/>
    <col min="17" max="17" width="16.28125" style="7" hidden="1" customWidth="1"/>
    <col min="18" max="18" width="17.140625" style="7" hidden="1" customWidth="1"/>
    <col min="19" max="20" width="15.421875" style="7" hidden="1" customWidth="1"/>
    <col min="21" max="21" width="9.7109375" style="7" customWidth="1"/>
    <col min="22" max="22" width="15.7109375" style="7" customWidth="1"/>
    <col min="23" max="23" width="4.140625" style="7" customWidth="1"/>
    <col min="24" max="16384" width="11.421875" style="7" customWidth="1"/>
  </cols>
  <sheetData>
    <row r="1" s="3" customFormat="1" ht="26.25">
      <c r="W1" s="5"/>
    </row>
    <row r="2" spans="1:23" s="3" customFormat="1" ht="26.25">
      <c r="A2" s="80"/>
      <c r="B2" s="2" t="str">
        <f>+'TOT-0815'!B2</f>
        <v>ANEXO III al Memorándum D.T.E.E. N°   580 / 2016          .-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6" customFormat="1" ht="12.75">
      <c r="A3" s="81"/>
    </row>
    <row r="4" spans="1:4" s="10" customFormat="1" ht="11.25">
      <c r="A4" s="9" t="s">
        <v>2</v>
      </c>
      <c r="B4" s="82"/>
      <c r="C4" s="82"/>
      <c r="D4" s="82"/>
    </row>
    <row r="5" spans="1:4" s="10" customFormat="1" ht="11.25">
      <c r="A5" s="9" t="s">
        <v>3</v>
      </c>
      <c r="B5" s="82"/>
      <c r="C5" s="82"/>
      <c r="D5" s="82"/>
    </row>
    <row r="6" s="6" customFormat="1" ht="13.5" thickBot="1"/>
    <row r="7" spans="2:23" s="6" customFormat="1" ht="13.5" thickTop="1"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457"/>
    </row>
    <row r="8" spans="2:23" s="13" customFormat="1" ht="20.25">
      <c r="B8" s="87"/>
      <c r="C8" s="16"/>
      <c r="D8" s="16"/>
      <c r="E8" s="16"/>
      <c r="F8" s="458" t="s">
        <v>25</v>
      </c>
      <c r="N8" s="284"/>
      <c r="O8" s="284"/>
      <c r="P8" s="286"/>
      <c r="Q8" s="16"/>
      <c r="R8" s="16"/>
      <c r="S8" s="16"/>
      <c r="T8" s="16"/>
      <c r="U8" s="16"/>
      <c r="V8" s="16"/>
      <c r="W8" s="459"/>
    </row>
    <row r="9" spans="2:23" s="6" customFormat="1" ht="12.75">
      <c r="B9" s="47"/>
      <c r="C9" s="8"/>
      <c r="D9" s="8"/>
      <c r="E9" s="8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8"/>
      <c r="R9" s="8"/>
      <c r="S9" s="8"/>
      <c r="T9" s="8"/>
      <c r="U9" s="8"/>
      <c r="V9" s="8"/>
      <c r="W9" s="52"/>
    </row>
    <row r="10" spans="2:23" s="240" customFormat="1" ht="33" customHeight="1">
      <c r="B10" s="241"/>
      <c r="C10" s="242"/>
      <c r="D10" s="242"/>
      <c r="E10" s="242"/>
      <c r="F10" s="526" t="s">
        <v>67</v>
      </c>
      <c r="G10" s="527"/>
      <c r="H10" s="437"/>
      <c r="I10" s="528"/>
      <c r="K10" s="528"/>
      <c r="L10" s="528"/>
      <c r="M10" s="528"/>
      <c r="N10" s="528"/>
      <c r="O10" s="528"/>
      <c r="P10" s="528"/>
      <c r="Q10" s="242"/>
      <c r="R10" s="242"/>
      <c r="S10" s="242"/>
      <c r="T10" s="242"/>
      <c r="U10" s="242"/>
      <c r="V10" s="242"/>
      <c r="W10" s="529"/>
    </row>
    <row r="11" spans="2:23" s="245" customFormat="1" ht="33" customHeight="1">
      <c r="B11" s="246"/>
      <c r="C11" s="247"/>
      <c r="D11" s="247"/>
      <c r="E11" s="247"/>
      <c r="F11" s="526" t="s">
        <v>75</v>
      </c>
      <c r="G11" s="530"/>
      <c r="H11" s="416"/>
      <c r="I11" s="531"/>
      <c r="J11" s="532"/>
      <c r="K11" s="531"/>
      <c r="L11" s="531"/>
      <c r="M11" s="531"/>
      <c r="N11" s="531"/>
      <c r="O11" s="531"/>
      <c r="P11" s="531"/>
      <c r="Q11" s="247"/>
      <c r="R11" s="247"/>
      <c r="S11" s="247"/>
      <c r="T11" s="247"/>
      <c r="U11" s="247"/>
      <c r="V11" s="247"/>
      <c r="W11" s="533"/>
    </row>
    <row r="12" spans="2:23" s="6" customFormat="1" ht="19.5">
      <c r="B12" s="27" t="str">
        <f>'TOT-0815'!B14</f>
        <v>Desde el 01 al 31 de agosto de 2015</v>
      </c>
      <c r="C12" s="31"/>
      <c r="D12" s="31"/>
      <c r="E12" s="31"/>
      <c r="F12" s="31"/>
      <c r="G12" s="31"/>
      <c r="H12" s="31"/>
      <c r="I12" s="465"/>
      <c r="J12" s="465"/>
      <c r="K12" s="465"/>
      <c r="L12" s="465"/>
      <c r="M12" s="465"/>
      <c r="N12" s="465"/>
      <c r="O12" s="465"/>
      <c r="P12" s="465"/>
      <c r="Q12" s="31"/>
      <c r="R12" s="31"/>
      <c r="S12" s="31"/>
      <c r="T12" s="31"/>
      <c r="U12" s="31"/>
      <c r="V12" s="31"/>
      <c r="W12" s="466"/>
    </row>
    <row r="13" spans="2:23" s="6" customFormat="1" ht="14.25" thickBot="1">
      <c r="B13" s="467"/>
      <c r="C13" s="468"/>
      <c r="D13" s="468"/>
      <c r="E13" s="468"/>
      <c r="F13" s="468"/>
      <c r="G13" s="468"/>
      <c r="H13" s="468"/>
      <c r="I13" s="469"/>
      <c r="J13" s="469"/>
      <c r="K13" s="469"/>
      <c r="L13" s="469"/>
      <c r="M13" s="469"/>
      <c r="N13" s="469"/>
      <c r="O13" s="469"/>
      <c r="P13" s="469"/>
      <c r="Q13" s="468"/>
      <c r="R13" s="468"/>
      <c r="S13" s="468"/>
      <c r="T13" s="468"/>
      <c r="U13" s="468"/>
      <c r="V13" s="468"/>
      <c r="W13" s="470"/>
    </row>
    <row r="14" spans="2:23" s="6" customFormat="1" ht="15" thickBot="1" thickTop="1">
      <c r="B14" s="47"/>
      <c r="C14" s="8"/>
      <c r="D14" s="8"/>
      <c r="E14" s="8"/>
      <c r="F14" s="471"/>
      <c r="G14" s="471"/>
      <c r="H14" s="472" t="s">
        <v>69</v>
      </c>
      <c r="I14" s="8"/>
      <c r="J14" s="5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52"/>
    </row>
    <row r="15" spans="2:23" s="6" customFormat="1" ht="16.5" customHeight="1" thickBot="1" thickTop="1">
      <c r="B15" s="47"/>
      <c r="C15" s="8"/>
      <c r="D15" s="8"/>
      <c r="E15" s="8"/>
      <c r="F15" s="473" t="s">
        <v>70</v>
      </c>
      <c r="G15" s="474">
        <v>87.586</v>
      </c>
      <c r="H15" s="475">
        <v>200</v>
      </c>
      <c r="V15" s="101"/>
      <c r="W15" s="52"/>
    </row>
    <row r="16" spans="2:23" s="6" customFormat="1" ht="16.5" customHeight="1" thickBot="1" thickTop="1">
      <c r="B16" s="47"/>
      <c r="C16" s="8"/>
      <c r="D16" s="8"/>
      <c r="E16" s="8"/>
      <c r="F16" s="476" t="s">
        <v>71</v>
      </c>
      <c r="G16" s="477" t="s">
        <v>76</v>
      </c>
      <c r="H16" s="475">
        <v>100</v>
      </c>
      <c r="O16" s="8"/>
      <c r="P16" s="8"/>
      <c r="Q16" s="8"/>
      <c r="R16" s="8"/>
      <c r="S16" s="8"/>
      <c r="T16" s="8"/>
      <c r="U16" s="8"/>
      <c r="V16" s="8"/>
      <c r="W16" s="52"/>
    </row>
    <row r="17" spans="2:23" s="6" customFormat="1" ht="16.5" customHeight="1" thickBot="1" thickTop="1">
      <c r="B17" s="47"/>
      <c r="C17" s="8"/>
      <c r="D17" s="8"/>
      <c r="E17" s="8"/>
      <c r="F17" s="478" t="s">
        <v>72</v>
      </c>
      <c r="G17" s="534">
        <v>70.074</v>
      </c>
      <c r="H17" s="475">
        <v>40</v>
      </c>
      <c r="O17" s="8"/>
      <c r="Q17" s="8"/>
      <c r="R17" s="8"/>
      <c r="S17" s="8"/>
      <c r="T17" s="8"/>
      <c r="U17" s="8"/>
      <c r="V17" s="8"/>
      <c r="W17" s="52"/>
    </row>
    <row r="18" spans="2:23" s="6" customFormat="1" ht="16.5" customHeight="1" thickBot="1" thickTop="1">
      <c r="B18" s="47"/>
      <c r="C18" s="102">
        <v>3</v>
      </c>
      <c r="D18" s="102">
        <v>4</v>
      </c>
      <c r="E18" s="102">
        <v>5</v>
      </c>
      <c r="F18" s="102">
        <v>6</v>
      </c>
      <c r="G18" s="102">
        <v>7</v>
      </c>
      <c r="H18" s="102">
        <v>8</v>
      </c>
      <c r="I18" s="102">
        <v>9</v>
      </c>
      <c r="J18" s="102">
        <v>10</v>
      </c>
      <c r="K18" s="102">
        <v>11</v>
      </c>
      <c r="L18" s="102">
        <v>12</v>
      </c>
      <c r="M18" s="102">
        <v>13</v>
      </c>
      <c r="N18" s="102">
        <v>14</v>
      </c>
      <c r="O18" s="102">
        <v>15</v>
      </c>
      <c r="P18" s="102">
        <v>16</v>
      </c>
      <c r="Q18" s="102">
        <v>17</v>
      </c>
      <c r="R18" s="102">
        <v>18</v>
      </c>
      <c r="S18" s="102">
        <v>19</v>
      </c>
      <c r="T18" s="102">
        <v>20</v>
      </c>
      <c r="U18" s="102">
        <v>21</v>
      </c>
      <c r="V18" s="102">
        <v>22</v>
      </c>
      <c r="W18" s="52"/>
    </row>
    <row r="19" spans="2:23" s="6" customFormat="1" ht="33.75" customHeight="1" thickBot="1" thickTop="1">
      <c r="B19" s="47"/>
      <c r="C19" s="318" t="s">
        <v>30</v>
      </c>
      <c r="D19" s="103" t="s">
        <v>31</v>
      </c>
      <c r="E19" s="103" t="s">
        <v>32</v>
      </c>
      <c r="F19" s="106" t="s">
        <v>59</v>
      </c>
      <c r="G19" s="479" t="s">
        <v>60</v>
      </c>
      <c r="H19" s="480" t="s">
        <v>33</v>
      </c>
      <c r="I19" s="323" t="s">
        <v>37</v>
      </c>
      <c r="J19" s="104" t="s">
        <v>38</v>
      </c>
      <c r="K19" s="479" t="s">
        <v>39</v>
      </c>
      <c r="L19" s="481" t="s">
        <v>40</v>
      </c>
      <c r="M19" s="481" t="s">
        <v>41</v>
      </c>
      <c r="N19" s="111" t="s">
        <v>176</v>
      </c>
      <c r="O19" s="110" t="s">
        <v>44</v>
      </c>
      <c r="P19" s="482" t="s">
        <v>36</v>
      </c>
      <c r="Q19" s="483" t="s">
        <v>73</v>
      </c>
      <c r="R19" s="484" t="s">
        <v>74</v>
      </c>
      <c r="S19" s="485"/>
      <c r="T19" s="486" t="s">
        <v>49</v>
      </c>
      <c r="U19" s="122" t="s">
        <v>51</v>
      </c>
      <c r="V19" s="322" t="s">
        <v>52</v>
      </c>
      <c r="W19" s="52"/>
    </row>
    <row r="20" spans="2:23" s="6" customFormat="1" ht="16.5" customHeight="1" thickTop="1">
      <c r="B20" s="47"/>
      <c r="C20" s="332"/>
      <c r="D20" s="332"/>
      <c r="E20" s="332"/>
      <c r="F20" s="487"/>
      <c r="G20" s="487"/>
      <c r="H20" s="487"/>
      <c r="I20" s="272"/>
      <c r="J20" s="487"/>
      <c r="K20" s="487"/>
      <c r="L20" s="487"/>
      <c r="M20" s="487"/>
      <c r="N20" s="487"/>
      <c r="O20" s="487"/>
      <c r="P20" s="488"/>
      <c r="Q20" s="489"/>
      <c r="R20" s="490"/>
      <c r="S20" s="491"/>
      <c r="T20" s="492"/>
      <c r="U20" s="487"/>
      <c r="V20" s="493"/>
      <c r="W20" s="52"/>
    </row>
    <row r="21" spans="2:23" s="6" customFormat="1" ht="16.5" customHeight="1">
      <c r="B21" s="47"/>
      <c r="C21" s="142"/>
      <c r="D21" s="142"/>
      <c r="E21" s="142"/>
      <c r="F21" s="494"/>
      <c r="G21" s="494"/>
      <c r="H21" s="494"/>
      <c r="I21" s="495"/>
      <c r="J21" s="494"/>
      <c r="K21" s="494"/>
      <c r="L21" s="494"/>
      <c r="M21" s="494"/>
      <c r="N21" s="494"/>
      <c r="O21" s="494"/>
      <c r="P21" s="496"/>
      <c r="Q21" s="497"/>
      <c r="R21" s="498"/>
      <c r="S21" s="499"/>
      <c r="T21" s="500"/>
      <c r="U21" s="494"/>
      <c r="V21" s="501"/>
      <c r="W21" s="52"/>
    </row>
    <row r="22" spans="2:23" s="6" customFormat="1" ht="16.5" customHeight="1">
      <c r="B22" s="47"/>
      <c r="C22" s="142">
        <v>69</v>
      </c>
      <c r="D22" s="142">
        <v>290829</v>
      </c>
      <c r="E22" s="161">
        <v>2592</v>
      </c>
      <c r="F22" s="502" t="s">
        <v>234</v>
      </c>
      <c r="G22" s="502" t="s">
        <v>301</v>
      </c>
      <c r="H22" s="503">
        <v>132</v>
      </c>
      <c r="I22" s="504">
        <f aca="true" t="shared" si="0" ref="I22:I41">IF(H22=500,$G$15,IF(H22=220,$G$16,$G$17))</f>
        <v>70.074</v>
      </c>
      <c r="J22" s="505">
        <v>42219.41875</v>
      </c>
      <c r="K22" s="506">
        <v>42219.72708333333</v>
      </c>
      <c r="L22" s="507">
        <f aca="true" t="shared" si="1" ref="L22:L41">IF(F22="","",(K22-J22)*24)</f>
        <v>7.400000000023283</v>
      </c>
      <c r="M22" s="508">
        <f aca="true" t="shared" si="2" ref="M22:M41">IF(F22="","",ROUND((K22-J22)*24*60,0))</f>
        <v>444</v>
      </c>
      <c r="N22" s="170" t="s">
        <v>191</v>
      </c>
      <c r="O22" s="172" t="str">
        <f aca="true" t="shared" si="3" ref="O22:O41">IF(F22="","",IF(N22="P","--","NO"))</f>
        <v>--</v>
      </c>
      <c r="P22" s="509">
        <f aca="true" t="shared" si="4" ref="P22:P41">IF(H22=500,$H$15,IF(H22=220,$H$16,$H$17))</f>
        <v>40</v>
      </c>
      <c r="Q22" s="510">
        <f aca="true" t="shared" si="5" ref="Q22:Q41">IF(N22="P",I22*P22*ROUND(M22/60,2)*0.1,"--")</f>
        <v>2074.1904000000004</v>
      </c>
      <c r="R22" s="498" t="str">
        <f aca="true" t="shared" si="6" ref="R22:R41">IF(AND(N22="F",O22="NO"),I22*P22,"--")</f>
        <v>--</v>
      </c>
      <c r="S22" s="499" t="str">
        <f aca="true" t="shared" si="7" ref="S22:S41">IF(N22="F",I22*P22*ROUND(M22/60,2),"--")</f>
        <v>--</v>
      </c>
      <c r="T22" s="500" t="str">
        <f aca="true" t="shared" si="8" ref="T22:T41">IF(N22="RF",I22*P22*ROUND(M22/60,2),"--")</f>
        <v>--</v>
      </c>
      <c r="U22" s="172" t="s">
        <v>86</v>
      </c>
      <c r="V22" s="511">
        <f aca="true" t="shared" si="9" ref="V22:V41">IF(F22="","",SUM(Q22:T22)*IF(U22="SI",1,2))</f>
        <v>2074.1904000000004</v>
      </c>
      <c r="W22" s="52"/>
    </row>
    <row r="23" spans="2:23" s="6" customFormat="1" ht="16.5" customHeight="1">
      <c r="B23" s="47"/>
      <c r="C23" s="142">
        <v>70</v>
      </c>
      <c r="D23" s="142">
        <v>290830</v>
      </c>
      <c r="E23" s="142">
        <v>2592</v>
      </c>
      <c r="F23" s="502" t="s">
        <v>234</v>
      </c>
      <c r="G23" s="502" t="s">
        <v>301</v>
      </c>
      <c r="H23" s="503">
        <v>132</v>
      </c>
      <c r="I23" s="504">
        <f t="shared" si="0"/>
        <v>70.074</v>
      </c>
      <c r="J23" s="505">
        <v>42220.37569444445</v>
      </c>
      <c r="K23" s="506">
        <v>42220.720138888886</v>
      </c>
      <c r="L23" s="507">
        <f t="shared" si="1"/>
        <v>8.26666666654637</v>
      </c>
      <c r="M23" s="508">
        <f t="shared" si="2"/>
        <v>496</v>
      </c>
      <c r="N23" s="170" t="s">
        <v>191</v>
      </c>
      <c r="O23" s="172" t="str">
        <f t="shared" si="3"/>
        <v>--</v>
      </c>
      <c r="P23" s="509">
        <f t="shared" si="4"/>
        <v>40</v>
      </c>
      <c r="Q23" s="510">
        <f t="shared" si="5"/>
        <v>2318.04792</v>
      </c>
      <c r="R23" s="498" t="str">
        <f t="shared" si="6"/>
        <v>--</v>
      </c>
      <c r="S23" s="499" t="str">
        <f t="shared" si="7"/>
        <v>--</v>
      </c>
      <c r="T23" s="500" t="str">
        <f t="shared" si="8"/>
        <v>--</v>
      </c>
      <c r="U23" s="172" t="s">
        <v>86</v>
      </c>
      <c r="V23" s="511">
        <f t="shared" si="9"/>
        <v>2318.04792</v>
      </c>
      <c r="W23" s="52"/>
    </row>
    <row r="24" spans="2:23" s="6" customFormat="1" ht="16.5" customHeight="1">
      <c r="B24" s="47"/>
      <c r="C24" s="142">
        <v>71</v>
      </c>
      <c r="D24" s="142">
        <v>291115</v>
      </c>
      <c r="E24" s="161">
        <v>2587</v>
      </c>
      <c r="F24" s="502" t="s">
        <v>244</v>
      </c>
      <c r="G24" s="502" t="s">
        <v>245</v>
      </c>
      <c r="H24" s="503">
        <v>132</v>
      </c>
      <c r="I24" s="504">
        <f t="shared" si="0"/>
        <v>70.074</v>
      </c>
      <c r="J24" s="505">
        <v>42227.36666666667</v>
      </c>
      <c r="K24" s="506">
        <v>42227.59930555556</v>
      </c>
      <c r="L24" s="507">
        <f t="shared" si="1"/>
        <v>5.583333333372138</v>
      </c>
      <c r="M24" s="508">
        <f t="shared" si="2"/>
        <v>335</v>
      </c>
      <c r="N24" s="170" t="s">
        <v>191</v>
      </c>
      <c r="O24" s="172" t="str">
        <f t="shared" si="3"/>
        <v>--</v>
      </c>
      <c r="P24" s="509">
        <f t="shared" si="4"/>
        <v>40</v>
      </c>
      <c r="Q24" s="510">
        <f t="shared" si="5"/>
        <v>1564.0516800000003</v>
      </c>
      <c r="R24" s="498" t="str">
        <f t="shared" si="6"/>
        <v>--</v>
      </c>
      <c r="S24" s="499" t="str">
        <f t="shared" si="7"/>
        <v>--</v>
      </c>
      <c r="T24" s="500" t="str">
        <f t="shared" si="8"/>
        <v>--</v>
      </c>
      <c r="U24" s="172" t="s">
        <v>86</v>
      </c>
      <c r="V24" s="511">
        <f t="shared" si="9"/>
        <v>1564.0516800000003</v>
      </c>
      <c r="W24" s="52"/>
    </row>
    <row r="25" spans="2:23" s="6" customFormat="1" ht="16.5" customHeight="1">
      <c r="B25" s="47"/>
      <c r="C25" s="142">
        <v>72</v>
      </c>
      <c r="D25" s="142">
        <v>291132</v>
      </c>
      <c r="E25" s="142">
        <v>2605</v>
      </c>
      <c r="F25" s="502" t="s">
        <v>246</v>
      </c>
      <c r="G25" s="502" t="s">
        <v>247</v>
      </c>
      <c r="H25" s="503">
        <v>132</v>
      </c>
      <c r="I25" s="504">
        <f t="shared" si="0"/>
        <v>70.074</v>
      </c>
      <c r="J25" s="505">
        <v>42232.334027777775</v>
      </c>
      <c r="K25" s="506">
        <v>42232.61875</v>
      </c>
      <c r="L25" s="507">
        <f t="shared" si="1"/>
        <v>6.833333333430346</v>
      </c>
      <c r="M25" s="508">
        <f t="shared" si="2"/>
        <v>410</v>
      </c>
      <c r="N25" s="170" t="s">
        <v>191</v>
      </c>
      <c r="O25" s="172" t="str">
        <f t="shared" si="3"/>
        <v>--</v>
      </c>
      <c r="P25" s="509">
        <f t="shared" si="4"/>
        <v>40</v>
      </c>
      <c r="Q25" s="510">
        <f t="shared" si="5"/>
        <v>1914.4216800000004</v>
      </c>
      <c r="R25" s="498" t="str">
        <f t="shared" si="6"/>
        <v>--</v>
      </c>
      <c r="S25" s="499" t="str">
        <f t="shared" si="7"/>
        <v>--</v>
      </c>
      <c r="T25" s="500" t="str">
        <f t="shared" si="8"/>
        <v>--</v>
      </c>
      <c r="U25" s="172" t="s">
        <v>86</v>
      </c>
      <c r="V25" s="511">
        <f t="shared" si="9"/>
        <v>1914.4216800000004</v>
      </c>
      <c r="W25" s="52"/>
    </row>
    <row r="26" spans="2:23" s="6" customFormat="1" ht="16.5" customHeight="1">
      <c r="B26" s="47"/>
      <c r="C26" s="142">
        <v>73</v>
      </c>
      <c r="D26" s="142">
        <v>291332</v>
      </c>
      <c r="E26" s="161">
        <v>2595</v>
      </c>
      <c r="F26" s="502" t="s">
        <v>234</v>
      </c>
      <c r="G26" s="502" t="s">
        <v>248</v>
      </c>
      <c r="H26" s="503">
        <v>132</v>
      </c>
      <c r="I26" s="504">
        <f t="shared" si="0"/>
        <v>70.074</v>
      </c>
      <c r="J26" s="505">
        <v>42235.4</v>
      </c>
      <c r="K26" s="506">
        <v>42235.65347222222</v>
      </c>
      <c r="L26" s="507">
        <f t="shared" si="1"/>
        <v>6.083333333255723</v>
      </c>
      <c r="M26" s="508">
        <f t="shared" si="2"/>
        <v>365</v>
      </c>
      <c r="N26" s="170" t="s">
        <v>191</v>
      </c>
      <c r="O26" s="172" t="str">
        <f t="shared" si="3"/>
        <v>--</v>
      </c>
      <c r="P26" s="509">
        <f t="shared" si="4"/>
        <v>40</v>
      </c>
      <c r="Q26" s="510">
        <f t="shared" si="5"/>
        <v>1704.1996800000002</v>
      </c>
      <c r="R26" s="498" t="str">
        <f t="shared" si="6"/>
        <v>--</v>
      </c>
      <c r="S26" s="499" t="str">
        <f t="shared" si="7"/>
        <v>--</v>
      </c>
      <c r="T26" s="500" t="str">
        <f t="shared" si="8"/>
        <v>--</v>
      </c>
      <c r="U26" s="172" t="s">
        <v>86</v>
      </c>
      <c r="V26" s="511">
        <f t="shared" si="9"/>
        <v>1704.1996800000002</v>
      </c>
      <c r="W26" s="52"/>
    </row>
    <row r="27" spans="2:23" s="6" customFormat="1" ht="16.5" customHeight="1">
      <c r="B27" s="47"/>
      <c r="C27" s="142">
        <v>74</v>
      </c>
      <c r="D27" s="142">
        <v>291336</v>
      </c>
      <c r="E27" s="142">
        <v>2588</v>
      </c>
      <c r="F27" s="502" t="s">
        <v>244</v>
      </c>
      <c r="G27" s="502" t="s">
        <v>249</v>
      </c>
      <c r="H27" s="503">
        <v>132</v>
      </c>
      <c r="I27" s="504">
        <f t="shared" si="0"/>
        <v>70.074</v>
      </c>
      <c r="J27" s="505">
        <v>42236.38333333333</v>
      </c>
      <c r="K27" s="506">
        <v>42236.71875</v>
      </c>
      <c r="L27" s="507">
        <f t="shared" si="1"/>
        <v>8.050000000046566</v>
      </c>
      <c r="M27" s="508">
        <f t="shared" si="2"/>
        <v>483</v>
      </c>
      <c r="N27" s="170" t="s">
        <v>191</v>
      </c>
      <c r="O27" s="172" t="str">
        <f t="shared" si="3"/>
        <v>--</v>
      </c>
      <c r="P27" s="509">
        <f t="shared" si="4"/>
        <v>40</v>
      </c>
      <c r="Q27" s="510">
        <f t="shared" si="5"/>
        <v>2256.3828000000003</v>
      </c>
      <c r="R27" s="498" t="str">
        <f t="shared" si="6"/>
        <v>--</v>
      </c>
      <c r="S27" s="499" t="str">
        <f t="shared" si="7"/>
        <v>--</v>
      </c>
      <c r="T27" s="500" t="str">
        <f t="shared" si="8"/>
        <v>--</v>
      </c>
      <c r="U27" s="172" t="s">
        <v>86</v>
      </c>
      <c r="V27" s="511">
        <f t="shared" si="9"/>
        <v>2256.3828000000003</v>
      </c>
      <c r="W27" s="52"/>
    </row>
    <row r="28" spans="2:23" s="6" customFormat="1" ht="16.5" customHeight="1">
      <c r="B28" s="47"/>
      <c r="C28" s="142">
        <v>75</v>
      </c>
      <c r="D28" s="142">
        <v>291351</v>
      </c>
      <c r="E28" s="161">
        <v>2597</v>
      </c>
      <c r="F28" s="502" t="s">
        <v>234</v>
      </c>
      <c r="G28" s="502" t="s">
        <v>250</v>
      </c>
      <c r="H28" s="503">
        <v>132</v>
      </c>
      <c r="I28" s="504">
        <f t="shared" si="0"/>
        <v>70.074</v>
      </c>
      <c r="J28" s="505">
        <v>42239.36597222222</v>
      </c>
      <c r="K28" s="506">
        <v>42239.72222222222</v>
      </c>
      <c r="L28" s="507">
        <f t="shared" si="1"/>
        <v>8.54999999993015</v>
      </c>
      <c r="M28" s="508">
        <f t="shared" si="2"/>
        <v>513</v>
      </c>
      <c r="N28" s="170" t="s">
        <v>191</v>
      </c>
      <c r="O28" s="172" t="str">
        <f t="shared" si="3"/>
        <v>--</v>
      </c>
      <c r="P28" s="509">
        <f t="shared" si="4"/>
        <v>40</v>
      </c>
      <c r="Q28" s="510">
        <f t="shared" si="5"/>
        <v>2396.5308</v>
      </c>
      <c r="R28" s="498" t="str">
        <f t="shared" si="6"/>
        <v>--</v>
      </c>
      <c r="S28" s="499" t="str">
        <f t="shared" si="7"/>
        <v>--</v>
      </c>
      <c r="T28" s="500" t="str">
        <f t="shared" si="8"/>
        <v>--</v>
      </c>
      <c r="U28" s="172" t="s">
        <v>86</v>
      </c>
      <c r="V28" s="511">
        <f t="shared" si="9"/>
        <v>2396.5308</v>
      </c>
      <c r="W28" s="52"/>
    </row>
    <row r="29" spans="2:23" s="6" customFormat="1" ht="16.5" customHeight="1">
      <c r="B29" s="47"/>
      <c r="C29" s="142">
        <v>76</v>
      </c>
      <c r="D29" s="142">
        <v>291624</v>
      </c>
      <c r="E29" s="142">
        <v>2587</v>
      </c>
      <c r="F29" s="502" t="s">
        <v>244</v>
      </c>
      <c r="G29" s="502" t="s">
        <v>245</v>
      </c>
      <c r="H29" s="503">
        <v>132</v>
      </c>
      <c r="I29" s="504">
        <f t="shared" si="0"/>
        <v>70.074</v>
      </c>
      <c r="J29" s="505">
        <v>42240.46597222222</v>
      </c>
      <c r="K29" s="506">
        <v>42240.60902777778</v>
      </c>
      <c r="L29" s="507">
        <f t="shared" si="1"/>
        <v>3.4333333333488554</v>
      </c>
      <c r="M29" s="508">
        <f t="shared" si="2"/>
        <v>206</v>
      </c>
      <c r="N29" s="170" t="s">
        <v>191</v>
      </c>
      <c r="O29" s="172" t="str">
        <f t="shared" si="3"/>
        <v>--</v>
      </c>
      <c r="P29" s="509">
        <f t="shared" si="4"/>
        <v>40</v>
      </c>
      <c r="Q29" s="510">
        <f t="shared" si="5"/>
        <v>961.41528</v>
      </c>
      <c r="R29" s="498" t="str">
        <f t="shared" si="6"/>
        <v>--</v>
      </c>
      <c r="S29" s="499" t="str">
        <f t="shared" si="7"/>
        <v>--</v>
      </c>
      <c r="T29" s="500" t="str">
        <f t="shared" si="8"/>
        <v>--</v>
      </c>
      <c r="U29" s="172" t="s">
        <v>86</v>
      </c>
      <c r="V29" s="511">
        <f t="shared" si="9"/>
        <v>961.41528</v>
      </c>
      <c r="W29" s="52"/>
    </row>
    <row r="30" spans="2:23" s="6" customFormat="1" ht="16.5" customHeight="1">
      <c r="B30" s="47"/>
      <c r="C30" s="142">
        <v>77</v>
      </c>
      <c r="D30" s="142">
        <v>291634</v>
      </c>
      <c r="E30" s="161">
        <v>3834</v>
      </c>
      <c r="F30" s="502" t="s">
        <v>251</v>
      </c>
      <c r="G30" s="502" t="s">
        <v>252</v>
      </c>
      <c r="H30" s="503">
        <v>132</v>
      </c>
      <c r="I30" s="504">
        <f t="shared" si="0"/>
        <v>70.074</v>
      </c>
      <c r="J30" s="505">
        <v>42245.373611111114</v>
      </c>
      <c r="K30" s="506">
        <v>42245.73263888889</v>
      </c>
      <c r="L30" s="507">
        <f t="shared" si="1"/>
        <v>8.616666666639503</v>
      </c>
      <c r="M30" s="508">
        <f t="shared" si="2"/>
        <v>517</v>
      </c>
      <c r="N30" s="170" t="s">
        <v>191</v>
      </c>
      <c r="O30" s="172" t="str">
        <f t="shared" si="3"/>
        <v>--</v>
      </c>
      <c r="P30" s="509">
        <f t="shared" si="4"/>
        <v>40</v>
      </c>
      <c r="Q30" s="510">
        <f t="shared" si="5"/>
        <v>2416.15152</v>
      </c>
      <c r="R30" s="498" t="str">
        <f t="shared" si="6"/>
        <v>--</v>
      </c>
      <c r="S30" s="499" t="str">
        <f t="shared" si="7"/>
        <v>--</v>
      </c>
      <c r="T30" s="500" t="str">
        <f t="shared" si="8"/>
        <v>--</v>
      </c>
      <c r="U30" s="172" t="s">
        <v>86</v>
      </c>
      <c r="V30" s="511">
        <f t="shared" si="9"/>
        <v>2416.15152</v>
      </c>
      <c r="W30" s="52"/>
    </row>
    <row r="31" spans="2:23" s="6" customFormat="1" ht="16.5" customHeight="1">
      <c r="B31" s="47"/>
      <c r="C31" s="142"/>
      <c r="D31" s="142"/>
      <c r="E31" s="142"/>
      <c r="F31" s="502"/>
      <c r="G31" s="502"/>
      <c r="H31" s="503"/>
      <c r="I31" s="504">
        <f t="shared" si="0"/>
        <v>70.074</v>
      </c>
      <c r="J31" s="505"/>
      <c r="K31" s="506"/>
      <c r="L31" s="507">
        <f t="shared" si="1"/>
      </c>
      <c r="M31" s="508">
        <f t="shared" si="2"/>
      </c>
      <c r="N31" s="170"/>
      <c r="O31" s="172">
        <f t="shared" si="3"/>
      </c>
      <c r="P31" s="509">
        <f t="shared" si="4"/>
        <v>40</v>
      </c>
      <c r="Q31" s="510" t="str">
        <f t="shared" si="5"/>
        <v>--</v>
      </c>
      <c r="R31" s="498" t="str">
        <f t="shared" si="6"/>
        <v>--</v>
      </c>
      <c r="S31" s="499" t="str">
        <f t="shared" si="7"/>
        <v>--</v>
      </c>
      <c r="T31" s="500" t="str">
        <f t="shared" si="8"/>
        <v>--</v>
      </c>
      <c r="U31" s="172">
        <f aca="true" t="shared" si="10" ref="U31:U41">IF(F31="","","SI")</f>
      </c>
      <c r="V31" s="511">
        <f t="shared" si="9"/>
      </c>
      <c r="W31" s="52"/>
    </row>
    <row r="32" spans="2:23" s="6" customFormat="1" ht="16.5" customHeight="1">
      <c r="B32" s="47"/>
      <c r="C32" s="142"/>
      <c r="D32" s="142"/>
      <c r="E32" s="161"/>
      <c r="F32" s="502"/>
      <c r="G32" s="502"/>
      <c r="H32" s="503"/>
      <c r="I32" s="504">
        <f t="shared" si="0"/>
        <v>70.074</v>
      </c>
      <c r="J32" s="505"/>
      <c r="K32" s="506"/>
      <c r="L32" s="507">
        <f t="shared" si="1"/>
      </c>
      <c r="M32" s="508">
        <f t="shared" si="2"/>
      </c>
      <c r="N32" s="170"/>
      <c r="O32" s="172">
        <f t="shared" si="3"/>
      </c>
      <c r="P32" s="509">
        <f t="shared" si="4"/>
        <v>40</v>
      </c>
      <c r="Q32" s="510" t="str">
        <f t="shared" si="5"/>
        <v>--</v>
      </c>
      <c r="R32" s="498" t="str">
        <f t="shared" si="6"/>
        <v>--</v>
      </c>
      <c r="S32" s="499" t="str">
        <f t="shared" si="7"/>
        <v>--</v>
      </c>
      <c r="T32" s="500" t="str">
        <f t="shared" si="8"/>
        <v>--</v>
      </c>
      <c r="U32" s="172">
        <f t="shared" si="10"/>
      </c>
      <c r="V32" s="511">
        <f t="shared" si="9"/>
      </c>
      <c r="W32" s="52"/>
    </row>
    <row r="33" spans="2:23" s="6" customFormat="1" ht="16.5" customHeight="1">
      <c r="B33" s="47"/>
      <c r="C33" s="142"/>
      <c r="D33" s="142"/>
      <c r="E33" s="142"/>
      <c r="F33" s="502"/>
      <c r="G33" s="502"/>
      <c r="H33" s="503"/>
      <c r="I33" s="504">
        <f t="shared" si="0"/>
        <v>70.074</v>
      </c>
      <c r="J33" s="505"/>
      <c r="K33" s="506"/>
      <c r="L33" s="507">
        <f t="shared" si="1"/>
      </c>
      <c r="M33" s="508">
        <f t="shared" si="2"/>
      </c>
      <c r="N33" s="170"/>
      <c r="O33" s="172">
        <f t="shared" si="3"/>
      </c>
      <c r="P33" s="509">
        <f t="shared" si="4"/>
        <v>40</v>
      </c>
      <c r="Q33" s="510" t="str">
        <f t="shared" si="5"/>
        <v>--</v>
      </c>
      <c r="R33" s="498" t="str">
        <f t="shared" si="6"/>
        <v>--</v>
      </c>
      <c r="S33" s="499" t="str">
        <f t="shared" si="7"/>
        <v>--</v>
      </c>
      <c r="T33" s="500" t="str">
        <f t="shared" si="8"/>
        <v>--</v>
      </c>
      <c r="U33" s="172">
        <f t="shared" si="10"/>
      </c>
      <c r="V33" s="511">
        <f t="shared" si="9"/>
      </c>
      <c r="W33" s="52"/>
    </row>
    <row r="34" spans="2:23" s="6" customFormat="1" ht="16.5" customHeight="1">
      <c r="B34" s="47"/>
      <c r="C34" s="142"/>
      <c r="D34" s="142"/>
      <c r="E34" s="161"/>
      <c r="F34" s="502"/>
      <c r="G34" s="502"/>
      <c r="H34" s="503"/>
      <c r="I34" s="504">
        <f t="shared" si="0"/>
        <v>70.074</v>
      </c>
      <c r="J34" s="505"/>
      <c r="K34" s="506"/>
      <c r="L34" s="507">
        <f t="shared" si="1"/>
      </c>
      <c r="M34" s="508">
        <f t="shared" si="2"/>
      </c>
      <c r="N34" s="170"/>
      <c r="O34" s="172">
        <f t="shared" si="3"/>
      </c>
      <c r="P34" s="509">
        <f t="shared" si="4"/>
        <v>40</v>
      </c>
      <c r="Q34" s="510" t="str">
        <f t="shared" si="5"/>
        <v>--</v>
      </c>
      <c r="R34" s="498" t="str">
        <f t="shared" si="6"/>
        <v>--</v>
      </c>
      <c r="S34" s="499" t="str">
        <f t="shared" si="7"/>
        <v>--</v>
      </c>
      <c r="T34" s="500" t="str">
        <f t="shared" si="8"/>
        <v>--</v>
      </c>
      <c r="U34" s="172">
        <f t="shared" si="10"/>
      </c>
      <c r="V34" s="511">
        <f t="shared" si="9"/>
      </c>
      <c r="W34" s="52"/>
    </row>
    <row r="35" spans="2:23" s="6" customFormat="1" ht="16.5" customHeight="1">
      <c r="B35" s="47"/>
      <c r="C35" s="142"/>
      <c r="D35" s="142"/>
      <c r="E35" s="142"/>
      <c r="F35" s="502"/>
      <c r="G35" s="502"/>
      <c r="H35" s="503"/>
      <c r="I35" s="504">
        <f t="shared" si="0"/>
        <v>70.074</v>
      </c>
      <c r="J35" s="505"/>
      <c r="K35" s="506"/>
      <c r="L35" s="507">
        <f t="shared" si="1"/>
      </c>
      <c r="M35" s="508">
        <f t="shared" si="2"/>
      </c>
      <c r="N35" s="170"/>
      <c r="O35" s="172">
        <f t="shared" si="3"/>
      </c>
      <c r="P35" s="509">
        <f t="shared" si="4"/>
        <v>40</v>
      </c>
      <c r="Q35" s="510" t="str">
        <f t="shared" si="5"/>
        <v>--</v>
      </c>
      <c r="R35" s="498" t="str">
        <f t="shared" si="6"/>
        <v>--</v>
      </c>
      <c r="S35" s="499" t="str">
        <f t="shared" si="7"/>
        <v>--</v>
      </c>
      <c r="T35" s="500" t="str">
        <f t="shared" si="8"/>
        <v>--</v>
      </c>
      <c r="U35" s="172">
        <f t="shared" si="10"/>
      </c>
      <c r="V35" s="511">
        <f t="shared" si="9"/>
      </c>
      <c r="W35" s="52"/>
    </row>
    <row r="36" spans="2:23" s="6" customFormat="1" ht="16.5" customHeight="1">
      <c r="B36" s="47"/>
      <c r="C36" s="142"/>
      <c r="D36" s="142"/>
      <c r="E36" s="161"/>
      <c r="F36" s="502"/>
      <c r="G36" s="502"/>
      <c r="H36" s="503"/>
      <c r="I36" s="504">
        <f t="shared" si="0"/>
        <v>70.074</v>
      </c>
      <c r="J36" s="505"/>
      <c r="K36" s="506"/>
      <c r="L36" s="507">
        <f t="shared" si="1"/>
      </c>
      <c r="M36" s="508">
        <f t="shared" si="2"/>
      </c>
      <c r="N36" s="170"/>
      <c r="O36" s="172">
        <f t="shared" si="3"/>
      </c>
      <c r="P36" s="509">
        <f t="shared" si="4"/>
        <v>40</v>
      </c>
      <c r="Q36" s="510" t="str">
        <f t="shared" si="5"/>
        <v>--</v>
      </c>
      <c r="R36" s="498" t="str">
        <f t="shared" si="6"/>
        <v>--</v>
      </c>
      <c r="S36" s="499" t="str">
        <f t="shared" si="7"/>
        <v>--</v>
      </c>
      <c r="T36" s="500" t="str">
        <f t="shared" si="8"/>
        <v>--</v>
      </c>
      <c r="U36" s="172">
        <f t="shared" si="10"/>
      </c>
      <c r="V36" s="511">
        <f t="shared" si="9"/>
      </c>
      <c r="W36" s="52"/>
    </row>
    <row r="37" spans="2:23" s="6" customFormat="1" ht="16.5" customHeight="1">
      <c r="B37" s="47"/>
      <c r="C37" s="142"/>
      <c r="D37" s="142"/>
      <c r="E37" s="142"/>
      <c r="F37" s="502"/>
      <c r="G37" s="502"/>
      <c r="H37" s="503"/>
      <c r="I37" s="504">
        <f t="shared" si="0"/>
        <v>70.074</v>
      </c>
      <c r="J37" s="505"/>
      <c r="K37" s="506"/>
      <c r="L37" s="507">
        <f t="shared" si="1"/>
      </c>
      <c r="M37" s="508">
        <f t="shared" si="2"/>
      </c>
      <c r="N37" s="170"/>
      <c r="O37" s="172">
        <f t="shared" si="3"/>
      </c>
      <c r="P37" s="509">
        <f t="shared" si="4"/>
        <v>40</v>
      </c>
      <c r="Q37" s="510" t="str">
        <f t="shared" si="5"/>
        <v>--</v>
      </c>
      <c r="R37" s="498" t="str">
        <f t="shared" si="6"/>
        <v>--</v>
      </c>
      <c r="S37" s="499" t="str">
        <f t="shared" si="7"/>
        <v>--</v>
      </c>
      <c r="T37" s="500" t="str">
        <f t="shared" si="8"/>
        <v>--</v>
      </c>
      <c r="U37" s="172">
        <f t="shared" si="10"/>
      </c>
      <c r="V37" s="511">
        <f t="shared" si="9"/>
      </c>
      <c r="W37" s="52"/>
    </row>
    <row r="38" spans="2:23" s="6" customFormat="1" ht="16.5" customHeight="1">
      <c r="B38" s="47"/>
      <c r="C38" s="142"/>
      <c r="D38" s="142"/>
      <c r="E38" s="161"/>
      <c r="F38" s="502"/>
      <c r="G38" s="502"/>
      <c r="H38" s="503"/>
      <c r="I38" s="504">
        <f t="shared" si="0"/>
        <v>70.074</v>
      </c>
      <c r="J38" s="505"/>
      <c r="K38" s="506"/>
      <c r="L38" s="507">
        <f t="shared" si="1"/>
      </c>
      <c r="M38" s="508">
        <f t="shared" si="2"/>
      </c>
      <c r="N38" s="170"/>
      <c r="O38" s="172">
        <f t="shared" si="3"/>
      </c>
      <c r="P38" s="509">
        <f t="shared" si="4"/>
        <v>40</v>
      </c>
      <c r="Q38" s="510" t="str">
        <f t="shared" si="5"/>
        <v>--</v>
      </c>
      <c r="R38" s="498" t="str">
        <f t="shared" si="6"/>
        <v>--</v>
      </c>
      <c r="S38" s="499" t="str">
        <f t="shared" si="7"/>
        <v>--</v>
      </c>
      <c r="T38" s="500" t="str">
        <f t="shared" si="8"/>
        <v>--</v>
      </c>
      <c r="U38" s="172">
        <f t="shared" si="10"/>
      </c>
      <c r="V38" s="511">
        <f t="shared" si="9"/>
      </c>
      <c r="W38" s="52"/>
    </row>
    <row r="39" spans="2:23" s="6" customFormat="1" ht="16.5" customHeight="1">
      <c r="B39" s="47"/>
      <c r="C39" s="142"/>
      <c r="D39" s="142"/>
      <c r="E39" s="142"/>
      <c r="F39" s="502"/>
      <c r="G39" s="502"/>
      <c r="H39" s="503"/>
      <c r="I39" s="504">
        <f t="shared" si="0"/>
        <v>70.074</v>
      </c>
      <c r="J39" s="505"/>
      <c r="K39" s="506"/>
      <c r="L39" s="507">
        <f t="shared" si="1"/>
      </c>
      <c r="M39" s="508">
        <f t="shared" si="2"/>
      </c>
      <c r="N39" s="170"/>
      <c r="O39" s="172">
        <f t="shared" si="3"/>
      </c>
      <c r="P39" s="509">
        <f t="shared" si="4"/>
        <v>40</v>
      </c>
      <c r="Q39" s="510" t="str">
        <f t="shared" si="5"/>
        <v>--</v>
      </c>
      <c r="R39" s="498" t="str">
        <f t="shared" si="6"/>
        <v>--</v>
      </c>
      <c r="S39" s="499" t="str">
        <f t="shared" si="7"/>
        <v>--</v>
      </c>
      <c r="T39" s="500" t="str">
        <f t="shared" si="8"/>
        <v>--</v>
      </c>
      <c r="U39" s="172">
        <f t="shared" si="10"/>
      </c>
      <c r="V39" s="511">
        <f t="shared" si="9"/>
      </c>
      <c r="W39" s="52"/>
    </row>
    <row r="40" spans="2:23" s="6" customFormat="1" ht="16.5" customHeight="1">
      <c r="B40" s="47"/>
      <c r="C40" s="142"/>
      <c r="D40" s="142"/>
      <c r="E40" s="161"/>
      <c r="F40" s="502"/>
      <c r="G40" s="502"/>
      <c r="H40" s="503"/>
      <c r="I40" s="504">
        <f t="shared" si="0"/>
        <v>70.074</v>
      </c>
      <c r="J40" s="505"/>
      <c r="K40" s="506"/>
      <c r="L40" s="507">
        <f t="shared" si="1"/>
      </c>
      <c r="M40" s="508">
        <f t="shared" si="2"/>
      </c>
      <c r="N40" s="170"/>
      <c r="O40" s="172">
        <f t="shared" si="3"/>
      </c>
      <c r="P40" s="509">
        <f t="shared" si="4"/>
        <v>40</v>
      </c>
      <c r="Q40" s="510" t="str">
        <f t="shared" si="5"/>
        <v>--</v>
      </c>
      <c r="R40" s="498" t="str">
        <f t="shared" si="6"/>
        <v>--</v>
      </c>
      <c r="S40" s="499" t="str">
        <f t="shared" si="7"/>
        <v>--</v>
      </c>
      <c r="T40" s="500" t="str">
        <f t="shared" si="8"/>
        <v>--</v>
      </c>
      <c r="U40" s="172">
        <f t="shared" si="10"/>
      </c>
      <c r="V40" s="511">
        <f t="shared" si="9"/>
      </c>
      <c r="W40" s="52"/>
    </row>
    <row r="41" spans="2:23" s="6" customFormat="1" ht="16.5" customHeight="1">
      <c r="B41" s="47"/>
      <c r="C41" s="142"/>
      <c r="D41" s="142"/>
      <c r="E41" s="142"/>
      <c r="F41" s="502"/>
      <c r="G41" s="502"/>
      <c r="H41" s="503"/>
      <c r="I41" s="504">
        <f t="shared" si="0"/>
        <v>70.074</v>
      </c>
      <c r="J41" s="505"/>
      <c r="K41" s="506"/>
      <c r="L41" s="507">
        <f t="shared" si="1"/>
      </c>
      <c r="M41" s="508">
        <f t="shared" si="2"/>
      </c>
      <c r="N41" s="170"/>
      <c r="O41" s="172">
        <f t="shared" si="3"/>
      </c>
      <c r="P41" s="509">
        <f t="shared" si="4"/>
        <v>40</v>
      </c>
      <c r="Q41" s="510" t="str">
        <f t="shared" si="5"/>
        <v>--</v>
      </c>
      <c r="R41" s="498" t="str">
        <f t="shared" si="6"/>
        <v>--</v>
      </c>
      <c r="S41" s="499" t="str">
        <f t="shared" si="7"/>
        <v>--</v>
      </c>
      <c r="T41" s="500" t="str">
        <f t="shared" si="8"/>
        <v>--</v>
      </c>
      <c r="U41" s="172">
        <f t="shared" si="10"/>
      </c>
      <c r="V41" s="511">
        <f t="shared" si="9"/>
      </c>
      <c r="W41" s="52"/>
    </row>
    <row r="42" spans="2:23" s="6" customFormat="1" ht="16.5" customHeight="1" thickBot="1">
      <c r="B42" s="47"/>
      <c r="C42" s="200"/>
      <c r="D42" s="200"/>
      <c r="E42" s="200"/>
      <c r="F42" s="200"/>
      <c r="G42" s="200"/>
      <c r="H42" s="200"/>
      <c r="I42" s="383"/>
      <c r="J42" s="512"/>
      <c r="K42" s="512"/>
      <c r="L42" s="513"/>
      <c r="M42" s="513"/>
      <c r="N42" s="512"/>
      <c r="O42" s="207"/>
      <c r="P42" s="514"/>
      <c r="Q42" s="515"/>
      <c r="R42" s="516"/>
      <c r="S42" s="517"/>
      <c r="T42" s="518"/>
      <c r="U42" s="207"/>
      <c r="V42" s="519"/>
      <c r="W42" s="52"/>
    </row>
    <row r="43" spans="2:23" s="6" customFormat="1" ht="16.5" customHeight="1" thickBot="1" thickTop="1">
      <c r="B43" s="47"/>
      <c r="C43" s="221" t="s">
        <v>177</v>
      </c>
      <c r="D43" s="923" t="s">
        <v>287</v>
      </c>
      <c r="E43" s="221"/>
      <c r="F43" s="222"/>
      <c r="G43" s="7"/>
      <c r="H43" s="8"/>
      <c r="I43" s="8"/>
      <c r="J43" s="8"/>
      <c r="K43" s="8"/>
      <c r="L43" s="8"/>
      <c r="M43" s="8"/>
      <c r="N43" s="8"/>
      <c r="O43" s="8"/>
      <c r="P43" s="8"/>
      <c r="Q43" s="520">
        <f>SUM(Q20:Q42)</f>
        <v>17605.391760000002</v>
      </c>
      <c r="R43" s="521">
        <f>SUM(R20:R42)</f>
        <v>0</v>
      </c>
      <c r="S43" s="522">
        <f>SUM(S20:S42)</f>
        <v>0</v>
      </c>
      <c r="T43" s="523">
        <f>SUM(T20:T42)</f>
        <v>0</v>
      </c>
      <c r="U43" s="524"/>
      <c r="V43" s="525">
        <f>ROUND(SUM(V20:V42),2)</f>
        <v>17605.39</v>
      </c>
      <c r="W43" s="52"/>
    </row>
    <row r="44" spans="2:23" s="6" customFormat="1" ht="16.5" customHeight="1" thickBot="1" thickTop="1">
      <c r="B44" s="236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8"/>
    </row>
    <row r="45" spans="23:25" ht="16.5" customHeight="1" thickTop="1">
      <c r="W45" s="414"/>
      <c r="X45" s="414"/>
      <c r="Y45" s="414"/>
    </row>
    <row r="46" spans="23:25" ht="16.5" customHeight="1">
      <c r="W46" s="414"/>
      <c r="X46" s="414"/>
      <c r="Y46" s="414"/>
    </row>
    <row r="47" spans="23:25" ht="16.5" customHeight="1">
      <c r="W47" s="414"/>
      <c r="X47" s="414"/>
      <c r="Y47" s="414"/>
    </row>
    <row r="48" spans="23:25" ht="16.5" customHeight="1">
      <c r="W48" s="414"/>
      <c r="X48" s="414"/>
      <c r="Y48" s="414"/>
    </row>
    <row r="49" spans="23:25" ht="16.5" customHeight="1">
      <c r="W49" s="414"/>
      <c r="X49" s="414"/>
      <c r="Y49" s="414"/>
    </row>
    <row r="50" spans="6:25" ht="16.5" customHeight="1"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</row>
    <row r="51" spans="6:25" ht="16.5" customHeight="1"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</row>
    <row r="52" spans="6:25" ht="16.5" customHeight="1"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</row>
    <row r="53" spans="6:25" ht="16.5" customHeight="1"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</row>
    <row r="54" spans="6:25" ht="16.5" customHeight="1"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4"/>
      <c r="W54" s="414"/>
      <c r="X54" s="414"/>
      <c r="Y54" s="414"/>
    </row>
    <row r="55" spans="6:25" ht="16.5" customHeight="1"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4"/>
      <c r="T55" s="414"/>
      <c r="U55" s="414"/>
      <c r="V55" s="414"/>
      <c r="W55" s="414"/>
      <c r="X55" s="414"/>
      <c r="Y55" s="414"/>
    </row>
    <row r="56" spans="6:25" ht="16.5" customHeight="1"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414"/>
      <c r="Q56" s="414"/>
      <c r="R56" s="414"/>
      <c r="S56" s="414"/>
      <c r="T56" s="414"/>
      <c r="U56" s="414"/>
      <c r="V56" s="414"/>
      <c r="W56" s="414"/>
      <c r="X56" s="414"/>
      <c r="Y56" s="414"/>
    </row>
    <row r="57" spans="6:25" ht="16.5" customHeight="1"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</row>
    <row r="58" spans="6:25" ht="16.5" customHeight="1"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</row>
    <row r="59" spans="6:25" ht="16.5" customHeight="1"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</row>
    <row r="60" spans="6:25" ht="16.5" customHeight="1">
      <c r="F60" s="414"/>
      <c r="G60" s="414"/>
      <c r="H60" s="414"/>
      <c r="I60" s="414"/>
      <c r="J60" s="414"/>
      <c r="K60" s="414"/>
      <c r="L60" s="414"/>
      <c r="M60" s="414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4"/>
    </row>
    <row r="61" spans="6:25" ht="16.5" customHeight="1">
      <c r="F61" s="414"/>
      <c r="G61" s="414"/>
      <c r="H61" s="414"/>
      <c r="I61" s="414"/>
      <c r="J61" s="414"/>
      <c r="K61" s="414"/>
      <c r="L61" s="414"/>
      <c r="M61" s="414"/>
      <c r="N61" s="414"/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</row>
    <row r="62" spans="6:25" ht="16.5" customHeight="1">
      <c r="F62" s="414"/>
      <c r="G62" s="414"/>
      <c r="H62" s="414"/>
      <c r="I62" s="414"/>
      <c r="J62" s="414"/>
      <c r="K62" s="414"/>
      <c r="L62" s="414"/>
      <c r="M62" s="414"/>
      <c r="N62" s="414"/>
      <c r="O62" s="414"/>
      <c r="P62" s="414"/>
      <c r="Q62" s="414"/>
      <c r="R62" s="414"/>
      <c r="S62" s="414"/>
      <c r="T62" s="414"/>
      <c r="U62" s="414"/>
      <c r="V62" s="414"/>
      <c r="W62" s="414"/>
      <c r="X62" s="414"/>
      <c r="Y62" s="414"/>
    </row>
    <row r="63" spans="6:25" ht="16.5" customHeight="1">
      <c r="F63" s="414"/>
      <c r="G63" s="414"/>
      <c r="H63" s="414"/>
      <c r="I63" s="414"/>
      <c r="J63" s="414"/>
      <c r="K63" s="414"/>
      <c r="L63" s="414"/>
      <c r="M63" s="414"/>
      <c r="N63" s="414"/>
      <c r="O63" s="414"/>
      <c r="P63" s="414"/>
      <c r="Q63" s="414"/>
      <c r="R63" s="414"/>
      <c r="S63" s="414"/>
      <c r="T63" s="414"/>
      <c r="U63" s="414"/>
      <c r="V63" s="414"/>
      <c r="W63" s="414"/>
      <c r="X63" s="414"/>
      <c r="Y63" s="414"/>
    </row>
    <row r="64" spans="6:25" ht="16.5" customHeight="1">
      <c r="F64" s="414"/>
      <c r="G64" s="414"/>
      <c r="H64" s="414"/>
      <c r="I64" s="414"/>
      <c r="J64" s="414"/>
      <c r="K64" s="414"/>
      <c r="L64" s="414"/>
      <c r="M64" s="414"/>
      <c r="N64" s="414"/>
      <c r="O64" s="414"/>
      <c r="P64" s="414"/>
      <c r="Q64" s="414"/>
      <c r="R64" s="414"/>
      <c r="S64" s="414"/>
      <c r="T64" s="414"/>
      <c r="U64" s="414"/>
      <c r="V64" s="414"/>
      <c r="W64" s="414"/>
      <c r="X64" s="414"/>
      <c r="Y64" s="414"/>
    </row>
    <row r="65" spans="6:25" ht="16.5" customHeight="1"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</row>
    <row r="66" spans="6:25" ht="16.5" customHeight="1"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</row>
    <row r="67" spans="6:25" ht="16.5" customHeight="1">
      <c r="F67" s="414"/>
      <c r="G67" s="414"/>
      <c r="H67" s="414"/>
      <c r="I67" s="414"/>
      <c r="J67" s="414"/>
      <c r="K67" s="414"/>
      <c r="L67" s="414"/>
      <c r="M67" s="414"/>
      <c r="N67" s="414"/>
      <c r="O67" s="414"/>
      <c r="P67" s="414"/>
      <c r="Q67" s="414"/>
      <c r="R67" s="414"/>
      <c r="S67" s="414"/>
      <c r="T67" s="414"/>
      <c r="U67" s="414"/>
      <c r="V67" s="414"/>
      <c r="W67" s="414"/>
      <c r="X67" s="414"/>
      <c r="Y67" s="414"/>
    </row>
    <row r="68" spans="6:25" ht="16.5" customHeight="1">
      <c r="F68" s="414"/>
      <c r="G68" s="414"/>
      <c r="H68" s="414"/>
      <c r="I68" s="414"/>
      <c r="J68" s="414"/>
      <c r="K68" s="414"/>
      <c r="L68" s="414"/>
      <c r="M68" s="414"/>
      <c r="N68" s="414"/>
      <c r="O68" s="414"/>
      <c r="P68" s="414"/>
      <c r="Q68" s="414"/>
      <c r="R68" s="414"/>
      <c r="S68" s="414"/>
      <c r="T68" s="414"/>
      <c r="U68" s="414"/>
      <c r="V68" s="414"/>
      <c r="W68" s="414"/>
      <c r="X68" s="414"/>
      <c r="Y68" s="414"/>
    </row>
    <row r="69" spans="6:25" ht="16.5" customHeight="1">
      <c r="F69" s="414"/>
      <c r="G69" s="414"/>
      <c r="H69" s="414"/>
      <c r="I69" s="414"/>
      <c r="J69" s="414"/>
      <c r="K69" s="414"/>
      <c r="L69" s="414"/>
      <c r="M69" s="414"/>
      <c r="N69" s="414"/>
      <c r="O69" s="414"/>
      <c r="P69" s="414"/>
      <c r="Q69" s="414"/>
      <c r="R69" s="414"/>
      <c r="S69" s="414"/>
      <c r="T69" s="414"/>
      <c r="U69" s="414"/>
      <c r="V69" s="414"/>
      <c r="W69" s="414"/>
      <c r="X69" s="414"/>
      <c r="Y69" s="414"/>
    </row>
    <row r="70" spans="6:25" ht="16.5" customHeight="1"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</row>
    <row r="71" spans="6:25" ht="16.5" customHeight="1"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</row>
    <row r="72" spans="6:25" ht="16.5" customHeight="1">
      <c r="F72" s="414"/>
      <c r="G72" s="414"/>
      <c r="H72" s="414"/>
      <c r="I72" s="414"/>
      <c r="J72" s="414"/>
      <c r="K72" s="414"/>
      <c r="L72" s="414"/>
      <c r="M72" s="414"/>
      <c r="N72" s="414"/>
      <c r="O72" s="414"/>
      <c r="P72" s="414"/>
      <c r="Q72" s="414"/>
      <c r="R72" s="414"/>
      <c r="S72" s="414"/>
      <c r="T72" s="414"/>
      <c r="U72" s="414"/>
      <c r="V72" s="414"/>
      <c r="W72" s="414"/>
      <c r="X72" s="414"/>
      <c r="Y72" s="414"/>
    </row>
    <row r="73" spans="6:25" ht="16.5" customHeight="1">
      <c r="F73" s="414"/>
      <c r="G73" s="414"/>
      <c r="H73" s="414"/>
      <c r="I73" s="414"/>
      <c r="J73" s="414"/>
      <c r="K73" s="414"/>
      <c r="L73" s="414"/>
      <c r="M73" s="414"/>
      <c r="N73" s="414"/>
      <c r="O73" s="414"/>
      <c r="P73" s="414"/>
      <c r="Q73" s="414"/>
      <c r="R73" s="414"/>
      <c r="S73" s="414"/>
      <c r="T73" s="414"/>
      <c r="U73" s="414"/>
      <c r="V73" s="414"/>
      <c r="W73" s="414"/>
      <c r="X73" s="414"/>
      <c r="Y73" s="414"/>
    </row>
    <row r="74" spans="6:25" ht="16.5" customHeight="1">
      <c r="F74" s="414"/>
      <c r="G74" s="414"/>
      <c r="H74" s="414"/>
      <c r="I74" s="414"/>
      <c r="J74" s="414"/>
      <c r="K74" s="414"/>
      <c r="L74" s="414"/>
      <c r="M74" s="414"/>
      <c r="N74" s="414"/>
      <c r="O74" s="414"/>
      <c r="P74" s="414"/>
      <c r="Q74" s="414"/>
      <c r="R74" s="414"/>
      <c r="S74" s="414"/>
      <c r="T74" s="414"/>
      <c r="U74" s="414"/>
      <c r="V74" s="414"/>
      <c r="W74" s="414"/>
      <c r="X74" s="414"/>
      <c r="Y74" s="414"/>
    </row>
    <row r="75" spans="6:25" ht="16.5" customHeight="1"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  <c r="T75" s="414"/>
      <c r="U75" s="414"/>
      <c r="V75" s="414"/>
      <c r="W75" s="414"/>
      <c r="X75" s="414"/>
      <c r="Y75" s="414"/>
    </row>
    <row r="76" spans="6:25" ht="16.5" customHeight="1">
      <c r="F76" s="414"/>
      <c r="G76" s="414"/>
      <c r="H76" s="414"/>
      <c r="I76" s="414"/>
      <c r="J76" s="414"/>
      <c r="K76" s="414"/>
      <c r="L76" s="414"/>
      <c r="M76" s="414"/>
      <c r="N76" s="414"/>
      <c r="O76" s="414"/>
      <c r="P76" s="414"/>
      <c r="Q76" s="414"/>
      <c r="R76" s="414"/>
      <c r="S76" s="414"/>
      <c r="T76" s="414"/>
      <c r="U76" s="414"/>
      <c r="V76" s="414"/>
      <c r="W76" s="414"/>
      <c r="X76" s="414"/>
      <c r="Y76" s="414"/>
    </row>
    <row r="77" spans="6:25" ht="16.5" customHeight="1">
      <c r="F77" s="414"/>
      <c r="G77" s="414"/>
      <c r="H77" s="414"/>
      <c r="I77" s="414"/>
      <c r="J77" s="414"/>
      <c r="K77" s="414"/>
      <c r="L77" s="414"/>
      <c r="M77" s="414"/>
      <c r="N77" s="414"/>
      <c r="O77" s="414"/>
      <c r="P77" s="414"/>
      <c r="Q77" s="414"/>
      <c r="R77" s="414"/>
      <c r="S77" s="414"/>
      <c r="T77" s="414"/>
      <c r="U77" s="414"/>
      <c r="V77" s="414"/>
      <c r="W77" s="414"/>
      <c r="X77" s="414"/>
      <c r="Y77" s="414"/>
    </row>
    <row r="78" spans="6:25" ht="16.5" customHeight="1">
      <c r="F78" s="414"/>
      <c r="G78" s="414"/>
      <c r="H78" s="414"/>
      <c r="I78" s="414"/>
      <c r="J78" s="414"/>
      <c r="K78" s="414"/>
      <c r="L78" s="414"/>
      <c r="M78" s="414"/>
      <c r="N78" s="414"/>
      <c r="O78" s="414"/>
      <c r="P78" s="414"/>
      <c r="Q78" s="414"/>
      <c r="R78" s="414"/>
      <c r="S78" s="414"/>
      <c r="T78" s="414"/>
      <c r="U78" s="414"/>
      <c r="V78" s="414"/>
      <c r="W78" s="414"/>
      <c r="X78" s="414"/>
      <c r="Y78" s="414"/>
    </row>
    <row r="79" spans="6:25" ht="16.5" customHeight="1">
      <c r="F79" s="414"/>
      <c r="G79" s="414"/>
      <c r="H79" s="414"/>
      <c r="I79" s="414"/>
      <c r="J79" s="414"/>
      <c r="K79" s="414"/>
      <c r="L79" s="414"/>
      <c r="M79" s="414"/>
      <c r="N79" s="414"/>
      <c r="O79" s="414"/>
      <c r="P79" s="414"/>
      <c r="Q79" s="414"/>
      <c r="R79" s="414"/>
      <c r="S79" s="414"/>
      <c r="T79" s="414"/>
      <c r="U79" s="414"/>
      <c r="V79" s="414"/>
      <c r="W79" s="414"/>
      <c r="X79" s="414"/>
      <c r="Y79" s="414"/>
    </row>
    <row r="80" spans="6:25" ht="16.5" customHeight="1">
      <c r="F80" s="414"/>
      <c r="G80" s="414"/>
      <c r="H80" s="414"/>
      <c r="I80" s="414"/>
      <c r="J80" s="414"/>
      <c r="K80" s="414"/>
      <c r="L80" s="414"/>
      <c r="M80" s="414"/>
      <c r="N80" s="414"/>
      <c r="O80" s="414"/>
      <c r="P80" s="414"/>
      <c r="Q80" s="414"/>
      <c r="R80" s="414"/>
      <c r="S80" s="414"/>
      <c r="T80" s="414"/>
      <c r="U80" s="414"/>
      <c r="V80" s="414"/>
      <c r="W80" s="414"/>
      <c r="X80" s="414"/>
      <c r="Y80" s="414"/>
    </row>
    <row r="81" spans="6:25" ht="16.5" customHeight="1">
      <c r="F81" s="414"/>
      <c r="G81" s="414"/>
      <c r="H81" s="414"/>
      <c r="I81" s="414"/>
      <c r="J81" s="414"/>
      <c r="K81" s="414"/>
      <c r="L81" s="414"/>
      <c r="M81" s="414"/>
      <c r="N81" s="414"/>
      <c r="O81" s="414"/>
      <c r="P81" s="414"/>
      <c r="Q81" s="414"/>
      <c r="R81" s="414"/>
      <c r="S81" s="414"/>
      <c r="T81" s="414"/>
      <c r="U81" s="414"/>
      <c r="V81" s="414"/>
      <c r="W81" s="414"/>
      <c r="X81" s="414"/>
      <c r="Y81" s="414"/>
    </row>
    <row r="82" spans="6:25" ht="16.5" customHeight="1"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</row>
    <row r="83" spans="6:25" ht="16.5" customHeight="1">
      <c r="F83" s="414"/>
      <c r="G83" s="414"/>
      <c r="H83" s="414"/>
      <c r="I83" s="414"/>
      <c r="J83" s="414"/>
      <c r="K83" s="414"/>
      <c r="L83" s="414"/>
      <c r="M83" s="414"/>
      <c r="N83" s="414"/>
      <c r="O83" s="414"/>
      <c r="P83" s="414"/>
      <c r="Q83" s="414"/>
      <c r="R83" s="414"/>
      <c r="S83" s="414"/>
      <c r="T83" s="414"/>
      <c r="U83" s="414"/>
      <c r="V83" s="414"/>
      <c r="W83" s="414"/>
      <c r="X83" s="414"/>
      <c r="Y83" s="414"/>
    </row>
    <row r="84" spans="6:25" ht="16.5" customHeight="1">
      <c r="F84" s="414"/>
      <c r="G84" s="414"/>
      <c r="H84" s="414"/>
      <c r="I84" s="414"/>
      <c r="J84" s="414"/>
      <c r="K84" s="414"/>
      <c r="L84" s="414"/>
      <c r="M84" s="414"/>
      <c r="N84" s="414"/>
      <c r="O84" s="414"/>
      <c r="P84" s="414"/>
      <c r="Q84" s="414"/>
      <c r="R84" s="414"/>
      <c r="S84" s="414"/>
      <c r="T84" s="414"/>
      <c r="U84" s="414"/>
      <c r="V84" s="414"/>
      <c r="W84" s="414"/>
      <c r="X84" s="414"/>
      <c r="Y84" s="414"/>
    </row>
    <row r="85" spans="6:25" ht="16.5" customHeight="1">
      <c r="F85" s="414"/>
      <c r="G85" s="414"/>
      <c r="H85" s="414"/>
      <c r="I85" s="414"/>
      <c r="J85" s="414"/>
      <c r="K85" s="414"/>
      <c r="L85" s="414"/>
      <c r="M85" s="414"/>
      <c r="N85" s="414"/>
      <c r="O85" s="414"/>
      <c r="P85" s="414"/>
      <c r="Q85" s="414"/>
      <c r="R85" s="414"/>
      <c r="S85" s="414"/>
      <c r="T85" s="414"/>
      <c r="U85" s="414"/>
      <c r="V85" s="414"/>
      <c r="W85" s="414"/>
      <c r="X85" s="414"/>
      <c r="Y85" s="414"/>
    </row>
    <row r="86" spans="6:25" ht="16.5" customHeight="1">
      <c r="F86" s="414"/>
      <c r="G86" s="414"/>
      <c r="H86" s="414"/>
      <c r="I86" s="414"/>
      <c r="J86" s="414"/>
      <c r="K86" s="414"/>
      <c r="L86" s="414"/>
      <c r="M86" s="414"/>
      <c r="N86" s="414"/>
      <c r="O86" s="414"/>
      <c r="P86" s="414"/>
      <c r="Q86" s="414"/>
      <c r="R86" s="414"/>
      <c r="S86" s="414"/>
      <c r="T86" s="414"/>
      <c r="U86" s="414"/>
      <c r="V86" s="414"/>
      <c r="W86" s="414"/>
      <c r="X86" s="414"/>
      <c r="Y86" s="414"/>
    </row>
    <row r="87" spans="6:25" ht="16.5" customHeight="1">
      <c r="F87" s="414"/>
      <c r="G87" s="414"/>
      <c r="H87" s="414"/>
      <c r="I87" s="414"/>
      <c r="J87" s="414"/>
      <c r="K87" s="414"/>
      <c r="L87" s="414"/>
      <c r="M87" s="414"/>
      <c r="N87" s="414"/>
      <c r="O87" s="414"/>
      <c r="P87" s="414"/>
      <c r="Q87" s="414"/>
      <c r="R87" s="414"/>
      <c r="S87" s="414"/>
      <c r="T87" s="414"/>
      <c r="U87" s="414"/>
      <c r="V87" s="414"/>
      <c r="W87" s="414"/>
      <c r="X87" s="414"/>
      <c r="Y87" s="414"/>
    </row>
    <row r="88" spans="6:25" ht="16.5" customHeight="1">
      <c r="F88" s="414"/>
      <c r="G88" s="414"/>
      <c r="H88" s="414"/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14"/>
      <c r="T88" s="414"/>
      <c r="U88" s="414"/>
      <c r="V88" s="414"/>
      <c r="W88" s="414"/>
      <c r="X88" s="414"/>
      <c r="Y88" s="414"/>
    </row>
    <row r="89" spans="6:25" ht="16.5" customHeight="1">
      <c r="F89" s="414"/>
      <c r="G89" s="414"/>
      <c r="H89" s="414"/>
      <c r="I89" s="414"/>
      <c r="J89" s="414"/>
      <c r="K89" s="414"/>
      <c r="L89" s="414"/>
      <c r="M89" s="414"/>
      <c r="N89" s="414"/>
      <c r="O89" s="414"/>
      <c r="P89" s="414"/>
      <c r="Q89" s="414"/>
      <c r="R89" s="414"/>
      <c r="S89" s="414"/>
      <c r="T89" s="414"/>
      <c r="U89" s="414"/>
      <c r="V89" s="414"/>
      <c r="W89" s="414"/>
      <c r="X89" s="414"/>
      <c r="Y89" s="414"/>
    </row>
    <row r="90" spans="6:25" ht="16.5" customHeight="1">
      <c r="F90" s="414"/>
      <c r="G90" s="414"/>
      <c r="H90" s="414"/>
      <c r="I90" s="414"/>
      <c r="J90" s="414"/>
      <c r="K90" s="414"/>
      <c r="L90" s="414"/>
      <c r="M90" s="414"/>
      <c r="N90" s="414"/>
      <c r="O90" s="414"/>
      <c r="P90" s="414"/>
      <c r="Q90" s="414"/>
      <c r="R90" s="414"/>
      <c r="S90" s="414"/>
      <c r="T90" s="414"/>
      <c r="U90" s="414"/>
      <c r="V90" s="414"/>
      <c r="W90" s="414"/>
      <c r="X90" s="414"/>
      <c r="Y90" s="414"/>
    </row>
    <row r="91" spans="6:25" ht="16.5" customHeight="1">
      <c r="F91" s="414"/>
      <c r="G91" s="414"/>
      <c r="H91" s="414"/>
      <c r="I91" s="414"/>
      <c r="J91" s="414"/>
      <c r="K91" s="414"/>
      <c r="L91" s="414"/>
      <c r="M91" s="414"/>
      <c r="N91" s="414"/>
      <c r="O91" s="414"/>
      <c r="P91" s="414"/>
      <c r="Q91" s="414"/>
      <c r="R91" s="414"/>
      <c r="S91" s="414"/>
      <c r="T91" s="414"/>
      <c r="U91" s="414"/>
      <c r="V91" s="414"/>
      <c r="W91" s="414"/>
      <c r="X91" s="414"/>
      <c r="Y91" s="414"/>
    </row>
    <row r="92" spans="6:25" ht="16.5" customHeight="1">
      <c r="F92" s="414"/>
      <c r="G92" s="414"/>
      <c r="H92" s="414"/>
      <c r="I92" s="414"/>
      <c r="J92" s="414"/>
      <c r="K92" s="414"/>
      <c r="L92" s="414"/>
      <c r="M92" s="414"/>
      <c r="N92" s="414"/>
      <c r="O92" s="414"/>
      <c r="P92" s="414"/>
      <c r="Q92" s="414"/>
      <c r="R92" s="414"/>
      <c r="S92" s="414"/>
      <c r="T92" s="414"/>
      <c r="U92" s="414"/>
      <c r="V92" s="414"/>
      <c r="W92" s="414"/>
      <c r="X92" s="414"/>
      <c r="Y92" s="414"/>
    </row>
    <row r="93" spans="6:25" ht="16.5" customHeight="1">
      <c r="F93" s="414"/>
      <c r="G93" s="414"/>
      <c r="H93" s="414"/>
      <c r="I93" s="414"/>
      <c r="J93" s="414"/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14"/>
      <c r="V93" s="414"/>
      <c r="W93" s="414"/>
      <c r="X93" s="414"/>
      <c r="Y93" s="414"/>
    </row>
    <row r="94" spans="6:25" ht="16.5" customHeight="1">
      <c r="F94" s="414"/>
      <c r="G94" s="414"/>
      <c r="H94" s="414"/>
      <c r="I94" s="414"/>
      <c r="J94" s="414"/>
      <c r="K94" s="414"/>
      <c r="L94" s="414"/>
      <c r="M94" s="414"/>
      <c r="N94" s="414"/>
      <c r="O94" s="414"/>
      <c r="P94" s="414"/>
      <c r="Q94" s="414"/>
      <c r="R94" s="414"/>
      <c r="S94" s="414"/>
      <c r="T94" s="414"/>
      <c r="U94" s="414"/>
      <c r="V94" s="414"/>
      <c r="W94" s="414"/>
      <c r="X94" s="414"/>
      <c r="Y94" s="414"/>
    </row>
    <row r="95" spans="6:25" ht="16.5" customHeight="1">
      <c r="F95" s="414"/>
      <c r="G95" s="414"/>
      <c r="H95" s="414"/>
      <c r="I95" s="414"/>
      <c r="J95" s="414"/>
      <c r="K95" s="414"/>
      <c r="L95" s="414"/>
      <c r="M95" s="414"/>
      <c r="N95" s="414"/>
      <c r="O95" s="414"/>
      <c r="P95" s="414"/>
      <c r="Q95" s="414"/>
      <c r="R95" s="414"/>
      <c r="S95" s="414"/>
      <c r="T95" s="414"/>
      <c r="U95" s="414"/>
      <c r="V95" s="414"/>
      <c r="W95" s="414"/>
      <c r="X95" s="414"/>
      <c r="Y95" s="414"/>
    </row>
    <row r="96" spans="6:25" ht="16.5" customHeight="1">
      <c r="F96" s="414"/>
      <c r="G96" s="414"/>
      <c r="H96" s="414"/>
      <c r="I96" s="414"/>
      <c r="J96" s="414"/>
      <c r="K96" s="414"/>
      <c r="L96" s="414"/>
      <c r="M96" s="414"/>
      <c r="N96" s="414"/>
      <c r="O96" s="414"/>
      <c r="P96" s="414"/>
      <c r="Q96" s="414"/>
      <c r="R96" s="414"/>
      <c r="S96" s="414"/>
      <c r="T96" s="414"/>
      <c r="U96" s="414"/>
      <c r="V96" s="414"/>
      <c r="W96" s="414"/>
      <c r="X96" s="414"/>
      <c r="Y96" s="414"/>
    </row>
    <row r="97" spans="6:25" ht="16.5" customHeight="1">
      <c r="F97" s="414"/>
      <c r="G97" s="414"/>
      <c r="H97" s="414"/>
      <c r="I97" s="414"/>
      <c r="J97" s="414"/>
      <c r="K97" s="414"/>
      <c r="L97" s="414"/>
      <c r="M97" s="414"/>
      <c r="N97" s="414"/>
      <c r="O97" s="414"/>
      <c r="P97" s="414"/>
      <c r="Q97" s="414"/>
      <c r="R97" s="414"/>
      <c r="S97" s="414"/>
      <c r="T97" s="414"/>
      <c r="U97" s="414"/>
      <c r="V97" s="414"/>
      <c r="W97" s="414"/>
      <c r="X97" s="414"/>
      <c r="Y97" s="414"/>
    </row>
    <row r="98" spans="6:25" ht="16.5" customHeight="1"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</row>
    <row r="99" spans="6:25" ht="16.5" customHeight="1">
      <c r="F99" s="414"/>
      <c r="G99" s="414"/>
      <c r="H99" s="414"/>
      <c r="I99" s="414"/>
      <c r="J99" s="414"/>
      <c r="K99" s="414"/>
      <c r="L99" s="414"/>
      <c r="M99" s="414"/>
      <c r="N99" s="414"/>
      <c r="O99" s="414"/>
      <c r="P99" s="414"/>
      <c r="Q99" s="414"/>
      <c r="R99" s="414"/>
      <c r="S99" s="414"/>
      <c r="T99" s="414"/>
      <c r="U99" s="414"/>
      <c r="V99" s="414"/>
      <c r="W99" s="414"/>
      <c r="X99" s="414"/>
      <c r="Y99" s="414"/>
    </row>
    <row r="100" spans="6:25" ht="16.5" customHeight="1">
      <c r="F100" s="414"/>
      <c r="G100" s="414"/>
      <c r="H100" s="414"/>
      <c r="I100" s="414"/>
      <c r="J100" s="414"/>
      <c r="K100" s="414"/>
      <c r="L100" s="414"/>
      <c r="M100" s="414"/>
      <c r="N100" s="414"/>
      <c r="O100" s="414"/>
      <c r="P100" s="414"/>
      <c r="Q100" s="414"/>
      <c r="R100" s="414"/>
      <c r="S100" s="414"/>
      <c r="T100" s="414"/>
      <c r="U100" s="414"/>
      <c r="V100" s="414"/>
      <c r="W100" s="414"/>
      <c r="X100" s="414"/>
      <c r="Y100" s="414"/>
    </row>
    <row r="101" spans="6:25" ht="16.5" customHeight="1">
      <c r="F101" s="414"/>
      <c r="G101" s="414"/>
      <c r="H101" s="414"/>
      <c r="I101" s="414"/>
      <c r="J101" s="414"/>
      <c r="K101" s="414"/>
      <c r="L101" s="414"/>
      <c r="M101" s="414"/>
      <c r="N101" s="414"/>
      <c r="O101" s="414"/>
      <c r="P101" s="414"/>
      <c r="Q101" s="414"/>
      <c r="R101" s="414"/>
      <c r="S101" s="414"/>
      <c r="T101" s="414"/>
      <c r="U101" s="414"/>
      <c r="V101" s="414"/>
      <c r="W101" s="414"/>
      <c r="X101" s="414"/>
      <c r="Y101" s="414"/>
    </row>
    <row r="102" spans="6:25" ht="16.5" customHeight="1">
      <c r="F102" s="414"/>
      <c r="G102" s="414"/>
      <c r="H102" s="414"/>
      <c r="I102" s="414"/>
      <c r="J102" s="414"/>
      <c r="K102" s="414"/>
      <c r="L102" s="414"/>
      <c r="M102" s="414"/>
      <c r="N102" s="414"/>
      <c r="O102" s="414"/>
      <c r="P102" s="414"/>
      <c r="Q102" s="414"/>
      <c r="R102" s="414"/>
      <c r="S102" s="414"/>
      <c r="T102" s="414"/>
      <c r="U102" s="414"/>
      <c r="V102" s="414"/>
      <c r="W102" s="414"/>
      <c r="X102" s="414"/>
      <c r="Y102" s="414"/>
    </row>
    <row r="103" spans="6:25" ht="16.5" customHeight="1">
      <c r="F103" s="414"/>
      <c r="G103" s="414"/>
      <c r="H103" s="414"/>
      <c r="I103" s="414"/>
      <c r="J103" s="414"/>
      <c r="K103" s="414"/>
      <c r="L103" s="414"/>
      <c r="M103" s="414"/>
      <c r="N103" s="414"/>
      <c r="O103" s="414"/>
      <c r="P103" s="414"/>
      <c r="Q103" s="414"/>
      <c r="R103" s="414"/>
      <c r="S103" s="414"/>
      <c r="T103" s="414"/>
      <c r="U103" s="414"/>
      <c r="V103" s="414"/>
      <c r="W103" s="414"/>
      <c r="X103" s="414"/>
      <c r="Y103" s="414"/>
    </row>
    <row r="104" spans="6:25" ht="16.5" customHeight="1">
      <c r="F104" s="414"/>
      <c r="G104" s="414"/>
      <c r="H104" s="414"/>
      <c r="I104" s="414"/>
      <c r="J104" s="414"/>
      <c r="K104" s="414"/>
      <c r="L104" s="414"/>
      <c r="M104" s="414"/>
      <c r="N104" s="414"/>
      <c r="O104" s="414"/>
      <c r="P104" s="414"/>
      <c r="Q104" s="414"/>
      <c r="R104" s="414"/>
      <c r="S104" s="414"/>
      <c r="T104" s="414"/>
      <c r="U104" s="414"/>
      <c r="V104" s="414"/>
      <c r="W104" s="414"/>
      <c r="X104" s="414"/>
      <c r="Y104" s="414"/>
    </row>
    <row r="105" spans="6:25" ht="16.5" customHeight="1">
      <c r="F105" s="414"/>
      <c r="G105" s="414"/>
      <c r="H105" s="414"/>
      <c r="I105" s="414"/>
      <c r="J105" s="414"/>
      <c r="K105" s="414"/>
      <c r="L105" s="414"/>
      <c r="M105" s="414"/>
      <c r="N105" s="414"/>
      <c r="O105" s="414"/>
      <c r="P105" s="414"/>
      <c r="Q105" s="414"/>
      <c r="R105" s="414"/>
      <c r="S105" s="414"/>
      <c r="T105" s="414"/>
      <c r="U105" s="414"/>
      <c r="V105" s="414"/>
      <c r="W105" s="414"/>
      <c r="X105" s="414"/>
      <c r="Y105" s="414"/>
    </row>
    <row r="106" spans="6:25" ht="16.5" customHeight="1">
      <c r="F106" s="414"/>
      <c r="G106" s="414"/>
      <c r="H106" s="414"/>
      <c r="I106" s="414"/>
      <c r="J106" s="414"/>
      <c r="K106" s="414"/>
      <c r="L106" s="414"/>
      <c r="M106" s="414"/>
      <c r="N106" s="414"/>
      <c r="O106" s="414"/>
      <c r="P106" s="414"/>
      <c r="Q106" s="414"/>
      <c r="R106" s="414"/>
      <c r="S106" s="414"/>
      <c r="T106" s="414"/>
      <c r="U106" s="414"/>
      <c r="V106" s="414"/>
      <c r="W106" s="414"/>
      <c r="X106" s="414"/>
      <c r="Y106" s="414"/>
    </row>
    <row r="107" spans="6:25" ht="16.5" customHeight="1">
      <c r="F107" s="414"/>
      <c r="G107" s="414"/>
      <c r="H107" s="414"/>
      <c r="I107" s="414"/>
      <c r="J107" s="414"/>
      <c r="K107" s="414"/>
      <c r="L107" s="414"/>
      <c r="M107" s="414"/>
      <c r="N107" s="414"/>
      <c r="O107" s="414"/>
      <c r="P107" s="414"/>
      <c r="Q107" s="414"/>
      <c r="R107" s="414"/>
      <c r="S107" s="414"/>
      <c r="T107" s="414"/>
      <c r="U107" s="414"/>
      <c r="V107" s="414"/>
      <c r="W107" s="414"/>
      <c r="X107" s="414"/>
      <c r="Y107" s="414"/>
    </row>
    <row r="108" spans="6:25" ht="16.5" customHeight="1">
      <c r="F108" s="414"/>
      <c r="G108" s="414"/>
      <c r="H108" s="414"/>
      <c r="I108" s="414"/>
      <c r="J108" s="414"/>
      <c r="K108" s="414"/>
      <c r="L108" s="414"/>
      <c r="M108" s="414"/>
      <c r="N108" s="414"/>
      <c r="O108" s="414"/>
      <c r="P108" s="414"/>
      <c r="Q108" s="414"/>
      <c r="R108" s="414"/>
      <c r="S108" s="414"/>
      <c r="T108" s="414"/>
      <c r="U108" s="414"/>
      <c r="V108" s="414"/>
      <c r="W108" s="414"/>
      <c r="X108" s="414"/>
      <c r="Y108" s="414"/>
    </row>
    <row r="109" spans="6:25" ht="16.5" customHeight="1">
      <c r="F109" s="414"/>
      <c r="G109" s="414"/>
      <c r="H109" s="414"/>
      <c r="I109" s="414"/>
      <c r="J109" s="414"/>
      <c r="K109" s="414"/>
      <c r="L109" s="414"/>
      <c r="M109" s="414"/>
      <c r="N109" s="414"/>
      <c r="O109" s="414"/>
      <c r="P109" s="414"/>
      <c r="Q109" s="414"/>
      <c r="R109" s="414"/>
      <c r="S109" s="414"/>
      <c r="T109" s="414"/>
      <c r="U109" s="414"/>
      <c r="V109" s="414"/>
      <c r="W109" s="414"/>
      <c r="X109" s="414"/>
      <c r="Y109" s="414"/>
    </row>
    <row r="110" spans="6:25" ht="16.5" customHeight="1">
      <c r="F110" s="414"/>
      <c r="G110" s="414"/>
      <c r="H110" s="414"/>
      <c r="I110" s="414"/>
      <c r="J110" s="414"/>
      <c r="K110" s="414"/>
      <c r="L110" s="414"/>
      <c r="M110" s="414"/>
      <c r="N110" s="414"/>
      <c r="O110" s="414"/>
      <c r="P110" s="414"/>
      <c r="Q110" s="414"/>
      <c r="R110" s="414"/>
      <c r="S110" s="414"/>
      <c r="T110" s="414"/>
      <c r="U110" s="414"/>
      <c r="V110" s="414"/>
      <c r="W110" s="414"/>
      <c r="X110" s="414"/>
      <c r="Y110" s="414"/>
    </row>
    <row r="111" spans="6:25" ht="16.5" customHeight="1">
      <c r="F111" s="414"/>
      <c r="G111" s="414"/>
      <c r="H111" s="414"/>
      <c r="I111" s="414"/>
      <c r="J111" s="414"/>
      <c r="K111" s="414"/>
      <c r="L111" s="414"/>
      <c r="M111" s="414"/>
      <c r="N111" s="414"/>
      <c r="O111" s="414"/>
      <c r="P111" s="414"/>
      <c r="Q111" s="414"/>
      <c r="R111" s="414"/>
      <c r="S111" s="414"/>
      <c r="T111" s="414"/>
      <c r="U111" s="414"/>
      <c r="V111" s="414"/>
      <c r="W111" s="414"/>
      <c r="X111" s="414"/>
      <c r="Y111" s="414"/>
    </row>
    <row r="112" spans="6:25" ht="16.5" customHeight="1">
      <c r="F112" s="414"/>
      <c r="G112" s="414"/>
      <c r="H112" s="414"/>
      <c r="I112" s="414"/>
      <c r="J112" s="414"/>
      <c r="K112" s="414"/>
      <c r="L112" s="414"/>
      <c r="M112" s="414"/>
      <c r="N112" s="414"/>
      <c r="O112" s="414"/>
      <c r="P112" s="414"/>
      <c r="Q112" s="414"/>
      <c r="R112" s="414"/>
      <c r="S112" s="414"/>
      <c r="T112" s="414"/>
      <c r="U112" s="414"/>
      <c r="V112" s="414"/>
      <c r="W112" s="414"/>
      <c r="X112" s="414"/>
      <c r="Y112" s="414"/>
    </row>
    <row r="113" spans="6:25" ht="16.5" customHeight="1">
      <c r="F113" s="414"/>
      <c r="G113" s="414"/>
      <c r="H113" s="414"/>
      <c r="I113" s="414"/>
      <c r="J113" s="414"/>
      <c r="K113" s="414"/>
      <c r="L113" s="414"/>
      <c r="M113" s="414"/>
      <c r="N113" s="414"/>
      <c r="O113" s="414"/>
      <c r="P113" s="414"/>
      <c r="Q113" s="414"/>
      <c r="R113" s="414"/>
      <c r="S113" s="414"/>
      <c r="T113" s="414"/>
      <c r="U113" s="414"/>
      <c r="V113" s="414"/>
      <c r="W113" s="414"/>
      <c r="X113" s="414"/>
      <c r="Y113" s="414"/>
    </row>
    <row r="114" spans="6:25" ht="16.5" customHeight="1"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4"/>
    </row>
    <row r="115" spans="6:25" ht="16.5" customHeight="1">
      <c r="F115" s="414"/>
      <c r="G115" s="414"/>
      <c r="H115" s="414"/>
      <c r="I115" s="414"/>
      <c r="J115" s="414"/>
      <c r="K115" s="414"/>
      <c r="L115" s="414"/>
      <c r="M115" s="414"/>
      <c r="N115" s="414"/>
      <c r="O115" s="414"/>
      <c r="P115" s="414"/>
      <c r="Q115" s="414"/>
      <c r="R115" s="414"/>
      <c r="S115" s="414"/>
      <c r="T115" s="414"/>
      <c r="U115" s="414"/>
      <c r="V115" s="414"/>
      <c r="W115" s="414"/>
      <c r="X115" s="414"/>
      <c r="Y115" s="414"/>
    </row>
    <row r="116" spans="6:25" ht="16.5" customHeight="1">
      <c r="F116" s="414"/>
      <c r="G116" s="414"/>
      <c r="H116" s="414"/>
      <c r="I116" s="414"/>
      <c r="J116" s="414"/>
      <c r="K116" s="414"/>
      <c r="L116" s="414"/>
      <c r="M116" s="414"/>
      <c r="N116" s="414"/>
      <c r="O116" s="414"/>
      <c r="P116" s="414"/>
      <c r="Q116" s="414"/>
      <c r="R116" s="414"/>
      <c r="S116" s="414"/>
      <c r="T116" s="414"/>
      <c r="U116" s="414"/>
      <c r="V116" s="414"/>
      <c r="W116" s="414"/>
      <c r="X116" s="414"/>
      <c r="Y116" s="414"/>
    </row>
    <row r="117" spans="6:25" ht="16.5" customHeight="1">
      <c r="F117" s="414"/>
      <c r="G117" s="414"/>
      <c r="H117" s="414"/>
      <c r="I117" s="414"/>
      <c r="J117" s="414"/>
      <c r="K117" s="414"/>
      <c r="L117" s="414"/>
      <c r="M117" s="414"/>
      <c r="N117" s="414"/>
      <c r="O117" s="414"/>
      <c r="P117" s="414"/>
      <c r="Q117" s="414"/>
      <c r="R117" s="414"/>
      <c r="S117" s="414"/>
      <c r="T117" s="414"/>
      <c r="U117" s="414"/>
      <c r="V117" s="414"/>
      <c r="W117" s="414"/>
      <c r="X117" s="414"/>
      <c r="Y117" s="414"/>
    </row>
    <row r="118" spans="6:25" ht="16.5" customHeight="1">
      <c r="F118" s="414"/>
      <c r="G118" s="414"/>
      <c r="H118" s="414"/>
      <c r="I118" s="414"/>
      <c r="J118" s="414"/>
      <c r="K118" s="414"/>
      <c r="L118" s="414"/>
      <c r="M118" s="414"/>
      <c r="N118" s="414"/>
      <c r="O118" s="414"/>
      <c r="P118" s="414"/>
      <c r="Q118" s="414"/>
      <c r="R118" s="414"/>
      <c r="S118" s="414"/>
      <c r="T118" s="414"/>
      <c r="U118" s="414"/>
      <c r="V118" s="414"/>
      <c r="W118" s="414"/>
      <c r="X118" s="414"/>
      <c r="Y118" s="414"/>
    </row>
    <row r="119" spans="6:25" ht="16.5" customHeight="1">
      <c r="F119" s="414"/>
      <c r="G119" s="414"/>
      <c r="H119" s="414"/>
      <c r="I119" s="414"/>
      <c r="J119" s="414"/>
      <c r="K119" s="414"/>
      <c r="L119" s="414"/>
      <c r="M119" s="414"/>
      <c r="N119" s="414"/>
      <c r="O119" s="414"/>
      <c r="P119" s="414"/>
      <c r="Q119" s="414"/>
      <c r="R119" s="414"/>
      <c r="S119" s="414"/>
      <c r="T119" s="414"/>
      <c r="U119" s="414"/>
      <c r="V119" s="414"/>
      <c r="W119" s="414"/>
      <c r="X119" s="414"/>
      <c r="Y119" s="414"/>
    </row>
    <row r="120" spans="6:25" ht="16.5" customHeight="1">
      <c r="F120" s="414"/>
      <c r="G120" s="414"/>
      <c r="H120" s="414"/>
      <c r="I120" s="414"/>
      <c r="J120" s="414"/>
      <c r="K120" s="414"/>
      <c r="L120" s="414"/>
      <c r="M120" s="414"/>
      <c r="N120" s="414"/>
      <c r="O120" s="414"/>
      <c r="P120" s="414"/>
      <c r="Q120" s="414"/>
      <c r="R120" s="414"/>
      <c r="S120" s="414"/>
      <c r="T120" s="414"/>
      <c r="U120" s="414"/>
      <c r="V120" s="414"/>
      <c r="W120" s="414"/>
      <c r="X120" s="414"/>
      <c r="Y120" s="414"/>
    </row>
    <row r="121" spans="6:25" ht="16.5" customHeight="1">
      <c r="F121" s="414"/>
      <c r="G121" s="414"/>
      <c r="H121" s="414"/>
      <c r="I121" s="414"/>
      <c r="J121" s="414"/>
      <c r="K121" s="414"/>
      <c r="L121" s="414"/>
      <c r="M121" s="414"/>
      <c r="N121" s="414"/>
      <c r="O121" s="414"/>
      <c r="P121" s="414"/>
      <c r="Q121" s="414"/>
      <c r="R121" s="414"/>
      <c r="S121" s="414"/>
      <c r="T121" s="414"/>
      <c r="U121" s="414"/>
      <c r="V121" s="414"/>
      <c r="W121" s="414"/>
      <c r="X121" s="414"/>
      <c r="Y121" s="414"/>
    </row>
    <row r="122" spans="6:25" ht="16.5" customHeight="1">
      <c r="F122" s="414"/>
      <c r="G122" s="414"/>
      <c r="H122" s="414"/>
      <c r="I122" s="414"/>
      <c r="J122" s="414"/>
      <c r="K122" s="414"/>
      <c r="L122" s="414"/>
      <c r="M122" s="414"/>
      <c r="N122" s="414"/>
      <c r="O122" s="414"/>
      <c r="P122" s="414"/>
      <c r="Q122" s="414"/>
      <c r="R122" s="414"/>
      <c r="S122" s="414"/>
      <c r="T122" s="414"/>
      <c r="U122" s="414"/>
      <c r="V122" s="414"/>
      <c r="W122" s="414"/>
      <c r="X122" s="414"/>
      <c r="Y122" s="414"/>
    </row>
    <row r="123" spans="6:25" ht="16.5" customHeight="1">
      <c r="F123" s="414"/>
      <c r="G123" s="414"/>
      <c r="H123" s="414"/>
      <c r="I123" s="414"/>
      <c r="J123" s="414"/>
      <c r="K123" s="414"/>
      <c r="L123" s="414"/>
      <c r="M123" s="414"/>
      <c r="N123" s="414"/>
      <c r="O123" s="414"/>
      <c r="P123" s="414"/>
      <c r="Q123" s="414"/>
      <c r="R123" s="414"/>
      <c r="S123" s="414"/>
      <c r="T123" s="414"/>
      <c r="U123" s="414"/>
      <c r="V123" s="414"/>
      <c r="W123" s="414"/>
      <c r="X123" s="414"/>
      <c r="Y123" s="414"/>
    </row>
    <row r="124" spans="6:25" ht="16.5" customHeight="1">
      <c r="F124" s="414"/>
      <c r="G124" s="414"/>
      <c r="H124" s="414"/>
      <c r="I124" s="414"/>
      <c r="J124" s="414"/>
      <c r="K124" s="414"/>
      <c r="L124" s="414"/>
      <c r="M124" s="414"/>
      <c r="N124" s="414"/>
      <c r="O124" s="414"/>
      <c r="P124" s="414"/>
      <c r="Q124" s="414"/>
      <c r="R124" s="414"/>
      <c r="S124" s="414"/>
      <c r="T124" s="414"/>
      <c r="U124" s="414"/>
      <c r="V124" s="414"/>
      <c r="W124" s="414"/>
      <c r="X124" s="414"/>
      <c r="Y124" s="414"/>
    </row>
    <row r="125" spans="6:25" ht="16.5" customHeight="1">
      <c r="F125" s="414"/>
      <c r="G125" s="414"/>
      <c r="H125" s="414"/>
      <c r="I125" s="414"/>
      <c r="J125" s="414"/>
      <c r="K125" s="414"/>
      <c r="L125" s="414"/>
      <c r="M125" s="414"/>
      <c r="N125" s="414"/>
      <c r="O125" s="414"/>
      <c r="P125" s="414"/>
      <c r="Q125" s="414"/>
      <c r="R125" s="414"/>
      <c r="S125" s="414"/>
      <c r="T125" s="414"/>
      <c r="U125" s="414"/>
      <c r="V125" s="414"/>
      <c r="W125" s="414"/>
      <c r="X125" s="414"/>
      <c r="Y125" s="414"/>
    </row>
    <row r="126" spans="6:25" ht="16.5" customHeight="1"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4"/>
      <c r="S126" s="414"/>
      <c r="T126" s="414"/>
      <c r="U126" s="414"/>
      <c r="V126" s="414"/>
      <c r="W126" s="414"/>
      <c r="X126" s="414"/>
      <c r="Y126" s="414"/>
    </row>
    <row r="127" spans="6:25" ht="16.5" customHeight="1">
      <c r="F127" s="414"/>
      <c r="G127" s="414"/>
      <c r="H127" s="414"/>
      <c r="I127" s="414"/>
      <c r="J127" s="414"/>
      <c r="K127" s="414"/>
      <c r="L127" s="414"/>
      <c r="M127" s="414"/>
      <c r="N127" s="414"/>
      <c r="O127" s="414"/>
      <c r="P127" s="414"/>
      <c r="Q127" s="414"/>
      <c r="R127" s="414"/>
      <c r="S127" s="414"/>
      <c r="T127" s="414"/>
      <c r="U127" s="414"/>
      <c r="V127" s="414"/>
      <c r="W127" s="414"/>
      <c r="X127" s="414"/>
      <c r="Y127" s="414"/>
    </row>
    <row r="128" spans="6:25" ht="16.5" customHeight="1">
      <c r="F128" s="414"/>
      <c r="G128" s="414"/>
      <c r="H128" s="414"/>
      <c r="I128" s="414"/>
      <c r="J128" s="414"/>
      <c r="K128" s="414"/>
      <c r="L128" s="414"/>
      <c r="M128" s="414"/>
      <c r="N128" s="414"/>
      <c r="O128" s="414"/>
      <c r="P128" s="414"/>
      <c r="Q128" s="414"/>
      <c r="R128" s="414"/>
      <c r="S128" s="414"/>
      <c r="T128" s="414"/>
      <c r="U128" s="414"/>
      <c r="V128" s="414"/>
      <c r="W128" s="414"/>
      <c r="X128" s="414"/>
      <c r="Y128" s="414"/>
    </row>
    <row r="129" spans="6:25" ht="16.5" customHeight="1">
      <c r="F129" s="414"/>
      <c r="G129" s="414"/>
      <c r="H129" s="414"/>
      <c r="I129" s="414"/>
      <c r="J129" s="414"/>
      <c r="K129" s="414"/>
      <c r="L129" s="414"/>
      <c r="M129" s="414"/>
      <c r="N129" s="414"/>
      <c r="O129" s="414"/>
      <c r="P129" s="414"/>
      <c r="Q129" s="414"/>
      <c r="R129" s="414"/>
      <c r="S129" s="414"/>
      <c r="T129" s="414"/>
      <c r="U129" s="414"/>
      <c r="V129" s="414"/>
      <c r="W129" s="414"/>
      <c r="X129" s="414"/>
      <c r="Y129" s="414"/>
    </row>
    <row r="130" spans="6:25" ht="16.5" customHeight="1"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4"/>
    </row>
    <row r="131" spans="6:25" ht="16.5" customHeight="1">
      <c r="F131" s="414"/>
      <c r="G131" s="414"/>
      <c r="H131" s="414"/>
      <c r="I131" s="414"/>
      <c r="J131" s="414"/>
      <c r="K131" s="414"/>
      <c r="L131" s="414"/>
      <c r="M131" s="414"/>
      <c r="N131" s="414"/>
      <c r="O131" s="414"/>
      <c r="P131" s="414"/>
      <c r="Q131" s="414"/>
      <c r="R131" s="414"/>
      <c r="S131" s="414"/>
      <c r="T131" s="414"/>
      <c r="U131" s="414"/>
      <c r="V131" s="414"/>
      <c r="W131" s="414"/>
      <c r="X131" s="414"/>
      <c r="Y131" s="414"/>
    </row>
    <row r="132" spans="6:25" ht="16.5" customHeight="1"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414"/>
      <c r="Q132" s="414"/>
      <c r="R132" s="414"/>
      <c r="S132" s="414"/>
      <c r="T132" s="414"/>
      <c r="U132" s="414"/>
      <c r="V132" s="414"/>
      <c r="W132" s="414"/>
      <c r="X132" s="414"/>
      <c r="Y132" s="414"/>
    </row>
    <row r="133" spans="6:25" ht="16.5" customHeight="1">
      <c r="F133" s="414"/>
      <c r="G133" s="414"/>
      <c r="H133" s="414"/>
      <c r="I133" s="414"/>
      <c r="J133" s="414"/>
      <c r="K133" s="414"/>
      <c r="L133" s="414"/>
      <c r="M133" s="414"/>
      <c r="N133" s="414"/>
      <c r="O133" s="414"/>
      <c r="P133" s="414"/>
      <c r="Q133" s="414"/>
      <c r="R133" s="414"/>
      <c r="S133" s="414"/>
      <c r="T133" s="414"/>
      <c r="U133" s="414"/>
      <c r="V133" s="414"/>
      <c r="W133" s="414"/>
      <c r="X133" s="414"/>
      <c r="Y133" s="414"/>
    </row>
    <row r="134" spans="6:25" ht="16.5" customHeight="1">
      <c r="F134" s="414"/>
      <c r="G134" s="414"/>
      <c r="H134" s="414"/>
      <c r="I134" s="414"/>
      <c r="J134" s="414"/>
      <c r="K134" s="414"/>
      <c r="L134" s="414"/>
      <c r="M134" s="414"/>
      <c r="N134" s="414"/>
      <c r="O134" s="414"/>
      <c r="P134" s="414"/>
      <c r="Q134" s="414"/>
      <c r="R134" s="414"/>
      <c r="S134" s="414"/>
      <c r="T134" s="414"/>
      <c r="U134" s="414"/>
      <c r="V134" s="414"/>
      <c r="W134" s="414"/>
      <c r="X134" s="414"/>
      <c r="Y134" s="414"/>
    </row>
    <row r="135" spans="6:25" ht="16.5" customHeight="1">
      <c r="F135" s="414"/>
      <c r="G135" s="414"/>
      <c r="H135" s="414"/>
      <c r="I135" s="414"/>
      <c r="J135" s="414"/>
      <c r="K135" s="414"/>
      <c r="L135" s="414"/>
      <c r="M135" s="414"/>
      <c r="N135" s="414"/>
      <c r="O135" s="414"/>
      <c r="P135" s="414"/>
      <c r="Q135" s="414"/>
      <c r="R135" s="414"/>
      <c r="S135" s="414"/>
      <c r="T135" s="414"/>
      <c r="U135" s="414"/>
      <c r="V135" s="414"/>
      <c r="W135" s="414"/>
      <c r="X135" s="414"/>
      <c r="Y135" s="414"/>
    </row>
    <row r="136" spans="6:25" ht="16.5" customHeight="1">
      <c r="F136" s="414"/>
      <c r="G136" s="414"/>
      <c r="H136" s="414"/>
      <c r="I136" s="414"/>
      <c r="J136" s="414"/>
      <c r="K136" s="414"/>
      <c r="L136" s="414"/>
      <c r="M136" s="414"/>
      <c r="N136" s="414"/>
      <c r="O136" s="414"/>
      <c r="P136" s="414"/>
      <c r="Q136" s="414"/>
      <c r="R136" s="414"/>
      <c r="S136" s="414"/>
      <c r="T136" s="414"/>
      <c r="U136" s="414"/>
      <c r="V136" s="414"/>
      <c r="W136" s="414"/>
      <c r="X136" s="414"/>
      <c r="Y136" s="414"/>
    </row>
    <row r="137" spans="6:25" ht="16.5" customHeight="1">
      <c r="F137" s="414"/>
      <c r="G137" s="414"/>
      <c r="H137" s="414"/>
      <c r="I137" s="414"/>
      <c r="J137" s="414"/>
      <c r="K137" s="414"/>
      <c r="L137" s="414"/>
      <c r="M137" s="414"/>
      <c r="N137" s="414"/>
      <c r="O137" s="414"/>
      <c r="P137" s="414"/>
      <c r="Q137" s="414"/>
      <c r="R137" s="414"/>
      <c r="S137" s="414"/>
      <c r="T137" s="414"/>
      <c r="U137" s="414"/>
      <c r="V137" s="414"/>
      <c r="W137" s="414"/>
      <c r="X137" s="414"/>
      <c r="Y137" s="414"/>
    </row>
    <row r="138" spans="6:25" ht="16.5" customHeight="1">
      <c r="F138" s="414"/>
      <c r="G138" s="414"/>
      <c r="H138" s="414"/>
      <c r="I138" s="414"/>
      <c r="J138" s="414"/>
      <c r="K138" s="414"/>
      <c r="L138" s="414"/>
      <c r="M138" s="414"/>
      <c r="N138" s="414"/>
      <c r="O138" s="414"/>
      <c r="P138" s="414"/>
      <c r="Q138" s="414"/>
      <c r="R138" s="414"/>
      <c r="S138" s="414"/>
      <c r="T138" s="414"/>
      <c r="U138" s="414"/>
      <c r="V138" s="414"/>
      <c r="W138" s="414"/>
      <c r="X138" s="414"/>
      <c r="Y138" s="414"/>
    </row>
    <row r="139" spans="6:25" ht="16.5" customHeight="1">
      <c r="F139" s="414"/>
      <c r="G139" s="414"/>
      <c r="H139" s="414"/>
      <c r="I139" s="414"/>
      <c r="J139" s="414"/>
      <c r="K139" s="414"/>
      <c r="L139" s="414"/>
      <c r="M139" s="414"/>
      <c r="N139" s="414"/>
      <c r="O139" s="414"/>
      <c r="P139" s="414"/>
      <c r="Q139" s="414"/>
      <c r="R139" s="414"/>
      <c r="S139" s="414"/>
      <c r="T139" s="414"/>
      <c r="U139" s="414"/>
      <c r="V139" s="414"/>
      <c r="W139" s="414"/>
      <c r="X139" s="414"/>
      <c r="Y139" s="414"/>
    </row>
    <row r="140" spans="6:25" ht="16.5" customHeight="1">
      <c r="F140" s="414"/>
      <c r="G140" s="414"/>
      <c r="H140" s="414"/>
      <c r="I140" s="414"/>
      <c r="J140" s="414"/>
      <c r="K140" s="414"/>
      <c r="L140" s="414"/>
      <c r="M140" s="414"/>
      <c r="N140" s="414"/>
      <c r="O140" s="414"/>
      <c r="P140" s="414"/>
      <c r="Q140" s="414"/>
      <c r="R140" s="414"/>
      <c r="S140" s="414"/>
      <c r="T140" s="414"/>
      <c r="U140" s="414"/>
      <c r="V140" s="414"/>
      <c r="W140" s="414"/>
      <c r="X140" s="414"/>
      <c r="Y140" s="414"/>
    </row>
    <row r="141" spans="6:25" ht="16.5" customHeight="1">
      <c r="F141" s="414"/>
      <c r="G141" s="414"/>
      <c r="H141" s="414"/>
      <c r="I141" s="414"/>
      <c r="J141" s="414"/>
      <c r="K141" s="414"/>
      <c r="L141" s="414"/>
      <c r="M141" s="414"/>
      <c r="N141" s="414"/>
      <c r="O141" s="414"/>
      <c r="P141" s="414"/>
      <c r="Q141" s="414"/>
      <c r="R141" s="414"/>
      <c r="S141" s="414"/>
      <c r="T141" s="414"/>
      <c r="U141" s="414"/>
      <c r="V141" s="414"/>
      <c r="W141" s="414"/>
      <c r="X141" s="414"/>
      <c r="Y141" s="414"/>
    </row>
    <row r="142" spans="6:25" ht="16.5" customHeight="1">
      <c r="F142" s="414"/>
      <c r="G142" s="414"/>
      <c r="H142" s="414"/>
      <c r="I142" s="414"/>
      <c r="J142" s="414"/>
      <c r="K142" s="414"/>
      <c r="L142" s="414"/>
      <c r="M142" s="414"/>
      <c r="N142" s="414"/>
      <c r="O142" s="414"/>
      <c r="P142" s="414"/>
      <c r="Q142" s="414"/>
      <c r="R142" s="414"/>
      <c r="S142" s="414"/>
      <c r="T142" s="414"/>
      <c r="U142" s="414"/>
      <c r="V142" s="414"/>
      <c r="W142" s="414"/>
      <c r="X142" s="414"/>
      <c r="Y142" s="414"/>
    </row>
    <row r="143" spans="6:25" ht="16.5" customHeight="1">
      <c r="F143" s="414"/>
      <c r="G143" s="414"/>
      <c r="H143" s="414"/>
      <c r="I143" s="414"/>
      <c r="J143" s="414"/>
      <c r="K143" s="414"/>
      <c r="L143" s="414"/>
      <c r="M143" s="414"/>
      <c r="N143" s="414"/>
      <c r="O143" s="414"/>
      <c r="P143" s="414"/>
      <c r="Q143" s="414"/>
      <c r="R143" s="414"/>
      <c r="S143" s="414"/>
      <c r="T143" s="414"/>
      <c r="U143" s="414"/>
      <c r="V143" s="414"/>
      <c r="W143" s="414"/>
      <c r="X143" s="414"/>
      <c r="Y143" s="414"/>
    </row>
    <row r="144" spans="6:25" ht="16.5" customHeight="1">
      <c r="F144" s="414"/>
      <c r="G144" s="414"/>
      <c r="H144" s="414"/>
      <c r="I144" s="414"/>
      <c r="J144" s="414"/>
      <c r="K144" s="414"/>
      <c r="L144" s="414"/>
      <c r="M144" s="414"/>
      <c r="N144" s="414"/>
      <c r="O144" s="414"/>
      <c r="P144" s="414"/>
      <c r="Q144" s="414"/>
      <c r="R144" s="414"/>
      <c r="S144" s="414"/>
      <c r="T144" s="414"/>
      <c r="U144" s="414"/>
      <c r="V144" s="414"/>
      <c r="W144" s="414"/>
      <c r="X144" s="414"/>
      <c r="Y144" s="414"/>
    </row>
    <row r="145" spans="6:25" ht="16.5" customHeight="1">
      <c r="F145" s="414"/>
      <c r="G145" s="414"/>
      <c r="H145" s="414"/>
      <c r="I145" s="414"/>
      <c r="J145" s="414"/>
      <c r="K145" s="414"/>
      <c r="L145" s="414"/>
      <c r="M145" s="414"/>
      <c r="N145" s="414"/>
      <c r="O145" s="414"/>
      <c r="P145" s="414"/>
      <c r="Q145" s="414"/>
      <c r="R145" s="414"/>
      <c r="S145" s="414"/>
      <c r="T145" s="414"/>
      <c r="U145" s="414"/>
      <c r="V145" s="414"/>
      <c r="W145" s="414"/>
      <c r="X145" s="414"/>
      <c r="Y145" s="414"/>
    </row>
    <row r="146" spans="6:25" ht="16.5" customHeight="1"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4"/>
    </row>
    <row r="147" spans="6:25" ht="16.5" customHeight="1">
      <c r="F147" s="414"/>
      <c r="G147" s="414"/>
      <c r="H147" s="414"/>
      <c r="I147" s="414"/>
      <c r="J147" s="414"/>
      <c r="K147" s="414"/>
      <c r="L147" s="414"/>
      <c r="M147" s="414"/>
      <c r="N147" s="414"/>
      <c r="O147" s="414"/>
      <c r="P147" s="414"/>
      <c r="Q147" s="414"/>
      <c r="R147" s="414"/>
      <c r="S147" s="414"/>
      <c r="T147" s="414"/>
      <c r="U147" s="414"/>
      <c r="V147" s="414"/>
      <c r="W147" s="414"/>
      <c r="X147" s="414"/>
      <c r="Y147" s="414"/>
    </row>
    <row r="148" spans="6:25" ht="16.5" customHeight="1">
      <c r="F148" s="414"/>
      <c r="G148" s="414"/>
      <c r="H148" s="414"/>
      <c r="I148" s="414"/>
      <c r="J148" s="414"/>
      <c r="K148" s="414"/>
      <c r="L148" s="414"/>
      <c r="M148" s="414"/>
      <c r="N148" s="414"/>
      <c r="O148" s="414"/>
      <c r="P148" s="414"/>
      <c r="Q148" s="414"/>
      <c r="R148" s="414"/>
      <c r="S148" s="414"/>
      <c r="T148" s="414"/>
      <c r="U148" s="414"/>
      <c r="V148" s="414"/>
      <c r="W148" s="414"/>
      <c r="X148" s="414"/>
      <c r="Y148" s="414"/>
    </row>
    <row r="149" spans="6:25" ht="16.5" customHeight="1">
      <c r="F149" s="414"/>
      <c r="G149" s="414"/>
      <c r="H149" s="414"/>
      <c r="I149" s="414"/>
      <c r="J149" s="414"/>
      <c r="K149" s="414"/>
      <c r="L149" s="414"/>
      <c r="M149" s="414"/>
      <c r="N149" s="414"/>
      <c r="O149" s="414"/>
      <c r="P149" s="414"/>
      <c r="Q149" s="414"/>
      <c r="R149" s="414"/>
      <c r="S149" s="414"/>
      <c r="T149" s="414"/>
      <c r="U149" s="414"/>
      <c r="V149" s="414"/>
      <c r="W149" s="414"/>
      <c r="X149" s="414"/>
      <c r="Y149" s="414"/>
    </row>
    <row r="150" spans="6:25" ht="16.5" customHeight="1">
      <c r="F150" s="414"/>
      <c r="G150" s="414"/>
      <c r="H150" s="414"/>
      <c r="I150" s="414"/>
      <c r="J150" s="414"/>
      <c r="K150" s="414"/>
      <c r="L150" s="414"/>
      <c r="M150" s="414"/>
      <c r="N150" s="414"/>
      <c r="O150" s="414"/>
      <c r="P150" s="414"/>
      <c r="Q150" s="414"/>
      <c r="R150" s="414"/>
      <c r="S150" s="414"/>
      <c r="T150" s="414"/>
      <c r="U150" s="414"/>
      <c r="V150" s="414"/>
      <c r="W150" s="414"/>
      <c r="X150" s="414"/>
      <c r="Y150" s="414"/>
    </row>
    <row r="151" spans="6:25" ht="16.5" customHeight="1">
      <c r="F151" s="414"/>
      <c r="G151" s="414"/>
      <c r="H151" s="414"/>
      <c r="I151" s="414"/>
      <c r="J151" s="414"/>
      <c r="K151" s="414"/>
      <c r="L151" s="414"/>
      <c r="M151" s="414"/>
      <c r="N151" s="414"/>
      <c r="O151" s="414"/>
      <c r="P151" s="414"/>
      <c r="Q151" s="414"/>
      <c r="R151" s="414"/>
      <c r="S151" s="414"/>
      <c r="T151" s="414"/>
      <c r="U151" s="414"/>
      <c r="V151" s="414"/>
      <c r="W151" s="414"/>
      <c r="X151" s="414"/>
      <c r="Y151" s="414"/>
    </row>
    <row r="152" spans="6:25" ht="16.5" customHeight="1">
      <c r="F152" s="414"/>
      <c r="G152" s="414"/>
      <c r="H152" s="414"/>
      <c r="I152" s="414"/>
      <c r="J152" s="414"/>
      <c r="K152" s="414"/>
      <c r="L152" s="414"/>
      <c r="M152" s="414"/>
      <c r="N152" s="414"/>
      <c r="O152" s="414"/>
      <c r="P152" s="414"/>
      <c r="Q152" s="414"/>
      <c r="R152" s="414"/>
      <c r="S152" s="414"/>
      <c r="T152" s="414"/>
      <c r="U152" s="414"/>
      <c r="V152" s="414"/>
      <c r="W152" s="414"/>
      <c r="X152" s="414"/>
      <c r="Y152" s="414"/>
    </row>
    <row r="153" spans="6:25" ht="16.5" customHeight="1">
      <c r="F153" s="414"/>
      <c r="G153" s="414"/>
      <c r="H153" s="414"/>
      <c r="I153" s="414"/>
      <c r="J153" s="414"/>
      <c r="K153" s="414"/>
      <c r="L153" s="414"/>
      <c r="M153" s="414"/>
      <c r="N153" s="414"/>
      <c r="O153" s="414"/>
      <c r="P153" s="414"/>
      <c r="Q153" s="414"/>
      <c r="R153" s="414"/>
      <c r="S153" s="414"/>
      <c r="T153" s="414"/>
      <c r="U153" s="414"/>
      <c r="V153" s="414"/>
      <c r="W153" s="414"/>
      <c r="X153" s="414"/>
      <c r="Y153" s="414"/>
    </row>
    <row r="154" spans="6:25" ht="16.5" customHeight="1">
      <c r="F154" s="414"/>
      <c r="G154" s="414"/>
      <c r="H154" s="414"/>
      <c r="I154" s="414"/>
      <c r="J154" s="414"/>
      <c r="K154" s="414"/>
      <c r="L154" s="414"/>
      <c r="M154" s="414"/>
      <c r="N154" s="414"/>
      <c r="O154" s="414"/>
      <c r="P154" s="414"/>
      <c r="Q154" s="414"/>
      <c r="R154" s="414"/>
      <c r="S154" s="414"/>
      <c r="T154" s="414"/>
      <c r="U154" s="414"/>
      <c r="V154" s="414"/>
      <c r="W154" s="414"/>
      <c r="X154" s="414"/>
      <c r="Y154" s="414"/>
    </row>
    <row r="155" spans="6:25" ht="16.5" customHeight="1">
      <c r="F155" s="414"/>
      <c r="G155" s="414"/>
      <c r="H155" s="414"/>
      <c r="I155" s="414"/>
      <c r="J155" s="414"/>
      <c r="K155" s="414"/>
      <c r="L155" s="414"/>
      <c r="M155" s="414"/>
      <c r="N155" s="414"/>
      <c r="O155" s="414"/>
      <c r="P155" s="414"/>
      <c r="Q155" s="414"/>
      <c r="R155" s="414"/>
      <c r="S155" s="414"/>
      <c r="T155" s="414"/>
      <c r="U155" s="414"/>
      <c r="V155" s="414"/>
      <c r="W155" s="414"/>
      <c r="X155" s="414"/>
      <c r="Y155" s="414"/>
    </row>
    <row r="156" spans="6:25" ht="16.5" customHeight="1">
      <c r="F156" s="414"/>
      <c r="G156" s="414"/>
      <c r="H156" s="414"/>
      <c r="I156" s="414"/>
      <c r="J156" s="414"/>
      <c r="K156" s="414"/>
      <c r="L156" s="414"/>
      <c r="M156" s="414"/>
      <c r="N156" s="414"/>
      <c r="O156" s="414"/>
      <c r="P156" s="414"/>
      <c r="Q156" s="414"/>
      <c r="R156" s="414"/>
      <c r="S156" s="414"/>
      <c r="T156" s="414"/>
      <c r="U156" s="414"/>
      <c r="V156" s="414"/>
      <c r="W156" s="414"/>
      <c r="X156" s="414"/>
      <c r="Y156" s="414"/>
    </row>
    <row r="157" spans="6:25" ht="16.5" customHeight="1">
      <c r="F157" s="414"/>
      <c r="G157" s="414"/>
      <c r="H157" s="414"/>
      <c r="I157" s="414"/>
      <c r="J157" s="414"/>
      <c r="K157" s="414"/>
      <c r="L157" s="414"/>
      <c r="M157" s="414"/>
      <c r="N157" s="414"/>
      <c r="O157" s="414"/>
      <c r="P157" s="414"/>
      <c r="Q157" s="414"/>
      <c r="R157" s="414"/>
      <c r="S157" s="414"/>
      <c r="T157" s="414"/>
      <c r="U157" s="414"/>
      <c r="V157" s="414"/>
      <c r="W157" s="414"/>
      <c r="X157" s="414"/>
      <c r="Y157" s="414"/>
    </row>
    <row r="160" ht="12.75"/>
    <row r="161" ht="12.75"/>
    <row r="162" ht="12.75"/>
    <row r="163" ht="12.75"/>
    <row r="164" ht="12.75"/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1" r:id="rId3"/>
  <headerFooter alignWithMargins="0">
    <oddFooter>&amp;L&amp;"Times New Roman,Normal"&amp;8&amp;Z&amp;F</oddFooter>
  </headerFooter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AC153"/>
  <sheetViews>
    <sheetView zoomScale="80" zoomScaleNormal="80" zoomScalePageLayoutView="0" workbookViewId="0" topLeftCell="A1">
      <selection activeCell="A22" sqref="A22:IV32"/>
    </sheetView>
  </sheetViews>
  <sheetFormatPr defaultColWidth="11.421875" defaultRowHeight="12.75"/>
  <cols>
    <col min="1" max="2" width="4.140625" style="7" customWidth="1"/>
    <col min="3" max="3" width="5.421875" style="7" customWidth="1"/>
    <col min="4" max="5" width="13.57421875" style="7" customWidth="1"/>
    <col min="6" max="6" width="30.7109375" style="7" customWidth="1"/>
    <col min="7" max="7" width="25.7109375" style="7" customWidth="1"/>
    <col min="8" max="8" width="8.00390625" style="7" customWidth="1"/>
    <col min="9" max="9" width="5.421875" style="7" hidden="1" customWidth="1"/>
    <col min="10" max="11" width="16.28125" style="7" customWidth="1"/>
    <col min="12" max="15" width="9.7109375" style="7" customWidth="1"/>
    <col min="16" max="16" width="6.00390625" style="7" customWidth="1"/>
    <col min="17" max="17" width="3.7109375" style="7" hidden="1" customWidth="1"/>
    <col min="18" max="18" width="13.140625" style="7" hidden="1" customWidth="1"/>
    <col min="19" max="22" width="9.57421875" style="7" hidden="1" customWidth="1"/>
    <col min="23" max="24" width="12.28125" style="7" hidden="1" customWidth="1"/>
    <col min="25" max="25" width="9.7109375" style="7" customWidth="1"/>
    <col min="26" max="26" width="15.7109375" style="7" customWidth="1"/>
    <col min="27" max="27" width="4.140625" style="7" customWidth="1"/>
    <col min="28" max="16384" width="11.421875" style="7" customWidth="1"/>
  </cols>
  <sheetData>
    <row r="1" s="3" customFormat="1" ht="26.25">
      <c r="AA1" s="5"/>
    </row>
    <row r="2" spans="1:27" s="3" customFormat="1" ht="26.25">
      <c r="A2" s="80"/>
      <c r="B2" s="537" t="str">
        <f>+'TOT-0815'!B2</f>
        <v>ANEXO III al Memorándum D.T.E.E. N°   580 / 2016          .-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</row>
    <row r="3" s="6" customFormat="1" ht="12.75">
      <c r="A3" s="81"/>
    </row>
    <row r="4" spans="1:4" s="10" customFormat="1" ht="11.25">
      <c r="A4" s="9" t="s">
        <v>2</v>
      </c>
      <c r="B4" s="82"/>
      <c r="C4" s="82"/>
      <c r="D4" s="82"/>
    </row>
    <row r="5" spans="1:4" s="10" customFormat="1" ht="11.25">
      <c r="A5" s="9" t="s">
        <v>3</v>
      </c>
      <c r="B5" s="82"/>
      <c r="C5" s="82"/>
      <c r="D5" s="82"/>
    </row>
    <row r="6" s="6" customFormat="1" ht="13.5" thickBot="1"/>
    <row r="7" spans="2:27" s="6" customFormat="1" ht="13.5" thickTop="1"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457"/>
    </row>
    <row r="8" spans="2:27" s="13" customFormat="1" ht="20.25">
      <c r="B8" s="87"/>
      <c r="C8" s="16"/>
      <c r="D8" s="16"/>
      <c r="F8" s="88" t="s">
        <v>80</v>
      </c>
      <c r="G8" s="538"/>
      <c r="H8" s="15"/>
      <c r="I8" s="14"/>
      <c r="J8" s="14"/>
      <c r="K8" s="14"/>
      <c r="L8" s="14"/>
      <c r="M8" s="14"/>
      <c r="N8" s="14"/>
      <c r="O8" s="14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539"/>
    </row>
    <row r="9" spans="2:27" s="6" customFormat="1" ht="12.75">
      <c r="B9" s="4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52"/>
    </row>
    <row r="10" spans="2:27" s="13" customFormat="1" ht="20.25">
      <c r="B10" s="87"/>
      <c r="C10" s="16"/>
      <c r="D10" s="16"/>
      <c r="F10" s="89" t="s">
        <v>81</v>
      </c>
      <c r="H10" s="540"/>
      <c r="I10" s="541"/>
      <c r="J10" s="541"/>
      <c r="K10" s="541"/>
      <c r="L10" s="541"/>
      <c r="M10" s="541"/>
      <c r="N10" s="541"/>
      <c r="O10" s="541"/>
      <c r="P10" s="541"/>
      <c r="Q10" s="541"/>
      <c r="R10" s="16"/>
      <c r="S10" s="16"/>
      <c r="T10" s="16"/>
      <c r="U10" s="16"/>
      <c r="V10" s="16"/>
      <c r="W10" s="16"/>
      <c r="X10" s="16"/>
      <c r="Y10" s="16"/>
      <c r="Z10" s="16"/>
      <c r="AA10" s="459"/>
    </row>
    <row r="11" spans="2:27" s="6" customFormat="1" ht="16.5" customHeight="1">
      <c r="B11" s="47"/>
      <c r="C11" s="8"/>
      <c r="D11" s="8"/>
      <c r="E11" s="8"/>
      <c r="F11" s="542"/>
      <c r="H11" s="17"/>
      <c r="I11" s="92"/>
      <c r="J11" s="92"/>
      <c r="K11" s="92"/>
      <c r="L11" s="92"/>
      <c r="M11" s="92"/>
      <c r="N11" s="92"/>
      <c r="O11" s="92"/>
      <c r="P11" s="92"/>
      <c r="Q11" s="92"/>
      <c r="R11" s="8"/>
      <c r="S11" s="8"/>
      <c r="T11" s="8"/>
      <c r="U11" s="8"/>
      <c r="V11" s="8"/>
      <c r="W11" s="8"/>
      <c r="X11" s="8"/>
      <c r="Y11" s="8"/>
      <c r="Z11" s="8"/>
      <c r="AA11" s="52"/>
    </row>
    <row r="12" spans="2:27" s="13" customFormat="1" ht="20.25">
      <c r="B12" s="87"/>
      <c r="C12" s="16"/>
      <c r="D12" s="16"/>
      <c r="F12" s="89" t="s">
        <v>82</v>
      </c>
      <c r="H12" s="540"/>
      <c r="I12" s="541"/>
      <c r="J12" s="541"/>
      <c r="K12" s="541"/>
      <c r="L12" s="541"/>
      <c r="M12" s="541"/>
      <c r="N12" s="541"/>
      <c r="O12" s="541"/>
      <c r="P12" s="541"/>
      <c r="Q12" s="541"/>
      <c r="R12" s="16"/>
      <c r="S12" s="16"/>
      <c r="T12" s="16"/>
      <c r="U12" s="16"/>
      <c r="V12" s="16"/>
      <c r="W12" s="16"/>
      <c r="X12" s="16"/>
      <c r="Y12" s="16"/>
      <c r="Z12" s="16"/>
      <c r="AA12" s="459"/>
    </row>
    <row r="13" spans="2:27" s="6" customFormat="1" ht="16.5" customHeight="1">
      <c r="B13" s="47"/>
      <c r="C13" s="8"/>
      <c r="D13" s="8"/>
      <c r="E13" s="8"/>
      <c r="F13" s="542"/>
      <c r="H13" s="17"/>
      <c r="I13" s="92"/>
      <c r="J13" s="92"/>
      <c r="K13" s="92"/>
      <c r="L13" s="92"/>
      <c r="M13" s="92"/>
      <c r="N13" s="92"/>
      <c r="O13" s="92"/>
      <c r="P13" s="92"/>
      <c r="Q13" s="92"/>
      <c r="R13" s="8"/>
      <c r="S13" s="8"/>
      <c r="T13" s="8"/>
      <c r="U13" s="8"/>
      <c r="V13" s="8"/>
      <c r="W13" s="8"/>
      <c r="X13" s="8"/>
      <c r="Y13" s="8"/>
      <c r="Z13" s="8"/>
      <c r="AA13" s="52"/>
    </row>
    <row r="14" spans="2:27" s="26" customFormat="1" ht="16.5" customHeight="1">
      <c r="B14" s="27" t="str">
        <f>'TOT-0815'!B14</f>
        <v>Desde el 01 al 31 de agosto de 2015</v>
      </c>
      <c r="C14" s="31"/>
      <c r="D14" s="31"/>
      <c r="E14" s="543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3"/>
      <c r="S14" s="543"/>
      <c r="T14" s="543"/>
      <c r="U14" s="543"/>
      <c r="V14" s="543"/>
      <c r="W14" s="543"/>
      <c r="X14" s="543"/>
      <c r="Y14" s="543"/>
      <c r="Z14" s="543"/>
      <c r="AA14" s="545"/>
    </row>
    <row r="15" spans="2:27" s="6" customFormat="1" ht="16.5" customHeight="1" thickBot="1">
      <c r="B15" s="4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R15" s="8"/>
      <c r="S15" s="8"/>
      <c r="T15" s="8"/>
      <c r="U15" s="8"/>
      <c r="V15" s="8"/>
      <c r="W15" s="8"/>
      <c r="X15" s="8"/>
      <c r="Y15" s="8"/>
      <c r="Z15" s="8"/>
      <c r="AA15" s="52"/>
    </row>
    <row r="16" spans="2:27" s="6" customFormat="1" ht="16.5" customHeight="1" thickBot="1" thickTop="1">
      <c r="B16" s="47"/>
      <c r="C16" s="8"/>
      <c r="D16" s="8"/>
      <c r="E16" s="8"/>
      <c r="F16" s="546" t="s">
        <v>57</v>
      </c>
      <c r="G16" s="276"/>
      <c r="H16" s="312">
        <v>1.274</v>
      </c>
      <c r="I16" s="471"/>
      <c r="J16" s="7"/>
      <c r="K16" s="8"/>
      <c r="L16" s="8"/>
      <c r="M16" s="8"/>
      <c r="N16" s="8"/>
      <c r="O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52"/>
    </row>
    <row r="17" spans="2:27" s="6" customFormat="1" ht="16.5" customHeight="1" thickBot="1" thickTop="1">
      <c r="B17" s="47"/>
      <c r="C17" s="8"/>
      <c r="D17" s="8"/>
      <c r="E17" s="8"/>
      <c r="F17" s="547" t="s">
        <v>58</v>
      </c>
      <c r="G17" s="548"/>
      <c r="H17" s="549">
        <v>20</v>
      </c>
      <c r="I17" s="471"/>
      <c r="J17" s="7"/>
      <c r="K17" s="99"/>
      <c r="L17" s="100"/>
      <c r="M17" s="8"/>
      <c r="N17" s="8"/>
      <c r="O17" s="8"/>
      <c r="Q17" s="8"/>
      <c r="R17" s="8"/>
      <c r="S17" s="8"/>
      <c r="T17" s="101"/>
      <c r="U17" s="101"/>
      <c r="V17" s="101"/>
      <c r="W17" s="101"/>
      <c r="X17" s="101"/>
      <c r="Y17" s="101"/>
      <c r="Z17" s="101"/>
      <c r="AA17" s="52"/>
    </row>
    <row r="18" spans="2:27" s="6" customFormat="1" ht="16.5" customHeight="1" thickBot="1" thickTop="1">
      <c r="B18" s="47"/>
      <c r="C18" s="102">
        <v>3</v>
      </c>
      <c r="D18" s="102">
        <v>4</v>
      </c>
      <c r="E18" s="102">
        <v>5</v>
      </c>
      <c r="F18" s="102">
        <v>6</v>
      </c>
      <c r="G18" s="102">
        <v>7</v>
      </c>
      <c r="H18" s="102">
        <v>8</v>
      </c>
      <c r="I18" s="102">
        <v>9</v>
      </c>
      <c r="J18" s="102">
        <v>10</v>
      </c>
      <c r="K18" s="102">
        <v>11</v>
      </c>
      <c r="L18" s="102">
        <v>12</v>
      </c>
      <c r="M18" s="102">
        <v>13</v>
      </c>
      <c r="N18" s="102">
        <v>14</v>
      </c>
      <c r="O18" s="102">
        <v>15</v>
      </c>
      <c r="P18" s="102">
        <v>16</v>
      </c>
      <c r="Q18" s="102">
        <v>17</v>
      </c>
      <c r="R18" s="102">
        <v>18</v>
      </c>
      <c r="S18" s="102">
        <v>19</v>
      </c>
      <c r="T18" s="102">
        <v>20</v>
      </c>
      <c r="U18" s="102">
        <v>21</v>
      </c>
      <c r="V18" s="102">
        <v>22</v>
      </c>
      <c r="W18" s="102">
        <v>23</v>
      </c>
      <c r="X18" s="102">
        <v>24</v>
      </c>
      <c r="Y18" s="102">
        <v>25</v>
      </c>
      <c r="Z18" s="102">
        <v>26</v>
      </c>
      <c r="AA18" s="52"/>
    </row>
    <row r="19" spans="2:27" s="6" customFormat="1" ht="33.75" customHeight="1" thickBot="1" thickTop="1">
      <c r="B19" s="47"/>
      <c r="C19" s="318" t="s">
        <v>30</v>
      </c>
      <c r="D19" s="103" t="s">
        <v>31</v>
      </c>
      <c r="E19" s="103" t="s">
        <v>32</v>
      </c>
      <c r="F19" s="106" t="s">
        <v>59</v>
      </c>
      <c r="G19" s="104" t="s">
        <v>60</v>
      </c>
      <c r="H19" s="550" t="s">
        <v>83</v>
      </c>
      <c r="I19" s="323" t="s">
        <v>37</v>
      </c>
      <c r="J19" s="104" t="s">
        <v>38</v>
      </c>
      <c r="K19" s="104" t="s">
        <v>39</v>
      </c>
      <c r="L19" s="106" t="s">
        <v>40</v>
      </c>
      <c r="M19" s="106" t="s">
        <v>41</v>
      </c>
      <c r="N19" s="111" t="s">
        <v>176</v>
      </c>
      <c r="O19" s="111" t="s">
        <v>42</v>
      </c>
      <c r="P19" s="104" t="s">
        <v>44</v>
      </c>
      <c r="Q19" s="323" t="s">
        <v>36</v>
      </c>
      <c r="R19" s="551" t="s">
        <v>73</v>
      </c>
      <c r="S19" s="552" t="s">
        <v>84</v>
      </c>
      <c r="T19" s="553"/>
      <c r="U19" s="328" t="s">
        <v>85</v>
      </c>
      <c r="V19" s="329"/>
      <c r="W19" s="554" t="s">
        <v>49</v>
      </c>
      <c r="X19" s="327" t="s">
        <v>46</v>
      </c>
      <c r="Y19" s="122" t="s">
        <v>51</v>
      </c>
      <c r="Z19" s="555" t="s">
        <v>52</v>
      </c>
      <c r="AA19" s="52"/>
    </row>
    <row r="20" spans="2:27" s="6" customFormat="1" ht="16.5" customHeight="1" thickTop="1">
      <c r="B20" s="47"/>
      <c r="C20" s="332"/>
      <c r="D20" s="332"/>
      <c r="E20" s="332"/>
      <c r="F20" s="556"/>
      <c r="G20" s="556"/>
      <c r="H20" s="556"/>
      <c r="I20" s="420"/>
      <c r="J20" s="557"/>
      <c r="K20" s="557"/>
      <c r="L20" s="558"/>
      <c r="M20" s="558"/>
      <c r="N20" s="556"/>
      <c r="O20" s="143"/>
      <c r="P20" s="558"/>
      <c r="Q20" s="559"/>
      <c r="R20" s="560"/>
      <c r="S20" s="561"/>
      <c r="T20" s="562"/>
      <c r="U20" s="341"/>
      <c r="V20" s="342"/>
      <c r="W20" s="563"/>
      <c r="X20" s="563"/>
      <c r="Y20" s="564"/>
      <c r="Z20" s="565"/>
      <c r="AA20" s="52"/>
    </row>
    <row r="21" spans="2:27" s="6" customFormat="1" ht="16.5" customHeight="1">
      <c r="B21" s="47"/>
      <c r="C21" s="142"/>
      <c r="D21" s="142"/>
      <c r="E21" s="142"/>
      <c r="F21" s="566"/>
      <c r="G21" s="567"/>
      <c r="H21" s="568"/>
      <c r="I21" s="569"/>
      <c r="J21" s="570"/>
      <c r="K21" s="571"/>
      <c r="L21" s="572"/>
      <c r="M21" s="573"/>
      <c r="N21" s="574"/>
      <c r="O21" s="149"/>
      <c r="P21" s="424"/>
      <c r="Q21" s="575"/>
      <c r="R21" s="576"/>
      <c r="S21" s="577"/>
      <c r="T21" s="578"/>
      <c r="U21" s="354"/>
      <c r="V21" s="355"/>
      <c r="W21" s="579"/>
      <c r="X21" s="579"/>
      <c r="Y21" s="424"/>
      <c r="Z21" s="580"/>
      <c r="AA21" s="52"/>
    </row>
    <row r="22" spans="2:27" s="6" customFormat="1" ht="16.5" customHeight="1">
      <c r="B22" s="47"/>
      <c r="C22" s="142">
        <v>78</v>
      </c>
      <c r="D22" s="142">
        <v>283019</v>
      </c>
      <c r="E22" s="161">
        <v>651</v>
      </c>
      <c r="F22" s="581" t="s">
        <v>312</v>
      </c>
      <c r="G22" s="502" t="s">
        <v>313</v>
      </c>
      <c r="H22" s="582">
        <v>120</v>
      </c>
      <c r="I22" s="363">
        <f aca="true" t="shared" si="0" ref="I22:I37">H22*$H$16</f>
        <v>152.88</v>
      </c>
      <c r="J22" s="505">
        <v>42217</v>
      </c>
      <c r="K22" s="196">
        <v>42247.99998842592</v>
      </c>
      <c r="L22" s="507">
        <f aca="true" t="shared" si="1" ref="L22:L37">IF(F22="","",(K22-J22)*24)</f>
        <v>743.9997222221573</v>
      </c>
      <c r="M22" s="508">
        <f aca="true" t="shared" si="2" ref="M22:M37">IF(F22="","",ROUND((K22-J22)*24*60,0))</f>
        <v>44640</v>
      </c>
      <c r="N22" s="170" t="s">
        <v>191</v>
      </c>
      <c r="O22" s="922" t="s">
        <v>253</v>
      </c>
      <c r="P22" s="172" t="str">
        <f aca="true" t="shared" si="3" ref="P22:P37">IF(F22="","",IF(OR(N22="P",N22="RP"),"--","NO"))</f>
        <v>--</v>
      </c>
      <c r="Q22" s="583">
        <f aca="true" t="shared" si="4" ref="Q22:Q37">IF(OR(N22="P",N22="RP"),$H$17/10,$H$17)</f>
        <v>2</v>
      </c>
      <c r="R22" s="584">
        <f aca="true" t="shared" si="5" ref="R22:R37">IF(N22="P",I22*Q22*ROUND(M22/60,2),"--")</f>
        <v>227485.44</v>
      </c>
      <c r="S22" s="577" t="str">
        <f aca="true" t="shared" si="6" ref="S22:S37">IF(AND(N22="F",P22="NO"),I22*Q22,"--")</f>
        <v>--</v>
      </c>
      <c r="T22" s="578" t="str">
        <f aca="true" t="shared" si="7" ref="T22:T37">IF(N22="F",I22*Q22*ROUND(M22/60,2),"--")</f>
        <v>--</v>
      </c>
      <c r="U22" s="374" t="str">
        <f aca="true" t="shared" si="8" ref="U22:U37">IF(AND(N22="R",P22="NO"),I22*Q22*O22/100,"--")</f>
        <v>--</v>
      </c>
      <c r="V22" s="375" t="str">
        <f aca="true" t="shared" si="9" ref="V22:V37">IF(N22="R",I22*Q22*O22/100*ROUND(M22/60,2),"--")</f>
        <v>--</v>
      </c>
      <c r="W22" s="579" t="str">
        <f aca="true" t="shared" si="10" ref="W22:W37">IF(N22="RF",I22*Q22*ROUND(M22/60,2),"--")</f>
        <v>--</v>
      </c>
      <c r="X22" s="426" t="str">
        <f aca="true" t="shared" si="11" ref="X22:X37">IF(N22="RP",I22*Q22*O22/100*ROUND(M22/60,2),"--")</f>
        <v>--</v>
      </c>
      <c r="Y22" s="172" t="s">
        <v>86</v>
      </c>
      <c r="Z22" s="511">
        <f aca="true" t="shared" si="12" ref="Z22:Z37">IF(F22="","",SUM(R22:X22)*IF(Y22="SI",1,2)*IF(AND(O22&lt;&gt;"--",N22="RF"),O22/100,1))</f>
        <v>227485.44</v>
      </c>
      <c r="AA22" s="52"/>
    </row>
    <row r="23" spans="2:27" s="6" customFormat="1" ht="17.25" customHeight="1">
      <c r="B23" s="47"/>
      <c r="C23" s="142">
        <v>79</v>
      </c>
      <c r="D23" s="142">
        <v>285468</v>
      </c>
      <c r="E23" s="142">
        <v>645</v>
      </c>
      <c r="F23" s="581" t="s">
        <v>215</v>
      </c>
      <c r="G23" s="502" t="s">
        <v>374</v>
      </c>
      <c r="H23" s="582">
        <v>120</v>
      </c>
      <c r="I23" s="363">
        <f t="shared" si="0"/>
        <v>152.88</v>
      </c>
      <c r="J23" s="505">
        <v>42217</v>
      </c>
      <c r="K23" s="196">
        <v>42247.99998842592</v>
      </c>
      <c r="L23" s="507">
        <f t="shared" si="1"/>
        <v>743.9997222221573</v>
      </c>
      <c r="M23" s="508">
        <f t="shared" si="2"/>
        <v>44640</v>
      </c>
      <c r="N23" s="170" t="s">
        <v>191</v>
      </c>
      <c r="O23" s="922" t="s">
        <v>253</v>
      </c>
      <c r="P23" s="172" t="str">
        <f t="shared" si="3"/>
        <v>--</v>
      </c>
      <c r="Q23" s="583">
        <f t="shared" si="4"/>
        <v>2</v>
      </c>
      <c r="R23" s="584">
        <f t="shared" si="5"/>
        <v>227485.44</v>
      </c>
      <c r="S23" s="577" t="str">
        <f t="shared" si="6"/>
        <v>--</v>
      </c>
      <c r="T23" s="578" t="str">
        <f t="shared" si="7"/>
        <v>--</v>
      </c>
      <c r="U23" s="374" t="str">
        <f t="shared" si="8"/>
        <v>--</v>
      </c>
      <c r="V23" s="375" t="str">
        <f t="shared" si="9"/>
        <v>--</v>
      </c>
      <c r="W23" s="579" t="str">
        <f t="shared" si="10"/>
        <v>--</v>
      </c>
      <c r="X23" s="426" t="str">
        <f t="shared" si="11"/>
        <v>--</v>
      </c>
      <c r="Y23" s="172" t="s">
        <v>86</v>
      </c>
      <c r="Z23" s="511">
        <f t="shared" si="12"/>
        <v>227485.44</v>
      </c>
      <c r="AA23" s="52"/>
    </row>
    <row r="24" spans="2:27" s="6" customFormat="1" ht="16.5" customHeight="1">
      <c r="B24" s="47"/>
      <c r="C24" s="142">
        <v>80</v>
      </c>
      <c r="D24" s="142">
        <v>290131</v>
      </c>
      <c r="E24" s="161">
        <v>587</v>
      </c>
      <c r="F24" s="581" t="s">
        <v>254</v>
      </c>
      <c r="G24" s="502" t="s">
        <v>255</v>
      </c>
      <c r="H24" s="582">
        <v>245</v>
      </c>
      <c r="I24" s="363">
        <f t="shared" si="0"/>
        <v>312.13</v>
      </c>
      <c r="J24" s="505">
        <v>42217</v>
      </c>
      <c r="K24" s="196">
        <v>42247.99998842592</v>
      </c>
      <c r="L24" s="507">
        <f t="shared" si="1"/>
        <v>743.9997222221573</v>
      </c>
      <c r="M24" s="508">
        <f t="shared" si="2"/>
        <v>44640</v>
      </c>
      <c r="N24" s="170" t="s">
        <v>191</v>
      </c>
      <c r="O24" s="922" t="s">
        <v>253</v>
      </c>
      <c r="P24" s="172" t="str">
        <f t="shared" si="3"/>
        <v>--</v>
      </c>
      <c r="Q24" s="583">
        <f t="shared" si="4"/>
        <v>2</v>
      </c>
      <c r="R24" s="584">
        <f t="shared" si="5"/>
        <v>464449.44</v>
      </c>
      <c r="S24" s="577" t="str">
        <f t="shared" si="6"/>
        <v>--</v>
      </c>
      <c r="T24" s="578" t="str">
        <f t="shared" si="7"/>
        <v>--</v>
      </c>
      <c r="U24" s="374" t="str">
        <f t="shared" si="8"/>
        <v>--</v>
      </c>
      <c r="V24" s="375" t="str">
        <f t="shared" si="9"/>
        <v>--</v>
      </c>
      <c r="W24" s="579" t="str">
        <f t="shared" si="10"/>
        <v>--</v>
      </c>
      <c r="X24" s="426" t="str">
        <f t="shared" si="11"/>
        <v>--</v>
      </c>
      <c r="Y24" s="172" t="s">
        <v>86</v>
      </c>
      <c r="Z24" s="511">
        <f t="shared" si="12"/>
        <v>464449.44</v>
      </c>
      <c r="AA24" s="52"/>
    </row>
    <row r="25" spans="2:27" s="6" customFormat="1" ht="16.5" customHeight="1">
      <c r="B25" s="47"/>
      <c r="C25" s="142">
        <v>81</v>
      </c>
      <c r="D25" s="142">
        <v>290577</v>
      </c>
      <c r="E25" s="142">
        <v>589</v>
      </c>
      <c r="F25" s="581" t="s">
        <v>254</v>
      </c>
      <c r="G25" s="502" t="s">
        <v>256</v>
      </c>
      <c r="H25" s="582">
        <v>245</v>
      </c>
      <c r="I25" s="363">
        <f t="shared" si="0"/>
        <v>312.13</v>
      </c>
      <c r="J25" s="505">
        <v>42218.03472222222</v>
      </c>
      <c r="K25" s="196">
        <v>42218.65138888889</v>
      </c>
      <c r="L25" s="507">
        <f t="shared" si="1"/>
        <v>14.800000000046566</v>
      </c>
      <c r="M25" s="508">
        <f t="shared" si="2"/>
        <v>888</v>
      </c>
      <c r="N25" s="170" t="s">
        <v>191</v>
      </c>
      <c r="O25" s="922" t="s">
        <v>253</v>
      </c>
      <c r="P25" s="172" t="str">
        <f t="shared" si="3"/>
        <v>--</v>
      </c>
      <c r="Q25" s="583">
        <f t="shared" si="4"/>
        <v>2</v>
      </c>
      <c r="R25" s="584">
        <f t="shared" si="5"/>
        <v>9239.048</v>
      </c>
      <c r="S25" s="577" t="str">
        <f t="shared" si="6"/>
        <v>--</v>
      </c>
      <c r="T25" s="578" t="str">
        <f t="shared" si="7"/>
        <v>--</v>
      </c>
      <c r="U25" s="374" t="str">
        <f t="shared" si="8"/>
        <v>--</v>
      </c>
      <c r="V25" s="375" t="str">
        <f t="shared" si="9"/>
        <v>--</v>
      </c>
      <c r="W25" s="579" t="str">
        <f t="shared" si="10"/>
        <v>--</v>
      </c>
      <c r="X25" s="426" t="str">
        <f t="shared" si="11"/>
        <v>--</v>
      </c>
      <c r="Y25" s="172" t="s">
        <v>86</v>
      </c>
      <c r="Z25" s="511">
        <v>0</v>
      </c>
      <c r="AA25" s="585"/>
    </row>
    <row r="26" spans="2:27" s="6" customFormat="1" ht="16.5" customHeight="1">
      <c r="B26" s="47"/>
      <c r="C26" s="142">
        <v>82</v>
      </c>
      <c r="D26" s="142">
        <v>290578</v>
      </c>
      <c r="E26" s="161">
        <v>590</v>
      </c>
      <c r="F26" s="581" t="s">
        <v>254</v>
      </c>
      <c r="G26" s="502" t="s">
        <v>257</v>
      </c>
      <c r="H26" s="582">
        <v>245</v>
      </c>
      <c r="I26" s="363">
        <f t="shared" si="0"/>
        <v>312.13</v>
      </c>
      <c r="J26" s="505">
        <v>42218.035416666666</v>
      </c>
      <c r="K26" s="196">
        <v>42218.65347222222</v>
      </c>
      <c r="L26" s="507">
        <f t="shared" si="1"/>
        <v>14.83333333331393</v>
      </c>
      <c r="M26" s="508">
        <f t="shared" si="2"/>
        <v>890</v>
      </c>
      <c r="N26" s="170" t="s">
        <v>191</v>
      </c>
      <c r="O26" s="922" t="s">
        <v>253</v>
      </c>
      <c r="P26" s="172" t="str">
        <f t="shared" si="3"/>
        <v>--</v>
      </c>
      <c r="Q26" s="583">
        <f t="shared" si="4"/>
        <v>2</v>
      </c>
      <c r="R26" s="584">
        <f t="shared" si="5"/>
        <v>9257.7758</v>
      </c>
      <c r="S26" s="577" t="str">
        <f t="shared" si="6"/>
        <v>--</v>
      </c>
      <c r="T26" s="578" t="str">
        <f t="shared" si="7"/>
        <v>--</v>
      </c>
      <c r="U26" s="374" t="str">
        <f t="shared" si="8"/>
        <v>--</v>
      </c>
      <c r="V26" s="375" t="str">
        <f t="shared" si="9"/>
        <v>--</v>
      </c>
      <c r="W26" s="579" t="str">
        <f t="shared" si="10"/>
        <v>--</v>
      </c>
      <c r="X26" s="426" t="str">
        <f t="shared" si="11"/>
        <v>--</v>
      </c>
      <c r="Y26" s="172" t="s">
        <v>86</v>
      </c>
      <c r="Z26" s="511">
        <v>0</v>
      </c>
      <c r="AA26" s="585"/>
    </row>
    <row r="27" spans="2:27" s="6" customFormat="1" ht="16.5" customHeight="1">
      <c r="B27" s="47"/>
      <c r="C27" s="142">
        <v>83</v>
      </c>
      <c r="D27" s="142">
        <v>290832</v>
      </c>
      <c r="E27" s="142">
        <v>3999</v>
      </c>
      <c r="F27" s="581" t="s">
        <v>258</v>
      </c>
      <c r="G27" s="502" t="s">
        <v>259</v>
      </c>
      <c r="H27" s="582">
        <v>150</v>
      </c>
      <c r="I27" s="363">
        <f t="shared" si="0"/>
        <v>191.1</v>
      </c>
      <c r="J27" s="505">
        <v>42221.370833333334</v>
      </c>
      <c r="K27" s="196">
        <v>42221.46944444445</v>
      </c>
      <c r="L27" s="507">
        <f t="shared" si="1"/>
        <v>2.3666666666977108</v>
      </c>
      <c r="M27" s="508">
        <f t="shared" si="2"/>
        <v>142</v>
      </c>
      <c r="N27" s="170" t="s">
        <v>191</v>
      </c>
      <c r="O27" s="922" t="s">
        <v>253</v>
      </c>
      <c r="P27" s="172" t="str">
        <f t="shared" si="3"/>
        <v>--</v>
      </c>
      <c r="Q27" s="583">
        <f t="shared" si="4"/>
        <v>2</v>
      </c>
      <c r="R27" s="584">
        <f t="shared" si="5"/>
        <v>905.814</v>
      </c>
      <c r="S27" s="577" t="str">
        <f t="shared" si="6"/>
        <v>--</v>
      </c>
      <c r="T27" s="578" t="str">
        <f t="shared" si="7"/>
        <v>--</v>
      </c>
      <c r="U27" s="374" t="str">
        <f t="shared" si="8"/>
        <v>--</v>
      </c>
      <c r="V27" s="375" t="str">
        <f t="shared" si="9"/>
        <v>--</v>
      </c>
      <c r="W27" s="579" t="str">
        <f t="shared" si="10"/>
        <v>--</v>
      </c>
      <c r="X27" s="426" t="str">
        <f t="shared" si="11"/>
        <v>--</v>
      </c>
      <c r="Y27" s="172" t="s">
        <v>86</v>
      </c>
      <c r="Z27" s="511">
        <f t="shared" si="12"/>
        <v>905.814</v>
      </c>
      <c r="AA27" s="585"/>
    </row>
    <row r="28" spans="2:27" s="6" customFormat="1" ht="16.5" customHeight="1">
      <c r="B28" s="47"/>
      <c r="C28" s="142">
        <v>85</v>
      </c>
      <c r="D28" s="142">
        <v>290840</v>
      </c>
      <c r="E28" s="142">
        <v>623</v>
      </c>
      <c r="F28" s="581" t="s">
        <v>260</v>
      </c>
      <c r="G28" s="502" t="s">
        <v>261</v>
      </c>
      <c r="H28" s="582">
        <v>150</v>
      </c>
      <c r="I28" s="363">
        <f t="shared" si="0"/>
        <v>191.1</v>
      </c>
      <c r="J28" s="505">
        <v>42223.62222222222</v>
      </c>
      <c r="K28" s="196">
        <v>42241.70416666667</v>
      </c>
      <c r="L28" s="507">
        <f t="shared" si="1"/>
        <v>433.96666666679084</v>
      </c>
      <c r="M28" s="508">
        <f t="shared" si="2"/>
        <v>26038</v>
      </c>
      <c r="N28" s="170" t="s">
        <v>193</v>
      </c>
      <c r="O28" s="922" t="s">
        <v>253</v>
      </c>
      <c r="P28" s="172" t="s">
        <v>86</v>
      </c>
      <c r="Q28" s="583">
        <f t="shared" si="4"/>
        <v>20</v>
      </c>
      <c r="R28" s="584" t="str">
        <f t="shared" si="5"/>
        <v>--</v>
      </c>
      <c r="S28" s="577" t="str">
        <f t="shared" si="6"/>
        <v>--</v>
      </c>
      <c r="T28" s="578">
        <f t="shared" si="7"/>
        <v>1658633.34</v>
      </c>
      <c r="U28" s="374" t="str">
        <f t="shared" si="8"/>
        <v>--</v>
      </c>
      <c r="V28" s="375" t="str">
        <f t="shared" si="9"/>
        <v>--</v>
      </c>
      <c r="W28" s="579" t="str">
        <f t="shared" si="10"/>
        <v>--</v>
      </c>
      <c r="X28" s="426" t="str">
        <f t="shared" si="11"/>
        <v>--</v>
      </c>
      <c r="Y28" s="172" t="s">
        <v>86</v>
      </c>
      <c r="Z28" s="511">
        <f t="shared" si="12"/>
        <v>1658633.34</v>
      </c>
      <c r="AA28" s="585"/>
    </row>
    <row r="29" spans="2:27" s="6" customFormat="1" ht="16.5" customHeight="1">
      <c r="B29" s="47"/>
      <c r="C29" s="142">
        <v>86</v>
      </c>
      <c r="D29" s="142">
        <v>291118</v>
      </c>
      <c r="E29" s="161">
        <v>588</v>
      </c>
      <c r="F29" s="581" t="s">
        <v>254</v>
      </c>
      <c r="G29" s="502" t="s">
        <v>262</v>
      </c>
      <c r="H29" s="582">
        <v>245</v>
      </c>
      <c r="I29" s="363">
        <f t="shared" si="0"/>
        <v>312.13</v>
      </c>
      <c r="J29" s="505">
        <v>42228.211805555555</v>
      </c>
      <c r="K29" s="196">
        <v>42228.694444444445</v>
      </c>
      <c r="L29" s="507">
        <f t="shared" si="1"/>
        <v>11.583333333372138</v>
      </c>
      <c r="M29" s="508">
        <f t="shared" si="2"/>
        <v>695</v>
      </c>
      <c r="N29" s="170" t="s">
        <v>191</v>
      </c>
      <c r="O29" s="922" t="s">
        <v>253</v>
      </c>
      <c r="P29" s="172" t="str">
        <f t="shared" si="3"/>
        <v>--</v>
      </c>
      <c r="Q29" s="583">
        <f t="shared" si="4"/>
        <v>2</v>
      </c>
      <c r="R29" s="584">
        <f t="shared" si="5"/>
        <v>7228.9308</v>
      </c>
      <c r="S29" s="577" t="str">
        <f t="shared" si="6"/>
        <v>--</v>
      </c>
      <c r="T29" s="578" t="str">
        <f t="shared" si="7"/>
        <v>--</v>
      </c>
      <c r="U29" s="374" t="str">
        <f t="shared" si="8"/>
        <v>--</v>
      </c>
      <c r="V29" s="375" t="str">
        <f t="shared" si="9"/>
        <v>--</v>
      </c>
      <c r="W29" s="579" t="str">
        <f t="shared" si="10"/>
        <v>--</v>
      </c>
      <c r="X29" s="426" t="str">
        <f t="shared" si="11"/>
        <v>--</v>
      </c>
      <c r="Y29" s="172" t="s">
        <v>86</v>
      </c>
      <c r="Z29" s="511">
        <f t="shared" si="12"/>
        <v>7228.9308</v>
      </c>
      <c r="AA29" s="585"/>
    </row>
    <row r="30" spans="2:27" s="6" customFormat="1" ht="16.5" customHeight="1">
      <c r="B30" s="47"/>
      <c r="C30" s="142">
        <v>87</v>
      </c>
      <c r="D30" s="142">
        <v>291119</v>
      </c>
      <c r="E30" s="142">
        <v>3999</v>
      </c>
      <c r="F30" s="581" t="s">
        <v>258</v>
      </c>
      <c r="G30" s="502" t="s">
        <v>259</v>
      </c>
      <c r="H30" s="582">
        <v>150</v>
      </c>
      <c r="I30" s="363">
        <f t="shared" si="0"/>
        <v>191.1</v>
      </c>
      <c r="J30" s="505">
        <v>42228.36875</v>
      </c>
      <c r="K30" s="196">
        <v>42228.66458333333</v>
      </c>
      <c r="L30" s="507">
        <f t="shared" si="1"/>
        <v>7.099999999918509</v>
      </c>
      <c r="M30" s="508">
        <f t="shared" si="2"/>
        <v>426</v>
      </c>
      <c r="N30" s="170" t="s">
        <v>191</v>
      </c>
      <c r="O30" s="922" t="s">
        <v>253</v>
      </c>
      <c r="P30" s="172" t="str">
        <f t="shared" si="3"/>
        <v>--</v>
      </c>
      <c r="Q30" s="583">
        <f t="shared" si="4"/>
        <v>2</v>
      </c>
      <c r="R30" s="584">
        <f t="shared" si="5"/>
        <v>2713.62</v>
      </c>
      <c r="S30" s="577" t="str">
        <f t="shared" si="6"/>
        <v>--</v>
      </c>
      <c r="T30" s="578" t="str">
        <f t="shared" si="7"/>
        <v>--</v>
      </c>
      <c r="U30" s="374" t="str">
        <f t="shared" si="8"/>
        <v>--</v>
      </c>
      <c r="V30" s="375" t="str">
        <f t="shared" si="9"/>
        <v>--</v>
      </c>
      <c r="W30" s="579" t="str">
        <f t="shared" si="10"/>
        <v>--</v>
      </c>
      <c r="X30" s="426" t="str">
        <f t="shared" si="11"/>
        <v>--</v>
      </c>
      <c r="Y30" s="172" t="s">
        <v>86</v>
      </c>
      <c r="Z30" s="511">
        <f t="shared" si="12"/>
        <v>2713.62</v>
      </c>
      <c r="AA30" s="52"/>
    </row>
    <row r="31" spans="2:27" s="6" customFormat="1" ht="16.5" customHeight="1">
      <c r="B31" s="47"/>
      <c r="C31" s="142">
        <v>88</v>
      </c>
      <c r="D31" s="142">
        <v>291134</v>
      </c>
      <c r="E31" s="161">
        <v>631</v>
      </c>
      <c r="F31" s="581" t="s">
        <v>263</v>
      </c>
      <c r="G31" s="502" t="s">
        <v>264</v>
      </c>
      <c r="H31" s="582">
        <v>25</v>
      </c>
      <c r="I31" s="363">
        <f t="shared" si="0"/>
        <v>31.85</v>
      </c>
      <c r="J31" s="505">
        <v>42232.40416666667</v>
      </c>
      <c r="K31" s="196">
        <v>42232.73541666667</v>
      </c>
      <c r="L31" s="507">
        <f t="shared" si="1"/>
        <v>7.950000000069849</v>
      </c>
      <c r="M31" s="508">
        <f t="shared" si="2"/>
        <v>477</v>
      </c>
      <c r="N31" s="170" t="s">
        <v>191</v>
      </c>
      <c r="O31" s="922" t="s">
        <v>253</v>
      </c>
      <c r="P31" s="172" t="str">
        <f t="shared" si="3"/>
        <v>--</v>
      </c>
      <c r="Q31" s="583">
        <f t="shared" si="4"/>
        <v>2</v>
      </c>
      <c r="R31" s="584">
        <f t="shared" si="5"/>
        <v>506.415</v>
      </c>
      <c r="S31" s="577" t="str">
        <f t="shared" si="6"/>
        <v>--</v>
      </c>
      <c r="T31" s="578" t="str">
        <f t="shared" si="7"/>
        <v>--</v>
      </c>
      <c r="U31" s="374" t="str">
        <f t="shared" si="8"/>
        <v>--</v>
      </c>
      <c r="V31" s="375" t="str">
        <f t="shared" si="9"/>
        <v>--</v>
      </c>
      <c r="W31" s="579" t="str">
        <f t="shared" si="10"/>
        <v>--</v>
      </c>
      <c r="X31" s="426" t="str">
        <f t="shared" si="11"/>
        <v>--</v>
      </c>
      <c r="Y31" s="172" t="s">
        <v>86</v>
      </c>
      <c r="Z31" s="511">
        <f t="shared" si="12"/>
        <v>506.415</v>
      </c>
      <c r="AA31" s="52"/>
    </row>
    <row r="32" spans="2:27" s="6" customFormat="1" ht="16.5" customHeight="1">
      <c r="B32" s="47"/>
      <c r="C32" s="142">
        <v>92</v>
      </c>
      <c r="D32" s="142">
        <v>291637</v>
      </c>
      <c r="E32" s="161">
        <v>3755</v>
      </c>
      <c r="F32" s="581" t="s">
        <v>265</v>
      </c>
      <c r="G32" s="502" t="s">
        <v>266</v>
      </c>
      <c r="H32" s="582">
        <v>50</v>
      </c>
      <c r="I32" s="363">
        <f t="shared" si="0"/>
        <v>63.7</v>
      </c>
      <c r="J32" s="505">
        <v>42246.191666666666</v>
      </c>
      <c r="K32" s="196">
        <v>42246.54513888889</v>
      </c>
      <c r="L32" s="507">
        <f t="shared" si="1"/>
        <v>8.483333333395422</v>
      </c>
      <c r="M32" s="508">
        <f t="shared" si="2"/>
        <v>509</v>
      </c>
      <c r="N32" s="170" t="s">
        <v>193</v>
      </c>
      <c r="O32" s="922" t="s">
        <v>253</v>
      </c>
      <c r="P32" s="172" t="str">
        <f t="shared" si="3"/>
        <v>NO</v>
      </c>
      <c r="Q32" s="583">
        <f t="shared" si="4"/>
        <v>20</v>
      </c>
      <c r="R32" s="584" t="str">
        <f t="shared" si="5"/>
        <v>--</v>
      </c>
      <c r="S32" s="577">
        <f t="shared" si="6"/>
        <v>1274</v>
      </c>
      <c r="T32" s="578">
        <f t="shared" si="7"/>
        <v>10803.52</v>
      </c>
      <c r="U32" s="374" t="str">
        <f t="shared" si="8"/>
        <v>--</v>
      </c>
      <c r="V32" s="375" t="str">
        <f t="shared" si="9"/>
        <v>--</v>
      </c>
      <c r="W32" s="579" t="str">
        <f t="shared" si="10"/>
        <v>--</v>
      </c>
      <c r="X32" s="426" t="str">
        <f t="shared" si="11"/>
        <v>--</v>
      </c>
      <c r="Y32" s="172" t="s">
        <v>86</v>
      </c>
      <c r="Z32" s="511">
        <f t="shared" si="12"/>
        <v>12077.52</v>
      </c>
      <c r="AA32" s="52"/>
    </row>
    <row r="33" spans="2:27" s="6" customFormat="1" ht="16.5" customHeight="1">
      <c r="B33" s="47"/>
      <c r="C33" s="142"/>
      <c r="D33" s="142"/>
      <c r="E33" s="142"/>
      <c r="F33" s="581"/>
      <c r="G33" s="502"/>
      <c r="H33" s="582"/>
      <c r="I33" s="363">
        <f t="shared" si="0"/>
        <v>0</v>
      </c>
      <c r="J33" s="505"/>
      <c r="K33" s="196"/>
      <c r="L33" s="507">
        <f t="shared" si="1"/>
      </c>
      <c r="M33" s="508">
        <f t="shared" si="2"/>
      </c>
      <c r="N33" s="170"/>
      <c r="O33" s="273">
        <f>IF(F33="","","--")</f>
      </c>
      <c r="P33" s="172">
        <f t="shared" si="3"/>
      </c>
      <c r="Q33" s="583">
        <f t="shared" si="4"/>
        <v>20</v>
      </c>
      <c r="R33" s="584" t="str">
        <f t="shared" si="5"/>
        <v>--</v>
      </c>
      <c r="S33" s="577" t="str">
        <f t="shared" si="6"/>
        <v>--</v>
      </c>
      <c r="T33" s="578" t="str">
        <f t="shared" si="7"/>
        <v>--</v>
      </c>
      <c r="U33" s="374" t="str">
        <f t="shared" si="8"/>
        <v>--</v>
      </c>
      <c r="V33" s="375" t="str">
        <f t="shared" si="9"/>
        <v>--</v>
      </c>
      <c r="W33" s="579" t="str">
        <f t="shared" si="10"/>
        <v>--</v>
      </c>
      <c r="X33" s="426" t="str">
        <f t="shared" si="11"/>
        <v>--</v>
      </c>
      <c r="Y33" s="172">
        <f>IF(F33="","","SI")</f>
      </c>
      <c r="Z33" s="511">
        <f t="shared" si="12"/>
      </c>
      <c r="AA33" s="52"/>
    </row>
    <row r="34" spans="2:27" s="6" customFormat="1" ht="16.5" customHeight="1">
      <c r="B34" s="47"/>
      <c r="C34" s="142"/>
      <c r="D34" s="142"/>
      <c r="E34" s="161"/>
      <c r="F34" s="581"/>
      <c r="G34" s="502"/>
      <c r="H34" s="582"/>
      <c r="I34" s="363">
        <f t="shared" si="0"/>
        <v>0</v>
      </c>
      <c r="J34" s="505"/>
      <c r="K34" s="196"/>
      <c r="L34" s="507">
        <f t="shared" si="1"/>
      </c>
      <c r="M34" s="508">
        <f t="shared" si="2"/>
      </c>
      <c r="N34" s="170"/>
      <c r="O34" s="273">
        <f>IF(F34="","","--")</f>
      </c>
      <c r="P34" s="172">
        <f t="shared" si="3"/>
      </c>
      <c r="Q34" s="583">
        <f t="shared" si="4"/>
        <v>20</v>
      </c>
      <c r="R34" s="584" t="str">
        <f t="shared" si="5"/>
        <v>--</v>
      </c>
      <c r="S34" s="577" t="str">
        <f t="shared" si="6"/>
        <v>--</v>
      </c>
      <c r="T34" s="578" t="str">
        <f t="shared" si="7"/>
        <v>--</v>
      </c>
      <c r="U34" s="374" t="str">
        <f t="shared" si="8"/>
        <v>--</v>
      </c>
      <c r="V34" s="375" t="str">
        <f t="shared" si="9"/>
        <v>--</v>
      </c>
      <c r="W34" s="579" t="str">
        <f t="shared" si="10"/>
        <v>--</v>
      </c>
      <c r="X34" s="426" t="str">
        <f t="shared" si="11"/>
        <v>--</v>
      </c>
      <c r="Y34" s="172">
        <f>IF(F34="","","SI")</f>
      </c>
      <c r="Z34" s="511">
        <f t="shared" si="12"/>
      </c>
      <c r="AA34" s="52"/>
    </row>
    <row r="35" spans="2:27" s="6" customFormat="1" ht="16.5" customHeight="1">
      <c r="B35" s="47"/>
      <c r="C35" s="142"/>
      <c r="D35" s="142"/>
      <c r="E35" s="142"/>
      <c r="F35" s="581"/>
      <c r="G35" s="502"/>
      <c r="H35" s="582"/>
      <c r="I35" s="363">
        <f t="shared" si="0"/>
        <v>0</v>
      </c>
      <c r="J35" s="505"/>
      <c r="K35" s="196"/>
      <c r="L35" s="507">
        <f t="shared" si="1"/>
      </c>
      <c r="M35" s="508">
        <f t="shared" si="2"/>
      </c>
      <c r="N35" s="170"/>
      <c r="O35" s="273">
        <f>IF(F35="","","--")</f>
      </c>
      <c r="P35" s="172">
        <f t="shared" si="3"/>
      </c>
      <c r="Q35" s="583">
        <f t="shared" si="4"/>
        <v>20</v>
      </c>
      <c r="R35" s="584" t="str">
        <f t="shared" si="5"/>
        <v>--</v>
      </c>
      <c r="S35" s="577" t="str">
        <f t="shared" si="6"/>
        <v>--</v>
      </c>
      <c r="T35" s="578" t="str">
        <f t="shared" si="7"/>
        <v>--</v>
      </c>
      <c r="U35" s="374" t="str">
        <f t="shared" si="8"/>
        <v>--</v>
      </c>
      <c r="V35" s="375" t="str">
        <f t="shared" si="9"/>
        <v>--</v>
      </c>
      <c r="W35" s="579" t="str">
        <f t="shared" si="10"/>
        <v>--</v>
      </c>
      <c r="X35" s="426" t="str">
        <f t="shared" si="11"/>
        <v>--</v>
      </c>
      <c r="Y35" s="172">
        <f>IF(F35="","","SI")</f>
      </c>
      <c r="Z35" s="511">
        <f t="shared" si="12"/>
      </c>
      <c r="AA35" s="52"/>
    </row>
    <row r="36" spans="2:27" s="6" customFormat="1" ht="16.5" customHeight="1">
      <c r="B36" s="47"/>
      <c r="C36" s="142"/>
      <c r="D36" s="142"/>
      <c r="E36" s="161"/>
      <c r="F36" s="581"/>
      <c r="G36" s="502"/>
      <c r="H36" s="582"/>
      <c r="I36" s="363">
        <f t="shared" si="0"/>
        <v>0</v>
      </c>
      <c r="J36" s="505"/>
      <c r="K36" s="196"/>
      <c r="L36" s="507">
        <f t="shared" si="1"/>
      </c>
      <c r="M36" s="508">
        <f t="shared" si="2"/>
      </c>
      <c r="N36" s="170"/>
      <c r="O36" s="273">
        <f>IF(F36="","","--")</f>
      </c>
      <c r="P36" s="172">
        <f t="shared" si="3"/>
      </c>
      <c r="Q36" s="583">
        <f t="shared" si="4"/>
        <v>20</v>
      </c>
      <c r="R36" s="584" t="str">
        <f t="shared" si="5"/>
        <v>--</v>
      </c>
      <c r="S36" s="577" t="str">
        <f t="shared" si="6"/>
        <v>--</v>
      </c>
      <c r="T36" s="578" t="str">
        <f t="shared" si="7"/>
        <v>--</v>
      </c>
      <c r="U36" s="374" t="str">
        <f t="shared" si="8"/>
        <v>--</v>
      </c>
      <c r="V36" s="375" t="str">
        <f t="shared" si="9"/>
        <v>--</v>
      </c>
      <c r="W36" s="579" t="str">
        <f t="shared" si="10"/>
        <v>--</v>
      </c>
      <c r="X36" s="426" t="str">
        <f t="shared" si="11"/>
        <v>--</v>
      </c>
      <c r="Y36" s="172">
        <f>IF(F36="","","SI")</f>
      </c>
      <c r="Z36" s="511">
        <f t="shared" si="12"/>
      </c>
      <c r="AA36" s="52"/>
    </row>
    <row r="37" spans="2:27" s="6" customFormat="1" ht="16.5" customHeight="1">
      <c r="B37" s="47"/>
      <c r="C37" s="142"/>
      <c r="D37" s="142"/>
      <c r="E37" s="142"/>
      <c r="F37" s="581"/>
      <c r="G37" s="502"/>
      <c r="H37" s="582"/>
      <c r="I37" s="363">
        <f t="shared" si="0"/>
        <v>0</v>
      </c>
      <c r="J37" s="505"/>
      <c r="K37" s="196"/>
      <c r="L37" s="507">
        <f t="shared" si="1"/>
      </c>
      <c r="M37" s="508">
        <f t="shared" si="2"/>
      </c>
      <c r="N37" s="170"/>
      <c r="O37" s="273">
        <f>IF(F37="","","--")</f>
      </c>
      <c r="P37" s="172">
        <f t="shared" si="3"/>
      </c>
      <c r="Q37" s="583">
        <f t="shared" si="4"/>
        <v>20</v>
      </c>
      <c r="R37" s="584" t="str">
        <f t="shared" si="5"/>
        <v>--</v>
      </c>
      <c r="S37" s="577" t="str">
        <f t="shared" si="6"/>
        <v>--</v>
      </c>
      <c r="T37" s="578" t="str">
        <f t="shared" si="7"/>
        <v>--</v>
      </c>
      <c r="U37" s="374" t="str">
        <f t="shared" si="8"/>
        <v>--</v>
      </c>
      <c r="V37" s="375" t="str">
        <f t="shared" si="9"/>
        <v>--</v>
      </c>
      <c r="W37" s="579" t="str">
        <f t="shared" si="10"/>
        <v>--</v>
      </c>
      <c r="X37" s="426" t="str">
        <f t="shared" si="11"/>
        <v>--</v>
      </c>
      <c r="Y37" s="172">
        <f>IF(F37="","","SI")</f>
      </c>
      <c r="Z37" s="511">
        <f t="shared" si="12"/>
      </c>
      <c r="AA37" s="52"/>
    </row>
    <row r="38" spans="2:27" s="6" customFormat="1" ht="16.5" customHeight="1" thickBot="1">
      <c r="B38" s="47"/>
      <c r="C38" s="586"/>
      <c r="D38" s="586"/>
      <c r="E38" s="586"/>
      <c r="F38" s="586"/>
      <c r="G38" s="586"/>
      <c r="H38" s="586"/>
      <c r="I38" s="383"/>
      <c r="J38" s="512"/>
      <c r="K38" s="512"/>
      <c r="L38" s="513"/>
      <c r="M38" s="513"/>
      <c r="N38" s="512"/>
      <c r="O38" s="208"/>
      <c r="P38" s="207"/>
      <c r="Q38" s="587"/>
      <c r="R38" s="588"/>
      <c r="S38" s="589"/>
      <c r="T38" s="590"/>
      <c r="U38" s="395"/>
      <c r="V38" s="396"/>
      <c r="W38" s="591"/>
      <c r="X38" s="591"/>
      <c r="Y38" s="207"/>
      <c r="Z38" s="592"/>
      <c r="AA38" s="52"/>
    </row>
    <row r="39" spans="2:27" s="6" customFormat="1" ht="16.5" customHeight="1" thickBot="1" thickTop="1">
      <c r="B39" s="47"/>
      <c r="C39" s="221" t="s">
        <v>177</v>
      </c>
      <c r="D39" s="1288" t="s">
        <v>280</v>
      </c>
      <c r="E39" s="221"/>
      <c r="F39" s="222"/>
      <c r="I39" s="8"/>
      <c r="J39" s="8"/>
      <c r="K39" s="8"/>
      <c r="L39" s="8"/>
      <c r="M39" s="8"/>
      <c r="N39" s="8"/>
      <c r="O39" s="8"/>
      <c r="P39" s="8"/>
      <c r="Q39" s="8"/>
      <c r="R39" s="593">
        <f aca="true" t="shared" si="13" ref="R39:X39">SUM(R20:R38)</f>
        <v>949271.9236</v>
      </c>
      <c r="S39" s="594">
        <f t="shared" si="13"/>
        <v>1274</v>
      </c>
      <c r="T39" s="595">
        <f t="shared" si="13"/>
        <v>1669436.86</v>
      </c>
      <c r="U39" s="405">
        <f t="shared" si="13"/>
        <v>0</v>
      </c>
      <c r="V39" s="406">
        <f t="shared" si="13"/>
        <v>0</v>
      </c>
      <c r="W39" s="596">
        <f t="shared" si="13"/>
        <v>0</v>
      </c>
      <c r="X39" s="596">
        <f t="shared" si="13"/>
        <v>0</v>
      </c>
      <c r="Z39" s="525">
        <f>ROUND(SUM(Z20:Z38),2)</f>
        <v>2601485.96</v>
      </c>
      <c r="AA39" s="597"/>
    </row>
    <row r="40" spans="2:27" s="6" customFormat="1" ht="16.5" customHeight="1" thickBot="1" thickTop="1">
      <c r="B40" s="236"/>
      <c r="C40" s="237"/>
      <c r="D40" s="237" t="s">
        <v>375</v>
      </c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8"/>
    </row>
    <row r="41" spans="6:29" ht="16.5" customHeight="1" thickTop="1">
      <c r="F41" s="598"/>
      <c r="G41" s="598"/>
      <c r="H41" s="598"/>
      <c r="I41" s="414"/>
      <c r="J41" s="414"/>
      <c r="K41" s="414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</row>
    <row r="42" spans="6:29" ht="16.5" customHeight="1">
      <c r="F42" s="598"/>
      <c r="G42" s="598"/>
      <c r="H42" s="598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</row>
    <row r="43" spans="6:29" ht="16.5" customHeight="1">
      <c r="F43" s="598"/>
      <c r="G43" s="598"/>
      <c r="H43" s="598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</row>
    <row r="44" spans="6:29" ht="16.5" customHeight="1">
      <c r="F44" s="598"/>
      <c r="G44" s="598"/>
      <c r="H44" s="598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</row>
    <row r="45" spans="6:29" ht="16.5" customHeight="1">
      <c r="F45" s="598"/>
      <c r="G45" s="598"/>
      <c r="H45" s="598"/>
      <c r="I45" s="414"/>
      <c r="J45" s="414"/>
      <c r="K45" s="414"/>
      <c r="L45" s="414"/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</row>
    <row r="46" spans="6:29" ht="16.5" customHeight="1">
      <c r="F46" s="598"/>
      <c r="G46" s="598"/>
      <c r="H46" s="598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</row>
    <row r="47" spans="6:29" ht="16.5" customHeight="1"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</row>
    <row r="48" spans="6:29" ht="16.5" customHeight="1"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</row>
    <row r="49" spans="6:29" ht="16.5" customHeight="1"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</row>
    <row r="50" spans="6:29" ht="16.5" customHeight="1"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</row>
    <row r="51" spans="6:29" ht="16.5" customHeight="1"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</row>
    <row r="52" spans="6:29" ht="16.5" customHeight="1"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</row>
    <row r="53" spans="6:29" ht="16.5" customHeight="1"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</row>
    <row r="54" spans="6:29" ht="16.5" customHeight="1"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</row>
    <row r="55" spans="6:29" ht="16.5" customHeight="1"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4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</row>
    <row r="56" spans="6:29" ht="16.5" customHeight="1"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414"/>
      <c r="Q56" s="414"/>
      <c r="R56" s="414"/>
      <c r="S56" s="414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</row>
    <row r="57" spans="6:29" ht="16.5" customHeight="1"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  <c r="Z57" s="414"/>
      <c r="AA57" s="414"/>
      <c r="AB57" s="414"/>
      <c r="AC57" s="414"/>
    </row>
    <row r="58" spans="6:29" ht="16.5" customHeight="1"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  <c r="Z58" s="414"/>
      <c r="AA58" s="414"/>
      <c r="AB58" s="414"/>
      <c r="AC58" s="414"/>
    </row>
    <row r="59" spans="6:29" ht="16.5" customHeight="1"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</row>
    <row r="60" spans="6:29" ht="16.5" customHeight="1">
      <c r="F60" s="414"/>
      <c r="G60" s="414"/>
      <c r="H60" s="414"/>
      <c r="I60" s="414"/>
      <c r="J60" s="414"/>
      <c r="K60" s="414"/>
      <c r="L60" s="414"/>
      <c r="M60" s="414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4"/>
      <c r="Z60" s="414"/>
      <c r="AA60" s="414"/>
      <c r="AB60" s="414"/>
      <c r="AC60" s="414"/>
    </row>
    <row r="61" spans="6:29" ht="16.5" customHeight="1">
      <c r="F61" s="414"/>
      <c r="G61" s="414"/>
      <c r="H61" s="414"/>
      <c r="I61" s="414"/>
      <c r="J61" s="414"/>
      <c r="K61" s="414"/>
      <c r="L61" s="414"/>
      <c r="M61" s="414"/>
      <c r="N61" s="414"/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  <c r="Z61" s="414"/>
      <c r="AA61" s="414"/>
      <c r="AB61" s="414"/>
      <c r="AC61" s="414"/>
    </row>
    <row r="62" spans="6:29" ht="16.5" customHeight="1">
      <c r="F62" s="414"/>
      <c r="G62" s="414"/>
      <c r="H62" s="414"/>
      <c r="I62" s="414"/>
      <c r="J62" s="414"/>
      <c r="K62" s="414"/>
      <c r="L62" s="414"/>
      <c r="M62" s="414"/>
      <c r="N62" s="414"/>
      <c r="O62" s="414"/>
      <c r="P62" s="414"/>
      <c r="Q62" s="414"/>
      <c r="R62" s="414"/>
      <c r="S62" s="414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</row>
    <row r="63" spans="6:29" ht="16.5" customHeight="1">
      <c r="F63" s="414"/>
      <c r="G63" s="414"/>
      <c r="H63" s="414"/>
      <c r="I63" s="414"/>
      <c r="J63" s="414"/>
      <c r="K63" s="414"/>
      <c r="L63" s="414"/>
      <c r="M63" s="414"/>
      <c r="N63" s="414"/>
      <c r="O63" s="414"/>
      <c r="P63" s="414"/>
      <c r="Q63" s="414"/>
      <c r="R63" s="414"/>
      <c r="S63" s="414"/>
      <c r="T63" s="414"/>
      <c r="U63" s="414"/>
      <c r="V63" s="414"/>
      <c r="W63" s="414"/>
      <c r="X63" s="414"/>
      <c r="Y63" s="414"/>
      <c r="Z63" s="414"/>
      <c r="AA63" s="414"/>
      <c r="AB63" s="414"/>
      <c r="AC63" s="414"/>
    </row>
    <row r="64" spans="6:29" ht="16.5" customHeight="1">
      <c r="F64" s="414"/>
      <c r="G64" s="414"/>
      <c r="H64" s="414"/>
      <c r="I64" s="414"/>
      <c r="J64" s="414"/>
      <c r="K64" s="414"/>
      <c r="L64" s="414"/>
      <c r="M64" s="414"/>
      <c r="N64" s="414"/>
      <c r="O64" s="414"/>
      <c r="P64" s="414"/>
      <c r="Q64" s="414"/>
      <c r="R64" s="414"/>
      <c r="S64" s="414"/>
      <c r="T64" s="414"/>
      <c r="U64" s="414"/>
      <c r="V64" s="414"/>
      <c r="W64" s="414"/>
      <c r="X64" s="414"/>
      <c r="Y64" s="414"/>
      <c r="Z64" s="414"/>
      <c r="AA64" s="414"/>
      <c r="AB64" s="414"/>
      <c r="AC64" s="414"/>
    </row>
    <row r="65" spans="6:29" ht="16.5" customHeight="1"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</row>
    <row r="66" spans="6:29" ht="16.5" customHeight="1"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</row>
    <row r="67" spans="6:29" ht="16.5" customHeight="1">
      <c r="F67" s="414"/>
      <c r="G67" s="414"/>
      <c r="H67" s="414"/>
      <c r="I67" s="414"/>
      <c r="J67" s="414"/>
      <c r="K67" s="414"/>
      <c r="L67" s="414"/>
      <c r="M67" s="414"/>
      <c r="N67" s="414"/>
      <c r="O67" s="414"/>
      <c r="P67" s="414"/>
      <c r="Q67" s="414"/>
      <c r="R67" s="414"/>
      <c r="S67" s="414"/>
      <c r="T67" s="414"/>
      <c r="U67" s="414"/>
      <c r="V67" s="414"/>
      <c r="W67" s="414"/>
      <c r="X67" s="414"/>
      <c r="Y67" s="414"/>
      <c r="Z67" s="414"/>
      <c r="AA67" s="414"/>
      <c r="AB67" s="414"/>
      <c r="AC67" s="414"/>
    </row>
    <row r="68" spans="6:29" ht="16.5" customHeight="1">
      <c r="F68" s="414"/>
      <c r="G68" s="414"/>
      <c r="H68" s="414"/>
      <c r="I68" s="414"/>
      <c r="J68" s="414"/>
      <c r="K68" s="414"/>
      <c r="L68" s="414"/>
      <c r="M68" s="414"/>
      <c r="N68" s="414"/>
      <c r="O68" s="414"/>
      <c r="P68" s="414"/>
      <c r="Q68" s="414"/>
      <c r="R68" s="414"/>
      <c r="S68" s="414"/>
      <c r="T68" s="414"/>
      <c r="U68" s="414"/>
      <c r="V68" s="414"/>
      <c r="W68" s="414"/>
      <c r="X68" s="414"/>
      <c r="Y68" s="414"/>
      <c r="Z68" s="414"/>
      <c r="AA68" s="414"/>
      <c r="AB68" s="414"/>
      <c r="AC68" s="414"/>
    </row>
    <row r="69" spans="6:29" ht="16.5" customHeight="1">
      <c r="F69" s="414"/>
      <c r="G69" s="414"/>
      <c r="H69" s="414"/>
      <c r="I69" s="414"/>
      <c r="J69" s="414"/>
      <c r="K69" s="414"/>
      <c r="L69" s="414"/>
      <c r="M69" s="414"/>
      <c r="N69" s="414"/>
      <c r="O69" s="414"/>
      <c r="P69" s="414"/>
      <c r="Q69" s="414"/>
      <c r="R69" s="414"/>
      <c r="S69" s="414"/>
      <c r="T69" s="414"/>
      <c r="U69" s="414"/>
      <c r="V69" s="414"/>
      <c r="W69" s="414"/>
      <c r="X69" s="414"/>
      <c r="Y69" s="414"/>
      <c r="Z69" s="414"/>
      <c r="AA69" s="414"/>
      <c r="AB69" s="414"/>
      <c r="AC69" s="414"/>
    </row>
    <row r="70" spans="6:29" ht="16.5" customHeight="1"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</row>
    <row r="71" spans="6:29" ht="16.5" customHeight="1"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</row>
    <row r="72" spans="6:29" ht="16.5" customHeight="1">
      <c r="F72" s="414"/>
      <c r="G72" s="414"/>
      <c r="H72" s="414"/>
      <c r="I72" s="414"/>
      <c r="J72" s="414"/>
      <c r="K72" s="414"/>
      <c r="L72" s="414"/>
      <c r="M72" s="414"/>
      <c r="N72" s="414"/>
      <c r="O72" s="414"/>
      <c r="P72" s="414"/>
      <c r="Q72" s="414"/>
      <c r="R72" s="414"/>
      <c r="S72" s="414"/>
      <c r="T72" s="414"/>
      <c r="U72" s="414"/>
      <c r="V72" s="414"/>
      <c r="W72" s="414"/>
      <c r="X72" s="414"/>
      <c r="Y72" s="414"/>
      <c r="Z72" s="414"/>
      <c r="AA72" s="414"/>
      <c r="AB72" s="414"/>
      <c r="AC72" s="414"/>
    </row>
    <row r="73" spans="6:29" ht="16.5" customHeight="1">
      <c r="F73" s="414"/>
      <c r="G73" s="414"/>
      <c r="H73" s="414"/>
      <c r="I73" s="414"/>
      <c r="J73" s="414"/>
      <c r="K73" s="414"/>
      <c r="L73" s="414"/>
      <c r="M73" s="414"/>
      <c r="N73" s="414"/>
      <c r="O73" s="414"/>
      <c r="P73" s="414"/>
      <c r="Q73" s="414"/>
      <c r="R73" s="414"/>
      <c r="S73" s="414"/>
      <c r="T73" s="414"/>
      <c r="U73" s="414"/>
      <c r="V73" s="414"/>
      <c r="W73" s="414"/>
      <c r="X73" s="414"/>
      <c r="Y73" s="414"/>
      <c r="Z73" s="414"/>
      <c r="AA73" s="414"/>
      <c r="AB73" s="414"/>
      <c r="AC73" s="414"/>
    </row>
    <row r="74" spans="6:29" ht="16.5" customHeight="1">
      <c r="F74" s="414"/>
      <c r="G74" s="414"/>
      <c r="H74" s="414"/>
      <c r="I74" s="414"/>
      <c r="J74" s="414"/>
      <c r="K74" s="414"/>
      <c r="L74" s="414"/>
      <c r="M74" s="414"/>
      <c r="N74" s="414"/>
      <c r="O74" s="414"/>
      <c r="P74" s="414"/>
      <c r="Q74" s="414"/>
      <c r="R74" s="414"/>
      <c r="S74" s="414"/>
      <c r="T74" s="414"/>
      <c r="U74" s="414"/>
      <c r="V74" s="414"/>
      <c r="W74" s="414"/>
      <c r="X74" s="414"/>
      <c r="Y74" s="414"/>
      <c r="Z74" s="414"/>
      <c r="AA74" s="414"/>
      <c r="AB74" s="414"/>
      <c r="AC74" s="414"/>
    </row>
    <row r="75" spans="6:29" ht="16.5" customHeight="1"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  <c r="T75" s="414"/>
      <c r="U75" s="414"/>
      <c r="V75" s="414"/>
      <c r="W75" s="414"/>
      <c r="X75" s="414"/>
      <c r="Y75" s="414"/>
      <c r="Z75" s="414"/>
      <c r="AA75" s="414"/>
      <c r="AB75" s="414"/>
      <c r="AC75" s="414"/>
    </row>
    <row r="76" spans="6:29" ht="16.5" customHeight="1">
      <c r="F76" s="414"/>
      <c r="G76" s="414"/>
      <c r="H76" s="414"/>
      <c r="I76" s="414"/>
      <c r="J76" s="414"/>
      <c r="K76" s="414"/>
      <c r="L76" s="414"/>
      <c r="M76" s="414"/>
      <c r="N76" s="414"/>
      <c r="O76" s="414"/>
      <c r="P76" s="414"/>
      <c r="Q76" s="414"/>
      <c r="R76" s="414"/>
      <c r="S76" s="414"/>
      <c r="T76" s="414"/>
      <c r="U76" s="414"/>
      <c r="V76" s="414"/>
      <c r="W76" s="414"/>
      <c r="X76" s="414"/>
      <c r="Y76" s="414"/>
      <c r="Z76" s="414"/>
      <c r="AA76" s="414"/>
      <c r="AB76" s="414"/>
      <c r="AC76" s="414"/>
    </row>
    <row r="77" spans="6:29" ht="16.5" customHeight="1">
      <c r="F77" s="414"/>
      <c r="G77" s="414"/>
      <c r="H77" s="414"/>
      <c r="I77" s="414"/>
      <c r="J77" s="414"/>
      <c r="K77" s="414"/>
      <c r="L77" s="414"/>
      <c r="M77" s="414"/>
      <c r="N77" s="414"/>
      <c r="O77" s="414"/>
      <c r="P77" s="414"/>
      <c r="Q77" s="414"/>
      <c r="R77" s="414"/>
      <c r="S77" s="414"/>
      <c r="T77" s="414"/>
      <c r="U77" s="414"/>
      <c r="V77" s="414"/>
      <c r="W77" s="414"/>
      <c r="X77" s="414"/>
      <c r="Y77" s="414"/>
      <c r="Z77" s="414"/>
      <c r="AA77" s="414"/>
      <c r="AB77" s="414"/>
      <c r="AC77" s="414"/>
    </row>
    <row r="78" spans="6:29" ht="16.5" customHeight="1">
      <c r="F78" s="414"/>
      <c r="G78" s="414"/>
      <c r="H78" s="414"/>
      <c r="I78" s="414"/>
      <c r="J78" s="414"/>
      <c r="K78" s="414"/>
      <c r="L78" s="414"/>
      <c r="M78" s="414"/>
      <c r="N78" s="414"/>
      <c r="O78" s="414"/>
      <c r="P78" s="414"/>
      <c r="Q78" s="414"/>
      <c r="R78" s="414"/>
      <c r="S78" s="414"/>
      <c r="T78" s="414"/>
      <c r="U78" s="414"/>
      <c r="V78" s="414"/>
      <c r="W78" s="414"/>
      <c r="X78" s="414"/>
      <c r="Y78" s="414"/>
      <c r="Z78" s="414"/>
      <c r="AA78" s="414"/>
      <c r="AB78" s="414"/>
      <c r="AC78" s="414"/>
    </row>
    <row r="79" spans="6:29" ht="16.5" customHeight="1">
      <c r="F79" s="414"/>
      <c r="G79" s="414"/>
      <c r="H79" s="414"/>
      <c r="I79" s="414"/>
      <c r="J79" s="414"/>
      <c r="K79" s="414"/>
      <c r="L79" s="414"/>
      <c r="M79" s="414"/>
      <c r="N79" s="414"/>
      <c r="O79" s="414"/>
      <c r="P79" s="414"/>
      <c r="Q79" s="414"/>
      <c r="R79" s="414"/>
      <c r="S79" s="414"/>
      <c r="T79" s="414"/>
      <c r="U79" s="414"/>
      <c r="V79" s="414"/>
      <c r="W79" s="414"/>
      <c r="X79" s="414"/>
      <c r="Y79" s="414"/>
      <c r="Z79" s="414"/>
      <c r="AA79" s="414"/>
      <c r="AB79" s="414"/>
      <c r="AC79" s="414"/>
    </row>
    <row r="80" spans="6:29" ht="16.5" customHeight="1">
      <c r="F80" s="414"/>
      <c r="G80" s="414"/>
      <c r="H80" s="414"/>
      <c r="I80" s="414"/>
      <c r="J80" s="414"/>
      <c r="K80" s="414"/>
      <c r="L80" s="414"/>
      <c r="M80" s="414"/>
      <c r="N80" s="414"/>
      <c r="O80" s="414"/>
      <c r="P80" s="414"/>
      <c r="Q80" s="414"/>
      <c r="R80" s="414"/>
      <c r="S80" s="414"/>
      <c r="T80" s="414"/>
      <c r="U80" s="414"/>
      <c r="V80" s="414"/>
      <c r="W80" s="414"/>
      <c r="X80" s="414"/>
      <c r="Y80" s="414"/>
      <c r="Z80" s="414"/>
      <c r="AA80" s="414"/>
      <c r="AB80" s="414"/>
      <c r="AC80" s="414"/>
    </row>
    <row r="81" spans="6:29" ht="16.5" customHeight="1">
      <c r="F81" s="414"/>
      <c r="G81" s="414"/>
      <c r="H81" s="414"/>
      <c r="I81" s="414"/>
      <c r="J81" s="414"/>
      <c r="K81" s="414"/>
      <c r="L81" s="414"/>
      <c r="M81" s="414"/>
      <c r="N81" s="414"/>
      <c r="O81" s="414"/>
      <c r="P81" s="414"/>
      <c r="Q81" s="414"/>
      <c r="R81" s="414"/>
      <c r="S81" s="414"/>
      <c r="T81" s="414"/>
      <c r="U81" s="414"/>
      <c r="V81" s="414"/>
      <c r="W81" s="414"/>
      <c r="X81" s="414"/>
      <c r="Y81" s="414"/>
      <c r="Z81" s="414"/>
      <c r="AA81" s="414"/>
      <c r="AB81" s="414"/>
      <c r="AC81" s="414"/>
    </row>
    <row r="82" spans="6:29" ht="16.5" customHeight="1"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</row>
    <row r="83" spans="6:29" ht="16.5" customHeight="1">
      <c r="F83" s="414"/>
      <c r="G83" s="414"/>
      <c r="H83" s="414"/>
      <c r="I83" s="414"/>
      <c r="J83" s="414"/>
      <c r="K83" s="414"/>
      <c r="L83" s="414"/>
      <c r="M83" s="414"/>
      <c r="N83" s="414"/>
      <c r="O83" s="414"/>
      <c r="P83" s="414"/>
      <c r="Q83" s="414"/>
      <c r="R83" s="414"/>
      <c r="S83" s="414"/>
      <c r="T83" s="414"/>
      <c r="U83" s="414"/>
      <c r="V83" s="414"/>
      <c r="W83" s="414"/>
      <c r="X83" s="414"/>
      <c r="Y83" s="414"/>
      <c r="Z83" s="414"/>
      <c r="AA83" s="414"/>
      <c r="AB83" s="414"/>
      <c r="AC83" s="414"/>
    </row>
    <row r="84" spans="6:29" ht="16.5" customHeight="1">
      <c r="F84" s="414"/>
      <c r="G84" s="414"/>
      <c r="H84" s="414"/>
      <c r="I84" s="414"/>
      <c r="J84" s="414"/>
      <c r="K84" s="414"/>
      <c r="L84" s="414"/>
      <c r="M84" s="414"/>
      <c r="N84" s="414"/>
      <c r="O84" s="414"/>
      <c r="P84" s="414"/>
      <c r="Q84" s="414"/>
      <c r="R84" s="414"/>
      <c r="S84" s="414"/>
      <c r="T84" s="414"/>
      <c r="U84" s="414"/>
      <c r="V84" s="414"/>
      <c r="W84" s="414"/>
      <c r="X84" s="414"/>
      <c r="Y84" s="414"/>
      <c r="Z84" s="414"/>
      <c r="AA84" s="414"/>
      <c r="AB84" s="414"/>
      <c r="AC84" s="414"/>
    </row>
    <row r="85" spans="6:29" ht="16.5" customHeight="1">
      <c r="F85" s="414"/>
      <c r="G85" s="414"/>
      <c r="H85" s="414"/>
      <c r="I85" s="414"/>
      <c r="J85" s="414"/>
      <c r="K85" s="414"/>
      <c r="L85" s="414"/>
      <c r="M85" s="414"/>
      <c r="N85" s="414"/>
      <c r="O85" s="414"/>
      <c r="P85" s="414"/>
      <c r="Q85" s="414"/>
      <c r="R85" s="414"/>
      <c r="S85" s="414"/>
      <c r="T85" s="414"/>
      <c r="U85" s="414"/>
      <c r="V85" s="414"/>
      <c r="W85" s="414"/>
      <c r="X85" s="414"/>
      <c r="Y85" s="414"/>
      <c r="Z85" s="414"/>
      <c r="AA85" s="414"/>
      <c r="AB85" s="414"/>
      <c r="AC85" s="414"/>
    </row>
    <row r="86" spans="6:29" ht="16.5" customHeight="1">
      <c r="F86" s="414"/>
      <c r="G86" s="414"/>
      <c r="H86" s="414"/>
      <c r="I86" s="414"/>
      <c r="J86" s="414"/>
      <c r="K86" s="414"/>
      <c r="L86" s="414"/>
      <c r="M86" s="414"/>
      <c r="N86" s="414"/>
      <c r="O86" s="414"/>
      <c r="P86" s="414"/>
      <c r="Q86" s="414"/>
      <c r="R86" s="414"/>
      <c r="S86" s="414"/>
      <c r="T86" s="414"/>
      <c r="U86" s="414"/>
      <c r="V86" s="414"/>
      <c r="W86" s="414"/>
      <c r="X86" s="414"/>
      <c r="Y86" s="414"/>
      <c r="Z86" s="414"/>
      <c r="AA86" s="414"/>
      <c r="AB86" s="414"/>
      <c r="AC86" s="414"/>
    </row>
    <row r="87" spans="6:29" ht="16.5" customHeight="1">
      <c r="F87" s="414"/>
      <c r="G87" s="414"/>
      <c r="H87" s="414"/>
      <c r="I87" s="414"/>
      <c r="J87" s="414"/>
      <c r="K87" s="414"/>
      <c r="L87" s="414"/>
      <c r="M87" s="414"/>
      <c r="N87" s="414"/>
      <c r="O87" s="414"/>
      <c r="P87" s="414"/>
      <c r="Q87" s="414"/>
      <c r="R87" s="414"/>
      <c r="S87" s="414"/>
      <c r="T87" s="414"/>
      <c r="U87" s="414"/>
      <c r="V87" s="414"/>
      <c r="W87" s="414"/>
      <c r="X87" s="414"/>
      <c r="Y87" s="414"/>
      <c r="Z87" s="414"/>
      <c r="AA87" s="414"/>
      <c r="AB87" s="414"/>
      <c r="AC87" s="414"/>
    </row>
    <row r="88" spans="6:29" ht="16.5" customHeight="1">
      <c r="F88" s="414"/>
      <c r="G88" s="414"/>
      <c r="H88" s="414"/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14"/>
      <c r="T88" s="414"/>
      <c r="U88" s="414"/>
      <c r="V88" s="414"/>
      <c r="W88" s="414"/>
      <c r="X88" s="414"/>
      <c r="Y88" s="414"/>
      <c r="Z88" s="414"/>
      <c r="AA88" s="414"/>
      <c r="AB88" s="414"/>
      <c r="AC88" s="414"/>
    </row>
    <row r="89" spans="6:29" ht="16.5" customHeight="1">
      <c r="F89" s="414"/>
      <c r="G89" s="414"/>
      <c r="H89" s="414"/>
      <c r="I89" s="414"/>
      <c r="J89" s="414"/>
      <c r="K89" s="414"/>
      <c r="L89" s="414"/>
      <c r="M89" s="414"/>
      <c r="N89" s="414"/>
      <c r="O89" s="414"/>
      <c r="P89" s="414"/>
      <c r="Q89" s="414"/>
      <c r="R89" s="414"/>
      <c r="S89" s="414"/>
      <c r="T89" s="414"/>
      <c r="U89" s="414"/>
      <c r="V89" s="414"/>
      <c r="W89" s="414"/>
      <c r="X89" s="414"/>
      <c r="Y89" s="414"/>
      <c r="Z89" s="414"/>
      <c r="AA89" s="414"/>
      <c r="AB89" s="414"/>
      <c r="AC89" s="414"/>
    </row>
    <row r="90" spans="6:29" ht="16.5" customHeight="1">
      <c r="F90" s="414"/>
      <c r="G90" s="414"/>
      <c r="H90" s="414"/>
      <c r="I90" s="414"/>
      <c r="J90" s="414"/>
      <c r="K90" s="414"/>
      <c r="L90" s="414"/>
      <c r="M90" s="414"/>
      <c r="N90" s="414"/>
      <c r="O90" s="414"/>
      <c r="P90" s="414"/>
      <c r="Q90" s="414"/>
      <c r="R90" s="414"/>
      <c r="S90" s="414"/>
      <c r="T90" s="414"/>
      <c r="U90" s="414"/>
      <c r="V90" s="414"/>
      <c r="W90" s="414"/>
      <c r="X90" s="414"/>
      <c r="Y90" s="414"/>
      <c r="Z90" s="414"/>
      <c r="AA90" s="414"/>
      <c r="AB90" s="414"/>
      <c r="AC90" s="414"/>
    </row>
    <row r="91" spans="6:29" ht="16.5" customHeight="1">
      <c r="F91" s="414"/>
      <c r="G91" s="414"/>
      <c r="H91" s="414"/>
      <c r="I91" s="414"/>
      <c r="J91" s="414"/>
      <c r="K91" s="414"/>
      <c r="L91" s="414"/>
      <c r="M91" s="414"/>
      <c r="N91" s="414"/>
      <c r="O91" s="414"/>
      <c r="P91" s="414"/>
      <c r="Q91" s="414"/>
      <c r="R91" s="414"/>
      <c r="S91" s="414"/>
      <c r="T91" s="414"/>
      <c r="U91" s="414"/>
      <c r="V91" s="414"/>
      <c r="W91" s="414"/>
      <c r="X91" s="414"/>
      <c r="Y91" s="414"/>
      <c r="Z91" s="414"/>
      <c r="AA91" s="414"/>
      <c r="AB91" s="414"/>
      <c r="AC91" s="414"/>
    </row>
    <row r="92" spans="6:29" ht="16.5" customHeight="1">
      <c r="F92" s="414"/>
      <c r="G92" s="414"/>
      <c r="H92" s="414"/>
      <c r="I92" s="414"/>
      <c r="J92" s="414"/>
      <c r="K92" s="414"/>
      <c r="L92" s="414"/>
      <c r="M92" s="414"/>
      <c r="N92" s="414"/>
      <c r="O92" s="414"/>
      <c r="P92" s="414"/>
      <c r="Q92" s="414"/>
      <c r="R92" s="414"/>
      <c r="S92" s="414"/>
      <c r="T92" s="414"/>
      <c r="U92" s="414"/>
      <c r="V92" s="414"/>
      <c r="W92" s="414"/>
      <c r="X92" s="414"/>
      <c r="Y92" s="414"/>
      <c r="Z92" s="414"/>
      <c r="AA92" s="414"/>
      <c r="AB92" s="414"/>
      <c r="AC92" s="414"/>
    </row>
    <row r="93" spans="6:29" ht="16.5" customHeight="1">
      <c r="F93" s="414"/>
      <c r="G93" s="414"/>
      <c r="H93" s="414"/>
      <c r="I93" s="414"/>
      <c r="J93" s="414"/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14"/>
      <c r="V93" s="414"/>
      <c r="W93" s="414"/>
      <c r="X93" s="414"/>
      <c r="Y93" s="414"/>
      <c r="Z93" s="414"/>
      <c r="AA93" s="414"/>
      <c r="AB93" s="414"/>
      <c r="AC93" s="414"/>
    </row>
    <row r="94" spans="6:29" ht="16.5" customHeight="1">
      <c r="F94" s="414"/>
      <c r="G94" s="414"/>
      <c r="H94" s="414"/>
      <c r="I94" s="414"/>
      <c r="J94" s="414"/>
      <c r="K94" s="414"/>
      <c r="L94" s="414"/>
      <c r="M94" s="414"/>
      <c r="N94" s="414"/>
      <c r="O94" s="414"/>
      <c r="P94" s="414"/>
      <c r="Q94" s="414"/>
      <c r="R94" s="414"/>
      <c r="S94" s="414"/>
      <c r="T94" s="414"/>
      <c r="U94" s="414"/>
      <c r="V94" s="414"/>
      <c r="W94" s="414"/>
      <c r="X94" s="414"/>
      <c r="Y94" s="414"/>
      <c r="Z94" s="414"/>
      <c r="AA94" s="414"/>
      <c r="AB94" s="414"/>
      <c r="AC94" s="414"/>
    </row>
    <row r="95" spans="6:29" ht="16.5" customHeight="1">
      <c r="F95" s="414"/>
      <c r="G95" s="414"/>
      <c r="H95" s="414"/>
      <c r="I95" s="414"/>
      <c r="J95" s="414"/>
      <c r="K95" s="414"/>
      <c r="L95" s="414"/>
      <c r="M95" s="414"/>
      <c r="N95" s="414"/>
      <c r="O95" s="414"/>
      <c r="P95" s="414"/>
      <c r="Q95" s="414"/>
      <c r="R95" s="414"/>
      <c r="S95" s="414"/>
      <c r="T95" s="414"/>
      <c r="U95" s="414"/>
      <c r="V95" s="414"/>
      <c r="W95" s="414"/>
      <c r="X95" s="414"/>
      <c r="Y95" s="414"/>
      <c r="Z95" s="414"/>
      <c r="AA95" s="414"/>
      <c r="AB95" s="414"/>
      <c r="AC95" s="414"/>
    </row>
    <row r="96" spans="6:29" ht="16.5" customHeight="1">
      <c r="F96" s="414"/>
      <c r="G96" s="414"/>
      <c r="H96" s="414"/>
      <c r="I96" s="414"/>
      <c r="J96" s="414"/>
      <c r="K96" s="414"/>
      <c r="L96" s="414"/>
      <c r="M96" s="414"/>
      <c r="N96" s="414"/>
      <c r="O96" s="414"/>
      <c r="P96" s="414"/>
      <c r="Q96" s="414"/>
      <c r="R96" s="414"/>
      <c r="S96" s="414"/>
      <c r="T96" s="414"/>
      <c r="U96" s="414"/>
      <c r="V96" s="414"/>
      <c r="W96" s="414"/>
      <c r="X96" s="414"/>
      <c r="Y96" s="414"/>
      <c r="Z96" s="414"/>
      <c r="AA96" s="414"/>
      <c r="AB96" s="414"/>
      <c r="AC96" s="414"/>
    </row>
    <row r="97" spans="6:29" ht="16.5" customHeight="1">
      <c r="F97" s="414"/>
      <c r="G97" s="414"/>
      <c r="H97" s="414"/>
      <c r="I97" s="414"/>
      <c r="J97" s="414"/>
      <c r="K97" s="414"/>
      <c r="L97" s="414"/>
      <c r="M97" s="414"/>
      <c r="N97" s="414"/>
      <c r="O97" s="414"/>
      <c r="P97" s="414"/>
      <c r="Q97" s="414"/>
      <c r="R97" s="414"/>
      <c r="S97" s="414"/>
      <c r="T97" s="414"/>
      <c r="U97" s="414"/>
      <c r="V97" s="414"/>
      <c r="W97" s="414"/>
      <c r="X97" s="414"/>
      <c r="Y97" s="414"/>
      <c r="Z97" s="414"/>
      <c r="AA97" s="414"/>
      <c r="AB97" s="414"/>
      <c r="AC97" s="414"/>
    </row>
    <row r="98" spans="6:29" ht="16.5" customHeight="1"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</row>
    <row r="99" spans="6:29" ht="16.5" customHeight="1">
      <c r="F99" s="414"/>
      <c r="G99" s="414"/>
      <c r="H99" s="414"/>
      <c r="I99" s="414"/>
      <c r="J99" s="414"/>
      <c r="K99" s="414"/>
      <c r="L99" s="414"/>
      <c r="M99" s="414"/>
      <c r="N99" s="414"/>
      <c r="O99" s="414"/>
      <c r="P99" s="414"/>
      <c r="Q99" s="414"/>
      <c r="R99" s="414"/>
      <c r="S99" s="414"/>
      <c r="T99" s="414"/>
      <c r="U99" s="414"/>
      <c r="V99" s="414"/>
      <c r="W99" s="414"/>
      <c r="X99" s="414"/>
      <c r="Y99" s="414"/>
      <c r="Z99" s="414"/>
      <c r="AA99" s="414"/>
      <c r="AB99" s="414"/>
      <c r="AC99" s="414"/>
    </row>
    <row r="100" spans="6:29" ht="16.5" customHeight="1">
      <c r="F100" s="414"/>
      <c r="G100" s="414"/>
      <c r="H100" s="414"/>
      <c r="I100" s="414"/>
      <c r="J100" s="414"/>
      <c r="K100" s="414"/>
      <c r="L100" s="414"/>
      <c r="M100" s="414"/>
      <c r="N100" s="414"/>
      <c r="O100" s="414"/>
      <c r="P100" s="414"/>
      <c r="Q100" s="414"/>
      <c r="R100" s="414"/>
      <c r="S100" s="414"/>
      <c r="T100" s="414"/>
      <c r="U100" s="414"/>
      <c r="V100" s="414"/>
      <c r="W100" s="414"/>
      <c r="X100" s="414"/>
      <c r="Y100" s="414"/>
      <c r="Z100" s="414"/>
      <c r="AA100" s="414"/>
      <c r="AB100" s="414"/>
      <c r="AC100" s="414"/>
    </row>
    <row r="101" spans="6:29" ht="16.5" customHeight="1">
      <c r="F101" s="414"/>
      <c r="G101" s="414"/>
      <c r="H101" s="414"/>
      <c r="I101" s="414"/>
      <c r="J101" s="414"/>
      <c r="K101" s="414"/>
      <c r="L101" s="414"/>
      <c r="M101" s="414"/>
      <c r="N101" s="414"/>
      <c r="O101" s="414"/>
      <c r="P101" s="414"/>
      <c r="Q101" s="414"/>
      <c r="R101" s="414"/>
      <c r="S101" s="414"/>
      <c r="T101" s="414"/>
      <c r="U101" s="414"/>
      <c r="V101" s="414"/>
      <c r="W101" s="414"/>
      <c r="X101" s="414"/>
      <c r="Y101" s="414"/>
      <c r="Z101" s="414"/>
      <c r="AA101" s="414"/>
      <c r="AB101" s="414"/>
      <c r="AC101" s="414"/>
    </row>
    <row r="102" spans="6:29" ht="16.5" customHeight="1">
      <c r="F102" s="414"/>
      <c r="G102" s="414"/>
      <c r="H102" s="414"/>
      <c r="I102" s="414"/>
      <c r="J102" s="414"/>
      <c r="K102" s="414"/>
      <c r="L102" s="414"/>
      <c r="M102" s="414"/>
      <c r="N102" s="414"/>
      <c r="O102" s="414"/>
      <c r="P102" s="414"/>
      <c r="Q102" s="414"/>
      <c r="R102" s="414"/>
      <c r="S102" s="414"/>
      <c r="T102" s="414"/>
      <c r="U102" s="414"/>
      <c r="V102" s="414"/>
      <c r="W102" s="414"/>
      <c r="X102" s="414"/>
      <c r="Y102" s="414"/>
      <c r="Z102" s="414"/>
      <c r="AA102" s="414"/>
      <c r="AB102" s="414"/>
      <c r="AC102" s="414"/>
    </row>
    <row r="103" spans="6:29" ht="16.5" customHeight="1">
      <c r="F103" s="414"/>
      <c r="G103" s="414"/>
      <c r="H103" s="414"/>
      <c r="I103" s="414"/>
      <c r="J103" s="414"/>
      <c r="K103" s="414"/>
      <c r="L103" s="414"/>
      <c r="M103" s="414"/>
      <c r="N103" s="414"/>
      <c r="O103" s="414"/>
      <c r="P103" s="414"/>
      <c r="Q103" s="414"/>
      <c r="R103" s="414"/>
      <c r="S103" s="414"/>
      <c r="T103" s="414"/>
      <c r="U103" s="414"/>
      <c r="V103" s="414"/>
      <c r="W103" s="414"/>
      <c r="X103" s="414"/>
      <c r="Y103" s="414"/>
      <c r="Z103" s="414"/>
      <c r="AA103" s="414"/>
      <c r="AB103" s="414"/>
      <c r="AC103" s="414"/>
    </row>
    <row r="104" spans="6:29" ht="16.5" customHeight="1">
      <c r="F104" s="414"/>
      <c r="G104" s="414"/>
      <c r="H104" s="414"/>
      <c r="I104" s="414"/>
      <c r="J104" s="414"/>
      <c r="K104" s="414"/>
      <c r="L104" s="414"/>
      <c r="M104" s="414"/>
      <c r="N104" s="414"/>
      <c r="O104" s="414"/>
      <c r="P104" s="414"/>
      <c r="Q104" s="414"/>
      <c r="R104" s="414"/>
      <c r="S104" s="414"/>
      <c r="T104" s="414"/>
      <c r="U104" s="414"/>
      <c r="V104" s="414"/>
      <c r="W104" s="414"/>
      <c r="X104" s="414"/>
      <c r="Y104" s="414"/>
      <c r="Z104" s="414"/>
      <c r="AA104" s="414"/>
      <c r="AB104" s="414"/>
      <c r="AC104" s="414"/>
    </row>
    <row r="105" spans="6:29" ht="16.5" customHeight="1">
      <c r="F105" s="414"/>
      <c r="G105" s="414"/>
      <c r="H105" s="414"/>
      <c r="I105" s="414"/>
      <c r="J105" s="414"/>
      <c r="K105" s="414"/>
      <c r="L105" s="414"/>
      <c r="M105" s="414"/>
      <c r="N105" s="414"/>
      <c r="O105" s="414"/>
      <c r="P105" s="414"/>
      <c r="Q105" s="414"/>
      <c r="R105" s="414"/>
      <c r="S105" s="414"/>
      <c r="T105" s="414"/>
      <c r="U105" s="414"/>
      <c r="V105" s="414"/>
      <c r="W105" s="414"/>
      <c r="X105" s="414"/>
      <c r="Y105" s="414"/>
      <c r="Z105" s="414"/>
      <c r="AA105" s="414"/>
      <c r="AB105" s="414"/>
      <c r="AC105" s="414"/>
    </row>
    <row r="106" spans="6:29" ht="16.5" customHeight="1">
      <c r="F106" s="414"/>
      <c r="G106" s="414"/>
      <c r="H106" s="414"/>
      <c r="I106" s="414"/>
      <c r="J106" s="414"/>
      <c r="K106" s="414"/>
      <c r="L106" s="414"/>
      <c r="M106" s="414"/>
      <c r="N106" s="414"/>
      <c r="O106" s="414"/>
      <c r="P106" s="414"/>
      <c r="Q106" s="414"/>
      <c r="R106" s="414"/>
      <c r="S106" s="414"/>
      <c r="T106" s="414"/>
      <c r="U106" s="414"/>
      <c r="V106" s="414"/>
      <c r="W106" s="414"/>
      <c r="X106" s="414"/>
      <c r="Y106" s="414"/>
      <c r="Z106" s="414"/>
      <c r="AA106" s="414"/>
      <c r="AB106" s="414"/>
      <c r="AC106" s="414"/>
    </row>
    <row r="107" spans="6:29" ht="16.5" customHeight="1">
      <c r="F107" s="414"/>
      <c r="G107" s="414"/>
      <c r="H107" s="414"/>
      <c r="I107" s="414"/>
      <c r="J107" s="414"/>
      <c r="K107" s="414"/>
      <c r="L107" s="414"/>
      <c r="M107" s="414"/>
      <c r="N107" s="414"/>
      <c r="O107" s="414"/>
      <c r="P107" s="414"/>
      <c r="Q107" s="414"/>
      <c r="R107" s="414"/>
      <c r="S107" s="414"/>
      <c r="T107" s="414"/>
      <c r="U107" s="414"/>
      <c r="V107" s="414"/>
      <c r="W107" s="414"/>
      <c r="X107" s="414"/>
      <c r="Y107" s="414"/>
      <c r="Z107" s="414"/>
      <c r="AA107" s="414"/>
      <c r="AB107" s="414"/>
      <c r="AC107" s="414"/>
    </row>
    <row r="108" spans="6:29" ht="16.5" customHeight="1">
      <c r="F108" s="414"/>
      <c r="G108" s="414"/>
      <c r="H108" s="414"/>
      <c r="I108" s="414"/>
      <c r="J108" s="414"/>
      <c r="K108" s="414"/>
      <c r="L108" s="414"/>
      <c r="M108" s="414"/>
      <c r="N108" s="414"/>
      <c r="O108" s="414"/>
      <c r="P108" s="414"/>
      <c r="Q108" s="414"/>
      <c r="R108" s="414"/>
      <c r="S108" s="414"/>
      <c r="T108" s="414"/>
      <c r="U108" s="414"/>
      <c r="V108" s="414"/>
      <c r="W108" s="414"/>
      <c r="X108" s="414"/>
      <c r="Y108" s="414"/>
      <c r="Z108" s="414"/>
      <c r="AA108" s="414"/>
      <c r="AB108" s="414"/>
      <c r="AC108" s="414"/>
    </row>
    <row r="109" spans="6:29" ht="16.5" customHeight="1">
      <c r="F109" s="414"/>
      <c r="G109" s="414"/>
      <c r="H109" s="414"/>
      <c r="I109" s="414"/>
      <c r="J109" s="414"/>
      <c r="K109" s="414"/>
      <c r="L109" s="414"/>
      <c r="M109" s="414"/>
      <c r="N109" s="414"/>
      <c r="O109" s="414"/>
      <c r="P109" s="414"/>
      <c r="Q109" s="414"/>
      <c r="R109" s="414"/>
      <c r="S109" s="414"/>
      <c r="T109" s="414"/>
      <c r="U109" s="414"/>
      <c r="V109" s="414"/>
      <c r="W109" s="414"/>
      <c r="X109" s="414"/>
      <c r="Y109" s="414"/>
      <c r="Z109" s="414"/>
      <c r="AA109" s="414"/>
      <c r="AB109" s="414"/>
      <c r="AC109" s="414"/>
    </row>
    <row r="110" spans="6:29" ht="16.5" customHeight="1">
      <c r="F110" s="414"/>
      <c r="G110" s="414"/>
      <c r="H110" s="414"/>
      <c r="I110" s="414"/>
      <c r="J110" s="414"/>
      <c r="K110" s="414"/>
      <c r="L110" s="414"/>
      <c r="M110" s="414"/>
      <c r="N110" s="414"/>
      <c r="O110" s="414"/>
      <c r="P110" s="414"/>
      <c r="Q110" s="414"/>
      <c r="R110" s="414"/>
      <c r="S110" s="414"/>
      <c r="T110" s="414"/>
      <c r="U110" s="414"/>
      <c r="V110" s="414"/>
      <c r="W110" s="414"/>
      <c r="X110" s="414"/>
      <c r="Y110" s="414"/>
      <c r="Z110" s="414"/>
      <c r="AA110" s="414"/>
      <c r="AB110" s="414"/>
      <c r="AC110" s="414"/>
    </row>
    <row r="111" spans="6:29" ht="16.5" customHeight="1">
      <c r="F111" s="414"/>
      <c r="G111" s="414"/>
      <c r="H111" s="414"/>
      <c r="I111" s="414"/>
      <c r="J111" s="414"/>
      <c r="K111" s="414"/>
      <c r="L111" s="414"/>
      <c r="M111" s="414"/>
      <c r="N111" s="414"/>
      <c r="O111" s="414"/>
      <c r="P111" s="414"/>
      <c r="Q111" s="414"/>
      <c r="R111" s="414"/>
      <c r="S111" s="414"/>
      <c r="T111" s="414"/>
      <c r="U111" s="414"/>
      <c r="V111" s="414"/>
      <c r="W111" s="414"/>
      <c r="X111" s="414"/>
      <c r="Y111" s="414"/>
      <c r="Z111" s="414"/>
      <c r="AA111" s="414"/>
      <c r="AB111" s="414"/>
      <c r="AC111" s="414"/>
    </row>
    <row r="112" spans="6:29" ht="16.5" customHeight="1">
      <c r="F112" s="414"/>
      <c r="G112" s="414"/>
      <c r="H112" s="414"/>
      <c r="I112" s="414"/>
      <c r="J112" s="414"/>
      <c r="K112" s="414"/>
      <c r="L112" s="414"/>
      <c r="M112" s="414"/>
      <c r="N112" s="414"/>
      <c r="O112" s="414"/>
      <c r="P112" s="414"/>
      <c r="Q112" s="414"/>
      <c r="R112" s="414"/>
      <c r="S112" s="414"/>
      <c r="T112" s="414"/>
      <c r="U112" s="414"/>
      <c r="V112" s="414"/>
      <c r="W112" s="414"/>
      <c r="X112" s="414"/>
      <c r="Y112" s="414"/>
      <c r="Z112" s="414"/>
      <c r="AA112" s="414"/>
      <c r="AB112" s="414"/>
      <c r="AC112" s="414"/>
    </row>
    <row r="113" spans="6:29" ht="16.5" customHeight="1">
      <c r="F113" s="414"/>
      <c r="G113" s="414"/>
      <c r="H113" s="414"/>
      <c r="I113" s="414"/>
      <c r="J113" s="414"/>
      <c r="K113" s="414"/>
      <c r="L113" s="414"/>
      <c r="M113" s="414"/>
      <c r="N113" s="414"/>
      <c r="O113" s="414"/>
      <c r="P113" s="414"/>
      <c r="Q113" s="414"/>
      <c r="R113" s="414"/>
      <c r="S113" s="414"/>
      <c r="T113" s="414"/>
      <c r="U113" s="414"/>
      <c r="V113" s="414"/>
      <c r="W113" s="414"/>
      <c r="X113" s="414"/>
      <c r="Y113" s="414"/>
      <c r="Z113" s="414"/>
      <c r="AA113" s="414"/>
      <c r="AB113" s="414"/>
      <c r="AC113" s="414"/>
    </row>
    <row r="114" spans="6:29" ht="16.5" customHeight="1"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4"/>
      <c r="Z114" s="414"/>
      <c r="AA114" s="414"/>
      <c r="AB114" s="414"/>
      <c r="AC114" s="414"/>
    </row>
    <row r="115" spans="6:29" ht="16.5" customHeight="1">
      <c r="F115" s="414"/>
      <c r="G115" s="414"/>
      <c r="H115" s="414"/>
      <c r="I115" s="414"/>
      <c r="J115" s="414"/>
      <c r="K115" s="414"/>
      <c r="L115" s="414"/>
      <c r="M115" s="414"/>
      <c r="N115" s="414"/>
      <c r="O115" s="414"/>
      <c r="P115" s="414"/>
      <c r="Q115" s="414"/>
      <c r="R115" s="414"/>
      <c r="S115" s="414"/>
      <c r="T115" s="414"/>
      <c r="U115" s="414"/>
      <c r="V115" s="414"/>
      <c r="W115" s="414"/>
      <c r="X115" s="414"/>
      <c r="Y115" s="414"/>
      <c r="Z115" s="414"/>
      <c r="AA115" s="414"/>
      <c r="AB115" s="414"/>
      <c r="AC115" s="414"/>
    </row>
    <row r="116" spans="6:29" ht="16.5" customHeight="1">
      <c r="F116" s="414"/>
      <c r="G116" s="414"/>
      <c r="H116" s="414"/>
      <c r="I116" s="414"/>
      <c r="J116" s="414"/>
      <c r="K116" s="414"/>
      <c r="L116" s="414"/>
      <c r="M116" s="414"/>
      <c r="N116" s="414"/>
      <c r="O116" s="414"/>
      <c r="P116" s="414"/>
      <c r="Q116" s="414"/>
      <c r="R116" s="414"/>
      <c r="S116" s="414"/>
      <c r="T116" s="414"/>
      <c r="U116" s="414"/>
      <c r="V116" s="414"/>
      <c r="W116" s="414"/>
      <c r="X116" s="414"/>
      <c r="Y116" s="414"/>
      <c r="Z116" s="414"/>
      <c r="AA116" s="414"/>
      <c r="AB116" s="414"/>
      <c r="AC116" s="414"/>
    </row>
    <row r="117" spans="6:29" ht="16.5" customHeight="1">
      <c r="F117" s="414"/>
      <c r="G117" s="414"/>
      <c r="H117" s="414"/>
      <c r="I117" s="414"/>
      <c r="J117" s="414"/>
      <c r="K117" s="414"/>
      <c r="L117" s="414"/>
      <c r="M117" s="414"/>
      <c r="N117" s="414"/>
      <c r="O117" s="414"/>
      <c r="P117" s="414"/>
      <c r="Q117" s="414"/>
      <c r="R117" s="414"/>
      <c r="S117" s="414"/>
      <c r="T117" s="414"/>
      <c r="U117" s="414"/>
      <c r="V117" s="414"/>
      <c r="W117" s="414"/>
      <c r="X117" s="414"/>
      <c r="Y117" s="414"/>
      <c r="Z117" s="414"/>
      <c r="AA117" s="414"/>
      <c r="AB117" s="414"/>
      <c r="AC117" s="414"/>
    </row>
    <row r="118" spans="6:29" ht="16.5" customHeight="1">
      <c r="F118" s="414"/>
      <c r="G118" s="414"/>
      <c r="H118" s="414"/>
      <c r="I118" s="414"/>
      <c r="J118" s="414"/>
      <c r="K118" s="414"/>
      <c r="L118" s="414"/>
      <c r="M118" s="414"/>
      <c r="N118" s="414"/>
      <c r="O118" s="414"/>
      <c r="P118" s="414"/>
      <c r="Q118" s="414"/>
      <c r="R118" s="414"/>
      <c r="S118" s="414"/>
      <c r="T118" s="414"/>
      <c r="U118" s="414"/>
      <c r="V118" s="414"/>
      <c r="W118" s="414"/>
      <c r="X118" s="414"/>
      <c r="Y118" s="414"/>
      <c r="Z118" s="414"/>
      <c r="AA118" s="414"/>
      <c r="AB118" s="414"/>
      <c r="AC118" s="414"/>
    </row>
    <row r="119" spans="6:29" ht="16.5" customHeight="1">
      <c r="F119" s="414"/>
      <c r="G119" s="414"/>
      <c r="H119" s="414"/>
      <c r="I119" s="414"/>
      <c r="J119" s="414"/>
      <c r="K119" s="414"/>
      <c r="L119" s="414"/>
      <c r="M119" s="414"/>
      <c r="N119" s="414"/>
      <c r="O119" s="414"/>
      <c r="P119" s="414"/>
      <c r="Q119" s="414"/>
      <c r="R119" s="414"/>
      <c r="S119" s="414"/>
      <c r="T119" s="414"/>
      <c r="U119" s="414"/>
      <c r="V119" s="414"/>
      <c r="W119" s="414"/>
      <c r="X119" s="414"/>
      <c r="Y119" s="414"/>
      <c r="Z119" s="414"/>
      <c r="AA119" s="414"/>
      <c r="AB119" s="414"/>
      <c r="AC119" s="414"/>
    </row>
    <row r="120" spans="6:29" ht="16.5" customHeight="1">
      <c r="F120" s="414"/>
      <c r="G120" s="414"/>
      <c r="H120" s="414"/>
      <c r="I120" s="414"/>
      <c r="J120" s="414"/>
      <c r="K120" s="414"/>
      <c r="L120" s="414"/>
      <c r="M120" s="414"/>
      <c r="N120" s="414"/>
      <c r="O120" s="414"/>
      <c r="P120" s="414"/>
      <c r="Q120" s="414"/>
      <c r="R120" s="414"/>
      <c r="S120" s="414"/>
      <c r="T120" s="414"/>
      <c r="U120" s="414"/>
      <c r="V120" s="414"/>
      <c r="W120" s="414"/>
      <c r="X120" s="414"/>
      <c r="Y120" s="414"/>
      <c r="Z120" s="414"/>
      <c r="AA120" s="414"/>
      <c r="AB120" s="414"/>
      <c r="AC120" s="414"/>
    </row>
    <row r="121" spans="6:29" ht="16.5" customHeight="1">
      <c r="F121" s="414"/>
      <c r="G121" s="414"/>
      <c r="H121" s="414"/>
      <c r="I121" s="414"/>
      <c r="J121" s="414"/>
      <c r="K121" s="414"/>
      <c r="L121" s="414"/>
      <c r="M121" s="414"/>
      <c r="N121" s="414"/>
      <c r="O121" s="414"/>
      <c r="P121" s="414"/>
      <c r="Q121" s="414"/>
      <c r="R121" s="414"/>
      <c r="S121" s="414"/>
      <c r="T121" s="414"/>
      <c r="U121" s="414"/>
      <c r="V121" s="414"/>
      <c r="W121" s="414"/>
      <c r="X121" s="414"/>
      <c r="Y121" s="414"/>
      <c r="Z121" s="414"/>
      <c r="AA121" s="414"/>
      <c r="AB121" s="414"/>
      <c r="AC121" s="414"/>
    </row>
    <row r="122" spans="6:29" ht="16.5" customHeight="1">
      <c r="F122" s="414"/>
      <c r="G122" s="414"/>
      <c r="H122" s="414"/>
      <c r="I122" s="414"/>
      <c r="J122" s="414"/>
      <c r="K122" s="414"/>
      <c r="L122" s="414"/>
      <c r="M122" s="414"/>
      <c r="N122" s="414"/>
      <c r="O122" s="414"/>
      <c r="P122" s="414"/>
      <c r="Q122" s="414"/>
      <c r="R122" s="414"/>
      <c r="S122" s="414"/>
      <c r="T122" s="414"/>
      <c r="U122" s="414"/>
      <c r="V122" s="414"/>
      <c r="W122" s="414"/>
      <c r="X122" s="414"/>
      <c r="Y122" s="414"/>
      <c r="Z122" s="414"/>
      <c r="AA122" s="414"/>
      <c r="AB122" s="414"/>
      <c r="AC122" s="414"/>
    </row>
    <row r="123" spans="6:29" ht="16.5" customHeight="1">
      <c r="F123" s="414"/>
      <c r="G123" s="414"/>
      <c r="H123" s="414"/>
      <c r="I123" s="414"/>
      <c r="J123" s="414"/>
      <c r="K123" s="414"/>
      <c r="L123" s="414"/>
      <c r="M123" s="414"/>
      <c r="N123" s="414"/>
      <c r="O123" s="414"/>
      <c r="P123" s="414"/>
      <c r="Q123" s="414"/>
      <c r="R123" s="414"/>
      <c r="S123" s="414"/>
      <c r="T123" s="414"/>
      <c r="U123" s="414"/>
      <c r="V123" s="414"/>
      <c r="W123" s="414"/>
      <c r="X123" s="414"/>
      <c r="Y123" s="414"/>
      <c r="Z123" s="414"/>
      <c r="AA123" s="414"/>
      <c r="AB123" s="414"/>
      <c r="AC123" s="414"/>
    </row>
    <row r="124" spans="6:29" ht="16.5" customHeight="1">
      <c r="F124" s="414"/>
      <c r="G124" s="414"/>
      <c r="H124" s="414"/>
      <c r="I124" s="414"/>
      <c r="J124" s="414"/>
      <c r="K124" s="414"/>
      <c r="L124" s="414"/>
      <c r="M124" s="414"/>
      <c r="N124" s="414"/>
      <c r="O124" s="414"/>
      <c r="P124" s="414"/>
      <c r="Q124" s="414"/>
      <c r="R124" s="414"/>
      <c r="S124" s="414"/>
      <c r="T124" s="414"/>
      <c r="U124" s="414"/>
      <c r="V124" s="414"/>
      <c r="W124" s="414"/>
      <c r="X124" s="414"/>
      <c r="Y124" s="414"/>
      <c r="Z124" s="414"/>
      <c r="AA124" s="414"/>
      <c r="AB124" s="414"/>
      <c r="AC124" s="414"/>
    </row>
    <row r="125" spans="6:29" ht="16.5" customHeight="1">
      <c r="F125" s="414"/>
      <c r="G125" s="414"/>
      <c r="H125" s="414"/>
      <c r="I125" s="414"/>
      <c r="J125" s="414"/>
      <c r="K125" s="414"/>
      <c r="L125" s="414"/>
      <c r="M125" s="414"/>
      <c r="N125" s="414"/>
      <c r="O125" s="414"/>
      <c r="P125" s="414"/>
      <c r="Q125" s="414"/>
      <c r="R125" s="414"/>
      <c r="S125" s="414"/>
      <c r="T125" s="414"/>
      <c r="U125" s="414"/>
      <c r="V125" s="414"/>
      <c r="W125" s="414"/>
      <c r="X125" s="414"/>
      <c r="Y125" s="414"/>
      <c r="Z125" s="414"/>
      <c r="AA125" s="414"/>
      <c r="AB125" s="414"/>
      <c r="AC125" s="414"/>
    </row>
    <row r="126" spans="6:29" ht="16.5" customHeight="1"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4"/>
      <c r="S126" s="414"/>
      <c r="T126" s="414"/>
      <c r="U126" s="414"/>
      <c r="V126" s="414"/>
      <c r="W126" s="414"/>
      <c r="X126" s="414"/>
      <c r="Y126" s="414"/>
      <c r="Z126" s="414"/>
      <c r="AA126" s="414"/>
      <c r="AB126" s="414"/>
      <c r="AC126" s="414"/>
    </row>
    <row r="127" spans="6:29" ht="16.5" customHeight="1">
      <c r="F127" s="414"/>
      <c r="G127" s="414"/>
      <c r="H127" s="414"/>
      <c r="I127" s="414"/>
      <c r="J127" s="414"/>
      <c r="K127" s="414"/>
      <c r="L127" s="414"/>
      <c r="M127" s="414"/>
      <c r="N127" s="414"/>
      <c r="O127" s="414"/>
      <c r="P127" s="414"/>
      <c r="Q127" s="414"/>
      <c r="R127" s="414"/>
      <c r="S127" s="414"/>
      <c r="T127" s="414"/>
      <c r="U127" s="414"/>
      <c r="V127" s="414"/>
      <c r="W127" s="414"/>
      <c r="X127" s="414"/>
      <c r="Y127" s="414"/>
      <c r="Z127" s="414"/>
      <c r="AA127" s="414"/>
      <c r="AB127" s="414"/>
      <c r="AC127" s="414"/>
    </row>
    <row r="128" spans="6:29" ht="16.5" customHeight="1">
      <c r="F128" s="414"/>
      <c r="G128" s="414"/>
      <c r="H128" s="414"/>
      <c r="I128" s="414"/>
      <c r="J128" s="414"/>
      <c r="K128" s="414"/>
      <c r="L128" s="414"/>
      <c r="M128" s="414"/>
      <c r="N128" s="414"/>
      <c r="O128" s="414"/>
      <c r="P128" s="414"/>
      <c r="Q128" s="414"/>
      <c r="R128" s="414"/>
      <c r="S128" s="414"/>
      <c r="T128" s="414"/>
      <c r="U128" s="414"/>
      <c r="V128" s="414"/>
      <c r="W128" s="414"/>
      <c r="X128" s="414"/>
      <c r="Y128" s="414"/>
      <c r="Z128" s="414"/>
      <c r="AA128" s="414"/>
      <c r="AB128" s="414"/>
      <c r="AC128" s="414"/>
    </row>
    <row r="129" spans="6:29" ht="16.5" customHeight="1">
      <c r="F129" s="414"/>
      <c r="G129" s="414"/>
      <c r="H129" s="414"/>
      <c r="I129" s="414"/>
      <c r="J129" s="414"/>
      <c r="K129" s="414"/>
      <c r="L129" s="414"/>
      <c r="M129" s="414"/>
      <c r="N129" s="414"/>
      <c r="O129" s="414"/>
      <c r="P129" s="414"/>
      <c r="Q129" s="414"/>
      <c r="R129" s="414"/>
      <c r="S129" s="414"/>
      <c r="T129" s="414"/>
      <c r="U129" s="414"/>
      <c r="V129" s="414"/>
      <c r="W129" s="414"/>
      <c r="X129" s="414"/>
      <c r="Y129" s="414"/>
      <c r="Z129" s="414"/>
      <c r="AA129" s="414"/>
      <c r="AB129" s="414"/>
      <c r="AC129" s="414"/>
    </row>
    <row r="130" spans="6:29" ht="16.5" customHeight="1"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4"/>
      <c r="Z130" s="414"/>
      <c r="AA130" s="414"/>
      <c r="AB130" s="414"/>
      <c r="AC130" s="414"/>
    </row>
    <row r="131" spans="6:29" ht="16.5" customHeight="1">
      <c r="F131" s="414"/>
      <c r="G131" s="414"/>
      <c r="H131" s="414"/>
      <c r="I131" s="414"/>
      <c r="J131" s="414"/>
      <c r="K131" s="414"/>
      <c r="L131" s="414"/>
      <c r="M131" s="414"/>
      <c r="N131" s="414"/>
      <c r="O131" s="414"/>
      <c r="P131" s="414"/>
      <c r="Q131" s="414"/>
      <c r="R131" s="414"/>
      <c r="S131" s="414"/>
      <c r="T131" s="414"/>
      <c r="U131" s="414"/>
      <c r="V131" s="414"/>
      <c r="W131" s="414"/>
      <c r="X131" s="414"/>
      <c r="Y131" s="414"/>
      <c r="Z131" s="414"/>
      <c r="AA131" s="414"/>
      <c r="AB131" s="414"/>
      <c r="AC131" s="414"/>
    </row>
    <row r="132" spans="6:29" ht="16.5" customHeight="1"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414"/>
      <c r="Q132" s="414"/>
      <c r="R132" s="414"/>
      <c r="S132" s="414"/>
      <c r="T132" s="414"/>
      <c r="U132" s="414"/>
      <c r="V132" s="414"/>
      <c r="W132" s="414"/>
      <c r="X132" s="414"/>
      <c r="Y132" s="414"/>
      <c r="Z132" s="414"/>
      <c r="AA132" s="414"/>
      <c r="AB132" s="414"/>
      <c r="AC132" s="414"/>
    </row>
    <row r="133" spans="6:29" ht="16.5" customHeight="1">
      <c r="F133" s="414"/>
      <c r="G133" s="414"/>
      <c r="H133" s="414"/>
      <c r="I133" s="414"/>
      <c r="J133" s="414"/>
      <c r="K133" s="414"/>
      <c r="L133" s="414"/>
      <c r="M133" s="414"/>
      <c r="N133" s="414"/>
      <c r="O133" s="414"/>
      <c r="P133" s="414"/>
      <c r="Q133" s="414"/>
      <c r="R133" s="414"/>
      <c r="S133" s="414"/>
      <c r="T133" s="414"/>
      <c r="U133" s="414"/>
      <c r="V133" s="414"/>
      <c r="W133" s="414"/>
      <c r="X133" s="414"/>
      <c r="Y133" s="414"/>
      <c r="Z133" s="414"/>
      <c r="AA133" s="414"/>
      <c r="AB133" s="414"/>
      <c r="AC133" s="414"/>
    </row>
    <row r="134" spans="6:29" ht="16.5" customHeight="1">
      <c r="F134" s="414"/>
      <c r="G134" s="414"/>
      <c r="H134" s="414"/>
      <c r="I134" s="414"/>
      <c r="J134" s="414"/>
      <c r="K134" s="414"/>
      <c r="L134" s="414"/>
      <c r="M134" s="414"/>
      <c r="N134" s="414"/>
      <c r="O134" s="414"/>
      <c r="P134" s="414"/>
      <c r="Q134" s="414"/>
      <c r="R134" s="414"/>
      <c r="S134" s="414"/>
      <c r="T134" s="414"/>
      <c r="U134" s="414"/>
      <c r="V134" s="414"/>
      <c r="W134" s="414"/>
      <c r="X134" s="414"/>
      <c r="Y134" s="414"/>
      <c r="Z134" s="414"/>
      <c r="AA134" s="414"/>
      <c r="AB134" s="414"/>
      <c r="AC134" s="414"/>
    </row>
    <row r="135" spans="6:29" ht="16.5" customHeight="1">
      <c r="F135" s="414"/>
      <c r="G135" s="414"/>
      <c r="H135" s="414"/>
      <c r="I135" s="414"/>
      <c r="J135" s="414"/>
      <c r="K135" s="414"/>
      <c r="L135" s="414"/>
      <c r="M135" s="414"/>
      <c r="N135" s="414"/>
      <c r="O135" s="414"/>
      <c r="P135" s="414"/>
      <c r="Q135" s="414"/>
      <c r="R135" s="414"/>
      <c r="S135" s="414"/>
      <c r="T135" s="414"/>
      <c r="U135" s="414"/>
      <c r="V135" s="414"/>
      <c r="W135" s="414"/>
      <c r="X135" s="414"/>
      <c r="Y135" s="414"/>
      <c r="Z135" s="414"/>
      <c r="AA135" s="414"/>
      <c r="AB135" s="414"/>
      <c r="AC135" s="414"/>
    </row>
    <row r="136" spans="6:29" ht="16.5" customHeight="1">
      <c r="F136" s="414"/>
      <c r="G136" s="414"/>
      <c r="H136" s="414"/>
      <c r="I136" s="414"/>
      <c r="J136" s="414"/>
      <c r="K136" s="414"/>
      <c r="L136" s="414"/>
      <c r="M136" s="414"/>
      <c r="N136" s="414"/>
      <c r="O136" s="414"/>
      <c r="P136" s="414"/>
      <c r="Q136" s="414"/>
      <c r="R136" s="414"/>
      <c r="S136" s="414"/>
      <c r="T136" s="414"/>
      <c r="U136" s="414"/>
      <c r="V136" s="414"/>
      <c r="W136" s="414"/>
      <c r="X136" s="414"/>
      <c r="Y136" s="414"/>
      <c r="Z136" s="414"/>
      <c r="AA136" s="414"/>
      <c r="AB136" s="414"/>
      <c r="AC136" s="414"/>
    </row>
    <row r="137" spans="6:29" ht="16.5" customHeight="1">
      <c r="F137" s="414"/>
      <c r="G137" s="414"/>
      <c r="H137" s="414"/>
      <c r="I137" s="414"/>
      <c r="J137" s="414"/>
      <c r="K137" s="414"/>
      <c r="L137" s="414"/>
      <c r="M137" s="414"/>
      <c r="N137" s="414"/>
      <c r="O137" s="414"/>
      <c r="P137" s="414"/>
      <c r="Q137" s="414"/>
      <c r="R137" s="414"/>
      <c r="S137" s="414"/>
      <c r="T137" s="414"/>
      <c r="U137" s="414"/>
      <c r="V137" s="414"/>
      <c r="W137" s="414"/>
      <c r="X137" s="414"/>
      <c r="Y137" s="414"/>
      <c r="Z137" s="414"/>
      <c r="AA137" s="414"/>
      <c r="AB137" s="414"/>
      <c r="AC137" s="414"/>
    </row>
    <row r="138" spans="6:29" ht="16.5" customHeight="1">
      <c r="F138" s="414"/>
      <c r="G138" s="414"/>
      <c r="H138" s="414"/>
      <c r="I138" s="414"/>
      <c r="J138" s="414"/>
      <c r="K138" s="414"/>
      <c r="L138" s="414"/>
      <c r="M138" s="414"/>
      <c r="N138" s="414"/>
      <c r="O138" s="414"/>
      <c r="P138" s="414"/>
      <c r="Q138" s="414"/>
      <c r="R138" s="414"/>
      <c r="S138" s="414"/>
      <c r="T138" s="414"/>
      <c r="U138" s="414"/>
      <c r="V138" s="414"/>
      <c r="W138" s="414"/>
      <c r="X138" s="414"/>
      <c r="Y138" s="414"/>
      <c r="Z138" s="414"/>
      <c r="AA138" s="414"/>
      <c r="AB138" s="414"/>
      <c r="AC138" s="414"/>
    </row>
    <row r="139" spans="6:29" ht="16.5" customHeight="1">
      <c r="F139" s="414"/>
      <c r="G139" s="414"/>
      <c r="H139" s="414"/>
      <c r="I139" s="414"/>
      <c r="J139" s="414"/>
      <c r="K139" s="414"/>
      <c r="L139" s="414"/>
      <c r="M139" s="414"/>
      <c r="N139" s="414"/>
      <c r="O139" s="414"/>
      <c r="P139" s="414"/>
      <c r="Q139" s="414"/>
      <c r="R139" s="414"/>
      <c r="S139" s="414"/>
      <c r="T139" s="414"/>
      <c r="U139" s="414"/>
      <c r="V139" s="414"/>
      <c r="W139" s="414"/>
      <c r="X139" s="414"/>
      <c r="Y139" s="414"/>
      <c r="Z139" s="414"/>
      <c r="AA139" s="414"/>
      <c r="AB139" s="414"/>
      <c r="AC139" s="414"/>
    </row>
    <row r="140" spans="6:29" ht="16.5" customHeight="1">
      <c r="F140" s="414"/>
      <c r="G140" s="414"/>
      <c r="H140" s="414"/>
      <c r="I140" s="414"/>
      <c r="J140" s="414"/>
      <c r="K140" s="414"/>
      <c r="L140" s="414"/>
      <c r="M140" s="414"/>
      <c r="N140" s="414"/>
      <c r="O140" s="414"/>
      <c r="P140" s="414"/>
      <c r="Q140" s="414"/>
      <c r="R140" s="414"/>
      <c r="S140" s="414"/>
      <c r="T140" s="414"/>
      <c r="U140" s="414"/>
      <c r="V140" s="414"/>
      <c r="W140" s="414"/>
      <c r="X140" s="414"/>
      <c r="Y140" s="414"/>
      <c r="Z140" s="414"/>
      <c r="AA140" s="414"/>
      <c r="AB140" s="414"/>
      <c r="AC140" s="414"/>
    </row>
    <row r="141" spans="6:29" ht="16.5" customHeight="1">
      <c r="F141" s="414"/>
      <c r="G141" s="414"/>
      <c r="H141" s="414"/>
      <c r="I141" s="414"/>
      <c r="J141" s="414"/>
      <c r="K141" s="414"/>
      <c r="L141" s="414"/>
      <c r="M141" s="414"/>
      <c r="N141" s="414"/>
      <c r="O141" s="414"/>
      <c r="P141" s="414"/>
      <c r="Q141" s="414"/>
      <c r="R141" s="414"/>
      <c r="S141" s="414"/>
      <c r="T141" s="414"/>
      <c r="U141" s="414"/>
      <c r="V141" s="414"/>
      <c r="W141" s="414"/>
      <c r="X141" s="414"/>
      <c r="Y141" s="414"/>
      <c r="Z141" s="414"/>
      <c r="AA141" s="414"/>
      <c r="AB141" s="414"/>
      <c r="AC141" s="414"/>
    </row>
    <row r="142" spans="6:29" ht="16.5" customHeight="1">
      <c r="F142" s="414"/>
      <c r="G142" s="414"/>
      <c r="H142" s="414"/>
      <c r="I142" s="414"/>
      <c r="J142" s="414"/>
      <c r="K142" s="414"/>
      <c r="L142" s="414"/>
      <c r="M142" s="414"/>
      <c r="N142" s="414"/>
      <c r="O142" s="414"/>
      <c r="P142" s="414"/>
      <c r="Q142" s="414"/>
      <c r="R142" s="414"/>
      <c r="S142" s="414"/>
      <c r="T142" s="414"/>
      <c r="U142" s="414"/>
      <c r="V142" s="414"/>
      <c r="W142" s="414"/>
      <c r="X142" s="414"/>
      <c r="Y142" s="414"/>
      <c r="Z142" s="414"/>
      <c r="AA142" s="414"/>
      <c r="AB142" s="414"/>
      <c r="AC142" s="414"/>
    </row>
    <row r="143" spans="6:29" ht="16.5" customHeight="1">
      <c r="F143" s="414"/>
      <c r="G143" s="414"/>
      <c r="H143" s="414"/>
      <c r="I143" s="414"/>
      <c r="J143" s="414"/>
      <c r="K143" s="414"/>
      <c r="L143" s="414"/>
      <c r="M143" s="414"/>
      <c r="N143" s="414"/>
      <c r="O143" s="414"/>
      <c r="P143" s="414"/>
      <c r="Q143" s="414"/>
      <c r="R143" s="414"/>
      <c r="S143" s="414"/>
      <c r="T143" s="414"/>
      <c r="U143" s="414"/>
      <c r="V143" s="414"/>
      <c r="W143" s="414"/>
      <c r="X143" s="414"/>
      <c r="Y143" s="414"/>
      <c r="Z143" s="414"/>
      <c r="AA143" s="414"/>
      <c r="AB143" s="414"/>
      <c r="AC143" s="414"/>
    </row>
    <row r="144" spans="6:29" ht="16.5" customHeight="1">
      <c r="F144" s="414"/>
      <c r="G144" s="414"/>
      <c r="H144" s="414"/>
      <c r="I144" s="414"/>
      <c r="J144" s="414"/>
      <c r="K144" s="414"/>
      <c r="L144" s="414"/>
      <c r="M144" s="414"/>
      <c r="N144" s="414"/>
      <c r="O144" s="414"/>
      <c r="P144" s="414"/>
      <c r="Q144" s="414"/>
      <c r="R144" s="414"/>
      <c r="S144" s="414"/>
      <c r="T144" s="414"/>
      <c r="U144" s="414"/>
      <c r="V144" s="414"/>
      <c r="W144" s="414"/>
      <c r="X144" s="414"/>
      <c r="Y144" s="414"/>
      <c r="Z144" s="414"/>
      <c r="AA144" s="414"/>
      <c r="AB144" s="414"/>
      <c r="AC144" s="414"/>
    </row>
    <row r="145" spans="6:29" ht="16.5" customHeight="1">
      <c r="F145" s="414"/>
      <c r="G145" s="414"/>
      <c r="H145" s="414"/>
      <c r="I145" s="414"/>
      <c r="J145" s="414"/>
      <c r="K145" s="414"/>
      <c r="L145" s="414"/>
      <c r="M145" s="414"/>
      <c r="N145" s="414"/>
      <c r="O145" s="414"/>
      <c r="P145" s="414"/>
      <c r="Q145" s="414"/>
      <c r="R145" s="414"/>
      <c r="S145" s="414"/>
      <c r="T145" s="414"/>
      <c r="U145" s="414"/>
      <c r="V145" s="414"/>
      <c r="W145" s="414"/>
      <c r="X145" s="414"/>
      <c r="Y145" s="414"/>
      <c r="Z145" s="414"/>
      <c r="AA145" s="414"/>
      <c r="AB145" s="414"/>
      <c r="AC145" s="414"/>
    </row>
    <row r="146" spans="6:29" ht="16.5" customHeight="1"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4"/>
      <c r="Z146" s="414"/>
      <c r="AA146" s="414"/>
      <c r="AB146" s="414"/>
      <c r="AC146" s="414"/>
    </row>
    <row r="147" spans="6:29" ht="16.5" customHeight="1">
      <c r="F147" s="414"/>
      <c r="G147" s="414"/>
      <c r="H147" s="414"/>
      <c r="I147" s="414"/>
      <c r="J147" s="414"/>
      <c r="K147" s="414"/>
      <c r="L147" s="414"/>
      <c r="M147" s="414"/>
      <c r="N147" s="414"/>
      <c r="O147" s="414"/>
      <c r="P147" s="414"/>
      <c r="Q147" s="414"/>
      <c r="R147" s="414"/>
      <c r="S147" s="414"/>
      <c r="T147" s="414"/>
      <c r="U147" s="414"/>
      <c r="V147" s="414"/>
      <c r="W147" s="414"/>
      <c r="X147" s="414"/>
      <c r="Y147" s="414"/>
      <c r="Z147" s="414"/>
      <c r="AA147" s="414"/>
      <c r="AB147" s="414"/>
      <c r="AC147" s="414"/>
    </row>
    <row r="148" spans="6:29" ht="16.5" customHeight="1">
      <c r="F148" s="414"/>
      <c r="G148" s="414"/>
      <c r="H148" s="414"/>
      <c r="AB148" s="414"/>
      <c r="AC148" s="414"/>
    </row>
    <row r="149" spans="6:8" ht="16.5" customHeight="1">
      <c r="F149" s="414"/>
      <c r="G149" s="414"/>
      <c r="H149" s="414"/>
    </row>
    <row r="150" spans="6:8" ht="16.5" customHeight="1">
      <c r="F150" s="414"/>
      <c r="G150" s="414"/>
      <c r="H150" s="414"/>
    </row>
    <row r="151" spans="6:8" ht="16.5" customHeight="1">
      <c r="F151" s="414"/>
      <c r="G151" s="414"/>
      <c r="H151" s="414"/>
    </row>
    <row r="152" spans="6:8" ht="16.5" customHeight="1">
      <c r="F152" s="414"/>
      <c r="G152" s="414"/>
      <c r="H152" s="414"/>
    </row>
    <row r="153" spans="6:8" ht="16.5" customHeight="1">
      <c r="F153" s="414"/>
      <c r="G153" s="414"/>
      <c r="H153" s="414"/>
    </row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AC157"/>
  <sheetViews>
    <sheetView zoomScale="80" zoomScaleNormal="80" zoomScalePageLayoutView="0" workbookViewId="0" topLeftCell="A1">
      <selection activeCell="L40" sqref="L40"/>
    </sheetView>
  </sheetViews>
  <sheetFormatPr defaultColWidth="11.421875" defaultRowHeight="12.75"/>
  <cols>
    <col min="1" max="2" width="4.140625" style="7" customWidth="1"/>
    <col min="3" max="3" width="5.421875" style="7" customWidth="1"/>
    <col min="4" max="5" width="13.57421875" style="7" customWidth="1"/>
    <col min="6" max="6" width="30.7109375" style="7" customWidth="1"/>
    <col min="7" max="7" width="25.7109375" style="7" customWidth="1"/>
    <col min="8" max="8" width="8.00390625" style="7" customWidth="1"/>
    <col min="9" max="9" width="6.8515625" style="7" hidden="1" customWidth="1"/>
    <col min="10" max="10" width="16.421875" style="7" customWidth="1"/>
    <col min="11" max="11" width="16.57421875" style="7" customWidth="1"/>
    <col min="12" max="15" width="9.7109375" style="7" customWidth="1"/>
    <col min="16" max="16" width="6.00390625" style="7" customWidth="1"/>
    <col min="17" max="17" width="4.00390625" style="7" hidden="1" customWidth="1"/>
    <col min="18" max="18" width="13.140625" style="7" hidden="1" customWidth="1"/>
    <col min="19" max="22" width="6.00390625" style="7" hidden="1" customWidth="1"/>
    <col min="23" max="23" width="12.00390625" style="7" hidden="1" customWidth="1"/>
    <col min="24" max="24" width="12.57421875" style="7" hidden="1" customWidth="1"/>
    <col min="25" max="25" width="9.7109375" style="7" customWidth="1"/>
    <col min="26" max="26" width="15.7109375" style="7" customWidth="1"/>
    <col min="27" max="27" width="4.140625" style="7" customWidth="1"/>
    <col min="28" max="16384" width="11.421875" style="7" customWidth="1"/>
  </cols>
  <sheetData>
    <row r="1" s="3" customFormat="1" ht="26.25">
      <c r="AA1" s="5"/>
    </row>
    <row r="2" spans="1:27" s="3" customFormat="1" ht="26.25">
      <c r="A2" s="80"/>
      <c r="B2" s="537" t="str">
        <f>+'TOT-0815'!B2</f>
        <v>ANEXO III al Memorándum D.T.E.E. N°   580 / 2016          .-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</row>
    <row r="3" s="6" customFormat="1" ht="12.75">
      <c r="A3" s="81"/>
    </row>
    <row r="4" spans="1:4" s="10" customFormat="1" ht="11.25">
      <c r="A4" s="9" t="s">
        <v>2</v>
      </c>
      <c r="B4" s="82"/>
      <c r="C4" s="82"/>
      <c r="D4" s="82"/>
    </row>
    <row r="5" spans="1:4" s="10" customFormat="1" ht="11.25">
      <c r="A5" s="9" t="s">
        <v>3</v>
      </c>
      <c r="B5" s="82"/>
      <c r="C5" s="82"/>
      <c r="D5" s="82"/>
    </row>
    <row r="6" s="6" customFormat="1" ht="13.5" thickBot="1"/>
    <row r="7" spans="2:27" s="6" customFormat="1" ht="13.5" thickTop="1"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457"/>
    </row>
    <row r="8" spans="2:27" s="13" customFormat="1" ht="20.25">
      <c r="B8" s="87"/>
      <c r="C8" s="16"/>
      <c r="D8" s="16"/>
      <c r="F8" s="88" t="s">
        <v>80</v>
      </c>
      <c r="G8" s="538"/>
      <c r="H8" s="15"/>
      <c r="I8" s="14"/>
      <c r="J8" s="14"/>
      <c r="K8" s="14"/>
      <c r="L8" s="14"/>
      <c r="M8" s="14"/>
      <c r="N8" s="14"/>
      <c r="O8" s="14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539"/>
    </row>
    <row r="9" spans="2:27" s="6" customFormat="1" ht="12.75">
      <c r="B9" s="4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52"/>
    </row>
    <row r="10" spans="2:27" s="13" customFormat="1" ht="20.25">
      <c r="B10" s="87"/>
      <c r="C10" s="16"/>
      <c r="D10" s="16"/>
      <c r="F10" s="89" t="s">
        <v>81</v>
      </c>
      <c r="H10" s="540"/>
      <c r="I10" s="541"/>
      <c r="J10" s="541"/>
      <c r="K10" s="541"/>
      <c r="L10" s="541"/>
      <c r="M10" s="541"/>
      <c r="N10" s="541"/>
      <c r="O10" s="541"/>
      <c r="P10" s="541"/>
      <c r="Q10" s="541"/>
      <c r="R10" s="16"/>
      <c r="S10" s="16"/>
      <c r="T10" s="16"/>
      <c r="U10" s="16"/>
      <c r="V10" s="16"/>
      <c r="W10" s="16"/>
      <c r="X10" s="16"/>
      <c r="Y10" s="16"/>
      <c r="Z10" s="16"/>
      <c r="AA10" s="459"/>
    </row>
    <row r="11" spans="2:27" s="6" customFormat="1" ht="16.5" customHeight="1">
      <c r="B11" s="47"/>
      <c r="C11" s="8"/>
      <c r="D11" s="8"/>
      <c r="E11" s="8"/>
      <c r="F11" s="542"/>
      <c r="H11" s="17"/>
      <c r="I11" s="92"/>
      <c r="J11" s="92"/>
      <c r="K11" s="92"/>
      <c r="L11" s="92"/>
      <c r="M11" s="92"/>
      <c r="N11" s="92"/>
      <c r="O11" s="92"/>
      <c r="P11" s="92"/>
      <c r="Q11" s="92"/>
      <c r="R11" s="8"/>
      <c r="S11" s="8"/>
      <c r="T11" s="8"/>
      <c r="U11" s="8"/>
      <c r="V11" s="8"/>
      <c r="W11" s="8"/>
      <c r="X11" s="8"/>
      <c r="Y11" s="8"/>
      <c r="Z11" s="8"/>
      <c r="AA11" s="52"/>
    </row>
    <row r="12" spans="2:27" s="13" customFormat="1" ht="20.25">
      <c r="B12" s="87"/>
      <c r="C12" s="16"/>
      <c r="D12" s="16"/>
      <c r="F12" s="89" t="s">
        <v>87</v>
      </c>
      <c r="H12" s="540"/>
      <c r="I12" s="541"/>
      <c r="J12" s="541"/>
      <c r="K12" s="541"/>
      <c r="L12" s="541"/>
      <c r="M12" s="541"/>
      <c r="N12" s="541"/>
      <c r="O12" s="541"/>
      <c r="P12" s="541"/>
      <c r="Q12" s="541"/>
      <c r="R12" s="16"/>
      <c r="S12" s="16"/>
      <c r="T12" s="16"/>
      <c r="U12" s="16"/>
      <c r="V12" s="16"/>
      <c r="W12" s="16"/>
      <c r="X12" s="16"/>
      <c r="Y12" s="16"/>
      <c r="Z12" s="16"/>
      <c r="AA12" s="459"/>
    </row>
    <row r="13" spans="2:27" s="6" customFormat="1" ht="16.5" customHeight="1">
      <c r="B13" s="47"/>
      <c r="C13" s="8"/>
      <c r="D13" s="8"/>
      <c r="E13" s="8"/>
      <c r="F13" s="542"/>
      <c r="H13" s="17"/>
      <c r="I13" s="92"/>
      <c r="J13" s="92"/>
      <c r="K13" s="92"/>
      <c r="L13" s="92"/>
      <c r="M13" s="92"/>
      <c r="N13" s="92"/>
      <c r="O13" s="92"/>
      <c r="P13" s="92"/>
      <c r="Q13" s="92"/>
      <c r="R13" s="8"/>
      <c r="S13" s="8"/>
      <c r="T13" s="8"/>
      <c r="U13" s="8"/>
      <c r="V13" s="8"/>
      <c r="W13" s="8"/>
      <c r="X13" s="8"/>
      <c r="Y13" s="8"/>
      <c r="Z13" s="8"/>
      <c r="AA13" s="52"/>
    </row>
    <row r="14" spans="2:27" s="26" customFormat="1" ht="16.5" customHeight="1">
      <c r="B14" s="27" t="str">
        <f>'TOT-0815'!B14</f>
        <v>Desde el 01 al 31 de agosto de 2015</v>
      </c>
      <c r="C14" s="31"/>
      <c r="D14" s="31"/>
      <c r="E14" s="543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3"/>
      <c r="S14" s="543"/>
      <c r="T14" s="543"/>
      <c r="U14" s="543"/>
      <c r="V14" s="543"/>
      <c r="W14" s="543"/>
      <c r="X14" s="543"/>
      <c r="Y14" s="543"/>
      <c r="Z14" s="543"/>
      <c r="AA14" s="545"/>
    </row>
    <row r="15" spans="2:27" s="6" customFormat="1" ht="16.5" customHeight="1" thickBot="1">
      <c r="B15" s="4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R15" s="8"/>
      <c r="S15" s="8"/>
      <c r="T15" s="8"/>
      <c r="U15" s="8"/>
      <c r="V15" s="8"/>
      <c r="W15" s="8"/>
      <c r="X15" s="8"/>
      <c r="Y15" s="8"/>
      <c r="Z15" s="8"/>
      <c r="AA15" s="52"/>
    </row>
    <row r="16" spans="2:27" s="6" customFormat="1" ht="16.5" customHeight="1" thickBot="1" thickTop="1">
      <c r="B16" s="47"/>
      <c r="C16" s="8"/>
      <c r="D16" s="8"/>
      <c r="E16" s="8"/>
      <c r="F16" s="546" t="s">
        <v>57</v>
      </c>
      <c r="G16" s="276"/>
      <c r="H16" s="312">
        <v>0.319</v>
      </c>
      <c r="I16" s="471"/>
      <c r="J16" s="7"/>
      <c r="K16" s="8"/>
      <c r="L16" s="8"/>
      <c r="M16" s="8"/>
      <c r="N16" s="8"/>
      <c r="O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52"/>
    </row>
    <row r="17" spans="2:27" s="6" customFormat="1" ht="16.5" customHeight="1" thickBot="1" thickTop="1">
      <c r="B17" s="47"/>
      <c r="C17" s="8"/>
      <c r="D17" s="8"/>
      <c r="E17" s="8"/>
      <c r="F17" s="547" t="s">
        <v>58</v>
      </c>
      <c r="G17" s="548"/>
      <c r="H17" s="549">
        <v>20</v>
      </c>
      <c r="I17" s="471"/>
      <c r="J17" s="7"/>
      <c r="K17" s="99"/>
      <c r="L17" s="100"/>
      <c r="M17" s="8"/>
      <c r="N17" s="8"/>
      <c r="O17" s="8"/>
      <c r="Q17" s="8"/>
      <c r="R17" s="8"/>
      <c r="S17" s="8"/>
      <c r="T17" s="101"/>
      <c r="U17" s="101"/>
      <c r="V17" s="101"/>
      <c r="W17" s="101"/>
      <c r="X17" s="101"/>
      <c r="Y17" s="101"/>
      <c r="Z17" s="101"/>
      <c r="AA17" s="52"/>
    </row>
    <row r="18" spans="2:27" s="6" customFormat="1" ht="16.5" customHeight="1" thickBot="1" thickTop="1">
      <c r="B18" s="47"/>
      <c r="C18" s="102">
        <v>3</v>
      </c>
      <c r="D18" s="102">
        <v>4</v>
      </c>
      <c r="E18" s="102">
        <v>5</v>
      </c>
      <c r="F18" s="102">
        <v>6</v>
      </c>
      <c r="G18" s="102">
        <v>7</v>
      </c>
      <c r="H18" s="102">
        <v>8</v>
      </c>
      <c r="I18" s="102">
        <v>9</v>
      </c>
      <c r="J18" s="102">
        <v>10</v>
      </c>
      <c r="K18" s="102">
        <v>11</v>
      </c>
      <c r="L18" s="102">
        <v>12</v>
      </c>
      <c r="M18" s="102">
        <v>13</v>
      </c>
      <c r="N18" s="102">
        <v>14</v>
      </c>
      <c r="O18" s="102">
        <v>15</v>
      </c>
      <c r="P18" s="102">
        <v>16</v>
      </c>
      <c r="Q18" s="102">
        <v>17</v>
      </c>
      <c r="R18" s="102">
        <v>18</v>
      </c>
      <c r="S18" s="102">
        <v>19</v>
      </c>
      <c r="T18" s="102">
        <v>20</v>
      </c>
      <c r="U18" s="102">
        <v>21</v>
      </c>
      <c r="V18" s="102">
        <v>22</v>
      </c>
      <c r="W18" s="102">
        <v>23</v>
      </c>
      <c r="X18" s="102">
        <v>24</v>
      </c>
      <c r="Y18" s="102">
        <v>25</v>
      </c>
      <c r="Z18" s="102">
        <v>26</v>
      </c>
      <c r="AA18" s="52"/>
    </row>
    <row r="19" spans="2:27" s="6" customFormat="1" ht="33.75" customHeight="1" thickBot="1" thickTop="1">
      <c r="B19" s="47"/>
      <c r="C19" s="318" t="s">
        <v>30</v>
      </c>
      <c r="D19" s="103" t="s">
        <v>31</v>
      </c>
      <c r="E19" s="103" t="s">
        <v>32</v>
      </c>
      <c r="F19" s="106" t="s">
        <v>59</v>
      </c>
      <c r="G19" s="104" t="s">
        <v>60</v>
      </c>
      <c r="H19" s="550" t="s">
        <v>83</v>
      </c>
      <c r="I19" s="323" t="s">
        <v>37</v>
      </c>
      <c r="J19" s="104" t="s">
        <v>38</v>
      </c>
      <c r="K19" s="104" t="s">
        <v>39</v>
      </c>
      <c r="L19" s="106" t="s">
        <v>40</v>
      </c>
      <c r="M19" s="106" t="s">
        <v>41</v>
      </c>
      <c r="N19" s="111" t="s">
        <v>176</v>
      </c>
      <c r="O19" s="111" t="s">
        <v>42</v>
      </c>
      <c r="P19" s="104" t="s">
        <v>44</v>
      </c>
      <c r="Q19" s="323" t="s">
        <v>36</v>
      </c>
      <c r="R19" s="551" t="s">
        <v>73</v>
      </c>
      <c r="S19" s="552" t="s">
        <v>84</v>
      </c>
      <c r="T19" s="553"/>
      <c r="U19" s="328" t="s">
        <v>85</v>
      </c>
      <c r="V19" s="329"/>
      <c r="W19" s="554" t="s">
        <v>49</v>
      </c>
      <c r="X19" s="327" t="s">
        <v>46</v>
      </c>
      <c r="Y19" s="122" t="s">
        <v>51</v>
      </c>
      <c r="Z19" s="555" t="s">
        <v>52</v>
      </c>
      <c r="AA19" s="52"/>
    </row>
    <row r="20" spans="2:27" s="6" customFormat="1" ht="16.5" customHeight="1" thickTop="1">
      <c r="B20" s="47"/>
      <c r="C20" s="332"/>
      <c r="D20" s="332"/>
      <c r="E20" s="332"/>
      <c r="F20" s="556"/>
      <c r="G20" s="556"/>
      <c r="H20" s="556"/>
      <c r="I20" s="420"/>
      <c r="J20" s="557"/>
      <c r="K20" s="557"/>
      <c r="L20" s="558"/>
      <c r="M20" s="558"/>
      <c r="N20" s="556"/>
      <c r="O20" s="143"/>
      <c r="P20" s="558"/>
      <c r="Q20" s="559"/>
      <c r="R20" s="560"/>
      <c r="S20" s="561"/>
      <c r="T20" s="562"/>
      <c r="U20" s="341"/>
      <c r="V20" s="342"/>
      <c r="W20" s="563"/>
      <c r="X20" s="563"/>
      <c r="Y20" s="564"/>
      <c r="Z20" s="565"/>
      <c r="AA20" s="52"/>
    </row>
    <row r="21" spans="2:27" s="6" customFormat="1" ht="16.5" customHeight="1">
      <c r="B21" s="47"/>
      <c r="C21" s="142"/>
      <c r="D21" s="142"/>
      <c r="E21" s="142"/>
      <c r="F21" s="566"/>
      <c r="G21" s="567"/>
      <c r="H21" s="568"/>
      <c r="I21" s="569"/>
      <c r="J21" s="570"/>
      <c r="K21" s="571"/>
      <c r="L21" s="572"/>
      <c r="M21" s="573"/>
      <c r="N21" s="574"/>
      <c r="O21" s="149"/>
      <c r="P21" s="424"/>
      <c r="Q21" s="575"/>
      <c r="R21" s="576"/>
      <c r="S21" s="577"/>
      <c r="T21" s="578"/>
      <c r="U21" s="354"/>
      <c r="V21" s="355"/>
      <c r="W21" s="579"/>
      <c r="X21" s="579"/>
      <c r="Y21" s="424"/>
      <c r="Z21" s="580"/>
      <c r="AA21" s="52"/>
    </row>
    <row r="22" spans="2:27" s="6" customFormat="1" ht="16.5" customHeight="1">
      <c r="B22" s="47"/>
      <c r="C22" s="142">
        <v>93</v>
      </c>
      <c r="D22" s="142">
        <v>282562</v>
      </c>
      <c r="E22" s="250">
        <v>2672</v>
      </c>
      <c r="F22" s="1285" t="s">
        <v>267</v>
      </c>
      <c r="G22" s="494" t="s">
        <v>302</v>
      </c>
      <c r="H22" s="487">
        <v>80</v>
      </c>
      <c r="I22" s="363">
        <f aca="true" t="shared" si="0" ref="I22:I41">H22*$H$16</f>
        <v>25.52</v>
      </c>
      <c r="J22" s="881">
        <v>42217</v>
      </c>
      <c r="K22" s="1286">
        <v>42247.99998842592</v>
      </c>
      <c r="L22" s="507">
        <f>IF(F22="","",(K22-J22)*24)</f>
        <v>743.9997222221573</v>
      </c>
      <c r="M22" s="508">
        <f>IF(F22="","",ROUND((K22-J22)*24*60,0))</f>
        <v>44640</v>
      </c>
      <c r="N22" s="665" t="s">
        <v>191</v>
      </c>
      <c r="O22" s="922" t="s">
        <v>253</v>
      </c>
      <c r="P22" s="172" t="str">
        <f>IF(F22="","",IF(OR(N22="P",N22="RP"),"--","NO"))</f>
        <v>--</v>
      </c>
      <c r="Q22" s="583">
        <f>IF(OR(N22="P",N22="RP"),$H$17/10,$H$17)</f>
        <v>2</v>
      </c>
      <c r="R22" s="584">
        <f>IF(N22="P",I22*Q22*ROUND(M22/60,2),"--")</f>
        <v>37973.76</v>
      </c>
      <c r="S22" s="577" t="str">
        <f>IF(AND(N22="F",P22="NO"),I22*Q22,"--")</f>
        <v>--</v>
      </c>
      <c r="T22" s="578" t="str">
        <f>IF(N22="F",I22*Q22*ROUND(M22/60,2),"--")</f>
        <v>--</v>
      </c>
      <c r="U22" s="374" t="str">
        <f>IF(AND(N22="R",P22="NO"),I22*Q22*O22/100,"--")</f>
        <v>--</v>
      </c>
      <c r="V22" s="375" t="str">
        <f>IF(N22="R",I22*Q22*O22/100*ROUND(M22/60,2),"--")</f>
        <v>--</v>
      </c>
      <c r="W22" s="579" t="str">
        <f>IF(N22="RF",I22*Q22*ROUND(M22/60,2),"--")</f>
        <v>--</v>
      </c>
      <c r="X22" s="426" t="str">
        <f>IF(N22="RP",I22*Q22*O22/100*ROUND(M22/60,2),"--")</f>
        <v>--</v>
      </c>
      <c r="Y22" s="172" t="s">
        <v>86</v>
      </c>
      <c r="Z22" s="511">
        <f aca="true" t="shared" si="1" ref="Z22:Z41">IF(F22="","",SUM(R22:X22)*IF(Y22="SI",1,2)*IF(AND(O22&lt;&gt;"--",N22="RF"),O22/100,1))</f>
        <v>37973.76</v>
      </c>
      <c r="AA22" s="52"/>
    </row>
    <row r="23" spans="2:27" s="6" customFormat="1" ht="16.5" customHeight="1">
      <c r="B23" s="47"/>
      <c r="C23" s="142">
        <v>94</v>
      </c>
      <c r="D23" s="142">
        <v>291325</v>
      </c>
      <c r="E23" s="161">
        <v>2671</v>
      </c>
      <c r="F23" s="581" t="s">
        <v>267</v>
      </c>
      <c r="G23" s="502" t="s">
        <v>268</v>
      </c>
      <c r="H23" s="582">
        <v>80</v>
      </c>
      <c r="I23" s="363">
        <f t="shared" si="0"/>
        <v>25.52</v>
      </c>
      <c r="J23" s="505">
        <v>42233.31805555556</v>
      </c>
      <c r="K23" s="196">
        <v>42233.65625</v>
      </c>
      <c r="L23" s="507">
        <f aca="true" t="shared" si="2" ref="L23:L41">IF(F23="","",(K23-J23)*24)</f>
        <v>8.116666666581295</v>
      </c>
      <c r="M23" s="508">
        <f aca="true" t="shared" si="3" ref="M23:M41">IF(F23="","",ROUND((K23-J23)*24*60,0))</f>
        <v>487</v>
      </c>
      <c r="N23" s="170" t="s">
        <v>191</v>
      </c>
      <c r="O23" s="922" t="s">
        <v>253</v>
      </c>
      <c r="P23" s="172" t="str">
        <f aca="true" t="shared" si="4" ref="P23:P41">IF(F23="","",IF(OR(N23="P",N23="RP"),"--","NO"))</f>
        <v>--</v>
      </c>
      <c r="Q23" s="583">
        <f aca="true" t="shared" si="5" ref="Q23:Q41">IF(OR(N23="P",N23="RP"),$H$17/10,$H$17)</f>
        <v>2</v>
      </c>
      <c r="R23" s="584">
        <f aca="true" t="shared" si="6" ref="R23:R41">IF(N23="P",I23*Q23*ROUND(M23/60,2),"--")</f>
        <v>414.44479999999993</v>
      </c>
      <c r="S23" s="577" t="str">
        <f aca="true" t="shared" si="7" ref="S23:S41">IF(AND(N23="F",P23="NO"),I23*Q23,"--")</f>
        <v>--</v>
      </c>
      <c r="T23" s="578" t="str">
        <f aca="true" t="shared" si="8" ref="T23:T41">IF(N23="F",I23*Q23*ROUND(M23/60,2),"--")</f>
        <v>--</v>
      </c>
      <c r="U23" s="374" t="str">
        <f aca="true" t="shared" si="9" ref="U23:U41">IF(AND(N23="R",P23="NO"),I23*Q23*O23/100,"--")</f>
        <v>--</v>
      </c>
      <c r="V23" s="375" t="str">
        <f aca="true" t="shared" si="10" ref="V23:V41">IF(N23="R",I23*Q23*O23/100*ROUND(M23/60,2),"--")</f>
        <v>--</v>
      </c>
      <c r="W23" s="579" t="str">
        <f aca="true" t="shared" si="11" ref="W23:W41">IF(N23="RF",I23*Q23*ROUND(M23/60,2),"--")</f>
        <v>--</v>
      </c>
      <c r="X23" s="426" t="str">
        <f aca="true" t="shared" si="12" ref="X23:X41">IF(N23="RP",I23*Q23*O23/100*ROUND(M23/60,2),"--")</f>
        <v>--</v>
      </c>
      <c r="Y23" s="172" t="s">
        <v>86</v>
      </c>
      <c r="Z23" s="511">
        <f t="shared" si="1"/>
        <v>414.44479999999993</v>
      </c>
      <c r="AA23" s="52"/>
    </row>
    <row r="24" spans="2:27" s="6" customFormat="1" ht="16.5" customHeight="1">
      <c r="B24" s="47"/>
      <c r="C24" s="142">
        <v>95</v>
      </c>
      <c r="D24" s="142">
        <v>291330</v>
      </c>
      <c r="E24" s="142">
        <v>2671</v>
      </c>
      <c r="F24" s="581" t="s">
        <v>267</v>
      </c>
      <c r="G24" s="502" t="s">
        <v>268</v>
      </c>
      <c r="H24" s="582">
        <v>80</v>
      </c>
      <c r="I24" s="363">
        <f t="shared" si="0"/>
        <v>25.52</v>
      </c>
      <c r="J24" s="505">
        <v>42234.370833333334</v>
      </c>
      <c r="K24" s="196">
        <v>42234.666666666664</v>
      </c>
      <c r="L24" s="507">
        <f t="shared" si="2"/>
        <v>7.099999999918509</v>
      </c>
      <c r="M24" s="508">
        <f t="shared" si="3"/>
        <v>426</v>
      </c>
      <c r="N24" s="170" t="s">
        <v>191</v>
      </c>
      <c r="O24" s="922" t="s">
        <v>253</v>
      </c>
      <c r="P24" s="172" t="str">
        <f t="shared" si="4"/>
        <v>--</v>
      </c>
      <c r="Q24" s="583">
        <f t="shared" si="5"/>
        <v>2</v>
      </c>
      <c r="R24" s="584">
        <f t="shared" si="6"/>
        <v>362.38399999999996</v>
      </c>
      <c r="S24" s="577" t="str">
        <f t="shared" si="7"/>
        <v>--</v>
      </c>
      <c r="T24" s="578" t="str">
        <f t="shared" si="8"/>
        <v>--</v>
      </c>
      <c r="U24" s="374" t="str">
        <f t="shared" si="9"/>
        <v>--</v>
      </c>
      <c r="V24" s="375" t="str">
        <f t="shared" si="10"/>
        <v>--</v>
      </c>
      <c r="W24" s="579" t="str">
        <f t="shared" si="11"/>
        <v>--</v>
      </c>
      <c r="X24" s="426" t="str">
        <f t="shared" si="12"/>
        <v>--</v>
      </c>
      <c r="Y24" s="172" t="s">
        <v>86</v>
      </c>
      <c r="Z24" s="511">
        <f t="shared" si="1"/>
        <v>362.38399999999996</v>
      </c>
      <c r="AA24" s="52"/>
    </row>
    <row r="25" spans="2:27" s="6" customFormat="1" ht="16.5" customHeight="1">
      <c r="B25" s="47"/>
      <c r="C25" s="142"/>
      <c r="D25" s="142"/>
      <c r="E25" s="161"/>
      <c r="F25" s="581"/>
      <c r="G25" s="502"/>
      <c r="H25" s="582"/>
      <c r="I25" s="363">
        <f t="shared" si="0"/>
        <v>0</v>
      </c>
      <c r="J25" s="505"/>
      <c r="K25" s="196"/>
      <c r="L25" s="507">
        <f t="shared" si="2"/>
      </c>
      <c r="M25" s="508">
        <f t="shared" si="3"/>
      </c>
      <c r="N25" s="170"/>
      <c r="O25" s="273">
        <f aca="true" t="shared" si="13" ref="O25:O41">IF(F25="","","--")</f>
      </c>
      <c r="P25" s="172">
        <f t="shared" si="4"/>
      </c>
      <c r="Q25" s="583">
        <f t="shared" si="5"/>
        <v>20</v>
      </c>
      <c r="R25" s="584" t="str">
        <f t="shared" si="6"/>
        <v>--</v>
      </c>
      <c r="S25" s="577" t="str">
        <f t="shared" si="7"/>
        <v>--</v>
      </c>
      <c r="T25" s="578" t="str">
        <f t="shared" si="8"/>
        <v>--</v>
      </c>
      <c r="U25" s="374" t="str">
        <f t="shared" si="9"/>
        <v>--</v>
      </c>
      <c r="V25" s="375" t="str">
        <f t="shared" si="10"/>
        <v>--</v>
      </c>
      <c r="W25" s="579" t="str">
        <f t="shared" si="11"/>
        <v>--</v>
      </c>
      <c r="X25" s="426" t="str">
        <f t="shared" si="12"/>
        <v>--</v>
      </c>
      <c r="Y25" s="172">
        <f aca="true" t="shared" si="14" ref="Y25:Y41">IF(F25="","","SI")</f>
      </c>
      <c r="Z25" s="511">
        <f t="shared" si="1"/>
      </c>
      <c r="AA25" s="52"/>
    </row>
    <row r="26" spans="2:27" s="6" customFormat="1" ht="16.5" customHeight="1">
      <c r="B26" s="47"/>
      <c r="C26" s="142"/>
      <c r="D26" s="142"/>
      <c r="E26" s="142"/>
      <c r="F26" s="581"/>
      <c r="G26" s="502"/>
      <c r="H26" s="582"/>
      <c r="I26" s="363">
        <f t="shared" si="0"/>
        <v>0</v>
      </c>
      <c r="J26" s="505"/>
      <c r="K26" s="196"/>
      <c r="L26" s="507">
        <f t="shared" si="2"/>
      </c>
      <c r="M26" s="508">
        <f t="shared" si="3"/>
      </c>
      <c r="N26" s="170"/>
      <c r="O26" s="273">
        <f t="shared" si="13"/>
      </c>
      <c r="P26" s="172">
        <f t="shared" si="4"/>
      </c>
      <c r="Q26" s="583">
        <f t="shared" si="5"/>
        <v>20</v>
      </c>
      <c r="R26" s="584" t="str">
        <f t="shared" si="6"/>
        <v>--</v>
      </c>
      <c r="S26" s="577" t="str">
        <f t="shared" si="7"/>
        <v>--</v>
      </c>
      <c r="T26" s="578" t="str">
        <f t="shared" si="8"/>
        <v>--</v>
      </c>
      <c r="U26" s="374" t="str">
        <f t="shared" si="9"/>
        <v>--</v>
      </c>
      <c r="V26" s="375" t="str">
        <f t="shared" si="10"/>
        <v>--</v>
      </c>
      <c r="W26" s="579" t="str">
        <f t="shared" si="11"/>
        <v>--</v>
      </c>
      <c r="X26" s="426" t="str">
        <f t="shared" si="12"/>
        <v>--</v>
      </c>
      <c r="Y26" s="172">
        <f t="shared" si="14"/>
      </c>
      <c r="Z26" s="511">
        <f t="shared" si="1"/>
      </c>
      <c r="AA26" s="585"/>
    </row>
    <row r="27" spans="2:27" s="6" customFormat="1" ht="16.5" customHeight="1">
      <c r="B27" s="47"/>
      <c r="C27" s="142"/>
      <c r="D27" s="142"/>
      <c r="E27" s="161"/>
      <c r="F27" s="581"/>
      <c r="G27" s="502"/>
      <c r="H27" s="582"/>
      <c r="I27" s="363">
        <f t="shared" si="0"/>
        <v>0</v>
      </c>
      <c r="J27" s="505"/>
      <c r="K27" s="196"/>
      <c r="L27" s="507">
        <f t="shared" si="2"/>
      </c>
      <c r="M27" s="508">
        <f t="shared" si="3"/>
      </c>
      <c r="N27" s="170"/>
      <c r="O27" s="273">
        <f t="shared" si="13"/>
      </c>
      <c r="P27" s="172">
        <f t="shared" si="4"/>
      </c>
      <c r="Q27" s="583">
        <f t="shared" si="5"/>
        <v>20</v>
      </c>
      <c r="R27" s="584" t="str">
        <f t="shared" si="6"/>
        <v>--</v>
      </c>
      <c r="S27" s="577" t="str">
        <f t="shared" si="7"/>
        <v>--</v>
      </c>
      <c r="T27" s="578" t="str">
        <f t="shared" si="8"/>
        <v>--</v>
      </c>
      <c r="U27" s="374" t="str">
        <f t="shared" si="9"/>
        <v>--</v>
      </c>
      <c r="V27" s="375" t="str">
        <f t="shared" si="10"/>
        <v>--</v>
      </c>
      <c r="W27" s="579" t="str">
        <f t="shared" si="11"/>
        <v>--</v>
      </c>
      <c r="X27" s="426" t="str">
        <f t="shared" si="12"/>
        <v>--</v>
      </c>
      <c r="Y27" s="172">
        <f t="shared" si="14"/>
      </c>
      <c r="Z27" s="511">
        <f t="shared" si="1"/>
      </c>
      <c r="AA27" s="585"/>
    </row>
    <row r="28" spans="2:27" s="6" customFormat="1" ht="16.5" customHeight="1">
      <c r="B28" s="47"/>
      <c r="C28" s="142"/>
      <c r="D28" s="142"/>
      <c r="E28" s="142"/>
      <c r="F28" s="581"/>
      <c r="G28" s="502"/>
      <c r="H28" s="582"/>
      <c r="I28" s="363">
        <f t="shared" si="0"/>
        <v>0</v>
      </c>
      <c r="J28" s="505"/>
      <c r="K28" s="196"/>
      <c r="L28" s="507">
        <f t="shared" si="2"/>
      </c>
      <c r="M28" s="508">
        <f t="shared" si="3"/>
      </c>
      <c r="N28" s="170"/>
      <c r="O28" s="273">
        <f t="shared" si="13"/>
      </c>
      <c r="P28" s="172">
        <f t="shared" si="4"/>
      </c>
      <c r="Q28" s="583">
        <f t="shared" si="5"/>
        <v>20</v>
      </c>
      <c r="R28" s="584" t="str">
        <f t="shared" si="6"/>
        <v>--</v>
      </c>
      <c r="S28" s="577" t="str">
        <f t="shared" si="7"/>
        <v>--</v>
      </c>
      <c r="T28" s="578" t="str">
        <f t="shared" si="8"/>
        <v>--</v>
      </c>
      <c r="U28" s="374" t="str">
        <f t="shared" si="9"/>
        <v>--</v>
      </c>
      <c r="V28" s="375" t="str">
        <f t="shared" si="10"/>
        <v>--</v>
      </c>
      <c r="W28" s="579" t="str">
        <f t="shared" si="11"/>
        <v>--</v>
      </c>
      <c r="X28" s="426" t="str">
        <f t="shared" si="12"/>
        <v>--</v>
      </c>
      <c r="Y28" s="172">
        <f t="shared" si="14"/>
      </c>
      <c r="Z28" s="511">
        <f t="shared" si="1"/>
      </c>
      <c r="AA28" s="585"/>
    </row>
    <row r="29" spans="2:27" s="6" customFormat="1" ht="16.5" customHeight="1">
      <c r="B29" s="47"/>
      <c r="C29" s="142"/>
      <c r="D29" s="142"/>
      <c r="E29" s="161"/>
      <c r="F29" s="581"/>
      <c r="G29" s="502"/>
      <c r="H29" s="582"/>
      <c r="I29" s="363">
        <f t="shared" si="0"/>
        <v>0</v>
      </c>
      <c r="J29" s="505"/>
      <c r="K29" s="196"/>
      <c r="L29" s="507">
        <f t="shared" si="2"/>
      </c>
      <c r="M29" s="508">
        <f t="shared" si="3"/>
      </c>
      <c r="N29" s="170"/>
      <c r="O29" s="273">
        <f t="shared" si="13"/>
      </c>
      <c r="P29" s="172">
        <f t="shared" si="4"/>
      </c>
      <c r="Q29" s="583">
        <f t="shared" si="5"/>
        <v>20</v>
      </c>
      <c r="R29" s="584" t="str">
        <f t="shared" si="6"/>
        <v>--</v>
      </c>
      <c r="S29" s="577" t="str">
        <f t="shared" si="7"/>
        <v>--</v>
      </c>
      <c r="T29" s="578" t="str">
        <f t="shared" si="8"/>
        <v>--</v>
      </c>
      <c r="U29" s="374" t="str">
        <f t="shared" si="9"/>
        <v>--</v>
      </c>
      <c r="V29" s="375" t="str">
        <f t="shared" si="10"/>
        <v>--</v>
      </c>
      <c r="W29" s="579" t="str">
        <f t="shared" si="11"/>
        <v>--</v>
      </c>
      <c r="X29" s="426" t="str">
        <f t="shared" si="12"/>
        <v>--</v>
      </c>
      <c r="Y29" s="172">
        <f t="shared" si="14"/>
      </c>
      <c r="Z29" s="511">
        <f t="shared" si="1"/>
      </c>
      <c r="AA29" s="585"/>
    </row>
    <row r="30" spans="2:27" s="6" customFormat="1" ht="16.5" customHeight="1">
      <c r="B30" s="47"/>
      <c r="C30" s="142"/>
      <c r="D30" s="142"/>
      <c r="E30" s="142"/>
      <c r="F30" s="581"/>
      <c r="G30" s="502"/>
      <c r="H30" s="582"/>
      <c r="I30" s="363">
        <f t="shared" si="0"/>
        <v>0</v>
      </c>
      <c r="J30" s="505"/>
      <c r="K30" s="196"/>
      <c r="L30" s="507">
        <f t="shared" si="2"/>
      </c>
      <c r="M30" s="508">
        <f t="shared" si="3"/>
      </c>
      <c r="N30" s="170"/>
      <c r="O30" s="273">
        <f t="shared" si="13"/>
      </c>
      <c r="P30" s="172">
        <f t="shared" si="4"/>
      </c>
      <c r="Q30" s="583">
        <f t="shared" si="5"/>
        <v>20</v>
      </c>
      <c r="R30" s="584" t="str">
        <f t="shared" si="6"/>
        <v>--</v>
      </c>
      <c r="S30" s="577" t="str">
        <f t="shared" si="7"/>
        <v>--</v>
      </c>
      <c r="T30" s="578" t="str">
        <f t="shared" si="8"/>
        <v>--</v>
      </c>
      <c r="U30" s="374" t="str">
        <f t="shared" si="9"/>
        <v>--</v>
      </c>
      <c r="V30" s="375" t="str">
        <f t="shared" si="10"/>
        <v>--</v>
      </c>
      <c r="W30" s="579" t="str">
        <f t="shared" si="11"/>
        <v>--</v>
      </c>
      <c r="X30" s="426" t="str">
        <f t="shared" si="12"/>
        <v>--</v>
      </c>
      <c r="Y30" s="172">
        <f t="shared" si="14"/>
      </c>
      <c r="Z30" s="511">
        <f t="shared" si="1"/>
      </c>
      <c r="AA30" s="585"/>
    </row>
    <row r="31" spans="2:27" s="6" customFormat="1" ht="16.5" customHeight="1">
      <c r="B31" s="47"/>
      <c r="C31" s="142"/>
      <c r="D31" s="142"/>
      <c r="E31" s="161"/>
      <c r="F31" s="581"/>
      <c r="G31" s="502"/>
      <c r="H31" s="582"/>
      <c r="I31" s="363">
        <f t="shared" si="0"/>
        <v>0</v>
      </c>
      <c r="J31" s="505"/>
      <c r="K31" s="196"/>
      <c r="L31" s="507">
        <f t="shared" si="2"/>
      </c>
      <c r="M31" s="508">
        <f t="shared" si="3"/>
      </c>
      <c r="N31" s="170"/>
      <c r="O31" s="273">
        <f t="shared" si="13"/>
      </c>
      <c r="P31" s="172">
        <f t="shared" si="4"/>
      </c>
      <c r="Q31" s="583">
        <f t="shared" si="5"/>
        <v>20</v>
      </c>
      <c r="R31" s="584" t="str">
        <f t="shared" si="6"/>
        <v>--</v>
      </c>
      <c r="S31" s="577" t="str">
        <f t="shared" si="7"/>
        <v>--</v>
      </c>
      <c r="T31" s="578" t="str">
        <f t="shared" si="8"/>
        <v>--</v>
      </c>
      <c r="U31" s="374" t="str">
        <f t="shared" si="9"/>
        <v>--</v>
      </c>
      <c r="V31" s="375" t="str">
        <f t="shared" si="10"/>
        <v>--</v>
      </c>
      <c r="W31" s="579" t="str">
        <f t="shared" si="11"/>
        <v>--</v>
      </c>
      <c r="X31" s="426" t="str">
        <f t="shared" si="12"/>
        <v>--</v>
      </c>
      <c r="Y31" s="172">
        <f t="shared" si="14"/>
      </c>
      <c r="Z31" s="511">
        <f t="shared" si="1"/>
      </c>
      <c r="AA31" s="585"/>
    </row>
    <row r="32" spans="2:27" s="6" customFormat="1" ht="16.5" customHeight="1">
      <c r="B32" s="47"/>
      <c r="C32" s="142"/>
      <c r="D32" s="142"/>
      <c r="E32" s="142"/>
      <c r="F32" s="581"/>
      <c r="G32" s="502"/>
      <c r="H32" s="582"/>
      <c r="I32" s="363">
        <f t="shared" si="0"/>
        <v>0</v>
      </c>
      <c r="J32" s="505"/>
      <c r="K32" s="196"/>
      <c r="L32" s="507">
        <f t="shared" si="2"/>
      </c>
      <c r="M32" s="508">
        <f t="shared" si="3"/>
      </c>
      <c r="N32" s="170"/>
      <c r="O32" s="273">
        <f t="shared" si="13"/>
      </c>
      <c r="P32" s="172">
        <f t="shared" si="4"/>
      </c>
      <c r="Q32" s="583">
        <f t="shared" si="5"/>
        <v>20</v>
      </c>
      <c r="R32" s="584" t="str">
        <f t="shared" si="6"/>
        <v>--</v>
      </c>
      <c r="S32" s="577" t="str">
        <f t="shared" si="7"/>
        <v>--</v>
      </c>
      <c r="T32" s="578" t="str">
        <f t="shared" si="8"/>
        <v>--</v>
      </c>
      <c r="U32" s="374" t="str">
        <f t="shared" si="9"/>
        <v>--</v>
      </c>
      <c r="V32" s="375" t="str">
        <f t="shared" si="10"/>
        <v>--</v>
      </c>
      <c r="W32" s="579" t="str">
        <f t="shared" si="11"/>
        <v>--</v>
      </c>
      <c r="X32" s="426" t="str">
        <f t="shared" si="12"/>
        <v>--</v>
      </c>
      <c r="Y32" s="172">
        <f t="shared" si="14"/>
      </c>
      <c r="Z32" s="511">
        <f t="shared" si="1"/>
      </c>
      <c r="AA32" s="52"/>
    </row>
    <row r="33" spans="2:27" s="6" customFormat="1" ht="16.5" customHeight="1">
      <c r="B33" s="47"/>
      <c r="C33" s="142"/>
      <c r="D33" s="142"/>
      <c r="E33" s="161"/>
      <c r="F33" s="581"/>
      <c r="G33" s="502"/>
      <c r="H33" s="582"/>
      <c r="I33" s="363">
        <f t="shared" si="0"/>
        <v>0</v>
      </c>
      <c r="J33" s="505"/>
      <c r="K33" s="196"/>
      <c r="L33" s="507">
        <f t="shared" si="2"/>
      </c>
      <c r="M33" s="508">
        <f t="shared" si="3"/>
      </c>
      <c r="N33" s="170"/>
      <c r="O33" s="273">
        <f t="shared" si="13"/>
      </c>
      <c r="P33" s="172">
        <f t="shared" si="4"/>
      </c>
      <c r="Q33" s="583">
        <f t="shared" si="5"/>
        <v>20</v>
      </c>
      <c r="R33" s="584" t="str">
        <f t="shared" si="6"/>
        <v>--</v>
      </c>
      <c r="S33" s="577" t="str">
        <f t="shared" si="7"/>
        <v>--</v>
      </c>
      <c r="T33" s="578" t="str">
        <f t="shared" si="8"/>
        <v>--</v>
      </c>
      <c r="U33" s="374" t="str">
        <f t="shared" si="9"/>
        <v>--</v>
      </c>
      <c r="V33" s="375" t="str">
        <f t="shared" si="10"/>
        <v>--</v>
      </c>
      <c r="W33" s="579" t="str">
        <f t="shared" si="11"/>
        <v>--</v>
      </c>
      <c r="X33" s="426" t="str">
        <f t="shared" si="12"/>
        <v>--</v>
      </c>
      <c r="Y33" s="172">
        <f t="shared" si="14"/>
      </c>
      <c r="Z33" s="511">
        <f t="shared" si="1"/>
      </c>
      <c r="AA33" s="52"/>
    </row>
    <row r="34" spans="2:27" s="6" customFormat="1" ht="16.5" customHeight="1">
      <c r="B34" s="47"/>
      <c r="C34" s="142"/>
      <c r="D34" s="142"/>
      <c r="E34" s="142"/>
      <c r="F34" s="581"/>
      <c r="G34" s="502"/>
      <c r="H34" s="582"/>
      <c r="I34" s="363">
        <f t="shared" si="0"/>
        <v>0</v>
      </c>
      <c r="J34" s="505"/>
      <c r="K34" s="196"/>
      <c r="L34" s="507">
        <f t="shared" si="2"/>
      </c>
      <c r="M34" s="508">
        <f t="shared" si="3"/>
      </c>
      <c r="N34" s="170"/>
      <c r="O34" s="273">
        <f t="shared" si="13"/>
      </c>
      <c r="P34" s="172">
        <f t="shared" si="4"/>
      </c>
      <c r="Q34" s="583">
        <f t="shared" si="5"/>
        <v>20</v>
      </c>
      <c r="R34" s="584" t="str">
        <f t="shared" si="6"/>
        <v>--</v>
      </c>
      <c r="S34" s="577" t="str">
        <f t="shared" si="7"/>
        <v>--</v>
      </c>
      <c r="T34" s="578" t="str">
        <f t="shared" si="8"/>
        <v>--</v>
      </c>
      <c r="U34" s="374" t="str">
        <f t="shared" si="9"/>
        <v>--</v>
      </c>
      <c r="V34" s="375" t="str">
        <f t="shared" si="10"/>
        <v>--</v>
      </c>
      <c r="W34" s="579" t="str">
        <f t="shared" si="11"/>
        <v>--</v>
      </c>
      <c r="X34" s="426" t="str">
        <f t="shared" si="12"/>
        <v>--</v>
      </c>
      <c r="Y34" s="172">
        <f t="shared" si="14"/>
      </c>
      <c r="Z34" s="511">
        <f t="shared" si="1"/>
      </c>
      <c r="AA34" s="52"/>
    </row>
    <row r="35" spans="2:27" s="6" customFormat="1" ht="16.5" customHeight="1">
      <c r="B35" s="47"/>
      <c r="C35" s="142"/>
      <c r="D35" s="142"/>
      <c r="E35" s="161"/>
      <c r="F35" s="581"/>
      <c r="G35" s="502"/>
      <c r="H35" s="582"/>
      <c r="I35" s="363">
        <f t="shared" si="0"/>
        <v>0</v>
      </c>
      <c r="J35" s="505"/>
      <c r="K35" s="196"/>
      <c r="L35" s="507">
        <f t="shared" si="2"/>
      </c>
      <c r="M35" s="508">
        <f t="shared" si="3"/>
      </c>
      <c r="N35" s="170"/>
      <c r="O35" s="273">
        <f t="shared" si="13"/>
      </c>
      <c r="P35" s="172">
        <f t="shared" si="4"/>
      </c>
      <c r="Q35" s="583">
        <f t="shared" si="5"/>
        <v>20</v>
      </c>
      <c r="R35" s="584" t="str">
        <f t="shared" si="6"/>
        <v>--</v>
      </c>
      <c r="S35" s="577" t="str">
        <f t="shared" si="7"/>
        <v>--</v>
      </c>
      <c r="T35" s="578" t="str">
        <f t="shared" si="8"/>
        <v>--</v>
      </c>
      <c r="U35" s="374" t="str">
        <f t="shared" si="9"/>
        <v>--</v>
      </c>
      <c r="V35" s="375" t="str">
        <f t="shared" si="10"/>
        <v>--</v>
      </c>
      <c r="W35" s="579" t="str">
        <f t="shared" si="11"/>
        <v>--</v>
      </c>
      <c r="X35" s="426" t="str">
        <f t="shared" si="12"/>
        <v>--</v>
      </c>
      <c r="Y35" s="172">
        <f t="shared" si="14"/>
      </c>
      <c r="Z35" s="511">
        <f t="shared" si="1"/>
      </c>
      <c r="AA35" s="52"/>
    </row>
    <row r="36" spans="2:27" s="6" customFormat="1" ht="16.5" customHeight="1">
      <c r="B36" s="47"/>
      <c r="C36" s="142"/>
      <c r="D36" s="142"/>
      <c r="E36" s="142"/>
      <c r="F36" s="581"/>
      <c r="G36" s="502"/>
      <c r="H36" s="582"/>
      <c r="I36" s="363">
        <f t="shared" si="0"/>
        <v>0</v>
      </c>
      <c r="J36" s="505"/>
      <c r="K36" s="196"/>
      <c r="L36" s="507">
        <f t="shared" si="2"/>
      </c>
      <c r="M36" s="508">
        <f t="shared" si="3"/>
      </c>
      <c r="N36" s="170"/>
      <c r="O36" s="273">
        <f t="shared" si="13"/>
      </c>
      <c r="P36" s="172">
        <f t="shared" si="4"/>
      </c>
      <c r="Q36" s="583">
        <f t="shared" si="5"/>
        <v>20</v>
      </c>
      <c r="R36" s="584" t="str">
        <f t="shared" si="6"/>
        <v>--</v>
      </c>
      <c r="S36" s="577" t="str">
        <f t="shared" si="7"/>
        <v>--</v>
      </c>
      <c r="T36" s="578" t="str">
        <f t="shared" si="8"/>
        <v>--</v>
      </c>
      <c r="U36" s="374" t="str">
        <f t="shared" si="9"/>
        <v>--</v>
      </c>
      <c r="V36" s="375" t="str">
        <f t="shared" si="10"/>
        <v>--</v>
      </c>
      <c r="W36" s="579" t="str">
        <f t="shared" si="11"/>
        <v>--</v>
      </c>
      <c r="X36" s="426" t="str">
        <f t="shared" si="12"/>
        <v>--</v>
      </c>
      <c r="Y36" s="172">
        <f t="shared" si="14"/>
      </c>
      <c r="Z36" s="511">
        <f t="shared" si="1"/>
      </c>
      <c r="AA36" s="52"/>
    </row>
    <row r="37" spans="2:27" s="6" customFormat="1" ht="16.5" customHeight="1">
      <c r="B37" s="47"/>
      <c r="C37" s="142"/>
      <c r="D37" s="142"/>
      <c r="E37" s="161"/>
      <c r="F37" s="581"/>
      <c r="G37" s="502"/>
      <c r="H37" s="582"/>
      <c r="I37" s="363">
        <f t="shared" si="0"/>
        <v>0</v>
      </c>
      <c r="J37" s="505"/>
      <c r="K37" s="196"/>
      <c r="L37" s="507">
        <f t="shared" si="2"/>
      </c>
      <c r="M37" s="508">
        <f t="shared" si="3"/>
      </c>
      <c r="N37" s="170"/>
      <c r="O37" s="273">
        <f t="shared" si="13"/>
      </c>
      <c r="P37" s="172">
        <f t="shared" si="4"/>
      </c>
      <c r="Q37" s="583">
        <f t="shared" si="5"/>
        <v>20</v>
      </c>
      <c r="R37" s="584" t="str">
        <f t="shared" si="6"/>
        <v>--</v>
      </c>
      <c r="S37" s="577" t="str">
        <f t="shared" si="7"/>
        <v>--</v>
      </c>
      <c r="T37" s="578" t="str">
        <f t="shared" si="8"/>
        <v>--</v>
      </c>
      <c r="U37" s="374" t="str">
        <f t="shared" si="9"/>
        <v>--</v>
      </c>
      <c r="V37" s="375" t="str">
        <f t="shared" si="10"/>
        <v>--</v>
      </c>
      <c r="W37" s="579" t="str">
        <f t="shared" si="11"/>
        <v>--</v>
      </c>
      <c r="X37" s="426" t="str">
        <f t="shared" si="12"/>
        <v>--</v>
      </c>
      <c r="Y37" s="172">
        <f t="shared" si="14"/>
      </c>
      <c r="Z37" s="511">
        <f t="shared" si="1"/>
      </c>
      <c r="AA37" s="52"/>
    </row>
    <row r="38" spans="2:27" s="6" customFormat="1" ht="16.5" customHeight="1">
      <c r="B38" s="47"/>
      <c r="C38" s="142"/>
      <c r="D38" s="142"/>
      <c r="E38" s="142"/>
      <c r="F38" s="581"/>
      <c r="G38" s="502"/>
      <c r="H38" s="582"/>
      <c r="I38" s="363">
        <f t="shared" si="0"/>
        <v>0</v>
      </c>
      <c r="J38" s="505"/>
      <c r="K38" s="196"/>
      <c r="L38" s="507">
        <f t="shared" si="2"/>
      </c>
      <c r="M38" s="508">
        <f t="shared" si="3"/>
      </c>
      <c r="N38" s="170"/>
      <c r="O38" s="273">
        <f t="shared" si="13"/>
      </c>
      <c r="P38" s="172">
        <f t="shared" si="4"/>
      </c>
      <c r="Q38" s="583">
        <f t="shared" si="5"/>
        <v>20</v>
      </c>
      <c r="R38" s="584" t="str">
        <f t="shared" si="6"/>
        <v>--</v>
      </c>
      <c r="S38" s="577" t="str">
        <f t="shared" si="7"/>
        <v>--</v>
      </c>
      <c r="T38" s="578" t="str">
        <f t="shared" si="8"/>
        <v>--</v>
      </c>
      <c r="U38" s="374" t="str">
        <f t="shared" si="9"/>
        <v>--</v>
      </c>
      <c r="V38" s="375" t="str">
        <f t="shared" si="10"/>
        <v>--</v>
      </c>
      <c r="W38" s="579" t="str">
        <f t="shared" si="11"/>
        <v>--</v>
      </c>
      <c r="X38" s="426" t="str">
        <f t="shared" si="12"/>
        <v>--</v>
      </c>
      <c r="Y38" s="172">
        <f t="shared" si="14"/>
      </c>
      <c r="Z38" s="511">
        <f t="shared" si="1"/>
      </c>
      <c r="AA38" s="52"/>
    </row>
    <row r="39" spans="2:27" s="6" customFormat="1" ht="16.5" customHeight="1">
      <c r="B39" s="47"/>
      <c r="C39" s="142"/>
      <c r="D39" s="142"/>
      <c r="E39" s="161"/>
      <c r="F39" s="581"/>
      <c r="G39" s="502"/>
      <c r="H39" s="582"/>
      <c r="I39" s="363">
        <f t="shared" si="0"/>
        <v>0</v>
      </c>
      <c r="J39" s="505"/>
      <c r="K39" s="196"/>
      <c r="L39" s="507">
        <f t="shared" si="2"/>
      </c>
      <c r="M39" s="508">
        <f t="shared" si="3"/>
      </c>
      <c r="N39" s="170"/>
      <c r="O39" s="273">
        <f t="shared" si="13"/>
      </c>
      <c r="P39" s="172">
        <f t="shared" si="4"/>
      </c>
      <c r="Q39" s="583">
        <f t="shared" si="5"/>
        <v>20</v>
      </c>
      <c r="R39" s="584" t="str">
        <f t="shared" si="6"/>
        <v>--</v>
      </c>
      <c r="S39" s="577" t="str">
        <f t="shared" si="7"/>
        <v>--</v>
      </c>
      <c r="T39" s="578" t="str">
        <f t="shared" si="8"/>
        <v>--</v>
      </c>
      <c r="U39" s="374" t="str">
        <f t="shared" si="9"/>
        <v>--</v>
      </c>
      <c r="V39" s="375" t="str">
        <f t="shared" si="10"/>
        <v>--</v>
      </c>
      <c r="W39" s="579" t="str">
        <f t="shared" si="11"/>
        <v>--</v>
      </c>
      <c r="X39" s="426" t="str">
        <f t="shared" si="12"/>
        <v>--</v>
      </c>
      <c r="Y39" s="172">
        <f t="shared" si="14"/>
      </c>
      <c r="Z39" s="511">
        <f t="shared" si="1"/>
      </c>
      <c r="AA39" s="52"/>
    </row>
    <row r="40" spans="2:27" s="6" customFormat="1" ht="16.5" customHeight="1">
      <c r="B40" s="47"/>
      <c r="C40" s="142"/>
      <c r="D40" s="142"/>
      <c r="E40" s="142"/>
      <c r="F40" s="581"/>
      <c r="G40" s="502"/>
      <c r="H40" s="582"/>
      <c r="I40" s="363">
        <f t="shared" si="0"/>
        <v>0</v>
      </c>
      <c r="J40" s="505"/>
      <c r="K40" s="196"/>
      <c r="L40" s="507">
        <f t="shared" si="2"/>
      </c>
      <c r="M40" s="508">
        <f t="shared" si="3"/>
      </c>
      <c r="N40" s="170"/>
      <c r="O40" s="273">
        <f t="shared" si="13"/>
      </c>
      <c r="P40" s="172">
        <f t="shared" si="4"/>
      </c>
      <c r="Q40" s="583">
        <f t="shared" si="5"/>
        <v>20</v>
      </c>
      <c r="R40" s="584" t="str">
        <f t="shared" si="6"/>
        <v>--</v>
      </c>
      <c r="S40" s="577" t="str">
        <f t="shared" si="7"/>
        <v>--</v>
      </c>
      <c r="T40" s="578" t="str">
        <f t="shared" si="8"/>
        <v>--</v>
      </c>
      <c r="U40" s="374" t="str">
        <f t="shared" si="9"/>
        <v>--</v>
      </c>
      <c r="V40" s="375" t="str">
        <f t="shared" si="10"/>
        <v>--</v>
      </c>
      <c r="W40" s="579" t="str">
        <f t="shared" si="11"/>
        <v>--</v>
      </c>
      <c r="X40" s="426" t="str">
        <f t="shared" si="12"/>
        <v>--</v>
      </c>
      <c r="Y40" s="172">
        <f t="shared" si="14"/>
      </c>
      <c r="Z40" s="511">
        <f t="shared" si="1"/>
      </c>
      <c r="AA40" s="52"/>
    </row>
    <row r="41" spans="2:27" s="6" customFormat="1" ht="16.5" customHeight="1">
      <c r="B41" s="47"/>
      <c r="C41" s="142"/>
      <c r="D41" s="142"/>
      <c r="E41" s="161"/>
      <c r="F41" s="581"/>
      <c r="G41" s="502"/>
      <c r="H41" s="582"/>
      <c r="I41" s="363">
        <f t="shared" si="0"/>
        <v>0</v>
      </c>
      <c r="J41" s="505"/>
      <c r="K41" s="196"/>
      <c r="L41" s="507">
        <f t="shared" si="2"/>
      </c>
      <c r="M41" s="508">
        <f t="shared" si="3"/>
      </c>
      <c r="N41" s="170"/>
      <c r="O41" s="273">
        <f t="shared" si="13"/>
      </c>
      <c r="P41" s="172">
        <f t="shared" si="4"/>
      </c>
      <c r="Q41" s="583">
        <f t="shared" si="5"/>
        <v>20</v>
      </c>
      <c r="R41" s="584" t="str">
        <f t="shared" si="6"/>
        <v>--</v>
      </c>
      <c r="S41" s="577" t="str">
        <f t="shared" si="7"/>
        <v>--</v>
      </c>
      <c r="T41" s="578" t="str">
        <f t="shared" si="8"/>
        <v>--</v>
      </c>
      <c r="U41" s="374" t="str">
        <f t="shared" si="9"/>
        <v>--</v>
      </c>
      <c r="V41" s="375" t="str">
        <f t="shared" si="10"/>
        <v>--</v>
      </c>
      <c r="W41" s="579" t="str">
        <f t="shared" si="11"/>
        <v>--</v>
      </c>
      <c r="X41" s="426" t="str">
        <f t="shared" si="12"/>
        <v>--</v>
      </c>
      <c r="Y41" s="172">
        <f t="shared" si="14"/>
      </c>
      <c r="Z41" s="511">
        <f t="shared" si="1"/>
      </c>
      <c r="AA41" s="52"/>
    </row>
    <row r="42" spans="2:27" s="6" customFormat="1" ht="16.5" customHeight="1" thickBot="1">
      <c r="B42" s="47"/>
      <c r="C42" s="586"/>
      <c r="D42" s="586"/>
      <c r="E42" s="586"/>
      <c r="F42" s="586"/>
      <c r="G42" s="586"/>
      <c r="H42" s="586"/>
      <c r="I42" s="383"/>
      <c r="J42" s="512"/>
      <c r="K42" s="512"/>
      <c r="L42" s="513"/>
      <c r="M42" s="513"/>
      <c r="N42" s="512"/>
      <c r="O42" s="208"/>
      <c r="P42" s="207"/>
      <c r="Q42" s="587"/>
      <c r="R42" s="588"/>
      <c r="S42" s="589"/>
      <c r="T42" s="590"/>
      <c r="U42" s="395"/>
      <c r="V42" s="396"/>
      <c r="W42" s="591"/>
      <c r="X42" s="591"/>
      <c r="Y42" s="207"/>
      <c r="Z42" s="592"/>
      <c r="AA42" s="52"/>
    </row>
    <row r="43" spans="2:27" s="6" customFormat="1" ht="16.5" customHeight="1" thickBot="1" thickTop="1">
      <c r="B43" s="47"/>
      <c r="C43" s="221" t="s">
        <v>177</v>
      </c>
      <c r="D43" s="923" t="s">
        <v>287</v>
      </c>
      <c r="E43" s="221"/>
      <c r="F43" s="222"/>
      <c r="I43" s="8"/>
      <c r="J43" s="8"/>
      <c r="K43" s="8"/>
      <c r="L43" s="8"/>
      <c r="M43" s="8"/>
      <c r="N43" s="8"/>
      <c r="O43" s="8"/>
      <c r="P43" s="8"/>
      <c r="Q43" s="8"/>
      <c r="R43" s="593">
        <f aca="true" t="shared" si="15" ref="R43:X43">SUM(R20:R42)</f>
        <v>38750.5888</v>
      </c>
      <c r="S43" s="594">
        <f t="shared" si="15"/>
        <v>0</v>
      </c>
      <c r="T43" s="595">
        <f t="shared" si="15"/>
        <v>0</v>
      </c>
      <c r="U43" s="405">
        <f t="shared" si="15"/>
        <v>0</v>
      </c>
      <c r="V43" s="406">
        <f t="shared" si="15"/>
        <v>0</v>
      </c>
      <c r="W43" s="596">
        <f t="shared" si="15"/>
        <v>0</v>
      </c>
      <c r="X43" s="596">
        <f t="shared" si="15"/>
        <v>0</v>
      </c>
      <c r="Z43" s="525">
        <f>ROUND(SUM(Z20:Z42),2)</f>
        <v>38750.59</v>
      </c>
      <c r="AA43" s="597"/>
    </row>
    <row r="44" spans="2:27" s="6" customFormat="1" ht="16.5" customHeight="1" thickBot="1" thickTop="1">
      <c r="B44" s="236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8"/>
    </row>
    <row r="45" spans="6:29" ht="16.5" customHeight="1" thickTop="1">
      <c r="F45" s="598"/>
      <c r="G45" s="598"/>
      <c r="H45" s="598"/>
      <c r="I45" s="414"/>
      <c r="J45" s="414"/>
      <c r="K45" s="414"/>
      <c r="L45" s="414"/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</row>
    <row r="46" spans="6:29" ht="16.5" customHeight="1">
      <c r="F46" s="598"/>
      <c r="G46" s="598"/>
      <c r="H46" s="598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</row>
    <row r="47" spans="6:29" ht="16.5" customHeight="1">
      <c r="F47" s="598"/>
      <c r="G47" s="598"/>
      <c r="H47" s="598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</row>
    <row r="48" spans="6:29" ht="16.5" customHeight="1">
      <c r="F48" s="598"/>
      <c r="G48" s="598"/>
      <c r="H48" s="598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</row>
    <row r="49" spans="6:29" ht="16.5" customHeight="1">
      <c r="F49" s="598"/>
      <c r="G49" s="598"/>
      <c r="H49" s="598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</row>
    <row r="50" spans="6:29" ht="16.5" customHeight="1">
      <c r="F50" s="598"/>
      <c r="G50" s="598"/>
      <c r="H50" s="598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</row>
    <row r="51" spans="6:29" ht="16.5" customHeight="1"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</row>
    <row r="52" spans="6:29" ht="16.5" customHeight="1"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</row>
    <row r="53" spans="6:29" ht="16.5" customHeight="1"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</row>
    <row r="54" spans="6:29" ht="16.5" customHeight="1"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</row>
    <row r="55" spans="6:29" ht="16.5" customHeight="1"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4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</row>
    <row r="56" spans="6:29" ht="16.5" customHeight="1"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414"/>
      <c r="Q56" s="414"/>
      <c r="R56" s="414"/>
      <c r="S56" s="414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</row>
    <row r="57" spans="6:29" ht="16.5" customHeight="1"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  <c r="Z57" s="414"/>
      <c r="AA57" s="414"/>
      <c r="AB57" s="414"/>
      <c r="AC57" s="414"/>
    </row>
    <row r="58" spans="6:29" ht="16.5" customHeight="1"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  <c r="Z58" s="414"/>
      <c r="AA58" s="414"/>
      <c r="AB58" s="414"/>
      <c r="AC58" s="414"/>
    </row>
    <row r="59" spans="6:29" ht="16.5" customHeight="1"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</row>
    <row r="60" spans="6:29" ht="16.5" customHeight="1">
      <c r="F60" s="414"/>
      <c r="G60" s="414"/>
      <c r="H60" s="414"/>
      <c r="I60" s="414"/>
      <c r="J60" s="414"/>
      <c r="K60" s="414"/>
      <c r="L60" s="414"/>
      <c r="M60" s="414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4"/>
      <c r="Z60" s="414"/>
      <c r="AA60" s="414"/>
      <c r="AB60" s="414"/>
      <c r="AC60" s="414"/>
    </row>
    <row r="61" spans="6:29" ht="16.5" customHeight="1">
      <c r="F61" s="414"/>
      <c r="G61" s="414"/>
      <c r="H61" s="414"/>
      <c r="I61" s="414"/>
      <c r="J61" s="414"/>
      <c r="K61" s="414"/>
      <c r="L61" s="414"/>
      <c r="M61" s="414"/>
      <c r="N61" s="414"/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  <c r="Z61" s="414"/>
      <c r="AA61" s="414"/>
      <c r="AB61" s="414"/>
      <c r="AC61" s="414"/>
    </row>
    <row r="62" spans="6:29" ht="16.5" customHeight="1">
      <c r="F62" s="414"/>
      <c r="G62" s="414"/>
      <c r="H62" s="414"/>
      <c r="I62" s="414"/>
      <c r="J62" s="414"/>
      <c r="K62" s="414"/>
      <c r="L62" s="414"/>
      <c r="M62" s="414"/>
      <c r="N62" s="414"/>
      <c r="O62" s="414"/>
      <c r="P62" s="414"/>
      <c r="Q62" s="414"/>
      <c r="R62" s="414"/>
      <c r="S62" s="414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</row>
    <row r="63" spans="6:29" ht="16.5" customHeight="1">
      <c r="F63" s="414"/>
      <c r="G63" s="414"/>
      <c r="H63" s="414"/>
      <c r="I63" s="414"/>
      <c r="J63" s="414"/>
      <c r="K63" s="414"/>
      <c r="L63" s="414"/>
      <c r="M63" s="414"/>
      <c r="N63" s="414"/>
      <c r="O63" s="414"/>
      <c r="P63" s="414"/>
      <c r="Q63" s="414"/>
      <c r="R63" s="414"/>
      <c r="S63" s="414"/>
      <c r="T63" s="414"/>
      <c r="U63" s="414"/>
      <c r="V63" s="414"/>
      <c r="W63" s="414"/>
      <c r="X63" s="414"/>
      <c r="Y63" s="414"/>
      <c r="Z63" s="414"/>
      <c r="AA63" s="414"/>
      <c r="AB63" s="414"/>
      <c r="AC63" s="414"/>
    </row>
    <row r="64" spans="6:29" ht="16.5" customHeight="1">
      <c r="F64" s="414"/>
      <c r="G64" s="414"/>
      <c r="H64" s="414"/>
      <c r="I64" s="414"/>
      <c r="J64" s="414"/>
      <c r="K64" s="414"/>
      <c r="L64" s="414"/>
      <c r="M64" s="414"/>
      <c r="N64" s="414"/>
      <c r="O64" s="414"/>
      <c r="P64" s="414"/>
      <c r="Q64" s="414"/>
      <c r="R64" s="414"/>
      <c r="S64" s="414"/>
      <c r="T64" s="414"/>
      <c r="U64" s="414"/>
      <c r="V64" s="414"/>
      <c r="W64" s="414"/>
      <c r="X64" s="414"/>
      <c r="Y64" s="414"/>
      <c r="Z64" s="414"/>
      <c r="AA64" s="414"/>
      <c r="AB64" s="414"/>
      <c r="AC64" s="414"/>
    </row>
    <row r="65" spans="6:29" ht="16.5" customHeight="1"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</row>
    <row r="66" spans="6:29" ht="16.5" customHeight="1"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</row>
    <row r="67" spans="6:29" ht="16.5" customHeight="1">
      <c r="F67" s="414"/>
      <c r="G67" s="414"/>
      <c r="H67" s="414"/>
      <c r="I67" s="414"/>
      <c r="J67" s="414"/>
      <c r="K67" s="414"/>
      <c r="L67" s="414"/>
      <c r="M67" s="414"/>
      <c r="N67" s="414"/>
      <c r="O67" s="414"/>
      <c r="P67" s="414"/>
      <c r="Q67" s="414"/>
      <c r="R67" s="414"/>
      <c r="S67" s="414"/>
      <c r="T67" s="414"/>
      <c r="U67" s="414"/>
      <c r="V67" s="414"/>
      <c r="W67" s="414"/>
      <c r="X67" s="414"/>
      <c r="Y67" s="414"/>
      <c r="Z67" s="414"/>
      <c r="AA67" s="414"/>
      <c r="AB67" s="414"/>
      <c r="AC67" s="414"/>
    </row>
    <row r="68" spans="6:29" ht="16.5" customHeight="1">
      <c r="F68" s="414"/>
      <c r="G68" s="414"/>
      <c r="H68" s="414"/>
      <c r="I68" s="414"/>
      <c r="J68" s="414"/>
      <c r="K68" s="414"/>
      <c r="L68" s="414"/>
      <c r="M68" s="414"/>
      <c r="N68" s="414"/>
      <c r="O68" s="414"/>
      <c r="P68" s="414"/>
      <c r="Q68" s="414"/>
      <c r="R68" s="414"/>
      <c r="S68" s="414"/>
      <c r="T68" s="414"/>
      <c r="U68" s="414"/>
      <c r="V68" s="414"/>
      <c r="W68" s="414"/>
      <c r="X68" s="414"/>
      <c r="Y68" s="414"/>
      <c r="Z68" s="414"/>
      <c r="AA68" s="414"/>
      <c r="AB68" s="414"/>
      <c r="AC68" s="414"/>
    </row>
    <row r="69" spans="6:29" ht="16.5" customHeight="1">
      <c r="F69" s="414"/>
      <c r="G69" s="414"/>
      <c r="H69" s="414"/>
      <c r="I69" s="414"/>
      <c r="J69" s="414"/>
      <c r="K69" s="414"/>
      <c r="L69" s="414"/>
      <c r="M69" s="414"/>
      <c r="N69" s="414"/>
      <c r="O69" s="414"/>
      <c r="P69" s="414"/>
      <c r="Q69" s="414"/>
      <c r="R69" s="414"/>
      <c r="S69" s="414"/>
      <c r="T69" s="414"/>
      <c r="U69" s="414"/>
      <c r="V69" s="414"/>
      <c r="W69" s="414"/>
      <c r="X69" s="414"/>
      <c r="Y69" s="414"/>
      <c r="Z69" s="414"/>
      <c r="AA69" s="414"/>
      <c r="AB69" s="414"/>
      <c r="AC69" s="414"/>
    </row>
    <row r="70" spans="6:29" ht="16.5" customHeight="1"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</row>
    <row r="71" spans="6:29" ht="16.5" customHeight="1"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</row>
    <row r="72" spans="6:29" ht="16.5" customHeight="1">
      <c r="F72" s="414"/>
      <c r="G72" s="414"/>
      <c r="H72" s="414"/>
      <c r="I72" s="414"/>
      <c r="J72" s="414"/>
      <c r="K72" s="414"/>
      <c r="L72" s="414"/>
      <c r="M72" s="414"/>
      <c r="N72" s="414"/>
      <c r="O72" s="414"/>
      <c r="P72" s="414"/>
      <c r="Q72" s="414"/>
      <c r="R72" s="414"/>
      <c r="S72" s="414"/>
      <c r="T72" s="414"/>
      <c r="U72" s="414"/>
      <c r="V72" s="414"/>
      <c r="W72" s="414"/>
      <c r="X72" s="414"/>
      <c r="Y72" s="414"/>
      <c r="Z72" s="414"/>
      <c r="AA72" s="414"/>
      <c r="AB72" s="414"/>
      <c r="AC72" s="414"/>
    </row>
    <row r="73" spans="6:29" ht="16.5" customHeight="1">
      <c r="F73" s="414"/>
      <c r="G73" s="414"/>
      <c r="H73" s="414"/>
      <c r="I73" s="414"/>
      <c r="J73" s="414"/>
      <c r="K73" s="414"/>
      <c r="L73" s="414"/>
      <c r="M73" s="414"/>
      <c r="N73" s="414"/>
      <c r="O73" s="414"/>
      <c r="P73" s="414"/>
      <c r="Q73" s="414"/>
      <c r="R73" s="414"/>
      <c r="S73" s="414"/>
      <c r="T73" s="414"/>
      <c r="U73" s="414"/>
      <c r="V73" s="414"/>
      <c r="W73" s="414"/>
      <c r="X73" s="414"/>
      <c r="Y73" s="414"/>
      <c r="Z73" s="414"/>
      <c r="AA73" s="414"/>
      <c r="AB73" s="414"/>
      <c r="AC73" s="414"/>
    </row>
    <row r="74" spans="6:29" ht="16.5" customHeight="1">
      <c r="F74" s="414"/>
      <c r="G74" s="414"/>
      <c r="H74" s="414"/>
      <c r="I74" s="414"/>
      <c r="J74" s="414"/>
      <c r="K74" s="414"/>
      <c r="L74" s="414"/>
      <c r="M74" s="414"/>
      <c r="N74" s="414"/>
      <c r="O74" s="414"/>
      <c r="P74" s="414"/>
      <c r="Q74" s="414"/>
      <c r="R74" s="414"/>
      <c r="S74" s="414"/>
      <c r="T74" s="414"/>
      <c r="U74" s="414"/>
      <c r="V74" s="414"/>
      <c r="W74" s="414"/>
      <c r="X74" s="414"/>
      <c r="Y74" s="414"/>
      <c r="Z74" s="414"/>
      <c r="AA74" s="414"/>
      <c r="AB74" s="414"/>
      <c r="AC74" s="414"/>
    </row>
    <row r="75" spans="6:29" ht="16.5" customHeight="1"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  <c r="T75" s="414"/>
      <c r="U75" s="414"/>
      <c r="V75" s="414"/>
      <c r="W75" s="414"/>
      <c r="X75" s="414"/>
      <c r="Y75" s="414"/>
      <c r="Z75" s="414"/>
      <c r="AA75" s="414"/>
      <c r="AB75" s="414"/>
      <c r="AC75" s="414"/>
    </row>
    <row r="76" spans="6:29" ht="16.5" customHeight="1">
      <c r="F76" s="414"/>
      <c r="G76" s="414"/>
      <c r="H76" s="414"/>
      <c r="I76" s="414"/>
      <c r="J76" s="414"/>
      <c r="K76" s="414"/>
      <c r="L76" s="414"/>
      <c r="M76" s="414"/>
      <c r="N76" s="414"/>
      <c r="O76" s="414"/>
      <c r="P76" s="414"/>
      <c r="Q76" s="414"/>
      <c r="R76" s="414"/>
      <c r="S76" s="414"/>
      <c r="T76" s="414"/>
      <c r="U76" s="414"/>
      <c r="V76" s="414"/>
      <c r="W76" s="414"/>
      <c r="X76" s="414"/>
      <c r="Y76" s="414"/>
      <c r="Z76" s="414"/>
      <c r="AA76" s="414"/>
      <c r="AB76" s="414"/>
      <c r="AC76" s="414"/>
    </row>
    <row r="77" spans="6:29" ht="16.5" customHeight="1">
      <c r="F77" s="414"/>
      <c r="G77" s="414"/>
      <c r="H77" s="414"/>
      <c r="I77" s="414"/>
      <c r="J77" s="414"/>
      <c r="K77" s="414"/>
      <c r="L77" s="414"/>
      <c r="M77" s="414"/>
      <c r="N77" s="414"/>
      <c r="O77" s="414"/>
      <c r="P77" s="414"/>
      <c r="Q77" s="414"/>
      <c r="R77" s="414"/>
      <c r="S77" s="414"/>
      <c r="T77" s="414"/>
      <c r="U77" s="414"/>
      <c r="V77" s="414"/>
      <c r="W77" s="414"/>
      <c r="X77" s="414"/>
      <c r="Y77" s="414"/>
      <c r="Z77" s="414"/>
      <c r="AA77" s="414"/>
      <c r="AB77" s="414"/>
      <c r="AC77" s="414"/>
    </row>
    <row r="78" spans="6:29" ht="16.5" customHeight="1">
      <c r="F78" s="414"/>
      <c r="G78" s="414"/>
      <c r="H78" s="414"/>
      <c r="I78" s="414"/>
      <c r="J78" s="414"/>
      <c r="K78" s="414"/>
      <c r="L78" s="414"/>
      <c r="M78" s="414"/>
      <c r="N78" s="414"/>
      <c r="O78" s="414"/>
      <c r="P78" s="414"/>
      <c r="Q78" s="414"/>
      <c r="R78" s="414"/>
      <c r="S78" s="414"/>
      <c r="T78" s="414"/>
      <c r="U78" s="414"/>
      <c r="V78" s="414"/>
      <c r="W78" s="414"/>
      <c r="X78" s="414"/>
      <c r="Y78" s="414"/>
      <c r="Z78" s="414"/>
      <c r="AA78" s="414"/>
      <c r="AB78" s="414"/>
      <c r="AC78" s="414"/>
    </row>
    <row r="79" spans="6:29" ht="16.5" customHeight="1">
      <c r="F79" s="414"/>
      <c r="G79" s="414"/>
      <c r="H79" s="414"/>
      <c r="I79" s="414"/>
      <c r="J79" s="414"/>
      <c r="K79" s="414"/>
      <c r="L79" s="414"/>
      <c r="M79" s="414"/>
      <c r="N79" s="414"/>
      <c r="O79" s="414"/>
      <c r="P79" s="414"/>
      <c r="Q79" s="414"/>
      <c r="R79" s="414"/>
      <c r="S79" s="414"/>
      <c r="T79" s="414"/>
      <c r="U79" s="414"/>
      <c r="V79" s="414"/>
      <c r="W79" s="414"/>
      <c r="X79" s="414"/>
      <c r="Y79" s="414"/>
      <c r="Z79" s="414"/>
      <c r="AA79" s="414"/>
      <c r="AB79" s="414"/>
      <c r="AC79" s="414"/>
    </row>
    <row r="80" spans="6:29" ht="16.5" customHeight="1">
      <c r="F80" s="414"/>
      <c r="G80" s="414"/>
      <c r="H80" s="414"/>
      <c r="I80" s="414"/>
      <c r="J80" s="414"/>
      <c r="K80" s="414"/>
      <c r="L80" s="414"/>
      <c r="M80" s="414"/>
      <c r="N80" s="414"/>
      <c r="O80" s="414"/>
      <c r="P80" s="414"/>
      <c r="Q80" s="414"/>
      <c r="R80" s="414"/>
      <c r="S80" s="414"/>
      <c r="T80" s="414"/>
      <c r="U80" s="414"/>
      <c r="V80" s="414"/>
      <c r="W80" s="414"/>
      <c r="X80" s="414"/>
      <c r="Y80" s="414"/>
      <c r="Z80" s="414"/>
      <c r="AA80" s="414"/>
      <c r="AB80" s="414"/>
      <c r="AC80" s="414"/>
    </row>
    <row r="81" spans="6:29" ht="16.5" customHeight="1">
      <c r="F81" s="414"/>
      <c r="G81" s="414"/>
      <c r="H81" s="414"/>
      <c r="I81" s="414"/>
      <c r="J81" s="414"/>
      <c r="K81" s="414"/>
      <c r="L81" s="414"/>
      <c r="M81" s="414"/>
      <c r="N81" s="414"/>
      <c r="O81" s="414"/>
      <c r="P81" s="414"/>
      <c r="Q81" s="414"/>
      <c r="R81" s="414"/>
      <c r="S81" s="414"/>
      <c r="T81" s="414"/>
      <c r="U81" s="414"/>
      <c r="V81" s="414"/>
      <c r="W81" s="414"/>
      <c r="X81" s="414"/>
      <c r="Y81" s="414"/>
      <c r="Z81" s="414"/>
      <c r="AA81" s="414"/>
      <c r="AB81" s="414"/>
      <c r="AC81" s="414"/>
    </row>
    <row r="82" spans="6:29" ht="16.5" customHeight="1"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</row>
    <row r="83" spans="6:29" ht="16.5" customHeight="1">
      <c r="F83" s="414"/>
      <c r="G83" s="414"/>
      <c r="H83" s="414"/>
      <c r="I83" s="414"/>
      <c r="J83" s="414"/>
      <c r="K83" s="414"/>
      <c r="L83" s="414"/>
      <c r="M83" s="414"/>
      <c r="N83" s="414"/>
      <c r="O83" s="414"/>
      <c r="P83" s="414"/>
      <c r="Q83" s="414"/>
      <c r="R83" s="414"/>
      <c r="S83" s="414"/>
      <c r="T83" s="414"/>
      <c r="U83" s="414"/>
      <c r="V83" s="414"/>
      <c r="W83" s="414"/>
      <c r="X83" s="414"/>
      <c r="Y83" s="414"/>
      <c r="Z83" s="414"/>
      <c r="AA83" s="414"/>
      <c r="AB83" s="414"/>
      <c r="AC83" s="414"/>
    </row>
    <row r="84" spans="6:29" ht="16.5" customHeight="1">
      <c r="F84" s="414"/>
      <c r="G84" s="414"/>
      <c r="H84" s="414"/>
      <c r="I84" s="414"/>
      <c r="J84" s="414"/>
      <c r="K84" s="414"/>
      <c r="L84" s="414"/>
      <c r="M84" s="414"/>
      <c r="N84" s="414"/>
      <c r="O84" s="414"/>
      <c r="P84" s="414"/>
      <c r="Q84" s="414"/>
      <c r="R84" s="414"/>
      <c r="S84" s="414"/>
      <c r="T84" s="414"/>
      <c r="U84" s="414"/>
      <c r="V84" s="414"/>
      <c r="W84" s="414"/>
      <c r="X84" s="414"/>
      <c r="Y84" s="414"/>
      <c r="Z84" s="414"/>
      <c r="AA84" s="414"/>
      <c r="AB84" s="414"/>
      <c r="AC84" s="414"/>
    </row>
    <row r="85" spans="6:29" ht="16.5" customHeight="1">
      <c r="F85" s="414"/>
      <c r="G85" s="414"/>
      <c r="H85" s="414"/>
      <c r="I85" s="414"/>
      <c r="J85" s="414"/>
      <c r="K85" s="414"/>
      <c r="L85" s="414"/>
      <c r="M85" s="414"/>
      <c r="N85" s="414"/>
      <c r="O85" s="414"/>
      <c r="P85" s="414"/>
      <c r="Q85" s="414"/>
      <c r="R85" s="414"/>
      <c r="S85" s="414"/>
      <c r="T85" s="414"/>
      <c r="U85" s="414"/>
      <c r="V85" s="414"/>
      <c r="W85" s="414"/>
      <c r="X85" s="414"/>
      <c r="Y85" s="414"/>
      <c r="Z85" s="414"/>
      <c r="AA85" s="414"/>
      <c r="AB85" s="414"/>
      <c r="AC85" s="414"/>
    </row>
    <row r="86" spans="6:29" ht="16.5" customHeight="1">
      <c r="F86" s="414"/>
      <c r="G86" s="414"/>
      <c r="H86" s="414"/>
      <c r="I86" s="414"/>
      <c r="J86" s="414"/>
      <c r="K86" s="414"/>
      <c r="L86" s="414"/>
      <c r="M86" s="414"/>
      <c r="N86" s="414"/>
      <c r="O86" s="414"/>
      <c r="P86" s="414"/>
      <c r="Q86" s="414"/>
      <c r="R86" s="414"/>
      <c r="S86" s="414"/>
      <c r="T86" s="414"/>
      <c r="U86" s="414"/>
      <c r="V86" s="414"/>
      <c r="W86" s="414"/>
      <c r="X86" s="414"/>
      <c r="Y86" s="414"/>
      <c r="Z86" s="414"/>
      <c r="AA86" s="414"/>
      <c r="AB86" s="414"/>
      <c r="AC86" s="414"/>
    </row>
    <row r="87" spans="6:29" ht="16.5" customHeight="1">
      <c r="F87" s="414"/>
      <c r="G87" s="414"/>
      <c r="H87" s="414"/>
      <c r="I87" s="414"/>
      <c r="J87" s="414"/>
      <c r="K87" s="414"/>
      <c r="L87" s="414"/>
      <c r="M87" s="414"/>
      <c r="N87" s="414"/>
      <c r="O87" s="414"/>
      <c r="P87" s="414"/>
      <c r="Q87" s="414"/>
      <c r="R87" s="414"/>
      <c r="S87" s="414"/>
      <c r="T87" s="414"/>
      <c r="U87" s="414"/>
      <c r="V87" s="414"/>
      <c r="W87" s="414"/>
      <c r="X87" s="414"/>
      <c r="Y87" s="414"/>
      <c r="Z87" s="414"/>
      <c r="AA87" s="414"/>
      <c r="AB87" s="414"/>
      <c r="AC87" s="414"/>
    </row>
    <row r="88" spans="6:29" ht="16.5" customHeight="1">
      <c r="F88" s="414"/>
      <c r="G88" s="414"/>
      <c r="H88" s="414"/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14"/>
      <c r="T88" s="414"/>
      <c r="U88" s="414"/>
      <c r="V88" s="414"/>
      <c r="W88" s="414"/>
      <c r="X88" s="414"/>
      <c r="Y88" s="414"/>
      <c r="Z88" s="414"/>
      <c r="AA88" s="414"/>
      <c r="AB88" s="414"/>
      <c r="AC88" s="414"/>
    </row>
    <row r="89" spans="6:29" ht="16.5" customHeight="1">
      <c r="F89" s="414"/>
      <c r="G89" s="414"/>
      <c r="H89" s="414"/>
      <c r="I89" s="414"/>
      <c r="J89" s="414"/>
      <c r="K89" s="414"/>
      <c r="L89" s="414"/>
      <c r="M89" s="414"/>
      <c r="N89" s="414"/>
      <c r="O89" s="414"/>
      <c r="P89" s="414"/>
      <c r="Q89" s="414"/>
      <c r="R89" s="414"/>
      <c r="S89" s="414"/>
      <c r="T89" s="414"/>
      <c r="U89" s="414"/>
      <c r="V89" s="414"/>
      <c r="W89" s="414"/>
      <c r="X89" s="414"/>
      <c r="Y89" s="414"/>
      <c r="Z89" s="414"/>
      <c r="AA89" s="414"/>
      <c r="AB89" s="414"/>
      <c r="AC89" s="414"/>
    </row>
    <row r="90" spans="6:29" ht="16.5" customHeight="1">
      <c r="F90" s="414"/>
      <c r="G90" s="414"/>
      <c r="H90" s="414"/>
      <c r="I90" s="414"/>
      <c r="J90" s="414"/>
      <c r="K90" s="414"/>
      <c r="L90" s="414"/>
      <c r="M90" s="414"/>
      <c r="N90" s="414"/>
      <c r="O90" s="414"/>
      <c r="P90" s="414"/>
      <c r="Q90" s="414"/>
      <c r="R90" s="414"/>
      <c r="S90" s="414"/>
      <c r="T90" s="414"/>
      <c r="U90" s="414"/>
      <c r="V90" s="414"/>
      <c r="W90" s="414"/>
      <c r="X90" s="414"/>
      <c r="Y90" s="414"/>
      <c r="Z90" s="414"/>
      <c r="AA90" s="414"/>
      <c r="AB90" s="414"/>
      <c r="AC90" s="414"/>
    </row>
    <row r="91" spans="6:29" ht="16.5" customHeight="1">
      <c r="F91" s="414"/>
      <c r="G91" s="414"/>
      <c r="H91" s="414"/>
      <c r="I91" s="414"/>
      <c r="J91" s="414"/>
      <c r="K91" s="414"/>
      <c r="L91" s="414"/>
      <c r="M91" s="414"/>
      <c r="N91" s="414"/>
      <c r="O91" s="414"/>
      <c r="P91" s="414"/>
      <c r="Q91" s="414"/>
      <c r="R91" s="414"/>
      <c r="S91" s="414"/>
      <c r="T91" s="414"/>
      <c r="U91" s="414"/>
      <c r="V91" s="414"/>
      <c r="W91" s="414"/>
      <c r="X91" s="414"/>
      <c r="Y91" s="414"/>
      <c r="Z91" s="414"/>
      <c r="AA91" s="414"/>
      <c r="AB91" s="414"/>
      <c r="AC91" s="414"/>
    </row>
    <row r="92" spans="6:29" ht="16.5" customHeight="1">
      <c r="F92" s="414"/>
      <c r="G92" s="414"/>
      <c r="H92" s="414"/>
      <c r="I92" s="414"/>
      <c r="J92" s="414"/>
      <c r="K92" s="414"/>
      <c r="L92" s="414"/>
      <c r="M92" s="414"/>
      <c r="N92" s="414"/>
      <c r="O92" s="414"/>
      <c r="P92" s="414"/>
      <c r="Q92" s="414"/>
      <c r="R92" s="414"/>
      <c r="S92" s="414"/>
      <c r="T92" s="414"/>
      <c r="U92" s="414"/>
      <c r="V92" s="414"/>
      <c r="W92" s="414"/>
      <c r="X92" s="414"/>
      <c r="Y92" s="414"/>
      <c r="Z92" s="414"/>
      <c r="AA92" s="414"/>
      <c r="AB92" s="414"/>
      <c r="AC92" s="414"/>
    </row>
    <row r="93" spans="6:29" ht="16.5" customHeight="1">
      <c r="F93" s="414"/>
      <c r="G93" s="414"/>
      <c r="H93" s="414"/>
      <c r="I93" s="414"/>
      <c r="J93" s="414"/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14"/>
      <c r="V93" s="414"/>
      <c r="W93" s="414"/>
      <c r="X93" s="414"/>
      <c r="Y93" s="414"/>
      <c r="Z93" s="414"/>
      <c r="AA93" s="414"/>
      <c r="AB93" s="414"/>
      <c r="AC93" s="414"/>
    </row>
    <row r="94" spans="6:29" ht="16.5" customHeight="1">
      <c r="F94" s="414"/>
      <c r="G94" s="414"/>
      <c r="H94" s="414"/>
      <c r="I94" s="414"/>
      <c r="J94" s="414"/>
      <c r="K94" s="414"/>
      <c r="L94" s="414"/>
      <c r="M94" s="414"/>
      <c r="N94" s="414"/>
      <c r="O94" s="414"/>
      <c r="P94" s="414"/>
      <c r="Q94" s="414"/>
      <c r="R94" s="414"/>
      <c r="S94" s="414"/>
      <c r="T94" s="414"/>
      <c r="U94" s="414"/>
      <c r="V94" s="414"/>
      <c r="W94" s="414"/>
      <c r="X94" s="414"/>
      <c r="Y94" s="414"/>
      <c r="Z94" s="414"/>
      <c r="AA94" s="414"/>
      <c r="AB94" s="414"/>
      <c r="AC94" s="414"/>
    </row>
    <row r="95" spans="6:29" ht="16.5" customHeight="1">
      <c r="F95" s="414"/>
      <c r="G95" s="414"/>
      <c r="H95" s="414"/>
      <c r="I95" s="414"/>
      <c r="J95" s="414"/>
      <c r="K95" s="414"/>
      <c r="L95" s="414"/>
      <c r="M95" s="414"/>
      <c r="N95" s="414"/>
      <c r="O95" s="414"/>
      <c r="P95" s="414"/>
      <c r="Q95" s="414"/>
      <c r="R95" s="414"/>
      <c r="S95" s="414"/>
      <c r="T95" s="414"/>
      <c r="U95" s="414"/>
      <c r="V95" s="414"/>
      <c r="W95" s="414"/>
      <c r="X95" s="414"/>
      <c r="Y95" s="414"/>
      <c r="Z95" s="414"/>
      <c r="AA95" s="414"/>
      <c r="AB95" s="414"/>
      <c r="AC95" s="414"/>
    </row>
    <row r="96" spans="6:29" ht="16.5" customHeight="1">
      <c r="F96" s="414"/>
      <c r="G96" s="414"/>
      <c r="H96" s="414"/>
      <c r="I96" s="414"/>
      <c r="J96" s="414"/>
      <c r="K96" s="414"/>
      <c r="L96" s="414"/>
      <c r="M96" s="414"/>
      <c r="N96" s="414"/>
      <c r="O96" s="414"/>
      <c r="P96" s="414"/>
      <c r="Q96" s="414"/>
      <c r="R96" s="414"/>
      <c r="S96" s="414"/>
      <c r="T96" s="414"/>
      <c r="U96" s="414"/>
      <c r="V96" s="414"/>
      <c r="W96" s="414"/>
      <c r="X96" s="414"/>
      <c r="Y96" s="414"/>
      <c r="Z96" s="414"/>
      <c r="AA96" s="414"/>
      <c r="AB96" s="414"/>
      <c r="AC96" s="414"/>
    </row>
    <row r="97" spans="6:29" ht="16.5" customHeight="1">
      <c r="F97" s="414"/>
      <c r="G97" s="414"/>
      <c r="H97" s="414"/>
      <c r="I97" s="414"/>
      <c r="J97" s="414"/>
      <c r="K97" s="414"/>
      <c r="L97" s="414"/>
      <c r="M97" s="414"/>
      <c r="N97" s="414"/>
      <c r="O97" s="414"/>
      <c r="P97" s="414"/>
      <c r="Q97" s="414"/>
      <c r="R97" s="414"/>
      <c r="S97" s="414"/>
      <c r="T97" s="414"/>
      <c r="U97" s="414"/>
      <c r="V97" s="414"/>
      <c r="W97" s="414"/>
      <c r="X97" s="414"/>
      <c r="Y97" s="414"/>
      <c r="Z97" s="414"/>
      <c r="AA97" s="414"/>
      <c r="AB97" s="414"/>
      <c r="AC97" s="414"/>
    </row>
    <row r="98" spans="6:29" ht="16.5" customHeight="1"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</row>
    <row r="99" spans="6:29" ht="16.5" customHeight="1">
      <c r="F99" s="414"/>
      <c r="G99" s="414"/>
      <c r="H99" s="414"/>
      <c r="I99" s="414"/>
      <c r="J99" s="414"/>
      <c r="K99" s="414"/>
      <c r="L99" s="414"/>
      <c r="M99" s="414"/>
      <c r="N99" s="414"/>
      <c r="O99" s="414"/>
      <c r="P99" s="414"/>
      <c r="Q99" s="414"/>
      <c r="R99" s="414"/>
      <c r="S99" s="414"/>
      <c r="T99" s="414"/>
      <c r="U99" s="414"/>
      <c r="V99" s="414"/>
      <c r="W99" s="414"/>
      <c r="X99" s="414"/>
      <c r="Y99" s="414"/>
      <c r="Z99" s="414"/>
      <c r="AA99" s="414"/>
      <c r="AB99" s="414"/>
      <c r="AC99" s="414"/>
    </row>
    <row r="100" spans="6:29" ht="16.5" customHeight="1">
      <c r="F100" s="414"/>
      <c r="G100" s="414"/>
      <c r="H100" s="414"/>
      <c r="I100" s="414"/>
      <c r="J100" s="414"/>
      <c r="K100" s="414"/>
      <c r="L100" s="414"/>
      <c r="M100" s="414"/>
      <c r="N100" s="414"/>
      <c r="O100" s="414"/>
      <c r="P100" s="414"/>
      <c r="Q100" s="414"/>
      <c r="R100" s="414"/>
      <c r="S100" s="414"/>
      <c r="T100" s="414"/>
      <c r="U100" s="414"/>
      <c r="V100" s="414"/>
      <c r="W100" s="414"/>
      <c r="X100" s="414"/>
      <c r="Y100" s="414"/>
      <c r="Z100" s="414"/>
      <c r="AA100" s="414"/>
      <c r="AB100" s="414"/>
      <c r="AC100" s="414"/>
    </row>
    <row r="101" spans="6:29" ht="16.5" customHeight="1">
      <c r="F101" s="414"/>
      <c r="G101" s="414"/>
      <c r="H101" s="414"/>
      <c r="I101" s="414"/>
      <c r="J101" s="414"/>
      <c r="K101" s="414"/>
      <c r="L101" s="414"/>
      <c r="M101" s="414"/>
      <c r="N101" s="414"/>
      <c r="O101" s="414"/>
      <c r="P101" s="414"/>
      <c r="Q101" s="414"/>
      <c r="R101" s="414"/>
      <c r="S101" s="414"/>
      <c r="T101" s="414"/>
      <c r="U101" s="414"/>
      <c r="V101" s="414"/>
      <c r="W101" s="414"/>
      <c r="X101" s="414"/>
      <c r="Y101" s="414"/>
      <c r="Z101" s="414"/>
      <c r="AA101" s="414"/>
      <c r="AB101" s="414"/>
      <c r="AC101" s="414"/>
    </row>
    <row r="102" spans="6:29" ht="16.5" customHeight="1">
      <c r="F102" s="414"/>
      <c r="G102" s="414"/>
      <c r="H102" s="414"/>
      <c r="I102" s="414"/>
      <c r="J102" s="414"/>
      <c r="K102" s="414"/>
      <c r="L102" s="414"/>
      <c r="M102" s="414"/>
      <c r="N102" s="414"/>
      <c r="O102" s="414"/>
      <c r="P102" s="414"/>
      <c r="Q102" s="414"/>
      <c r="R102" s="414"/>
      <c r="S102" s="414"/>
      <c r="T102" s="414"/>
      <c r="U102" s="414"/>
      <c r="V102" s="414"/>
      <c r="W102" s="414"/>
      <c r="X102" s="414"/>
      <c r="Y102" s="414"/>
      <c r="Z102" s="414"/>
      <c r="AA102" s="414"/>
      <c r="AB102" s="414"/>
      <c r="AC102" s="414"/>
    </row>
    <row r="103" spans="6:29" ht="16.5" customHeight="1">
      <c r="F103" s="414"/>
      <c r="G103" s="414"/>
      <c r="H103" s="414"/>
      <c r="I103" s="414"/>
      <c r="J103" s="414"/>
      <c r="K103" s="414"/>
      <c r="L103" s="414"/>
      <c r="M103" s="414"/>
      <c r="N103" s="414"/>
      <c r="O103" s="414"/>
      <c r="P103" s="414"/>
      <c r="Q103" s="414"/>
      <c r="R103" s="414"/>
      <c r="S103" s="414"/>
      <c r="T103" s="414"/>
      <c r="U103" s="414"/>
      <c r="V103" s="414"/>
      <c r="W103" s="414"/>
      <c r="X103" s="414"/>
      <c r="Y103" s="414"/>
      <c r="Z103" s="414"/>
      <c r="AA103" s="414"/>
      <c r="AB103" s="414"/>
      <c r="AC103" s="414"/>
    </row>
    <row r="104" spans="6:29" ht="16.5" customHeight="1">
      <c r="F104" s="414"/>
      <c r="G104" s="414"/>
      <c r="H104" s="414"/>
      <c r="I104" s="414"/>
      <c r="J104" s="414"/>
      <c r="K104" s="414"/>
      <c r="L104" s="414"/>
      <c r="M104" s="414"/>
      <c r="N104" s="414"/>
      <c r="O104" s="414"/>
      <c r="P104" s="414"/>
      <c r="Q104" s="414"/>
      <c r="R104" s="414"/>
      <c r="S104" s="414"/>
      <c r="T104" s="414"/>
      <c r="U104" s="414"/>
      <c r="V104" s="414"/>
      <c r="W104" s="414"/>
      <c r="X104" s="414"/>
      <c r="Y104" s="414"/>
      <c r="Z104" s="414"/>
      <c r="AA104" s="414"/>
      <c r="AB104" s="414"/>
      <c r="AC104" s="414"/>
    </row>
    <row r="105" spans="6:29" ht="16.5" customHeight="1">
      <c r="F105" s="414"/>
      <c r="G105" s="414"/>
      <c r="H105" s="414"/>
      <c r="I105" s="414"/>
      <c r="J105" s="414"/>
      <c r="K105" s="414"/>
      <c r="L105" s="414"/>
      <c r="M105" s="414"/>
      <c r="N105" s="414"/>
      <c r="O105" s="414"/>
      <c r="P105" s="414"/>
      <c r="Q105" s="414"/>
      <c r="R105" s="414"/>
      <c r="S105" s="414"/>
      <c r="T105" s="414"/>
      <c r="U105" s="414"/>
      <c r="V105" s="414"/>
      <c r="W105" s="414"/>
      <c r="X105" s="414"/>
      <c r="Y105" s="414"/>
      <c r="Z105" s="414"/>
      <c r="AA105" s="414"/>
      <c r="AB105" s="414"/>
      <c r="AC105" s="414"/>
    </row>
    <row r="106" spans="6:29" ht="16.5" customHeight="1">
      <c r="F106" s="414"/>
      <c r="G106" s="414"/>
      <c r="H106" s="414"/>
      <c r="I106" s="414"/>
      <c r="J106" s="414"/>
      <c r="K106" s="414"/>
      <c r="L106" s="414"/>
      <c r="M106" s="414"/>
      <c r="N106" s="414"/>
      <c r="O106" s="414"/>
      <c r="P106" s="414"/>
      <c r="Q106" s="414"/>
      <c r="R106" s="414"/>
      <c r="S106" s="414"/>
      <c r="T106" s="414"/>
      <c r="U106" s="414"/>
      <c r="V106" s="414"/>
      <c r="W106" s="414"/>
      <c r="X106" s="414"/>
      <c r="Y106" s="414"/>
      <c r="Z106" s="414"/>
      <c r="AA106" s="414"/>
      <c r="AB106" s="414"/>
      <c r="AC106" s="414"/>
    </row>
    <row r="107" spans="6:29" ht="16.5" customHeight="1">
      <c r="F107" s="414"/>
      <c r="G107" s="414"/>
      <c r="H107" s="414"/>
      <c r="I107" s="414"/>
      <c r="J107" s="414"/>
      <c r="K107" s="414"/>
      <c r="L107" s="414"/>
      <c r="M107" s="414"/>
      <c r="N107" s="414"/>
      <c r="O107" s="414"/>
      <c r="P107" s="414"/>
      <c r="Q107" s="414"/>
      <c r="R107" s="414"/>
      <c r="S107" s="414"/>
      <c r="T107" s="414"/>
      <c r="U107" s="414"/>
      <c r="V107" s="414"/>
      <c r="W107" s="414"/>
      <c r="X107" s="414"/>
      <c r="Y107" s="414"/>
      <c r="Z107" s="414"/>
      <c r="AA107" s="414"/>
      <c r="AB107" s="414"/>
      <c r="AC107" s="414"/>
    </row>
    <row r="108" spans="6:29" ht="16.5" customHeight="1">
      <c r="F108" s="414"/>
      <c r="G108" s="414"/>
      <c r="H108" s="414"/>
      <c r="I108" s="414"/>
      <c r="J108" s="414"/>
      <c r="K108" s="414"/>
      <c r="L108" s="414"/>
      <c r="M108" s="414"/>
      <c r="N108" s="414"/>
      <c r="O108" s="414"/>
      <c r="P108" s="414"/>
      <c r="Q108" s="414"/>
      <c r="R108" s="414"/>
      <c r="S108" s="414"/>
      <c r="T108" s="414"/>
      <c r="U108" s="414"/>
      <c r="V108" s="414"/>
      <c r="W108" s="414"/>
      <c r="X108" s="414"/>
      <c r="Y108" s="414"/>
      <c r="Z108" s="414"/>
      <c r="AA108" s="414"/>
      <c r="AB108" s="414"/>
      <c r="AC108" s="414"/>
    </row>
    <row r="109" spans="6:29" ht="16.5" customHeight="1">
      <c r="F109" s="414"/>
      <c r="G109" s="414"/>
      <c r="H109" s="414"/>
      <c r="I109" s="414"/>
      <c r="J109" s="414"/>
      <c r="K109" s="414"/>
      <c r="L109" s="414"/>
      <c r="M109" s="414"/>
      <c r="N109" s="414"/>
      <c r="O109" s="414"/>
      <c r="P109" s="414"/>
      <c r="Q109" s="414"/>
      <c r="R109" s="414"/>
      <c r="S109" s="414"/>
      <c r="T109" s="414"/>
      <c r="U109" s="414"/>
      <c r="V109" s="414"/>
      <c r="W109" s="414"/>
      <c r="X109" s="414"/>
      <c r="Y109" s="414"/>
      <c r="Z109" s="414"/>
      <c r="AA109" s="414"/>
      <c r="AB109" s="414"/>
      <c r="AC109" s="414"/>
    </row>
    <row r="110" spans="6:29" ht="16.5" customHeight="1">
      <c r="F110" s="414"/>
      <c r="G110" s="414"/>
      <c r="H110" s="414"/>
      <c r="I110" s="414"/>
      <c r="J110" s="414"/>
      <c r="K110" s="414"/>
      <c r="L110" s="414"/>
      <c r="M110" s="414"/>
      <c r="N110" s="414"/>
      <c r="O110" s="414"/>
      <c r="P110" s="414"/>
      <c r="Q110" s="414"/>
      <c r="R110" s="414"/>
      <c r="S110" s="414"/>
      <c r="T110" s="414"/>
      <c r="U110" s="414"/>
      <c r="V110" s="414"/>
      <c r="W110" s="414"/>
      <c r="X110" s="414"/>
      <c r="Y110" s="414"/>
      <c r="Z110" s="414"/>
      <c r="AA110" s="414"/>
      <c r="AB110" s="414"/>
      <c r="AC110" s="414"/>
    </row>
    <row r="111" spans="6:29" ht="16.5" customHeight="1">
      <c r="F111" s="414"/>
      <c r="G111" s="414"/>
      <c r="H111" s="414"/>
      <c r="I111" s="414"/>
      <c r="J111" s="414"/>
      <c r="K111" s="414"/>
      <c r="L111" s="414"/>
      <c r="M111" s="414"/>
      <c r="N111" s="414"/>
      <c r="O111" s="414"/>
      <c r="P111" s="414"/>
      <c r="Q111" s="414"/>
      <c r="R111" s="414"/>
      <c r="S111" s="414"/>
      <c r="T111" s="414"/>
      <c r="U111" s="414"/>
      <c r="V111" s="414"/>
      <c r="W111" s="414"/>
      <c r="X111" s="414"/>
      <c r="Y111" s="414"/>
      <c r="Z111" s="414"/>
      <c r="AA111" s="414"/>
      <c r="AB111" s="414"/>
      <c r="AC111" s="414"/>
    </row>
    <row r="112" spans="6:29" ht="16.5" customHeight="1">
      <c r="F112" s="414"/>
      <c r="G112" s="414"/>
      <c r="H112" s="414"/>
      <c r="I112" s="414"/>
      <c r="J112" s="414"/>
      <c r="K112" s="414"/>
      <c r="L112" s="414"/>
      <c r="M112" s="414"/>
      <c r="N112" s="414"/>
      <c r="O112" s="414"/>
      <c r="P112" s="414"/>
      <c r="Q112" s="414"/>
      <c r="R112" s="414"/>
      <c r="S112" s="414"/>
      <c r="T112" s="414"/>
      <c r="U112" s="414"/>
      <c r="V112" s="414"/>
      <c r="W112" s="414"/>
      <c r="X112" s="414"/>
      <c r="Y112" s="414"/>
      <c r="Z112" s="414"/>
      <c r="AA112" s="414"/>
      <c r="AB112" s="414"/>
      <c r="AC112" s="414"/>
    </row>
    <row r="113" spans="6:29" ht="16.5" customHeight="1">
      <c r="F113" s="414"/>
      <c r="G113" s="414"/>
      <c r="H113" s="414"/>
      <c r="I113" s="414"/>
      <c r="J113" s="414"/>
      <c r="K113" s="414"/>
      <c r="L113" s="414"/>
      <c r="M113" s="414"/>
      <c r="N113" s="414"/>
      <c r="O113" s="414"/>
      <c r="P113" s="414"/>
      <c r="Q113" s="414"/>
      <c r="R113" s="414"/>
      <c r="S113" s="414"/>
      <c r="T113" s="414"/>
      <c r="U113" s="414"/>
      <c r="V113" s="414"/>
      <c r="W113" s="414"/>
      <c r="X113" s="414"/>
      <c r="Y113" s="414"/>
      <c r="Z113" s="414"/>
      <c r="AA113" s="414"/>
      <c r="AB113" s="414"/>
      <c r="AC113" s="414"/>
    </row>
    <row r="114" spans="6:29" ht="16.5" customHeight="1"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4"/>
      <c r="Z114" s="414"/>
      <c r="AA114" s="414"/>
      <c r="AB114" s="414"/>
      <c r="AC114" s="414"/>
    </row>
    <row r="115" spans="6:29" ht="16.5" customHeight="1">
      <c r="F115" s="414"/>
      <c r="G115" s="414"/>
      <c r="H115" s="414"/>
      <c r="I115" s="414"/>
      <c r="J115" s="414"/>
      <c r="K115" s="414"/>
      <c r="L115" s="414"/>
      <c r="M115" s="414"/>
      <c r="N115" s="414"/>
      <c r="O115" s="414"/>
      <c r="P115" s="414"/>
      <c r="Q115" s="414"/>
      <c r="R115" s="414"/>
      <c r="S115" s="414"/>
      <c r="T115" s="414"/>
      <c r="U115" s="414"/>
      <c r="V115" s="414"/>
      <c r="W115" s="414"/>
      <c r="X115" s="414"/>
      <c r="Y115" s="414"/>
      <c r="Z115" s="414"/>
      <c r="AA115" s="414"/>
      <c r="AB115" s="414"/>
      <c r="AC115" s="414"/>
    </row>
    <row r="116" spans="6:29" ht="16.5" customHeight="1">
      <c r="F116" s="414"/>
      <c r="G116" s="414"/>
      <c r="H116" s="414"/>
      <c r="I116" s="414"/>
      <c r="J116" s="414"/>
      <c r="K116" s="414"/>
      <c r="L116" s="414"/>
      <c r="M116" s="414"/>
      <c r="N116" s="414"/>
      <c r="O116" s="414"/>
      <c r="P116" s="414"/>
      <c r="Q116" s="414"/>
      <c r="R116" s="414"/>
      <c r="S116" s="414"/>
      <c r="T116" s="414"/>
      <c r="U116" s="414"/>
      <c r="V116" s="414"/>
      <c r="W116" s="414"/>
      <c r="X116" s="414"/>
      <c r="Y116" s="414"/>
      <c r="Z116" s="414"/>
      <c r="AA116" s="414"/>
      <c r="AB116" s="414"/>
      <c r="AC116" s="414"/>
    </row>
    <row r="117" spans="6:29" ht="16.5" customHeight="1">
      <c r="F117" s="414"/>
      <c r="G117" s="414"/>
      <c r="H117" s="414"/>
      <c r="I117" s="414"/>
      <c r="J117" s="414"/>
      <c r="K117" s="414"/>
      <c r="L117" s="414"/>
      <c r="M117" s="414"/>
      <c r="N117" s="414"/>
      <c r="O117" s="414"/>
      <c r="P117" s="414"/>
      <c r="Q117" s="414"/>
      <c r="R117" s="414"/>
      <c r="S117" s="414"/>
      <c r="T117" s="414"/>
      <c r="U117" s="414"/>
      <c r="V117" s="414"/>
      <c r="W117" s="414"/>
      <c r="X117" s="414"/>
      <c r="Y117" s="414"/>
      <c r="Z117" s="414"/>
      <c r="AA117" s="414"/>
      <c r="AB117" s="414"/>
      <c r="AC117" s="414"/>
    </row>
    <row r="118" spans="6:29" ht="16.5" customHeight="1">
      <c r="F118" s="414"/>
      <c r="G118" s="414"/>
      <c r="H118" s="414"/>
      <c r="I118" s="414"/>
      <c r="J118" s="414"/>
      <c r="K118" s="414"/>
      <c r="L118" s="414"/>
      <c r="M118" s="414"/>
      <c r="N118" s="414"/>
      <c r="O118" s="414"/>
      <c r="P118" s="414"/>
      <c r="Q118" s="414"/>
      <c r="R118" s="414"/>
      <c r="S118" s="414"/>
      <c r="T118" s="414"/>
      <c r="U118" s="414"/>
      <c r="V118" s="414"/>
      <c r="W118" s="414"/>
      <c r="X118" s="414"/>
      <c r="Y118" s="414"/>
      <c r="Z118" s="414"/>
      <c r="AA118" s="414"/>
      <c r="AB118" s="414"/>
      <c r="AC118" s="414"/>
    </row>
    <row r="119" spans="6:29" ht="16.5" customHeight="1">
      <c r="F119" s="414"/>
      <c r="G119" s="414"/>
      <c r="H119" s="414"/>
      <c r="I119" s="414"/>
      <c r="J119" s="414"/>
      <c r="K119" s="414"/>
      <c r="L119" s="414"/>
      <c r="M119" s="414"/>
      <c r="N119" s="414"/>
      <c r="O119" s="414"/>
      <c r="P119" s="414"/>
      <c r="Q119" s="414"/>
      <c r="R119" s="414"/>
      <c r="S119" s="414"/>
      <c r="T119" s="414"/>
      <c r="U119" s="414"/>
      <c r="V119" s="414"/>
      <c r="W119" s="414"/>
      <c r="X119" s="414"/>
      <c r="Y119" s="414"/>
      <c r="Z119" s="414"/>
      <c r="AA119" s="414"/>
      <c r="AB119" s="414"/>
      <c r="AC119" s="414"/>
    </row>
    <row r="120" spans="6:29" ht="16.5" customHeight="1">
      <c r="F120" s="414"/>
      <c r="G120" s="414"/>
      <c r="H120" s="414"/>
      <c r="I120" s="414"/>
      <c r="J120" s="414"/>
      <c r="K120" s="414"/>
      <c r="L120" s="414"/>
      <c r="M120" s="414"/>
      <c r="N120" s="414"/>
      <c r="O120" s="414"/>
      <c r="P120" s="414"/>
      <c r="Q120" s="414"/>
      <c r="R120" s="414"/>
      <c r="S120" s="414"/>
      <c r="T120" s="414"/>
      <c r="U120" s="414"/>
      <c r="V120" s="414"/>
      <c r="W120" s="414"/>
      <c r="X120" s="414"/>
      <c r="Y120" s="414"/>
      <c r="Z120" s="414"/>
      <c r="AA120" s="414"/>
      <c r="AB120" s="414"/>
      <c r="AC120" s="414"/>
    </row>
    <row r="121" spans="6:29" ht="16.5" customHeight="1">
      <c r="F121" s="414"/>
      <c r="G121" s="414"/>
      <c r="H121" s="414"/>
      <c r="I121" s="414"/>
      <c r="J121" s="414"/>
      <c r="K121" s="414"/>
      <c r="L121" s="414"/>
      <c r="M121" s="414"/>
      <c r="N121" s="414"/>
      <c r="O121" s="414"/>
      <c r="P121" s="414"/>
      <c r="Q121" s="414"/>
      <c r="R121" s="414"/>
      <c r="S121" s="414"/>
      <c r="T121" s="414"/>
      <c r="U121" s="414"/>
      <c r="V121" s="414"/>
      <c r="W121" s="414"/>
      <c r="X121" s="414"/>
      <c r="Y121" s="414"/>
      <c r="Z121" s="414"/>
      <c r="AA121" s="414"/>
      <c r="AB121" s="414"/>
      <c r="AC121" s="414"/>
    </row>
    <row r="122" spans="6:29" ht="16.5" customHeight="1">
      <c r="F122" s="414"/>
      <c r="G122" s="414"/>
      <c r="H122" s="414"/>
      <c r="I122" s="414"/>
      <c r="J122" s="414"/>
      <c r="K122" s="414"/>
      <c r="L122" s="414"/>
      <c r="M122" s="414"/>
      <c r="N122" s="414"/>
      <c r="O122" s="414"/>
      <c r="P122" s="414"/>
      <c r="Q122" s="414"/>
      <c r="R122" s="414"/>
      <c r="S122" s="414"/>
      <c r="T122" s="414"/>
      <c r="U122" s="414"/>
      <c r="V122" s="414"/>
      <c r="W122" s="414"/>
      <c r="X122" s="414"/>
      <c r="Y122" s="414"/>
      <c r="Z122" s="414"/>
      <c r="AA122" s="414"/>
      <c r="AB122" s="414"/>
      <c r="AC122" s="414"/>
    </row>
    <row r="123" spans="6:29" ht="16.5" customHeight="1">
      <c r="F123" s="414"/>
      <c r="G123" s="414"/>
      <c r="H123" s="414"/>
      <c r="I123" s="414"/>
      <c r="J123" s="414"/>
      <c r="K123" s="414"/>
      <c r="L123" s="414"/>
      <c r="M123" s="414"/>
      <c r="N123" s="414"/>
      <c r="O123" s="414"/>
      <c r="P123" s="414"/>
      <c r="Q123" s="414"/>
      <c r="R123" s="414"/>
      <c r="S123" s="414"/>
      <c r="T123" s="414"/>
      <c r="U123" s="414"/>
      <c r="V123" s="414"/>
      <c r="W123" s="414"/>
      <c r="X123" s="414"/>
      <c r="Y123" s="414"/>
      <c r="Z123" s="414"/>
      <c r="AA123" s="414"/>
      <c r="AB123" s="414"/>
      <c r="AC123" s="414"/>
    </row>
    <row r="124" spans="6:29" ht="16.5" customHeight="1">
      <c r="F124" s="414"/>
      <c r="G124" s="414"/>
      <c r="H124" s="414"/>
      <c r="I124" s="414"/>
      <c r="J124" s="414"/>
      <c r="K124" s="414"/>
      <c r="L124" s="414"/>
      <c r="M124" s="414"/>
      <c r="N124" s="414"/>
      <c r="O124" s="414"/>
      <c r="P124" s="414"/>
      <c r="Q124" s="414"/>
      <c r="R124" s="414"/>
      <c r="S124" s="414"/>
      <c r="T124" s="414"/>
      <c r="U124" s="414"/>
      <c r="V124" s="414"/>
      <c r="W124" s="414"/>
      <c r="X124" s="414"/>
      <c r="Y124" s="414"/>
      <c r="Z124" s="414"/>
      <c r="AA124" s="414"/>
      <c r="AB124" s="414"/>
      <c r="AC124" s="414"/>
    </row>
    <row r="125" spans="6:29" ht="16.5" customHeight="1">
      <c r="F125" s="414"/>
      <c r="G125" s="414"/>
      <c r="H125" s="414"/>
      <c r="I125" s="414"/>
      <c r="J125" s="414"/>
      <c r="K125" s="414"/>
      <c r="L125" s="414"/>
      <c r="M125" s="414"/>
      <c r="N125" s="414"/>
      <c r="O125" s="414"/>
      <c r="P125" s="414"/>
      <c r="Q125" s="414"/>
      <c r="R125" s="414"/>
      <c r="S125" s="414"/>
      <c r="T125" s="414"/>
      <c r="U125" s="414"/>
      <c r="V125" s="414"/>
      <c r="W125" s="414"/>
      <c r="X125" s="414"/>
      <c r="Y125" s="414"/>
      <c r="Z125" s="414"/>
      <c r="AA125" s="414"/>
      <c r="AB125" s="414"/>
      <c r="AC125" s="414"/>
    </row>
    <row r="126" spans="6:29" ht="16.5" customHeight="1"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4"/>
      <c r="S126" s="414"/>
      <c r="T126" s="414"/>
      <c r="U126" s="414"/>
      <c r="V126" s="414"/>
      <c r="W126" s="414"/>
      <c r="X126" s="414"/>
      <c r="Y126" s="414"/>
      <c r="Z126" s="414"/>
      <c r="AA126" s="414"/>
      <c r="AB126" s="414"/>
      <c r="AC126" s="414"/>
    </row>
    <row r="127" spans="6:29" ht="16.5" customHeight="1">
      <c r="F127" s="414"/>
      <c r="G127" s="414"/>
      <c r="H127" s="414"/>
      <c r="I127" s="414"/>
      <c r="J127" s="414"/>
      <c r="K127" s="414"/>
      <c r="L127" s="414"/>
      <c r="M127" s="414"/>
      <c r="N127" s="414"/>
      <c r="O127" s="414"/>
      <c r="P127" s="414"/>
      <c r="Q127" s="414"/>
      <c r="R127" s="414"/>
      <c r="S127" s="414"/>
      <c r="T127" s="414"/>
      <c r="U127" s="414"/>
      <c r="V127" s="414"/>
      <c r="W127" s="414"/>
      <c r="X127" s="414"/>
      <c r="Y127" s="414"/>
      <c r="Z127" s="414"/>
      <c r="AA127" s="414"/>
      <c r="AB127" s="414"/>
      <c r="AC127" s="414"/>
    </row>
    <row r="128" spans="6:29" ht="16.5" customHeight="1">
      <c r="F128" s="414"/>
      <c r="G128" s="414"/>
      <c r="H128" s="414"/>
      <c r="I128" s="414"/>
      <c r="J128" s="414"/>
      <c r="K128" s="414"/>
      <c r="L128" s="414"/>
      <c r="M128" s="414"/>
      <c r="N128" s="414"/>
      <c r="O128" s="414"/>
      <c r="P128" s="414"/>
      <c r="Q128" s="414"/>
      <c r="R128" s="414"/>
      <c r="S128" s="414"/>
      <c r="T128" s="414"/>
      <c r="U128" s="414"/>
      <c r="V128" s="414"/>
      <c r="W128" s="414"/>
      <c r="X128" s="414"/>
      <c r="Y128" s="414"/>
      <c r="Z128" s="414"/>
      <c r="AA128" s="414"/>
      <c r="AB128" s="414"/>
      <c r="AC128" s="414"/>
    </row>
    <row r="129" spans="6:29" ht="16.5" customHeight="1">
      <c r="F129" s="414"/>
      <c r="G129" s="414"/>
      <c r="H129" s="414"/>
      <c r="I129" s="414"/>
      <c r="J129" s="414"/>
      <c r="K129" s="414"/>
      <c r="L129" s="414"/>
      <c r="M129" s="414"/>
      <c r="N129" s="414"/>
      <c r="O129" s="414"/>
      <c r="P129" s="414"/>
      <c r="Q129" s="414"/>
      <c r="R129" s="414"/>
      <c r="S129" s="414"/>
      <c r="T129" s="414"/>
      <c r="U129" s="414"/>
      <c r="V129" s="414"/>
      <c r="W129" s="414"/>
      <c r="X129" s="414"/>
      <c r="Y129" s="414"/>
      <c r="Z129" s="414"/>
      <c r="AA129" s="414"/>
      <c r="AB129" s="414"/>
      <c r="AC129" s="414"/>
    </row>
    <row r="130" spans="6:29" ht="16.5" customHeight="1"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4"/>
      <c r="Z130" s="414"/>
      <c r="AA130" s="414"/>
      <c r="AB130" s="414"/>
      <c r="AC130" s="414"/>
    </row>
    <row r="131" spans="6:29" ht="16.5" customHeight="1">
      <c r="F131" s="414"/>
      <c r="G131" s="414"/>
      <c r="H131" s="414"/>
      <c r="I131" s="414"/>
      <c r="J131" s="414"/>
      <c r="K131" s="414"/>
      <c r="L131" s="414"/>
      <c r="M131" s="414"/>
      <c r="N131" s="414"/>
      <c r="O131" s="414"/>
      <c r="P131" s="414"/>
      <c r="Q131" s="414"/>
      <c r="R131" s="414"/>
      <c r="S131" s="414"/>
      <c r="T131" s="414"/>
      <c r="U131" s="414"/>
      <c r="V131" s="414"/>
      <c r="W131" s="414"/>
      <c r="X131" s="414"/>
      <c r="Y131" s="414"/>
      <c r="Z131" s="414"/>
      <c r="AA131" s="414"/>
      <c r="AB131" s="414"/>
      <c r="AC131" s="414"/>
    </row>
    <row r="132" spans="6:29" ht="16.5" customHeight="1"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414"/>
      <c r="Q132" s="414"/>
      <c r="R132" s="414"/>
      <c r="S132" s="414"/>
      <c r="T132" s="414"/>
      <c r="U132" s="414"/>
      <c r="V132" s="414"/>
      <c r="W132" s="414"/>
      <c r="X132" s="414"/>
      <c r="Y132" s="414"/>
      <c r="Z132" s="414"/>
      <c r="AA132" s="414"/>
      <c r="AB132" s="414"/>
      <c r="AC132" s="414"/>
    </row>
    <row r="133" spans="6:29" ht="16.5" customHeight="1">
      <c r="F133" s="414"/>
      <c r="G133" s="414"/>
      <c r="H133" s="414"/>
      <c r="I133" s="414"/>
      <c r="J133" s="414"/>
      <c r="K133" s="414"/>
      <c r="L133" s="414"/>
      <c r="M133" s="414"/>
      <c r="N133" s="414"/>
      <c r="O133" s="414"/>
      <c r="P133" s="414"/>
      <c r="Q133" s="414"/>
      <c r="R133" s="414"/>
      <c r="S133" s="414"/>
      <c r="T133" s="414"/>
      <c r="U133" s="414"/>
      <c r="V133" s="414"/>
      <c r="W133" s="414"/>
      <c r="X133" s="414"/>
      <c r="Y133" s="414"/>
      <c r="Z133" s="414"/>
      <c r="AA133" s="414"/>
      <c r="AB133" s="414"/>
      <c r="AC133" s="414"/>
    </row>
    <row r="134" spans="6:29" ht="16.5" customHeight="1">
      <c r="F134" s="414"/>
      <c r="G134" s="414"/>
      <c r="H134" s="414"/>
      <c r="I134" s="414"/>
      <c r="J134" s="414"/>
      <c r="K134" s="414"/>
      <c r="L134" s="414"/>
      <c r="M134" s="414"/>
      <c r="N134" s="414"/>
      <c r="O134" s="414"/>
      <c r="P134" s="414"/>
      <c r="Q134" s="414"/>
      <c r="R134" s="414"/>
      <c r="S134" s="414"/>
      <c r="T134" s="414"/>
      <c r="U134" s="414"/>
      <c r="V134" s="414"/>
      <c r="W134" s="414"/>
      <c r="X134" s="414"/>
      <c r="Y134" s="414"/>
      <c r="Z134" s="414"/>
      <c r="AA134" s="414"/>
      <c r="AB134" s="414"/>
      <c r="AC134" s="414"/>
    </row>
    <row r="135" spans="6:29" ht="16.5" customHeight="1">
      <c r="F135" s="414"/>
      <c r="G135" s="414"/>
      <c r="H135" s="414"/>
      <c r="I135" s="414"/>
      <c r="J135" s="414"/>
      <c r="K135" s="414"/>
      <c r="L135" s="414"/>
      <c r="M135" s="414"/>
      <c r="N135" s="414"/>
      <c r="O135" s="414"/>
      <c r="P135" s="414"/>
      <c r="Q135" s="414"/>
      <c r="R135" s="414"/>
      <c r="S135" s="414"/>
      <c r="T135" s="414"/>
      <c r="U135" s="414"/>
      <c r="V135" s="414"/>
      <c r="W135" s="414"/>
      <c r="X135" s="414"/>
      <c r="Y135" s="414"/>
      <c r="Z135" s="414"/>
      <c r="AA135" s="414"/>
      <c r="AB135" s="414"/>
      <c r="AC135" s="414"/>
    </row>
    <row r="136" spans="6:29" ht="16.5" customHeight="1">
      <c r="F136" s="414"/>
      <c r="G136" s="414"/>
      <c r="H136" s="414"/>
      <c r="I136" s="414"/>
      <c r="J136" s="414"/>
      <c r="K136" s="414"/>
      <c r="L136" s="414"/>
      <c r="M136" s="414"/>
      <c r="N136" s="414"/>
      <c r="O136" s="414"/>
      <c r="P136" s="414"/>
      <c r="Q136" s="414"/>
      <c r="R136" s="414"/>
      <c r="S136" s="414"/>
      <c r="T136" s="414"/>
      <c r="U136" s="414"/>
      <c r="V136" s="414"/>
      <c r="W136" s="414"/>
      <c r="X136" s="414"/>
      <c r="Y136" s="414"/>
      <c r="Z136" s="414"/>
      <c r="AA136" s="414"/>
      <c r="AB136" s="414"/>
      <c r="AC136" s="414"/>
    </row>
    <row r="137" spans="6:29" ht="16.5" customHeight="1">
      <c r="F137" s="414"/>
      <c r="G137" s="414"/>
      <c r="H137" s="414"/>
      <c r="I137" s="414"/>
      <c r="J137" s="414"/>
      <c r="K137" s="414"/>
      <c r="L137" s="414"/>
      <c r="M137" s="414"/>
      <c r="N137" s="414"/>
      <c r="O137" s="414"/>
      <c r="P137" s="414"/>
      <c r="Q137" s="414"/>
      <c r="R137" s="414"/>
      <c r="S137" s="414"/>
      <c r="T137" s="414"/>
      <c r="U137" s="414"/>
      <c r="V137" s="414"/>
      <c r="W137" s="414"/>
      <c r="X137" s="414"/>
      <c r="Y137" s="414"/>
      <c r="Z137" s="414"/>
      <c r="AA137" s="414"/>
      <c r="AB137" s="414"/>
      <c r="AC137" s="414"/>
    </row>
    <row r="138" spans="6:29" ht="16.5" customHeight="1">
      <c r="F138" s="414"/>
      <c r="G138" s="414"/>
      <c r="H138" s="414"/>
      <c r="I138" s="414"/>
      <c r="J138" s="414"/>
      <c r="K138" s="414"/>
      <c r="L138" s="414"/>
      <c r="M138" s="414"/>
      <c r="N138" s="414"/>
      <c r="O138" s="414"/>
      <c r="P138" s="414"/>
      <c r="Q138" s="414"/>
      <c r="R138" s="414"/>
      <c r="S138" s="414"/>
      <c r="T138" s="414"/>
      <c r="U138" s="414"/>
      <c r="V138" s="414"/>
      <c r="W138" s="414"/>
      <c r="X138" s="414"/>
      <c r="Y138" s="414"/>
      <c r="Z138" s="414"/>
      <c r="AA138" s="414"/>
      <c r="AB138" s="414"/>
      <c r="AC138" s="414"/>
    </row>
    <row r="139" spans="6:29" ht="16.5" customHeight="1">
      <c r="F139" s="414"/>
      <c r="G139" s="414"/>
      <c r="H139" s="414"/>
      <c r="I139" s="414"/>
      <c r="J139" s="414"/>
      <c r="K139" s="414"/>
      <c r="L139" s="414"/>
      <c r="M139" s="414"/>
      <c r="N139" s="414"/>
      <c r="O139" s="414"/>
      <c r="P139" s="414"/>
      <c r="Q139" s="414"/>
      <c r="R139" s="414"/>
      <c r="S139" s="414"/>
      <c r="T139" s="414"/>
      <c r="U139" s="414"/>
      <c r="V139" s="414"/>
      <c r="W139" s="414"/>
      <c r="X139" s="414"/>
      <c r="Y139" s="414"/>
      <c r="Z139" s="414"/>
      <c r="AA139" s="414"/>
      <c r="AB139" s="414"/>
      <c r="AC139" s="414"/>
    </row>
    <row r="140" spans="6:29" ht="16.5" customHeight="1">
      <c r="F140" s="414"/>
      <c r="G140" s="414"/>
      <c r="H140" s="414"/>
      <c r="I140" s="414"/>
      <c r="J140" s="414"/>
      <c r="K140" s="414"/>
      <c r="L140" s="414"/>
      <c r="M140" s="414"/>
      <c r="N140" s="414"/>
      <c r="O140" s="414"/>
      <c r="P140" s="414"/>
      <c r="Q140" s="414"/>
      <c r="R140" s="414"/>
      <c r="S140" s="414"/>
      <c r="T140" s="414"/>
      <c r="U140" s="414"/>
      <c r="V140" s="414"/>
      <c r="W140" s="414"/>
      <c r="X140" s="414"/>
      <c r="Y140" s="414"/>
      <c r="Z140" s="414"/>
      <c r="AA140" s="414"/>
      <c r="AB140" s="414"/>
      <c r="AC140" s="414"/>
    </row>
    <row r="141" spans="6:29" ht="16.5" customHeight="1">
      <c r="F141" s="414"/>
      <c r="G141" s="414"/>
      <c r="H141" s="414"/>
      <c r="I141" s="414"/>
      <c r="J141" s="414"/>
      <c r="K141" s="414"/>
      <c r="L141" s="414"/>
      <c r="M141" s="414"/>
      <c r="N141" s="414"/>
      <c r="O141" s="414"/>
      <c r="P141" s="414"/>
      <c r="Q141" s="414"/>
      <c r="R141" s="414"/>
      <c r="S141" s="414"/>
      <c r="T141" s="414"/>
      <c r="U141" s="414"/>
      <c r="V141" s="414"/>
      <c r="W141" s="414"/>
      <c r="X141" s="414"/>
      <c r="Y141" s="414"/>
      <c r="Z141" s="414"/>
      <c r="AA141" s="414"/>
      <c r="AB141" s="414"/>
      <c r="AC141" s="414"/>
    </row>
    <row r="142" spans="6:29" ht="16.5" customHeight="1">
      <c r="F142" s="414"/>
      <c r="G142" s="414"/>
      <c r="H142" s="414"/>
      <c r="I142" s="414"/>
      <c r="J142" s="414"/>
      <c r="K142" s="414"/>
      <c r="L142" s="414"/>
      <c r="M142" s="414"/>
      <c r="N142" s="414"/>
      <c r="O142" s="414"/>
      <c r="P142" s="414"/>
      <c r="Q142" s="414"/>
      <c r="R142" s="414"/>
      <c r="S142" s="414"/>
      <c r="T142" s="414"/>
      <c r="U142" s="414"/>
      <c r="V142" s="414"/>
      <c r="W142" s="414"/>
      <c r="X142" s="414"/>
      <c r="Y142" s="414"/>
      <c r="Z142" s="414"/>
      <c r="AA142" s="414"/>
      <c r="AB142" s="414"/>
      <c r="AC142" s="414"/>
    </row>
    <row r="143" spans="6:29" ht="16.5" customHeight="1">
      <c r="F143" s="414"/>
      <c r="G143" s="414"/>
      <c r="H143" s="414"/>
      <c r="I143" s="414"/>
      <c r="J143" s="414"/>
      <c r="K143" s="414"/>
      <c r="L143" s="414"/>
      <c r="M143" s="414"/>
      <c r="N143" s="414"/>
      <c r="O143" s="414"/>
      <c r="P143" s="414"/>
      <c r="Q143" s="414"/>
      <c r="R143" s="414"/>
      <c r="S143" s="414"/>
      <c r="T143" s="414"/>
      <c r="U143" s="414"/>
      <c r="V143" s="414"/>
      <c r="W143" s="414"/>
      <c r="X143" s="414"/>
      <c r="Y143" s="414"/>
      <c r="Z143" s="414"/>
      <c r="AA143" s="414"/>
      <c r="AB143" s="414"/>
      <c r="AC143" s="414"/>
    </row>
    <row r="144" spans="6:29" ht="16.5" customHeight="1">
      <c r="F144" s="414"/>
      <c r="G144" s="414"/>
      <c r="H144" s="414"/>
      <c r="I144" s="414"/>
      <c r="J144" s="414"/>
      <c r="K144" s="414"/>
      <c r="L144" s="414"/>
      <c r="M144" s="414"/>
      <c r="N144" s="414"/>
      <c r="O144" s="414"/>
      <c r="P144" s="414"/>
      <c r="Q144" s="414"/>
      <c r="R144" s="414"/>
      <c r="S144" s="414"/>
      <c r="T144" s="414"/>
      <c r="U144" s="414"/>
      <c r="V144" s="414"/>
      <c r="W144" s="414"/>
      <c r="X144" s="414"/>
      <c r="Y144" s="414"/>
      <c r="Z144" s="414"/>
      <c r="AA144" s="414"/>
      <c r="AB144" s="414"/>
      <c r="AC144" s="414"/>
    </row>
    <row r="145" spans="6:29" ht="16.5" customHeight="1">
      <c r="F145" s="414"/>
      <c r="G145" s="414"/>
      <c r="H145" s="414"/>
      <c r="I145" s="414"/>
      <c r="J145" s="414"/>
      <c r="K145" s="414"/>
      <c r="L145" s="414"/>
      <c r="M145" s="414"/>
      <c r="N145" s="414"/>
      <c r="O145" s="414"/>
      <c r="P145" s="414"/>
      <c r="Q145" s="414"/>
      <c r="R145" s="414"/>
      <c r="S145" s="414"/>
      <c r="T145" s="414"/>
      <c r="U145" s="414"/>
      <c r="V145" s="414"/>
      <c r="W145" s="414"/>
      <c r="X145" s="414"/>
      <c r="Y145" s="414"/>
      <c r="Z145" s="414"/>
      <c r="AA145" s="414"/>
      <c r="AB145" s="414"/>
      <c r="AC145" s="414"/>
    </row>
    <row r="146" spans="6:29" ht="16.5" customHeight="1"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4"/>
      <c r="Z146" s="414"/>
      <c r="AA146" s="414"/>
      <c r="AB146" s="414"/>
      <c r="AC146" s="414"/>
    </row>
    <row r="147" spans="6:29" ht="16.5" customHeight="1">
      <c r="F147" s="414"/>
      <c r="G147" s="414"/>
      <c r="H147" s="414"/>
      <c r="I147" s="414"/>
      <c r="J147" s="414"/>
      <c r="K147" s="414"/>
      <c r="L147" s="414"/>
      <c r="M147" s="414"/>
      <c r="N147" s="414"/>
      <c r="O147" s="414"/>
      <c r="P147" s="414"/>
      <c r="Q147" s="414"/>
      <c r="R147" s="414"/>
      <c r="S147" s="414"/>
      <c r="T147" s="414"/>
      <c r="U147" s="414"/>
      <c r="V147" s="414"/>
      <c r="W147" s="414"/>
      <c r="X147" s="414"/>
      <c r="Y147" s="414"/>
      <c r="Z147" s="414"/>
      <c r="AA147" s="414"/>
      <c r="AB147" s="414"/>
      <c r="AC147" s="414"/>
    </row>
    <row r="148" spans="6:29" ht="16.5" customHeight="1">
      <c r="F148" s="414"/>
      <c r="G148" s="414"/>
      <c r="H148" s="414"/>
      <c r="I148" s="414"/>
      <c r="J148" s="414"/>
      <c r="K148" s="414"/>
      <c r="L148" s="414"/>
      <c r="M148" s="414"/>
      <c r="N148" s="414"/>
      <c r="O148" s="414"/>
      <c r="P148" s="414"/>
      <c r="Q148" s="414"/>
      <c r="R148" s="414"/>
      <c r="S148" s="414"/>
      <c r="T148" s="414"/>
      <c r="U148" s="414"/>
      <c r="V148" s="414"/>
      <c r="W148" s="414"/>
      <c r="X148" s="414"/>
      <c r="Y148" s="414"/>
      <c r="Z148" s="414"/>
      <c r="AA148" s="414"/>
      <c r="AB148" s="414"/>
      <c r="AC148" s="414"/>
    </row>
    <row r="149" spans="6:29" ht="16.5" customHeight="1">
      <c r="F149" s="414"/>
      <c r="G149" s="414"/>
      <c r="H149" s="414"/>
      <c r="I149" s="414"/>
      <c r="J149" s="414"/>
      <c r="K149" s="414"/>
      <c r="L149" s="414"/>
      <c r="M149" s="414"/>
      <c r="N149" s="414"/>
      <c r="O149" s="414"/>
      <c r="P149" s="414"/>
      <c r="Q149" s="414"/>
      <c r="R149" s="414"/>
      <c r="S149" s="414"/>
      <c r="T149" s="414"/>
      <c r="U149" s="414"/>
      <c r="V149" s="414"/>
      <c r="W149" s="414"/>
      <c r="X149" s="414"/>
      <c r="Y149" s="414"/>
      <c r="Z149" s="414"/>
      <c r="AA149" s="414"/>
      <c r="AB149" s="414"/>
      <c r="AC149" s="414"/>
    </row>
    <row r="150" spans="6:29" ht="16.5" customHeight="1">
      <c r="F150" s="414"/>
      <c r="G150" s="414"/>
      <c r="H150" s="414"/>
      <c r="I150" s="414"/>
      <c r="J150" s="414"/>
      <c r="K150" s="414"/>
      <c r="L150" s="414"/>
      <c r="M150" s="414"/>
      <c r="N150" s="414"/>
      <c r="O150" s="414"/>
      <c r="P150" s="414"/>
      <c r="Q150" s="414"/>
      <c r="R150" s="414"/>
      <c r="S150" s="414"/>
      <c r="T150" s="414"/>
      <c r="U150" s="414"/>
      <c r="V150" s="414"/>
      <c r="W150" s="414"/>
      <c r="X150" s="414"/>
      <c r="Y150" s="414"/>
      <c r="Z150" s="414"/>
      <c r="AA150" s="414"/>
      <c r="AB150" s="414"/>
      <c r="AC150" s="414"/>
    </row>
    <row r="151" spans="6:29" ht="16.5" customHeight="1">
      <c r="F151" s="414"/>
      <c r="G151" s="414"/>
      <c r="H151" s="414"/>
      <c r="I151" s="414"/>
      <c r="J151" s="414"/>
      <c r="K151" s="414"/>
      <c r="L151" s="414"/>
      <c r="M151" s="414"/>
      <c r="N151" s="414"/>
      <c r="O151" s="414"/>
      <c r="P151" s="414"/>
      <c r="Q151" s="414"/>
      <c r="R151" s="414"/>
      <c r="S151" s="414"/>
      <c r="T151" s="414"/>
      <c r="U151" s="414"/>
      <c r="V151" s="414"/>
      <c r="W151" s="414"/>
      <c r="X151" s="414"/>
      <c r="Y151" s="414"/>
      <c r="Z151" s="414"/>
      <c r="AA151" s="414"/>
      <c r="AB151" s="414"/>
      <c r="AC151" s="414"/>
    </row>
    <row r="152" spans="6:29" ht="16.5" customHeight="1">
      <c r="F152" s="414"/>
      <c r="G152" s="414"/>
      <c r="H152" s="414"/>
      <c r="AB152" s="414"/>
      <c r="AC152" s="414"/>
    </row>
    <row r="153" spans="6:8" ht="16.5" customHeight="1">
      <c r="F153" s="414"/>
      <c r="G153" s="414"/>
      <c r="H153" s="414"/>
    </row>
    <row r="154" spans="6:8" ht="16.5" customHeight="1">
      <c r="F154" s="414"/>
      <c r="G154" s="414"/>
      <c r="H154" s="414"/>
    </row>
    <row r="155" spans="6:8" ht="16.5" customHeight="1">
      <c r="F155" s="414"/>
      <c r="G155" s="414"/>
      <c r="H155" s="414"/>
    </row>
    <row r="156" spans="6:8" ht="16.5" customHeight="1">
      <c r="F156" s="414"/>
      <c r="G156" s="414"/>
      <c r="H156" s="414"/>
    </row>
    <row r="157" spans="6:8" ht="16.5" customHeight="1">
      <c r="F157" s="414"/>
      <c r="G157" s="414"/>
      <c r="H157" s="414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7"/>
  <sheetViews>
    <sheetView zoomScale="75" zoomScaleNormal="75" zoomScalePageLayoutView="0" workbookViewId="0" topLeftCell="B1">
      <selection activeCell="M22" sqref="M22"/>
    </sheetView>
  </sheetViews>
  <sheetFormatPr defaultColWidth="11.421875" defaultRowHeight="12.75"/>
  <cols>
    <col min="1" max="1" width="22.8515625" style="1661" customWidth="1"/>
    <col min="2" max="2" width="12.8515625" style="1661" customWidth="1"/>
    <col min="3" max="3" width="4.7109375" style="1661" customWidth="1"/>
    <col min="4" max="4" width="21.8515625" style="1661" customWidth="1"/>
    <col min="5" max="5" width="14.421875" style="1661" customWidth="1"/>
    <col min="6" max="6" width="13.7109375" style="1661" customWidth="1"/>
    <col min="7" max="7" width="13.00390625" style="1661" customWidth="1"/>
    <col min="8" max="8" width="8.57421875" style="1661" hidden="1" customWidth="1"/>
    <col min="9" max="9" width="20.00390625" style="1661" customWidth="1"/>
    <col min="10" max="10" width="20.140625" style="1661" customWidth="1"/>
    <col min="11" max="11" width="18.7109375" style="1661" customWidth="1"/>
    <col min="12" max="13" width="10.7109375" style="1661" customWidth="1"/>
    <col min="14" max="14" width="9.7109375" style="1661" customWidth="1"/>
    <col min="15" max="15" width="11.00390625" style="1661" customWidth="1"/>
    <col min="16" max="16" width="10.421875" style="1661" hidden="1" customWidth="1"/>
    <col min="17" max="17" width="13.140625" style="1661" hidden="1" customWidth="1"/>
    <col min="18" max="19" width="4.00390625" style="1661" hidden="1" customWidth="1"/>
    <col min="20" max="20" width="12.28125" style="1661" hidden="1" customWidth="1"/>
    <col min="21" max="21" width="11.7109375" style="1661" customWidth="1"/>
    <col min="22" max="22" width="20.7109375" style="1661" customWidth="1"/>
    <col min="23" max="23" width="11.8515625" style="1661" customWidth="1"/>
    <col min="24" max="24" width="17.7109375" style="1661" customWidth="1"/>
    <col min="25" max="25" width="12.8515625" style="1661" customWidth="1"/>
    <col min="26" max="26" width="14.28125" style="1661" customWidth="1"/>
    <col min="27" max="27" width="24.28125" style="1661" customWidth="1"/>
    <col min="28" max="28" width="9.7109375" style="1661" customWidth="1"/>
    <col min="29" max="29" width="17.28125" style="1661" customWidth="1"/>
    <col min="30" max="30" width="25.7109375" style="1661" customWidth="1"/>
    <col min="31" max="31" width="4.140625" style="1661" customWidth="1"/>
    <col min="32" max="32" width="7.140625" style="1661" customWidth="1"/>
    <col min="33" max="33" width="5.28125" style="1661" customWidth="1"/>
    <col min="34" max="34" width="5.421875" style="1661" customWidth="1"/>
    <col min="35" max="35" width="4.7109375" style="1661" customWidth="1"/>
    <col min="36" max="36" width="5.28125" style="1661" customWidth="1"/>
    <col min="37" max="38" width="13.28125" style="1661" customWidth="1"/>
    <col min="39" max="39" width="6.57421875" style="1661" customWidth="1"/>
    <col min="40" max="40" width="6.421875" style="1661" customWidth="1"/>
    <col min="41" max="44" width="11.421875" style="1661" customWidth="1"/>
    <col min="45" max="45" width="12.7109375" style="1661" customWidth="1"/>
    <col min="46" max="48" width="11.421875" style="1661" customWidth="1"/>
    <col min="49" max="49" width="21.00390625" style="1661" customWidth="1"/>
    <col min="50" max="16384" width="11.421875" style="1661" customWidth="1"/>
  </cols>
  <sheetData>
    <row r="1" spans="1:30" ht="13.5">
      <c r="A1" s="1658"/>
      <c r="B1" s="1659"/>
      <c r="C1" s="1659"/>
      <c r="D1" s="1659"/>
      <c r="E1" s="1659"/>
      <c r="F1" s="1659"/>
      <c r="G1" s="1659"/>
      <c r="H1" s="1659"/>
      <c r="I1" s="1659"/>
      <c r="J1" s="1659"/>
      <c r="K1" s="1659"/>
      <c r="L1" s="1659"/>
      <c r="M1" s="1659"/>
      <c r="N1" s="1659"/>
      <c r="O1" s="1659"/>
      <c r="P1" s="1659"/>
      <c r="Q1" s="1659"/>
      <c r="R1" s="1659"/>
      <c r="S1" s="1659"/>
      <c r="T1" s="1659"/>
      <c r="U1" s="1659"/>
      <c r="V1" s="1659"/>
      <c r="W1" s="1660"/>
      <c r="AD1" s="1660"/>
    </row>
    <row r="2" spans="1:23" ht="27" customHeight="1">
      <c r="A2" s="1658"/>
      <c r="B2" s="1659"/>
      <c r="C2" s="1659"/>
      <c r="D2" s="1659"/>
      <c r="E2" s="1659"/>
      <c r="F2" s="1659"/>
      <c r="G2" s="1659"/>
      <c r="H2" s="1659"/>
      <c r="I2" s="1659"/>
      <c r="J2" s="1659"/>
      <c r="K2" s="1659"/>
      <c r="L2" s="1659"/>
      <c r="M2" s="1659"/>
      <c r="N2" s="1659"/>
      <c r="O2" s="1659"/>
      <c r="P2" s="1659"/>
      <c r="Q2" s="1659"/>
      <c r="R2" s="1659"/>
      <c r="S2" s="1659"/>
      <c r="T2" s="1659"/>
      <c r="U2" s="1659"/>
      <c r="V2" s="1659"/>
      <c r="W2" s="1659"/>
    </row>
    <row r="3" spans="1:30" s="1665" customFormat="1" ht="30.75">
      <c r="A3" s="1662"/>
      <c r="B3" s="1663" t="str">
        <f>'TOT-0815'!B2</f>
        <v>ANEXO III al Memorándum D.T.E.E. N°   580 / 2016          .-</v>
      </c>
      <c r="C3" s="1664"/>
      <c r="D3" s="1664"/>
      <c r="E3" s="1664"/>
      <c r="F3" s="1664"/>
      <c r="G3" s="1664"/>
      <c r="H3" s="1664"/>
      <c r="I3" s="1664"/>
      <c r="J3" s="1664"/>
      <c r="K3" s="1664"/>
      <c r="L3" s="1664"/>
      <c r="M3" s="1664"/>
      <c r="N3" s="1664"/>
      <c r="O3" s="1664"/>
      <c r="P3" s="1664"/>
      <c r="Q3" s="1664"/>
      <c r="R3" s="1664"/>
      <c r="S3" s="1664"/>
      <c r="T3" s="1664"/>
      <c r="U3" s="1664"/>
      <c r="V3" s="1664"/>
      <c r="W3" s="1664"/>
      <c r="AB3" s="1664"/>
      <c r="AC3" s="1664"/>
      <c r="AD3" s="1664"/>
    </row>
    <row r="4" spans="1:2" s="1668" customFormat="1" ht="11.25">
      <c r="A4" s="1666" t="s">
        <v>2</v>
      </c>
      <c r="B4" s="1667"/>
    </row>
    <row r="5" spans="1:2" s="1668" customFormat="1" ht="12" thickBot="1">
      <c r="A5" s="1666" t="s">
        <v>3</v>
      </c>
      <c r="B5" s="1666"/>
    </row>
    <row r="6" spans="1:23" ht="16.5" customHeight="1" thickTop="1">
      <c r="A6" s="1659"/>
      <c r="B6" s="1669"/>
      <c r="C6" s="1670"/>
      <c r="D6" s="1670"/>
      <c r="E6" s="1671"/>
      <c r="F6" s="1670"/>
      <c r="G6" s="1670"/>
      <c r="H6" s="1670"/>
      <c r="I6" s="1670"/>
      <c r="J6" s="1670"/>
      <c r="K6" s="1670"/>
      <c r="L6" s="1670"/>
      <c r="M6" s="1670"/>
      <c r="N6" s="1670"/>
      <c r="O6" s="1670"/>
      <c r="P6" s="1670"/>
      <c r="Q6" s="1670"/>
      <c r="R6" s="1670"/>
      <c r="S6" s="1670"/>
      <c r="T6" s="1670"/>
      <c r="U6" s="1670"/>
      <c r="V6" s="1670"/>
      <c r="W6" s="1672"/>
    </row>
    <row r="7" spans="1:23" ht="20.25">
      <c r="A7" s="1659"/>
      <c r="B7" s="1673"/>
      <c r="C7" s="1674"/>
      <c r="D7" s="1675" t="s">
        <v>88</v>
      </c>
      <c r="E7" s="1674"/>
      <c r="F7" s="1674"/>
      <c r="G7" s="1674"/>
      <c r="H7" s="1674"/>
      <c r="I7" s="1674"/>
      <c r="J7" s="1674"/>
      <c r="K7" s="1674"/>
      <c r="L7" s="1674"/>
      <c r="M7" s="1674"/>
      <c r="N7" s="1674"/>
      <c r="O7" s="1674"/>
      <c r="P7" s="1676"/>
      <c r="Q7" s="1676"/>
      <c r="R7" s="1674"/>
      <c r="S7" s="1674"/>
      <c r="T7" s="1674"/>
      <c r="U7" s="1674"/>
      <c r="V7" s="1674"/>
      <c r="W7" s="1677"/>
    </row>
    <row r="8" spans="1:23" ht="16.5" customHeight="1">
      <c r="A8" s="1659"/>
      <c r="B8" s="1673"/>
      <c r="C8" s="1674"/>
      <c r="D8" s="1674"/>
      <c r="E8" s="1674"/>
      <c r="F8" s="1674"/>
      <c r="G8" s="1674"/>
      <c r="H8" s="1674"/>
      <c r="I8" s="1674"/>
      <c r="J8" s="1674"/>
      <c r="K8" s="1674"/>
      <c r="L8" s="1674"/>
      <c r="M8" s="1674"/>
      <c r="N8" s="1674"/>
      <c r="O8" s="1674"/>
      <c r="P8" s="1674"/>
      <c r="Q8" s="1674"/>
      <c r="R8" s="1674"/>
      <c r="S8" s="1674"/>
      <c r="T8" s="1674"/>
      <c r="U8" s="1674"/>
      <c r="V8" s="1674"/>
      <c r="W8" s="1677"/>
    </row>
    <row r="9" spans="2:23" s="1678" customFormat="1" ht="20.25">
      <c r="B9" s="1679"/>
      <c r="C9" s="1680"/>
      <c r="D9" s="1675" t="s">
        <v>89</v>
      </c>
      <c r="E9" s="1680"/>
      <c r="F9" s="1680"/>
      <c r="G9" s="1680"/>
      <c r="H9" s="1680"/>
      <c r="N9" s="1680"/>
      <c r="O9" s="1680"/>
      <c r="P9" s="1681"/>
      <c r="Q9" s="1681"/>
      <c r="R9" s="1680"/>
      <c r="S9" s="1680"/>
      <c r="T9" s="1680"/>
      <c r="U9" s="1680"/>
      <c r="V9" s="1680"/>
      <c r="W9" s="1682"/>
    </row>
    <row r="10" spans="1:23" ht="16.5" customHeight="1">
      <c r="A10" s="1659"/>
      <c r="B10" s="1673"/>
      <c r="C10" s="1674"/>
      <c r="D10" s="1674"/>
      <c r="E10" s="1674"/>
      <c r="F10" s="1674"/>
      <c r="G10" s="1674"/>
      <c r="H10" s="1674"/>
      <c r="I10" s="1674"/>
      <c r="J10" s="1674"/>
      <c r="K10" s="1674"/>
      <c r="L10" s="1674"/>
      <c r="M10" s="1674"/>
      <c r="N10" s="1674"/>
      <c r="O10" s="1674"/>
      <c r="P10" s="1674"/>
      <c r="Q10" s="1674"/>
      <c r="R10" s="1674"/>
      <c r="S10" s="1674"/>
      <c r="T10" s="1674"/>
      <c r="U10" s="1674"/>
      <c r="V10" s="1674"/>
      <c r="W10" s="1677"/>
    </row>
    <row r="11" spans="2:23" s="1678" customFormat="1" ht="20.25">
      <c r="B11" s="1679"/>
      <c r="C11" s="1680"/>
      <c r="D11" s="1675" t="s">
        <v>355</v>
      </c>
      <c r="E11" s="1680"/>
      <c r="F11" s="1680"/>
      <c r="G11" s="1680"/>
      <c r="H11" s="1680"/>
      <c r="N11" s="1680"/>
      <c r="O11" s="1680"/>
      <c r="P11" s="1681"/>
      <c r="Q11" s="1681"/>
      <c r="R11" s="1680"/>
      <c r="S11" s="1680"/>
      <c r="T11" s="1680"/>
      <c r="U11" s="1680"/>
      <c r="V11" s="1680"/>
      <c r="W11" s="1682"/>
    </row>
    <row r="12" spans="1:23" ht="16.5" customHeight="1">
      <c r="A12" s="1659"/>
      <c r="B12" s="1673"/>
      <c r="C12" s="1674"/>
      <c r="D12" s="1674"/>
      <c r="E12" s="1659"/>
      <c r="F12" s="1659"/>
      <c r="G12" s="1659"/>
      <c r="H12" s="1659"/>
      <c r="I12" s="1683"/>
      <c r="J12" s="1683"/>
      <c r="K12" s="1683"/>
      <c r="L12" s="1683"/>
      <c r="M12" s="1683"/>
      <c r="N12" s="1683"/>
      <c r="O12" s="1683"/>
      <c r="P12" s="1683"/>
      <c r="Q12" s="1683"/>
      <c r="R12" s="1674"/>
      <c r="S12" s="1674"/>
      <c r="T12" s="1674"/>
      <c r="U12" s="1674"/>
      <c r="V12" s="1674"/>
      <c r="W12" s="1677"/>
    </row>
    <row r="13" spans="2:23" s="1678" customFormat="1" ht="19.5">
      <c r="B13" s="1684" t="str">
        <f>'TOT-0815'!B14</f>
        <v>Desde el 01 al 31 de agosto de 2015</v>
      </c>
      <c r="C13" s="1685"/>
      <c r="D13" s="1686"/>
      <c r="E13" s="1686"/>
      <c r="F13" s="1686"/>
      <c r="G13" s="1686"/>
      <c r="H13" s="1686"/>
      <c r="I13" s="1687"/>
      <c r="J13" s="1688"/>
      <c r="K13" s="1687"/>
      <c r="L13" s="1687"/>
      <c r="M13" s="1687"/>
      <c r="N13" s="1687"/>
      <c r="O13" s="1687"/>
      <c r="P13" s="1687"/>
      <c r="Q13" s="1687"/>
      <c r="R13" s="1687"/>
      <c r="S13" s="1687"/>
      <c r="T13" s="1687"/>
      <c r="U13" s="1689"/>
      <c r="V13" s="1689"/>
      <c r="W13" s="1690"/>
    </row>
    <row r="14" spans="1:23" ht="16.5" customHeight="1">
      <c r="A14" s="1659"/>
      <c r="B14" s="1673"/>
      <c r="C14" s="1674"/>
      <c r="D14" s="1674"/>
      <c r="E14" s="1691"/>
      <c r="F14" s="1691"/>
      <c r="G14" s="1674"/>
      <c r="H14" s="1674"/>
      <c r="I14" s="1674"/>
      <c r="J14" s="1692"/>
      <c r="K14" s="1674"/>
      <c r="L14" s="1674"/>
      <c r="M14" s="1674"/>
      <c r="N14" s="1659"/>
      <c r="O14" s="1659"/>
      <c r="P14" s="1674"/>
      <c r="Q14" s="1674"/>
      <c r="R14" s="1674"/>
      <c r="S14" s="1674"/>
      <c r="T14" s="1674"/>
      <c r="U14" s="1674"/>
      <c r="V14" s="1674"/>
      <c r="W14" s="1677"/>
    </row>
    <row r="15" spans="1:23" ht="16.5" customHeight="1">
      <c r="A15" s="1659"/>
      <c r="B15" s="1673"/>
      <c r="C15" s="1674"/>
      <c r="D15" s="1674"/>
      <c r="E15" s="1691"/>
      <c r="F15" s="1691"/>
      <c r="G15" s="1674"/>
      <c r="H15" s="1674"/>
      <c r="I15" s="1693"/>
      <c r="J15" s="1674"/>
      <c r="K15" s="1694"/>
      <c r="M15" s="1674"/>
      <c r="N15" s="1659"/>
      <c r="O15" s="1659"/>
      <c r="P15" s="1674"/>
      <c r="Q15" s="1674"/>
      <c r="R15" s="1674"/>
      <c r="S15" s="1674"/>
      <c r="T15" s="1674"/>
      <c r="U15" s="1674"/>
      <c r="V15" s="1674"/>
      <c r="W15" s="1677"/>
    </row>
    <row r="16" spans="1:23" ht="16.5" customHeight="1">
      <c r="A16" s="1659"/>
      <c r="B16" s="1673"/>
      <c r="C16" s="1674"/>
      <c r="D16" s="1674"/>
      <c r="E16" s="1691"/>
      <c r="F16" s="1691"/>
      <c r="G16" s="1674"/>
      <c r="H16" s="1674"/>
      <c r="I16" s="1693"/>
      <c r="J16" s="1674"/>
      <c r="K16" s="1694"/>
      <c r="M16" s="1674"/>
      <c r="N16" s="1659"/>
      <c r="O16" s="1659"/>
      <c r="P16" s="1674"/>
      <c r="Q16" s="1674"/>
      <c r="R16" s="1674"/>
      <c r="S16" s="1674"/>
      <c r="T16" s="1674"/>
      <c r="U16" s="1674"/>
      <c r="V16" s="1674"/>
      <c r="W16" s="1677"/>
    </row>
    <row r="17" spans="1:23" ht="16.5" customHeight="1" thickBot="1">
      <c r="A17" s="1659"/>
      <c r="B17" s="1673"/>
      <c r="C17" s="1695" t="s">
        <v>90</v>
      </c>
      <c r="D17" s="1696" t="s">
        <v>91</v>
      </c>
      <c r="E17" s="1691"/>
      <c r="F17" s="1691"/>
      <c r="G17" s="1674"/>
      <c r="H17" s="1674"/>
      <c r="I17" s="1674"/>
      <c r="J17" s="1692"/>
      <c r="K17" s="1674"/>
      <c r="L17" s="1674"/>
      <c r="M17" s="1674"/>
      <c r="N17" s="1659"/>
      <c r="O17" s="1659"/>
      <c r="P17" s="1674"/>
      <c r="Q17" s="1674"/>
      <c r="R17" s="1674"/>
      <c r="S17" s="1674"/>
      <c r="T17" s="1674"/>
      <c r="U17" s="1674"/>
      <c r="V17" s="1674"/>
      <c r="W17" s="1677"/>
    </row>
    <row r="18" spans="2:23" s="1697" customFormat="1" ht="16.5" customHeight="1" thickBot="1">
      <c r="B18" s="1698"/>
      <c r="C18" s="1699"/>
      <c r="D18" s="1700"/>
      <c r="E18" s="1965"/>
      <c r="F18" s="1729"/>
      <c r="G18" s="1699"/>
      <c r="H18" s="1699"/>
      <c r="I18" s="1699"/>
      <c r="J18" s="1704"/>
      <c r="K18" s="1699"/>
      <c r="L18" s="1699"/>
      <c r="M18" s="1699"/>
      <c r="N18" s="1705" t="s">
        <v>36</v>
      </c>
      <c r="P18" s="1699"/>
      <c r="Q18" s="1699"/>
      <c r="R18" s="1699"/>
      <c r="S18" s="1699"/>
      <c r="T18" s="1699"/>
      <c r="U18" s="1699"/>
      <c r="V18" s="1699"/>
      <c r="W18" s="1706"/>
    </row>
    <row r="19" spans="2:23" s="1697" customFormat="1" ht="16.5" customHeight="1">
      <c r="B19" s="1698"/>
      <c r="C19" s="1699"/>
      <c r="E19" s="1701" t="s">
        <v>94</v>
      </c>
      <c r="F19" s="1708">
        <v>0.025</v>
      </c>
      <c r="G19" s="1709"/>
      <c r="H19" s="1699"/>
      <c r="I19" s="1710"/>
      <c r="J19" s="1711"/>
      <c r="K19" s="1712" t="s">
        <v>152</v>
      </c>
      <c r="L19" s="1713"/>
      <c r="M19" s="1714" t="s">
        <v>337</v>
      </c>
      <c r="N19" s="1715">
        <v>200</v>
      </c>
      <c r="R19" s="1699"/>
      <c r="S19" s="1699"/>
      <c r="T19" s="1699"/>
      <c r="U19" s="1699"/>
      <c r="V19" s="1699"/>
      <c r="W19" s="1706"/>
    </row>
    <row r="20" spans="2:23" s="1697" customFormat="1" ht="16.5" customHeight="1">
      <c r="B20" s="1698"/>
      <c r="C20" s="1699"/>
      <c r="E20" s="1700" t="s">
        <v>97</v>
      </c>
      <c r="F20" s="1699">
        <f>MID(B13,16,2)*24</f>
        <v>744</v>
      </c>
      <c r="G20" s="1699" t="s">
        <v>98</v>
      </c>
      <c r="H20" s="1699"/>
      <c r="I20" s="1699"/>
      <c r="J20" s="1699"/>
      <c r="K20" s="1717" t="s">
        <v>71</v>
      </c>
      <c r="L20" s="1718"/>
      <c r="M20" s="1719" t="s">
        <v>337</v>
      </c>
      <c r="N20" s="1720">
        <v>100</v>
      </c>
      <c r="O20" s="1699"/>
      <c r="P20" s="1721"/>
      <c r="Q20" s="1699"/>
      <c r="R20" s="1699"/>
      <c r="S20" s="1699"/>
      <c r="T20" s="1699"/>
      <c r="U20" s="1699"/>
      <c r="V20" s="1699"/>
      <c r="W20" s="1706"/>
    </row>
    <row r="21" spans="2:23" s="1697" customFormat="1" ht="16.5" customHeight="1" thickBot="1">
      <c r="B21" s="1698"/>
      <c r="C21" s="1699"/>
      <c r="E21" s="1700" t="s">
        <v>153</v>
      </c>
      <c r="F21" s="1699">
        <v>1.274</v>
      </c>
      <c r="G21" s="1697" t="s">
        <v>96</v>
      </c>
      <c r="H21" s="1699"/>
      <c r="I21" s="1699"/>
      <c r="J21" s="1699"/>
      <c r="K21" s="1722" t="s">
        <v>154</v>
      </c>
      <c r="L21" s="1723"/>
      <c r="M21" s="1724">
        <v>202.141</v>
      </c>
      <c r="N21" s="1725">
        <v>40</v>
      </c>
      <c r="O21" s="1699"/>
      <c r="P21" s="1721"/>
      <c r="Q21" s="1699"/>
      <c r="R21" s="1699"/>
      <c r="S21" s="1699"/>
      <c r="T21" s="1699"/>
      <c r="U21" s="1699"/>
      <c r="V21" s="1699"/>
      <c r="W21" s="1706"/>
    </row>
    <row r="22" spans="2:23" s="1697" customFormat="1" ht="16.5" customHeight="1">
      <c r="B22" s="1698"/>
      <c r="C22" s="1699"/>
      <c r="E22" s="1700" t="s">
        <v>356</v>
      </c>
      <c r="F22" s="1699">
        <v>1.274</v>
      </c>
      <c r="G22" s="1697" t="s">
        <v>357</v>
      </c>
      <c r="H22" s="1699"/>
      <c r="I22" s="1699"/>
      <c r="J22" s="1699"/>
      <c r="K22" s="2133"/>
      <c r="L22" s="2133"/>
      <c r="M22" s="1726"/>
      <c r="N22" s="2134"/>
      <c r="O22" s="1699"/>
      <c r="P22" s="1721"/>
      <c r="Q22" s="1699"/>
      <c r="R22" s="1699"/>
      <c r="S22" s="1699"/>
      <c r="T22" s="1699"/>
      <c r="U22" s="1699"/>
      <c r="V22" s="1699"/>
      <c r="W22" s="1706"/>
    </row>
    <row r="23" spans="2:23" s="1697" customFormat="1" ht="16.5" customHeight="1">
      <c r="B23" s="1698"/>
      <c r="C23" s="1699"/>
      <c r="E23" s="1700"/>
      <c r="F23" s="1699"/>
      <c r="H23" s="1699"/>
      <c r="I23" s="1699"/>
      <c r="J23" s="1699"/>
      <c r="K23" s="2133"/>
      <c r="L23" s="2133"/>
      <c r="M23" s="1726"/>
      <c r="N23" s="2134"/>
      <c r="O23" s="1699"/>
      <c r="P23" s="1721"/>
      <c r="Q23" s="1699"/>
      <c r="R23" s="1699"/>
      <c r="S23" s="1699"/>
      <c r="T23" s="1699"/>
      <c r="U23" s="1699"/>
      <c r="V23" s="1699"/>
      <c r="W23" s="1706"/>
    </row>
    <row r="24" spans="1:23" ht="16.5" customHeight="1">
      <c r="A24" s="1659"/>
      <c r="B24" s="1673"/>
      <c r="C24" s="1695" t="s">
        <v>99</v>
      </c>
      <c r="D24" s="1728" t="s">
        <v>314</v>
      </c>
      <c r="I24" s="1674"/>
      <c r="J24" s="1697"/>
      <c r="O24" s="1674"/>
      <c r="P24" s="1674"/>
      <c r="Q24" s="1674"/>
      <c r="R24" s="1674"/>
      <c r="S24" s="1674"/>
      <c r="T24" s="1674"/>
      <c r="V24" s="1674"/>
      <c r="W24" s="1677"/>
    </row>
    <row r="25" spans="1:23" ht="10.5" customHeight="1" thickBot="1">
      <c r="A25" s="1659"/>
      <c r="B25" s="1673"/>
      <c r="C25" s="1691"/>
      <c r="D25" s="1728"/>
      <c r="I25" s="1674"/>
      <c r="J25" s="1697"/>
      <c r="O25" s="1674"/>
      <c r="P25" s="1674"/>
      <c r="Q25" s="1674"/>
      <c r="R25" s="1674"/>
      <c r="S25" s="1674"/>
      <c r="T25" s="1674"/>
      <c r="V25" s="1674"/>
      <c r="W25" s="1677"/>
    </row>
    <row r="26" spans="2:23" s="1697" customFormat="1" ht="21.75" customHeight="1" thickBot="1" thickTop="1">
      <c r="B26" s="1698"/>
      <c r="C26" s="1729"/>
      <c r="D26" s="1661"/>
      <c r="E26" s="1661"/>
      <c r="F26" s="1661"/>
      <c r="G26" s="1661"/>
      <c r="H26" s="1661"/>
      <c r="I26" s="2130" t="s">
        <v>100</v>
      </c>
      <c r="J26" s="2131">
        <f>+V68*F19</f>
        <v>3822.5422</v>
      </c>
      <c r="L26" s="1661"/>
      <c r="S26" s="1661"/>
      <c r="T26" s="1661"/>
      <c r="U26" s="1661"/>
      <c r="W26" s="1706"/>
    </row>
    <row r="27" spans="2:23" s="1697" customFormat="1" ht="11.25" customHeight="1" thickTop="1">
      <c r="B27" s="1698"/>
      <c r="C27" s="1729"/>
      <c r="D27" s="1699"/>
      <c r="E27" s="1727"/>
      <c r="F27" s="1699"/>
      <c r="G27" s="1699"/>
      <c r="H27" s="1699"/>
      <c r="I27" s="1699"/>
      <c r="J27" s="1699"/>
      <c r="K27" s="1699"/>
      <c r="L27" s="1699"/>
      <c r="M27" s="1699"/>
      <c r="N27" s="1699"/>
      <c r="O27" s="1699"/>
      <c r="P27" s="1699"/>
      <c r="Q27" s="1699"/>
      <c r="R27" s="1699"/>
      <c r="S27" s="1699"/>
      <c r="T27" s="1699"/>
      <c r="U27" s="1661"/>
      <c r="W27" s="1706"/>
    </row>
    <row r="28" spans="1:23" ht="16.5" customHeight="1">
      <c r="A28" s="1659"/>
      <c r="B28" s="1673"/>
      <c r="C28" s="1695" t="s">
        <v>101</v>
      </c>
      <c r="D28" s="1728" t="s">
        <v>179</v>
      </c>
      <c r="E28" s="1732"/>
      <c r="F28" s="1674"/>
      <c r="G28" s="1674"/>
      <c r="H28" s="1674"/>
      <c r="I28" s="1674"/>
      <c r="J28" s="1674"/>
      <c r="K28" s="1674"/>
      <c r="L28" s="1674"/>
      <c r="M28" s="1674"/>
      <c r="N28" s="1674"/>
      <c r="O28" s="1674"/>
      <c r="P28" s="1674"/>
      <c r="Q28" s="1674"/>
      <c r="R28" s="1674"/>
      <c r="S28" s="1674"/>
      <c r="T28" s="1674"/>
      <c r="U28" s="1674"/>
      <c r="V28" s="1674"/>
      <c r="W28" s="1677"/>
    </row>
    <row r="29" spans="1:23" ht="13.5" customHeight="1" thickBot="1">
      <c r="A29" s="1697"/>
      <c r="B29" s="1673"/>
      <c r="C29" s="1729"/>
      <c r="D29" s="1729"/>
      <c r="E29" s="1733"/>
      <c r="F29" s="1727"/>
      <c r="G29" s="1734"/>
      <c r="H29" s="1734"/>
      <c r="I29" s="1735"/>
      <c r="J29" s="1735"/>
      <c r="K29" s="1735"/>
      <c r="L29" s="1735"/>
      <c r="M29" s="1735"/>
      <c r="N29" s="1735"/>
      <c r="O29" s="1736"/>
      <c r="P29" s="1735"/>
      <c r="Q29" s="1735"/>
      <c r="R29" s="1737"/>
      <c r="S29" s="1738"/>
      <c r="T29" s="1739"/>
      <c r="U29" s="1739"/>
      <c r="V29" s="1739"/>
      <c r="W29" s="1740"/>
    </row>
    <row r="30" spans="1:26" s="1659" customFormat="1" ht="33.75" customHeight="1" thickBot="1" thickTop="1">
      <c r="A30" s="1658"/>
      <c r="B30" s="1741"/>
      <c r="C30" s="1742" t="s">
        <v>30</v>
      </c>
      <c r="D30" s="1743" t="s">
        <v>59</v>
      </c>
      <c r="E30" s="1744" t="s">
        <v>60</v>
      </c>
      <c r="F30" s="1745" t="s">
        <v>61</v>
      </c>
      <c r="G30" s="1746" t="s">
        <v>33</v>
      </c>
      <c r="H30" s="1747" t="s">
        <v>37</v>
      </c>
      <c r="I30" s="1744" t="s">
        <v>38</v>
      </c>
      <c r="J30" s="1744" t="s">
        <v>39</v>
      </c>
      <c r="K30" s="1743" t="s">
        <v>62</v>
      </c>
      <c r="L30" s="1743" t="s">
        <v>41</v>
      </c>
      <c r="M30" s="1748" t="s">
        <v>117</v>
      </c>
      <c r="N30" s="1744" t="s">
        <v>44</v>
      </c>
      <c r="O30" s="1749" t="s">
        <v>63</v>
      </c>
      <c r="P30" s="1747" t="s">
        <v>119</v>
      </c>
      <c r="Q30" s="1750" t="s">
        <v>45</v>
      </c>
      <c r="R30" s="1751" t="s">
        <v>120</v>
      </c>
      <c r="S30" s="1752"/>
      <c r="T30" s="1753" t="s">
        <v>49</v>
      </c>
      <c r="U30" s="1754" t="s">
        <v>51</v>
      </c>
      <c r="V30" s="1746" t="s">
        <v>52</v>
      </c>
      <c r="W30" s="1677"/>
      <c r="Y30" s="1661"/>
      <c r="Z30" s="1661"/>
    </row>
    <row r="31" spans="1:23" ht="16.5" customHeight="1" thickTop="1">
      <c r="A31" s="1659"/>
      <c r="B31" s="1673"/>
      <c r="C31" s="1755"/>
      <c r="D31" s="1755"/>
      <c r="E31" s="1755"/>
      <c r="F31" s="1755"/>
      <c r="G31" s="1756"/>
      <c r="H31" s="1757"/>
      <c r="I31" s="1755"/>
      <c r="J31" s="1755"/>
      <c r="K31" s="1755"/>
      <c r="L31" s="1755"/>
      <c r="M31" s="1755"/>
      <c r="N31" s="1758"/>
      <c r="O31" s="1759"/>
      <c r="P31" s="1760"/>
      <c r="Q31" s="1761"/>
      <c r="R31" s="1762"/>
      <c r="S31" s="1763"/>
      <c r="T31" s="1764"/>
      <c r="U31" s="1758"/>
      <c r="V31" s="1765"/>
      <c r="W31" s="1677"/>
    </row>
    <row r="32" spans="1:23" ht="16.5" customHeight="1">
      <c r="A32" s="1659"/>
      <c r="B32" s="1673"/>
      <c r="C32" s="1766" t="s">
        <v>105</v>
      </c>
      <c r="D32" s="2135" t="s">
        <v>219</v>
      </c>
      <c r="E32" s="2136" t="s">
        <v>220</v>
      </c>
      <c r="F32" s="2137">
        <v>300</v>
      </c>
      <c r="G32" s="2138" t="s">
        <v>151</v>
      </c>
      <c r="H32" s="1768">
        <f>F32*$F$21</f>
        <v>382.2</v>
      </c>
      <c r="I32" s="737">
        <v>42233.31180555555</v>
      </c>
      <c r="J32" s="737">
        <v>42233.44861111111</v>
      </c>
      <c r="K32" s="1770">
        <f>IF(D32="","",(J32-I32)*24)</f>
        <v>3.28333333338378</v>
      </c>
      <c r="L32" s="1771">
        <f>IF(D32="","",(J32-I32)*24*60)</f>
        <v>197.0000000030268</v>
      </c>
      <c r="M32" s="2081" t="s">
        <v>191</v>
      </c>
      <c r="N32" s="1773" t="str">
        <f>IF(D32="","",IF(OR(M32="P",M32="RP"),"--","NO"))</f>
        <v>--</v>
      </c>
      <c r="O32" s="1774" t="str">
        <f>IF(D32="","","NO")</f>
        <v>NO</v>
      </c>
      <c r="P32" s="1775">
        <f>200*IF(O32="SI",1,0.1)*IF(M32="P",0.1,1)</f>
        <v>2</v>
      </c>
      <c r="Q32" s="1776">
        <f>IF(M32="P",H32*P32*ROUND(L32/60,2),"--")</f>
        <v>2507.232</v>
      </c>
      <c r="R32" s="1777" t="str">
        <f>IF(AND(M32="F",N32="NO"),H32*P32,"--")</f>
        <v>--</v>
      </c>
      <c r="S32" s="1778" t="str">
        <f>IF(M32="F",H32*P32*ROUND(L32/60,2),"--")</f>
        <v>--</v>
      </c>
      <c r="T32" s="1779" t="str">
        <f>IF(M32="RF",H32*P32*ROUND(L32/60,2),"--")</f>
        <v>--</v>
      </c>
      <c r="U32" s="1780" t="str">
        <f>IF(D32="","","SI")</f>
        <v>SI</v>
      </c>
      <c r="V32" s="1781">
        <f>IF(D32="","",SUM(Q32:T32)*IF(U32="SI",1,2))</f>
        <v>2507.232</v>
      </c>
      <c r="W32" s="1740"/>
    </row>
    <row r="33" spans="1:23" ht="16.5" customHeight="1">
      <c r="A33" s="1659"/>
      <c r="B33" s="1673"/>
      <c r="C33" s="1766" t="s">
        <v>106</v>
      </c>
      <c r="D33" s="2135"/>
      <c r="E33" s="2136"/>
      <c r="F33" s="2137"/>
      <c r="G33" s="2138"/>
      <c r="H33" s="1768">
        <f>F33*$F$21</f>
        <v>0</v>
      </c>
      <c r="I33" s="2139"/>
      <c r="J33" s="2139"/>
      <c r="K33" s="1770">
        <f>IF(D33="","",(J33-I33)*24)</f>
      </c>
      <c r="L33" s="1771">
        <f>IF(D33="","",(J33-I33)*24*60)</f>
      </c>
      <c r="M33" s="2081"/>
      <c r="N33" s="1773">
        <f>IF(D33="","",IF(OR(M33="P",M33="RP"),"--","NO"))</f>
      </c>
      <c r="O33" s="1774">
        <f>IF(D33="","","NO")</f>
      </c>
      <c r="P33" s="1775">
        <f>200*IF(O33="SI",1,0.1)*IF(M33="P",0.1,1)</f>
        <v>20</v>
      </c>
      <c r="Q33" s="1776" t="str">
        <f>IF(M33="P",H33*P33*ROUND(L33/60,2),"--")</f>
        <v>--</v>
      </c>
      <c r="R33" s="1777" t="str">
        <f>IF(AND(M33="F",N33="NO"),H33*P33,"--")</f>
        <v>--</v>
      </c>
      <c r="S33" s="1778" t="str">
        <f>IF(M33="F",H33*P33*ROUND(L33/60,2),"--")</f>
        <v>--</v>
      </c>
      <c r="T33" s="1779" t="str">
        <f>IF(M33="RF",H33*P33*ROUND(L33/60,2),"--")</f>
        <v>--</v>
      </c>
      <c r="U33" s="1780">
        <f>IF(D33="","","SI")</f>
      </c>
      <c r="V33" s="1781">
        <f>IF(D33="","",SUM(Q33:T33)*IF(U33="SI",1,2))</f>
      </c>
      <c r="W33" s="1740"/>
    </row>
    <row r="34" spans="1:23" ht="16.5" customHeight="1">
      <c r="A34" s="1659"/>
      <c r="B34" s="1673"/>
      <c r="C34" s="1766" t="s">
        <v>107</v>
      </c>
      <c r="D34" s="2135"/>
      <c r="E34" s="2136"/>
      <c r="F34" s="2137"/>
      <c r="G34" s="2138"/>
      <c r="H34" s="1768">
        <f>F34*$F$21</f>
        <v>0</v>
      </c>
      <c r="I34" s="2139"/>
      <c r="J34" s="2139"/>
      <c r="K34" s="1770">
        <f>IF(D34="","",(J34-I34)*24)</f>
      </c>
      <c r="L34" s="1771">
        <f>IF(D34="","",(J34-I34)*24*60)</f>
      </c>
      <c r="M34" s="2081"/>
      <c r="N34" s="1773">
        <f>IF(D34="","",IF(OR(M34="P",M34="RP"),"--","NO"))</f>
      </c>
      <c r="O34" s="1774">
        <f>IF(D34="","","NO")</f>
      </c>
      <c r="P34" s="1775">
        <f>200*IF(O34="SI",1,0.1)*IF(M34="P",0.1,1)</f>
        <v>20</v>
      </c>
      <c r="Q34" s="1776" t="str">
        <f>IF(M34="P",H34*P34*ROUND(L34/60,2),"--")</f>
        <v>--</v>
      </c>
      <c r="R34" s="1777" t="str">
        <f>IF(AND(M34="F",N34="NO"),H34*P34,"--")</f>
        <v>--</v>
      </c>
      <c r="S34" s="1778" t="str">
        <f>IF(M34="F",H34*P34*ROUND(L34/60,2),"--")</f>
        <v>--</v>
      </c>
      <c r="T34" s="1779" t="str">
        <f>IF(M34="RF",H34*P34*ROUND(L34/60,2),"--")</f>
        <v>--</v>
      </c>
      <c r="U34" s="1780">
        <f>IF(D34="","","SI")</f>
      </c>
      <c r="V34" s="1781">
        <f>IF(D34="","",SUM(Q34:T34)*IF(U34="SI",1,2))</f>
      </c>
      <c r="W34" s="1740"/>
    </row>
    <row r="35" spans="1:23" ht="16.5" customHeight="1">
      <c r="A35" s="1659"/>
      <c r="B35" s="1673"/>
      <c r="C35" s="1766" t="s">
        <v>108</v>
      </c>
      <c r="D35" s="2076"/>
      <c r="E35" s="2077"/>
      <c r="F35" s="2140"/>
      <c r="G35" s="2141"/>
      <c r="H35" s="1768">
        <f>F35*$F$21</f>
        <v>0</v>
      </c>
      <c r="I35" s="1792"/>
      <c r="J35" s="1792"/>
      <c r="K35" s="1770">
        <f>IF(D35="","",(J35-I35)*24)</f>
      </c>
      <c r="L35" s="1771">
        <f>IF(D35="","",(J35-I35)*24*60)</f>
      </c>
      <c r="M35" s="2081"/>
      <c r="N35" s="1773">
        <f>IF(D35="","",IF(OR(M35="P",M35="RP"),"--","NO"))</f>
      </c>
      <c r="O35" s="1774">
        <f>IF(D35="","","NO")</f>
      </c>
      <c r="P35" s="1775">
        <f>200*IF(O35="SI",1,0.1)*IF(M35="P",0.1,1)</f>
        <v>20</v>
      </c>
      <c r="Q35" s="1776" t="str">
        <f>IF(M35="P",H35*P35*ROUND(L35/60,2),"--")</f>
        <v>--</v>
      </c>
      <c r="R35" s="1777" t="str">
        <f>IF(AND(M35="F",N35="NO"),H35*P35,"--")</f>
        <v>--</v>
      </c>
      <c r="S35" s="1778" t="str">
        <f>IF(M35="F",H35*P35*ROUND(L35/60,2),"--")</f>
        <v>--</v>
      </c>
      <c r="T35" s="1779" t="str">
        <f>IF(M35="RF",H35*P35*ROUND(L35/60,2),"--")</f>
        <v>--</v>
      </c>
      <c r="U35" s="1780">
        <f>IF(D35="","","SI")</f>
      </c>
      <c r="V35" s="1781">
        <f>IF(D35="","",SUM(Q35:T35)*IF(U35="SI",1,2))</f>
      </c>
      <c r="W35" s="1740"/>
    </row>
    <row r="36" spans="1:23" ht="16.5" customHeight="1" thickBot="1">
      <c r="A36" s="1697"/>
      <c r="B36" s="1673"/>
      <c r="C36" s="1794"/>
      <c r="D36" s="1795"/>
      <c r="E36" s="1796"/>
      <c r="F36" s="1797"/>
      <c r="G36" s="1798"/>
      <c r="H36" s="1799"/>
      <c r="I36" s="1800"/>
      <c r="J36" s="1801"/>
      <c r="K36" s="1802"/>
      <c r="L36" s="1803"/>
      <c r="M36" s="1804"/>
      <c r="N36" s="1805"/>
      <c r="O36" s="1806"/>
      <c r="P36" s="1807"/>
      <c r="Q36" s="1808"/>
      <c r="R36" s="1809"/>
      <c r="S36" s="1810"/>
      <c r="T36" s="1811"/>
      <c r="U36" s="1812"/>
      <c r="V36" s="1813"/>
      <c r="W36" s="1740"/>
    </row>
    <row r="37" spans="1:23" ht="16.5" customHeight="1" thickBot="1" thickTop="1">
      <c r="A37" s="1697"/>
      <c r="B37" s="1673"/>
      <c r="C37" s="1814"/>
      <c r="D37" s="1732"/>
      <c r="E37" s="1732"/>
      <c r="F37" s="1815"/>
      <c r="G37" s="1816"/>
      <c r="H37" s="1817"/>
      <c r="I37" s="1818"/>
      <c r="J37" s="1819"/>
      <c r="K37" s="1820"/>
      <c r="L37" s="1821"/>
      <c r="M37" s="1817"/>
      <c r="N37" s="1822"/>
      <c r="O37" s="1823"/>
      <c r="P37" s="1824"/>
      <c r="Q37" s="1825"/>
      <c r="R37" s="1826"/>
      <c r="S37" s="1826"/>
      <c r="T37" s="1826"/>
      <c r="U37" s="1827"/>
      <c r="V37" s="1828">
        <f>SUM(V31:V36)</f>
        <v>2507.232</v>
      </c>
      <c r="W37" s="1740"/>
    </row>
    <row r="38" spans="1:23" ht="16.5" customHeight="1" thickBot="1" thickTop="1">
      <c r="A38" s="1697"/>
      <c r="B38" s="1673"/>
      <c r="C38" s="1814"/>
      <c r="D38" s="1732"/>
      <c r="E38" s="1732"/>
      <c r="F38" s="1815"/>
      <c r="G38" s="1816"/>
      <c r="H38" s="1817"/>
      <c r="I38" s="1818"/>
      <c r="J38" s="1819"/>
      <c r="K38" s="1820"/>
      <c r="L38" s="1821"/>
      <c r="M38" s="1817"/>
      <c r="N38" s="1822"/>
      <c r="O38" s="1823"/>
      <c r="P38" s="1824"/>
      <c r="Q38" s="1825"/>
      <c r="R38" s="1826"/>
      <c r="S38" s="1826"/>
      <c r="T38" s="1826"/>
      <c r="U38" s="1827"/>
      <c r="V38" s="2122"/>
      <c r="W38" s="1740"/>
    </row>
    <row r="39" spans="2:23" s="1659" customFormat="1" ht="33.75" customHeight="1" thickBot="1" thickTop="1">
      <c r="B39" s="1673"/>
      <c r="C39" s="1831" t="s">
        <v>30</v>
      </c>
      <c r="D39" s="1832" t="s">
        <v>59</v>
      </c>
      <c r="E39" s="2797" t="s">
        <v>60</v>
      </c>
      <c r="F39" s="2798"/>
      <c r="G39" s="1754" t="s">
        <v>33</v>
      </c>
      <c r="H39" s="1747" t="s">
        <v>37</v>
      </c>
      <c r="I39" s="1834" t="s">
        <v>38</v>
      </c>
      <c r="J39" s="1835" t="s">
        <v>39</v>
      </c>
      <c r="K39" s="1836" t="s">
        <v>40</v>
      </c>
      <c r="L39" s="1836" t="s">
        <v>41</v>
      </c>
      <c r="M39" s="1748" t="s">
        <v>176</v>
      </c>
      <c r="N39" s="2797" t="s">
        <v>44</v>
      </c>
      <c r="O39" s="2799"/>
      <c r="P39" s="1837" t="s">
        <v>36</v>
      </c>
      <c r="Q39" s="1838" t="s">
        <v>73</v>
      </c>
      <c r="R39" s="1839" t="s">
        <v>74</v>
      </c>
      <c r="S39" s="1840"/>
      <c r="T39" s="1841" t="s">
        <v>49</v>
      </c>
      <c r="U39" s="1754" t="s">
        <v>51</v>
      </c>
      <c r="V39" s="1746" t="s">
        <v>52</v>
      </c>
      <c r="W39" s="1842"/>
    </row>
    <row r="40" spans="2:23" s="1659" customFormat="1" ht="16.5" customHeight="1" thickTop="1">
      <c r="B40" s="1673"/>
      <c r="C40" s="1843"/>
      <c r="D40" s="1844"/>
      <c r="E40" s="1845"/>
      <c r="F40" s="1846"/>
      <c r="G40" s="1844"/>
      <c r="H40" s="1847"/>
      <c r="I40" s="1844"/>
      <c r="J40" s="1844"/>
      <c r="K40" s="1844"/>
      <c r="L40" s="1844"/>
      <c r="M40" s="1844"/>
      <c r="N40" s="1844"/>
      <c r="O40" s="1848"/>
      <c r="P40" s="1849"/>
      <c r="Q40" s="1850"/>
      <c r="R40" s="1851"/>
      <c r="S40" s="1852"/>
      <c r="T40" s="1779"/>
      <c r="U40" s="1844"/>
      <c r="V40" s="1853"/>
      <c r="W40" s="1842"/>
    </row>
    <row r="41" spans="2:23" s="1659" customFormat="1" ht="16.5" customHeight="1">
      <c r="B41" s="1673"/>
      <c r="C41" s="1766" t="s">
        <v>105</v>
      </c>
      <c r="D41" s="1854"/>
      <c r="E41" s="2791"/>
      <c r="F41" s="2792"/>
      <c r="G41" s="2142"/>
      <c r="H41" s="1856">
        <f>IF(G41=500,$M$19,IF(G41=220,$M$20,$M$21))</f>
        <v>202.141</v>
      </c>
      <c r="I41" s="1857"/>
      <c r="J41" s="1858"/>
      <c r="K41" s="1859">
        <f>IF(D41="","",(J41-I41)*24)</f>
      </c>
      <c r="L41" s="1860">
        <f>IF(D41="","",ROUND((J41-I41)*24*60,0))</f>
      </c>
      <c r="M41" s="2143"/>
      <c r="N41" s="2795">
        <f>IF(D41="","",IF(OR(M41="P",M41="RP"),"--","NO"))</f>
      </c>
      <c r="O41" s="2794"/>
      <c r="P41" s="1863">
        <f>IF(G41=500,$N$19,IF(G41=220,$N$20,$N$21))</f>
        <v>40</v>
      </c>
      <c r="Q41" s="1864" t="str">
        <f>IF(M41="P",H41*P41*ROUND(L41/60,2)*0.1,"--")</f>
        <v>--</v>
      </c>
      <c r="R41" s="1851" t="str">
        <f>IF(AND(M41="F",N41="NO"),H41*P41,"--")</f>
        <v>--</v>
      </c>
      <c r="S41" s="1852" t="str">
        <f>IF(M41="F",H41*P41*ROUND(L41/60,2),"--")</f>
        <v>--</v>
      </c>
      <c r="T41" s="1779" t="str">
        <f>IF(M41="RF",H41*P41*ROUND(L41/60,2),"--")</f>
        <v>--</v>
      </c>
      <c r="U41" s="1865">
        <f>IF(D41="","","SI")</f>
      </c>
      <c r="V41" s="1866">
        <f>IF(D41="","",SUM(Q41:T41)*IF(U41="SI",1,2))</f>
      </c>
      <c r="W41" s="1842"/>
    </row>
    <row r="42" spans="2:23" s="1659" customFormat="1" ht="16.5" customHeight="1">
      <c r="B42" s="1673"/>
      <c r="C42" s="1766" t="s">
        <v>106</v>
      </c>
      <c r="D42" s="1854"/>
      <c r="E42" s="2791"/>
      <c r="F42" s="2792"/>
      <c r="G42" s="2142"/>
      <c r="H42" s="1856">
        <f>IF(G42=500,$M$19,IF(G42=220,$M$20,$M$21))</f>
        <v>202.141</v>
      </c>
      <c r="I42" s="1857"/>
      <c r="J42" s="1858"/>
      <c r="K42" s="1859">
        <f>IF(D42="","",(J42-I42)*24)</f>
      </c>
      <c r="L42" s="1860">
        <f>IF(D42="","",ROUND((J42-I42)*24*60,0))</f>
      </c>
      <c r="M42" s="2143"/>
      <c r="N42" s="2795">
        <f>IF(D42="","",IF(OR(M42="P",M42="RP"),"--","NO"))</f>
      </c>
      <c r="O42" s="2794"/>
      <c r="P42" s="1863">
        <f>IF(G42=500,$N$19,IF(G42=220,$N$20,$N$21))</f>
        <v>40</v>
      </c>
      <c r="Q42" s="1864" t="str">
        <f>IF(M42="P",H42*P42*ROUND(L42/60,2)*0.1,"--")</f>
        <v>--</v>
      </c>
      <c r="R42" s="1851" t="str">
        <f>IF(AND(M42="F",N42="NO"),H42*P42,"--")</f>
        <v>--</v>
      </c>
      <c r="S42" s="1852" t="str">
        <f>IF(M42="F",H42*P42*ROUND(L42/60,2),"--")</f>
        <v>--</v>
      </c>
      <c r="T42" s="1779" t="str">
        <f>IF(M42="RF",H42*P42*ROUND(L42/60,2),"--")</f>
        <v>--</v>
      </c>
      <c r="U42" s="1865">
        <f>IF(D42="","","SI")</f>
      </c>
      <c r="V42" s="1866">
        <f>IF(D42="","",SUM(Q42:T42)*IF(U42="SI",1,2))</f>
      </c>
      <c r="W42" s="1842"/>
    </row>
    <row r="43" spans="2:28" s="1659" customFormat="1" ht="16.5" customHeight="1" thickBot="1">
      <c r="B43" s="1673"/>
      <c r="C43" s="2144"/>
      <c r="D43" s="1882"/>
      <c r="E43" s="1882"/>
      <c r="F43" s="1883"/>
      <c r="G43" s="1884"/>
      <c r="H43" s="1885"/>
      <c r="I43" s="1886"/>
      <c r="J43" s="1887"/>
      <c r="K43" s="1888"/>
      <c r="L43" s="1889"/>
      <c r="M43" s="1890"/>
      <c r="N43" s="1891"/>
      <c r="O43" s="1890"/>
      <c r="P43" s="1892"/>
      <c r="Q43" s="1893"/>
      <c r="R43" s="1894"/>
      <c r="S43" s="1895"/>
      <c r="T43" s="1896"/>
      <c r="U43" s="1897"/>
      <c r="V43" s="1898"/>
      <c r="W43" s="1842"/>
      <c r="X43" s="1661"/>
      <c r="Y43" s="1661"/>
      <c r="Z43" s="1661"/>
      <c r="AA43" s="1661"/>
      <c r="AB43" s="1661"/>
    </row>
    <row r="44" spans="1:23" ht="17.25" thickBot="1" thickTop="1">
      <c r="A44" s="1697"/>
      <c r="B44" s="1698"/>
      <c r="C44" s="1729"/>
      <c r="D44" s="1899"/>
      <c r="E44" s="1900"/>
      <c r="F44" s="1901"/>
      <c r="G44" s="1902"/>
      <c r="H44" s="1902"/>
      <c r="I44" s="1900"/>
      <c r="J44" s="1903"/>
      <c r="K44" s="1903"/>
      <c r="L44" s="1900"/>
      <c r="M44" s="1900"/>
      <c r="N44" s="1900"/>
      <c r="O44" s="1904"/>
      <c r="P44" s="1900"/>
      <c r="Q44" s="1900"/>
      <c r="R44" s="1905"/>
      <c r="S44" s="1906"/>
      <c r="T44" s="1906"/>
      <c r="U44" s="1907"/>
      <c r="V44" s="1828">
        <f>SUM(V41:V43)</f>
        <v>0</v>
      </c>
      <c r="W44" s="1908"/>
    </row>
    <row r="45" spans="1:23" ht="17.25" thickBot="1" thickTop="1">
      <c r="A45" s="1697"/>
      <c r="B45" s="1698"/>
      <c r="C45" s="1729"/>
      <c r="D45" s="1899"/>
      <c r="E45" s="1900"/>
      <c r="F45" s="1901"/>
      <c r="G45" s="1902"/>
      <c r="H45" s="1902"/>
      <c r="I45" s="1900"/>
      <c r="J45" s="1903"/>
      <c r="K45" s="1903"/>
      <c r="L45" s="1900"/>
      <c r="M45" s="1900"/>
      <c r="N45" s="1900"/>
      <c r="O45" s="1904"/>
      <c r="P45" s="1900"/>
      <c r="Q45" s="1900"/>
      <c r="R45" s="1905"/>
      <c r="S45" s="1906"/>
      <c r="T45" s="1906"/>
      <c r="U45" s="1907"/>
      <c r="V45" s="2122"/>
      <c r="W45" s="1908"/>
    </row>
    <row r="46" spans="1:23" ht="27" thickBot="1" thickTop="1">
      <c r="A46" s="1697"/>
      <c r="B46" s="1698"/>
      <c r="C46" s="1742" t="s">
        <v>30</v>
      </c>
      <c r="D46" s="975" t="s">
        <v>59</v>
      </c>
      <c r="E46" s="973" t="s">
        <v>60</v>
      </c>
      <c r="F46" s="2800" t="s">
        <v>61</v>
      </c>
      <c r="G46" s="2801"/>
      <c r="H46" s="2145" t="s">
        <v>37</v>
      </c>
      <c r="I46" s="973" t="s">
        <v>38</v>
      </c>
      <c r="J46" s="973" t="s">
        <v>39</v>
      </c>
      <c r="K46" s="975" t="s">
        <v>40</v>
      </c>
      <c r="L46" s="975" t="s">
        <v>41</v>
      </c>
      <c r="M46" s="980" t="s">
        <v>176</v>
      </c>
      <c r="N46" s="2797" t="s">
        <v>44</v>
      </c>
      <c r="O46" s="2799"/>
      <c r="P46" s="2145" t="s">
        <v>36</v>
      </c>
      <c r="Q46" s="2146" t="s">
        <v>73</v>
      </c>
      <c r="R46" s="2147" t="s">
        <v>358</v>
      </c>
      <c r="S46" s="2148"/>
      <c r="T46" s="2149" t="s">
        <v>49</v>
      </c>
      <c r="U46" s="991" t="s">
        <v>51</v>
      </c>
      <c r="V46" s="1746" t="s">
        <v>52</v>
      </c>
      <c r="W46" s="1908"/>
    </row>
    <row r="47" spans="1:23" ht="16.5" thickTop="1">
      <c r="A47" s="1697"/>
      <c r="B47" s="1698"/>
      <c r="C47" s="1755"/>
      <c r="D47" s="2150"/>
      <c r="E47" s="2150"/>
      <c r="F47" s="2802"/>
      <c r="G47" s="2803"/>
      <c r="H47" s="2151"/>
      <c r="I47" s="2152"/>
      <c r="J47" s="2152"/>
      <c r="K47" s="2153"/>
      <c r="L47" s="2153"/>
      <c r="M47" s="2150"/>
      <c r="N47" s="1844"/>
      <c r="O47" s="1848"/>
      <c r="P47" s="2154"/>
      <c r="Q47" s="2155"/>
      <c r="R47" s="2156"/>
      <c r="S47" s="2157"/>
      <c r="T47" s="2158"/>
      <c r="U47" s="2159"/>
      <c r="V47" s="2160"/>
      <c r="W47" s="1908"/>
    </row>
    <row r="48" spans="1:23" ht="15.75">
      <c r="A48" s="1697"/>
      <c r="B48" s="1698"/>
      <c r="C48" s="1766" t="s">
        <v>105</v>
      </c>
      <c r="D48" s="2161"/>
      <c r="E48" s="2162"/>
      <c r="F48" s="2793"/>
      <c r="G48" s="2794"/>
      <c r="H48" s="2163">
        <f>$F$22*F48</f>
        <v>0</v>
      </c>
      <c r="I48" s="2164"/>
      <c r="J48" s="2165"/>
      <c r="K48" s="2166">
        <f>IF(D48="","",(J48-I48)*24)</f>
      </c>
      <c r="L48" s="2167">
        <f>IF(D48="","",ROUND((J48-I48)*24*60,0))</f>
      </c>
      <c r="M48" s="2168"/>
      <c r="N48" s="2795">
        <f>IF(D48="","",IF(OR(M48="P",M48="RP"),"--","NO"))</f>
      </c>
      <c r="O48" s="2794"/>
      <c r="P48" s="2169">
        <f>IF(OR(M48="P",M48="RP"),20/10,20)</f>
        <v>20</v>
      </c>
      <c r="Q48" s="2170" t="str">
        <f>IF(M48="P",H48*P48*ROUND(L48/60,2),"--")</f>
        <v>--</v>
      </c>
      <c r="R48" s="2171" t="str">
        <f>IF(AND(M48="F",O48="NO"),H48*P48,"--")</f>
        <v>--</v>
      </c>
      <c r="S48" s="2172" t="str">
        <f>IF(M48="F",H48*P48*ROUND(L48/60,2),"--")</f>
        <v>--</v>
      </c>
      <c r="T48" s="2173" t="str">
        <f>IF(M48="RF",H48*P48*ROUND(L48/60,2),"--")</f>
        <v>--</v>
      </c>
      <c r="U48" s="2174"/>
      <c r="V48" s="2175">
        <f>IF(D48="","",SUM(Q48:T48)*IF(U48="SI",1,2))</f>
      </c>
      <c r="W48" s="1908"/>
    </row>
    <row r="49" spans="1:23" ht="15.75">
      <c r="A49" s="1697"/>
      <c r="B49" s="1698"/>
      <c r="C49" s="1766" t="s">
        <v>106</v>
      </c>
      <c r="D49" s="1582"/>
      <c r="E49" s="1568"/>
      <c r="F49" s="2793"/>
      <c r="G49" s="2794"/>
      <c r="H49" s="2176">
        <f>$F$22*F49</f>
        <v>0</v>
      </c>
      <c r="I49" s="1570"/>
      <c r="J49" s="1050"/>
      <c r="K49" s="2177">
        <f>IF(D49="","",(J49-I49)*24)</f>
      </c>
      <c r="L49" s="2178">
        <f>IF(D49="","",ROUND((J49-I49)*24*60,0))</f>
      </c>
      <c r="M49" s="1021"/>
      <c r="N49" s="2795">
        <f>IF(D49="","",IF(OR(M49="P",M49="RP"),"--","NO"))</f>
      </c>
      <c r="O49" s="2794"/>
      <c r="P49" s="2179">
        <f>IF(OR(M49="P",M49="RP"),20/10,20)</f>
        <v>20</v>
      </c>
      <c r="Q49" s="2180" t="str">
        <f>IF(M49="P",H49*P49*ROUND(L49/60,2),"--")</f>
        <v>--</v>
      </c>
      <c r="R49" s="2171" t="str">
        <f>IF(AND(M49="F",O49="NO"),H49*P49,"--")</f>
        <v>--</v>
      </c>
      <c r="S49" s="2172" t="str">
        <f>IF(M49="F",H49*P49*ROUND(L49/60,2),"--")</f>
        <v>--</v>
      </c>
      <c r="T49" s="2173" t="str">
        <f>IF(M49="RF",H49*P49*ROUND(L49/60,2),"--")</f>
        <v>--</v>
      </c>
      <c r="U49" s="1023"/>
      <c r="V49" s="2175">
        <f>IF(D49="","",SUM(Q49:T49)*IF(U49="SI",1,2))</f>
      </c>
      <c r="W49" s="1908"/>
    </row>
    <row r="50" spans="1:23" ht="15.75">
      <c r="A50" s="1697"/>
      <c r="B50" s="1698"/>
      <c r="C50" s="2181" t="s">
        <v>107</v>
      </c>
      <c r="D50" s="2182"/>
      <c r="E50" s="2183"/>
      <c r="F50" s="2793"/>
      <c r="G50" s="2794"/>
      <c r="H50" s="2176">
        <f>F24*F50</f>
        <v>0</v>
      </c>
      <c r="I50" s="1570"/>
      <c r="J50" s="1050"/>
      <c r="K50" s="2177">
        <f>IF(D50="","",(J50-I50)*24)</f>
      </c>
      <c r="L50" s="2178">
        <f>IF(D50="","",ROUND((J50-I50)*24*60,0))</f>
      </c>
      <c r="M50" s="1021"/>
      <c r="N50" s="2795">
        <f>IF(D50="","",IF(OR(M50="P",M50="RP"),"--","NO"))</f>
      </c>
      <c r="O50" s="2794"/>
      <c r="P50" s="2179">
        <f>IF(OR(M50="P",M50="RP"),20/10,20)</f>
        <v>20</v>
      </c>
      <c r="Q50" s="2180" t="str">
        <f>IF(M50="P",H50*P50*ROUND(L50/60,2),"--")</f>
        <v>--</v>
      </c>
      <c r="R50" s="2171" t="str">
        <f>IF(AND(M50="F",O50="NO"),H50*P50,"--")</f>
        <v>--</v>
      </c>
      <c r="S50" s="2172" t="str">
        <f>IF(M50="F",H50*P50*ROUND(L50/60,2),"--")</f>
        <v>--</v>
      </c>
      <c r="T50" s="2173" t="str">
        <f>IF(M50="RF",H50*P50*ROUND(L50/60,2),"--")</f>
        <v>--</v>
      </c>
      <c r="U50" s="1023"/>
      <c r="V50" s="2175">
        <f>IF(D50="","",SUM(Q50:T50)*IF(U50="SI",1,2))</f>
      </c>
      <c r="W50" s="1908"/>
    </row>
    <row r="51" spans="1:23" ht="16.5" thickBot="1">
      <c r="A51" s="1697"/>
      <c r="B51" s="1698"/>
      <c r="C51" s="2184"/>
      <c r="D51" s="2185"/>
      <c r="E51" s="2185"/>
      <c r="F51" s="2087"/>
      <c r="G51" s="2186"/>
      <c r="H51" s="2187"/>
      <c r="I51" s="2188"/>
      <c r="J51" s="2188"/>
      <c r="K51" s="2189">
        <f>IF(D51="","",(J51-I51)*24)</f>
      </c>
      <c r="L51" s="2190">
        <f>IF(D51="","",ROUND((J51-I51)*24*60,0))</f>
      </c>
      <c r="M51" s="2191"/>
      <c r="N51" s="2808">
        <f>IF(D51="","",IF(OR(M51="P",M51="RP"),"--","NO"))</f>
      </c>
      <c r="O51" s="2809"/>
      <c r="P51" s="2192"/>
      <c r="Q51" s="2193"/>
      <c r="R51" s="2194"/>
      <c r="S51" s="2194"/>
      <c r="T51" s="2195"/>
      <c r="U51" s="2196">
        <f>IF(C51="","","SI")</f>
      </c>
      <c r="V51" s="2197">
        <f>IF(C51="","",SUM(Q51:T51)*IF(U51="SI",1,2))</f>
      </c>
      <c r="W51" s="1908"/>
    </row>
    <row r="52" spans="1:23" ht="17.25" thickBot="1" thickTop="1">
      <c r="A52" s="1697"/>
      <c r="B52" s="1698"/>
      <c r="C52" s="1729"/>
      <c r="D52" s="1899"/>
      <c r="E52" s="1900"/>
      <c r="F52" s="1901"/>
      <c r="G52" s="1902"/>
      <c r="H52" s="1902"/>
      <c r="I52" s="1900"/>
      <c r="J52" s="1903"/>
      <c r="K52" s="1903"/>
      <c r="L52" s="1900"/>
      <c r="M52" s="1900"/>
      <c r="N52" s="1900"/>
      <c r="O52" s="1904"/>
      <c r="P52" s="1900"/>
      <c r="Q52" s="1900"/>
      <c r="R52" s="1905"/>
      <c r="S52" s="1906"/>
      <c r="T52" s="1906"/>
      <c r="U52" s="1907"/>
      <c r="V52" s="2198">
        <f>SUM(V48:V51)</f>
        <v>0</v>
      </c>
      <c r="W52" s="1908"/>
    </row>
    <row r="53" spans="1:23" ht="17.25" thickBot="1" thickTop="1">
      <c r="A53" s="1697"/>
      <c r="B53" s="1698"/>
      <c r="C53" s="1729"/>
      <c r="D53" s="1899"/>
      <c r="E53" s="1900"/>
      <c r="F53" s="1901"/>
      <c r="G53" s="1902"/>
      <c r="H53" s="1902"/>
      <c r="I53" s="1900"/>
      <c r="J53" s="1903"/>
      <c r="K53" s="1903"/>
      <c r="L53" s="1900"/>
      <c r="M53" s="1900"/>
      <c r="N53" s="1900"/>
      <c r="O53" s="1904"/>
      <c r="P53" s="1900"/>
      <c r="Q53" s="1900"/>
      <c r="R53" s="1905"/>
      <c r="S53" s="1906"/>
      <c r="T53" s="1906"/>
      <c r="U53" s="1907"/>
      <c r="V53" s="2122"/>
      <c r="W53" s="1908"/>
    </row>
    <row r="54" spans="1:23" ht="21" customHeight="1" thickBot="1" thickTop="1">
      <c r="A54" s="1697"/>
      <c r="B54" s="1698"/>
      <c r="C54" s="1729"/>
      <c r="D54" s="1899"/>
      <c r="E54" s="1900"/>
      <c r="F54" s="1901"/>
      <c r="G54" s="1902"/>
      <c r="H54" s="1902"/>
      <c r="I54" s="2130" t="s">
        <v>122</v>
      </c>
      <c r="J54" s="2131">
        <f>+V44+V37+V52</f>
        <v>2507.232</v>
      </c>
      <c r="L54" s="1900"/>
      <c r="M54" s="1900"/>
      <c r="N54" s="1900"/>
      <c r="O54" s="1904"/>
      <c r="P54" s="1900"/>
      <c r="Q54" s="1900"/>
      <c r="R54" s="1905"/>
      <c r="S54" s="1906"/>
      <c r="T54" s="1906"/>
      <c r="U54" s="1907"/>
      <c r="W54" s="1908"/>
    </row>
    <row r="55" spans="1:23" ht="13.5" customHeight="1" thickTop="1">
      <c r="A55" s="1697"/>
      <c r="B55" s="1698"/>
      <c r="C55" s="1729"/>
      <c r="D55" s="1899"/>
      <c r="E55" s="1900"/>
      <c r="F55" s="1901"/>
      <c r="G55" s="1902"/>
      <c r="H55" s="1902"/>
      <c r="I55" s="1900"/>
      <c r="J55" s="1903"/>
      <c r="K55" s="1903"/>
      <c r="L55" s="1900"/>
      <c r="M55" s="1900"/>
      <c r="N55" s="1900"/>
      <c r="O55" s="1904"/>
      <c r="P55" s="1900"/>
      <c r="Q55" s="1900"/>
      <c r="R55" s="1905"/>
      <c r="S55" s="1906"/>
      <c r="T55" s="1906"/>
      <c r="U55" s="1907"/>
      <c r="W55" s="1908"/>
    </row>
    <row r="56" spans="1:23" ht="16.5" customHeight="1">
      <c r="A56" s="1697"/>
      <c r="B56" s="1698"/>
      <c r="C56" s="1909" t="s">
        <v>123</v>
      </c>
      <c r="D56" s="1910" t="s">
        <v>180</v>
      </c>
      <c r="E56" s="1900"/>
      <c r="F56" s="1901"/>
      <c r="G56" s="1902"/>
      <c r="H56" s="1902"/>
      <c r="I56" s="1900"/>
      <c r="J56" s="1903"/>
      <c r="K56" s="1903"/>
      <c r="L56" s="1900"/>
      <c r="M56" s="1900"/>
      <c r="N56" s="1900"/>
      <c r="O56" s="1904"/>
      <c r="P56" s="1900"/>
      <c r="Q56" s="1900"/>
      <c r="R56" s="1905"/>
      <c r="S56" s="1906"/>
      <c r="T56" s="1906"/>
      <c r="U56" s="1907"/>
      <c r="W56" s="1908"/>
    </row>
    <row r="57" spans="1:23" ht="16.5" customHeight="1">
      <c r="A57" s="1697"/>
      <c r="B57" s="1698"/>
      <c r="C57" s="1909"/>
      <c r="D57" s="1899"/>
      <c r="E57" s="1900"/>
      <c r="F57" s="1901"/>
      <c r="G57" s="1902"/>
      <c r="H57" s="1902"/>
      <c r="I57" s="1900"/>
      <c r="J57" s="1903"/>
      <c r="K57" s="1903"/>
      <c r="L57" s="1900"/>
      <c r="M57" s="1900"/>
      <c r="N57" s="1900"/>
      <c r="O57" s="1904"/>
      <c r="P57" s="1900"/>
      <c r="Q57" s="1900"/>
      <c r="R57" s="1900"/>
      <c r="S57" s="1905"/>
      <c r="T57" s="1906"/>
      <c r="W57" s="1908"/>
    </row>
    <row r="58" spans="2:23" s="1697" customFormat="1" ht="16.5" customHeight="1">
      <c r="B58" s="1698"/>
      <c r="C58" s="1729"/>
      <c r="D58" s="1911" t="s">
        <v>138</v>
      </c>
      <c r="E58" s="1735" t="s">
        <v>139</v>
      </c>
      <c r="F58" s="1735" t="s">
        <v>125</v>
      </c>
      <c r="G58" s="1912" t="s">
        <v>185</v>
      </c>
      <c r="H58" s="1661"/>
      <c r="I58" s="1913"/>
      <c r="V58" s="1661"/>
      <c r="W58" s="1908"/>
    </row>
    <row r="59" spans="2:23" s="1697" customFormat="1" ht="16.5" customHeight="1">
      <c r="B59" s="1698"/>
      <c r="C59" s="1729"/>
      <c r="D59" s="1916" t="s">
        <v>166</v>
      </c>
      <c r="E59" s="1916">
        <v>300</v>
      </c>
      <c r="F59" s="2199" t="s">
        <v>151</v>
      </c>
      <c r="G59" s="2805">
        <f>+E59*$F$20*$F$21</f>
        <v>284356.8</v>
      </c>
      <c r="H59" s="2805"/>
      <c r="I59" s="2805"/>
      <c r="V59" s="1661"/>
      <c r="W59" s="1908"/>
    </row>
    <row r="60" spans="1:23" ht="16.5" customHeight="1">
      <c r="A60" s="1697"/>
      <c r="B60" s="1698"/>
      <c r="C60" s="1729"/>
      <c r="D60" s="1921"/>
      <c r="E60" s="1920"/>
      <c r="F60" s="1917"/>
      <c r="G60" s="2796">
        <f>+G59</f>
        <v>284356.8</v>
      </c>
      <c r="H60" s="2796"/>
      <c r="I60" s="2796"/>
      <c r="W60" s="1908"/>
    </row>
    <row r="61" spans="1:23" ht="16.5" customHeight="1">
      <c r="A61" s="1697"/>
      <c r="B61" s="1698"/>
      <c r="C61" s="1729"/>
      <c r="D61" s="1921"/>
      <c r="E61" s="1920"/>
      <c r="F61" s="1917"/>
      <c r="G61" s="1918"/>
      <c r="H61" s="1918"/>
      <c r="I61" s="1918"/>
      <c r="M61" s="1916"/>
      <c r="O61" s="1918"/>
      <c r="P61" s="1918"/>
      <c r="Q61" s="1918"/>
      <c r="R61" s="1918"/>
      <c r="S61" s="1918"/>
      <c r="T61" s="1918"/>
      <c r="U61" s="1918"/>
      <c r="W61" s="1908"/>
    </row>
    <row r="62" spans="1:23" ht="16.5" customHeight="1">
      <c r="A62" s="1697"/>
      <c r="B62" s="1698"/>
      <c r="C62" s="1729"/>
      <c r="D62" s="2202" t="s">
        <v>144</v>
      </c>
      <c r="E62" s="1735" t="s">
        <v>125</v>
      </c>
      <c r="F62" s="1661" t="s">
        <v>155</v>
      </c>
      <c r="G62" s="1912" t="s">
        <v>362</v>
      </c>
      <c r="H62" s="1912" t="s">
        <v>187</v>
      </c>
      <c r="K62" s="1915"/>
      <c r="L62" s="1915"/>
      <c r="M62" s="1699"/>
      <c r="P62" s="1918"/>
      <c r="Q62" s="1918"/>
      <c r="R62" s="1918"/>
      <c r="S62" s="1918"/>
      <c r="T62" s="1918"/>
      <c r="U62" s="1918"/>
      <c r="W62" s="1908"/>
    </row>
    <row r="63" spans="1:23" ht="16.5" customHeight="1">
      <c r="A63" s="1697"/>
      <c r="B63" s="1698"/>
      <c r="C63" s="1729"/>
      <c r="D63" s="2203" t="s">
        <v>167</v>
      </c>
      <c r="E63" s="1916">
        <v>132</v>
      </c>
      <c r="F63" s="1916">
        <v>2</v>
      </c>
      <c r="G63" s="2805">
        <f>+F63*$F$20*$M$21</f>
        <v>300785.80799999996</v>
      </c>
      <c r="H63" s="2806"/>
      <c r="I63" s="2806"/>
      <c r="J63" s="1918"/>
      <c r="K63" s="1918"/>
      <c r="L63" s="1918"/>
      <c r="M63" s="1918"/>
      <c r="N63" s="1918"/>
      <c r="O63" s="1918"/>
      <c r="P63" s="1918"/>
      <c r="Q63" s="1918"/>
      <c r="R63" s="1918"/>
      <c r="S63" s="1918"/>
      <c r="T63" s="1918"/>
      <c r="U63" s="1918"/>
      <c r="W63" s="1908"/>
    </row>
    <row r="64" spans="1:23" ht="16.5" customHeight="1">
      <c r="A64" s="1697"/>
      <c r="B64" s="1698"/>
      <c r="C64" s="1729"/>
      <c r="G64" s="2796">
        <f>SUM(G63:I63)</f>
        <v>300785.80799999996</v>
      </c>
      <c r="H64" s="2807"/>
      <c r="I64" s="2807"/>
      <c r="J64" s="1918"/>
      <c r="K64" s="1918"/>
      <c r="L64" s="1918"/>
      <c r="M64" s="1918"/>
      <c r="N64" s="1918"/>
      <c r="O64" s="1918"/>
      <c r="P64" s="1918"/>
      <c r="Q64" s="1918"/>
      <c r="R64" s="1918"/>
      <c r="S64" s="1918"/>
      <c r="T64" s="1918"/>
      <c r="U64" s="1918"/>
      <c r="W64" s="1908"/>
    </row>
    <row r="65" spans="1:23" ht="16.5" customHeight="1">
      <c r="A65" s="1697"/>
      <c r="B65" s="1698"/>
      <c r="C65" s="1729"/>
      <c r="D65" s="1921"/>
      <c r="E65" s="1920"/>
      <c r="F65" s="1917"/>
      <c r="G65" s="1918"/>
      <c r="H65" s="1918"/>
      <c r="I65" s="1918"/>
      <c r="M65" s="1916"/>
      <c r="O65" s="1918"/>
      <c r="P65" s="1918"/>
      <c r="Q65" s="1918"/>
      <c r="R65" s="1918"/>
      <c r="S65" s="1918"/>
      <c r="T65" s="1918"/>
      <c r="U65" s="1918"/>
      <c r="W65" s="1908"/>
    </row>
    <row r="66" spans="1:23" ht="16.5" customHeight="1">
      <c r="A66" s="1697"/>
      <c r="B66" s="1698"/>
      <c r="C66" s="1729"/>
      <c r="D66" s="2804" t="s">
        <v>360</v>
      </c>
      <c r="E66" s="2804"/>
      <c r="F66" s="1920" t="s">
        <v>361</v>
      </c>
      <c r="G66" s="1961">
        <v>5625.4</v>
      </c>
      <c r="M66" s="1916"/>
      <c r="N66" s="1913"/>
      <c r="O66" s="1913"/>
      <c r="P66" s="1922"/>
      <c r="Q66" s="1922"/>
      <c r="R66" s="1922"/>
      <c r="S66" s="1922"/>
      <c r="W66" s="1908"/>
    </row>
    <row r="67" spans="1:23" ht="16.5" customHeight="1" thickBot="1">
      <c r="A67" s="1697"/>
      <c r="B67" s="1698"/>
      <c r="C67" s="1729"/>
      <c r="D67" s="1911"/>
      <c r="E67" s="1923"/>
      <c r="F67" s="1923"/>
      <c r="G67" s="1735"/>
      <c r="I67" s="1924"/>
      <c r="J67" s="1912"/>
      <c r="L67" s="1925"/>
      <c r="M67" s="1924"/>
      <c r="N67" s="1926"/>
      <c r="O67" s="1915"/>
      <c r="P67" s="1915"/>
      <c r="Q67" s="1915"/>
      <c r="R67" s="1915"/>
      <c r="S67" s="1915"/>
      <c r="W67" s="1908"/>
    </row>
    <row r="68" spans="1:23" ht="21.75" customHeight="1" thickBot="1" thickTop="1">
      <c r="A68" s="1697"/>
      <c r="B68" s="1698"/>
      <c r="C68" s="1729"/>
      <c r="D68" s="1735"/>
      <c r="E68" s="1927"/>
      <c r="F68" s="1927"/>
      <c r="G68" s="1928"/>
      <c r="H68" s="1688"/>
      <c r="I68" s="2200" t="s">
        <v>164</v>
      </c>
      <c r="J68" s="2201">
        <f>+G60+G64+G66</f>
        <v>590768.008</v>
      </c>
      <c r="L68" s="1929"/>
      <c r="M68" s="1688"/>
      <c r="N68" s="1703"/>
      <c r="O68" s="1922"/>
      <c r="P68" s="1922"/>
      <c r="Q68" s="1922"/>
      <c r="R68" s="1922"/>
      <c r="S68" s="1922"/>
      <c r="U68" s="2130" t="s">
        <v>333</v>
      </c>
      <c r="V68" s="2201">
        <v>152901.688</v>
      </c>
      <c r="W68" s="1908"/>
    </row>
    <row r="69" spans="1:23" ht="16.5" customHeight="1" thickTop="1">
      <c r="A69" s="1697"/>
      <c r="B69" s="1698"/>
      <c r="C69" s="1729"/>
      <c r="D69" s="1903"/>
      <c r="E69" s="1930"/>
      <c r="F69" s="1735"/>
      <c r="G69" s="1735"/>
      <c r="H69" s="1736"/>
      <c r="J69" s="1735"/>
      <c r="L69" s="1931"/>
      <c r="M69" s="1926"/>
      <c r="N69" s="1926"/>
      <c r="O69" s="1915"/>
      <c r="P69" s="1915"/>
      <c r="Q69" s="1915"/>
      <c r="R69" s="1915"/>
      <c r="S69" s="1915"/>
      <c r="W69" s="1908"/>
    </row>
    <row r="70" spans="2:23" ht="16.5" customHeight="1">
      <c r="B70" s="1698"/>
      <c r="C70" s="1909" t="s">
        <v>128</v>
      </c>
      <c r="D70" s="1932" t="s">
        <v>129</v>
      </c>
      <c r="E70" s="1735"/>
      <c r="F70" s="1933"/>
      <c r="G70" s="1734"/>
      <c r="H70" s="1903"/>
      <c r="I70" s="1903"/>
      <c r="J70" s="1903"/>
      <c r="K70" s="1735"/>
      <c r="L70" s="1735"/>
      <c r="M70" s="1903"/>
      <c r="N70" s="1735"/>
      <c r="O70" s="1903"/>
      <c r="P70" s="1903"/>
      <c r="Q70" s="1903"/>
      <c r="R70" s="1903"/>
      <c r="S70" s="1903"/>
      <c r="T70" s="1903"/>
      <c r="U70" s="1903"/>
      <c r="W70" s="1908"/>
    </row>
    <row r="71" spans="2:23" s="1697" customFormat="1" ht="16.5" customHeight="1">
      <c r="B71" s="1698"/>
      <c r="C71" s="1729"/>
      <c r="D71" s="1911" t="s">
        <v>130</v>
      </c>
      <c r="E71" s="1934">
        <f>10*J54*J26/J68</f>
        <v>162.22950456705163</v>
      </c>
      <c r="G71" s="1734"/>
      <c r="L71" s="1735"/>
      <c r="N71" s="1735"/>
      <c r="O71" s="1736"/>
      <c r="V71" s="1661"/>
      <c r="W71" s="1908"/>
    </row>
    <row r="72" spans="2:23" s="1697" customFormat="1" ht="12.75" customHeight="1">
      <c r="B72" s="1698"/>
      <c r="C72" s="1729"/>
      <c r="E72" s="1935"/>
      <c r="F72" s="1727"/>
      <c r="G72" s="1734"/>
      <c r="J72" s="1734"/>
      <c r="K72" s="1936"/>
      <c r="L72" s="1735"/>
      <c r="M72" s="1735"/>
      <c r="N72" s="1735"/>
      <c r="O72" s="1736"/>
      <c r="P72" s="1735"/>
      <c r="Q72" s="1735"/>
      <c r="R72" s="1937"/>
      <c r="S72" s="1937"/>
      <c r="T72" s="1937"/>
      <c r="U72" s="1938"/>
      <c r="V72" s="1661"/>
      <c r="W72" s="1908"/>
    </row>
    <row r="73" spans="2:23" ht="16.5" customHeight="1">
      <c r="B73" s="1698"/>
      <c r="C73" s="1729"/>
      <c r="D73" s="1939" t="s">
        <v>168</v>
      </c>
      <c r="E73" s="1940"/>
      <c r="F73" s="1727"/>
      <c r="G73" s="1734"/>
      <c r="H73" s="1903"/>
      <c r="I73" s="1903"/>
      <c r="N73" s="1735"/>
      <c r="O73" s="1736"/>
      <c r="P73" s="1735"/>
      <c r="Q73" s="1735"/>
      <c r="R73" s="1924"/>
      <c r="S73" s="1924"/>
      <c r="T73" s="1924"/>
      <c r="U73" s="1926"/>
      <c r="W73" s="1908"/>
    </row>
    <row r="74" spans="2:23" ht="13.5" customHeight="1" thickBot="1">
      <c r="B74" s="1698"/>
      <c r="C74" s="1729"/>
      <c r="D74" s="1939"/>
      <c r="E74" s="1940"/>
      <c r="F74" s="1727"/>
      <c r="G74" s="1734"/>
      <c r="H74" s="1903"/>
      <c r="I74" s="1903"/>
      <c r="N74" s="1735"/>
      <c r="O74" s="1736"/>
      <c r="P74" s="1735"/>
      <c r="Q74" s="1735"/>
      <c r="R74" s="1924"/>
      <c r="S74" s="1924"/>
      <c r="T74" s="1924"/>
      <c r="U74" s="1926"/>
      <c r="W74" s="1908"/>
    </row>
    <row r="75" spans="2:23" s="1941" customFormat="1" ht="22.5" customHeight="1" thickBot="1" thickTop="1">
      <c r="B75" s="1942"/>
      <c r="C75" s="1943"/>
      <c r="D75" s="1944"/>
      <c r="E75" s="1945"/>
      <c r="F75" s="1946"/>
      <c r="G75" s="1947"/>
      <c r="I75" s="1948" t="s">
        <v>132</v>
      </c>
      <c r="J75" s="1949">
        <f>IF(E71&gt;3*J26,J26*3,E71)</f>
        <v>162.22950456705163</v>
      </c>
      <c r="M75" s="1950" t="s">
        <v>359</v>
      </c>
      <c r="N75" s="1952"/>
      <c r="O75" s="1951"/>
      <c r="P75" s="1952"/>
      <c r="Q75" s="1952"/>
      <c r="R75" s="1953"/>
      <c r="S75" s="1953"/>
      <c r="T75" s="1953"/>
      <c r="U75" s="1954"/>
      <c r="V75" s="1661"/>
      <c r="W75" s="1955"/>
    </row>
    <row r="76" spans="2:23" ht="16.5" customHeight="1" thickBot="1" thickTop="1">
      <c r="B76" s="1956"/>
      <c r="C76" s="1957"/>
      <c r="D76" s="1957"/>
      <c r="E76" s="1957"/>
      <c r="F76" s="1957"/>
      <c r="G76" s="1957"/>
      <c r="H76" s="1957"/>
      <c r="I76" s="1957"/>
      <c r="J76" s="1957"/>
      <c r="K76" s="1957"/>
      <c r="L76" s="1957"/>
      <c r="M76" s="1957"/>
      <c r="N76" s="1957"/>
      <c r="O76" s="1957"/>
      <c r="P76" s="1957"/>
      <c r="Q76" s="1957"/>
      <c r="R76" s="1957"/>
      <c r="S76" s="1957"/>
      <c r="T76" s="1957"/>
      <c r="U76" s="1957"/>
      <c r="V76" s="1958"/>
      <c r="W76" s="1959"/>
    </row>
    <row r="77" spans="2:23" ht="16.5" customHeight="1" thickTop="1">
      <c r="B77" s="1694"/>
      <c r="C77" s="1960"/>
      <c r="W77" s="1694"/>
    </row>
  </sheetData>
  <sheetProtection/>
  <mergeCells count="21">
    <mergeCell ref="D66:E66"/>
    <mergeCell ref="G63:I63"/>
    <mergeCell ref="G64:I64"/>
    <mergeCell ref="N51:O51"/>
    <mergeCell ref="G59:I59"/>
    <mergeCell ref="E41:F41"/>
    <mergeCell ref="F47:G47"/>
    <mergeCell ref="F48:G48"/>
    <mergeCell ref="N48:O48"/>
    <mergeCell ref="F49:G49"/>
    <mergeCell ref="N49:O49"/>
    <mergeCell ref="E42:F42"/>
    <mergeCell ref="F50:G50"/>
    <mergeCell ref="N50:O50"/>
    <mergeCell ref="G60:I60"/>
    <mergeCell ref="E39:F39"/>
    <mergeCell ref="N39:O39"/>
    <mergeCell ref="N41:O41"/>
    <mergeCell ref="N42:O42"/>
    <mergeCell ref="F46:G46"/>
    <mergeCell ref="N46:O46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portrait" paperSize="9" scale="40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9">
    <pageSetUpPr fitToPage="1"/>
  </sheetPr>
  <dimension ref="A1:AF44"/>
  <sheetViews>
    <sheetView zoomScale="70" zoomScaleNormal="70" zoomScalePageLayoutView="0" workbookViewId="0" topLeftCell="A1">
      <selection activeCell="A22" sqref="A22:IV31"/>
    </sheetView>
  </sheetViews>
  <sheetFormatPr defaultColWidth="11.421875" defaultRowHeight="12.75"/>
  <cols>
    <col min="1" max="2" width="4.140625" style="7" customWidth="1"/>
    <col min="3" max="3" width="5.57421875" style="7" customWidth="1"/>
    <col min="4" max="5" width="13.57421875" style="7" customWidth="1"/>
    <col min="6" max="6" width="45.7109375" style="7" customWidth="1"/>
    <col min="7" max="8" width="9.7109375" style="7" customWidth="1"/>
    <col min="9" max="9" width="3.8515625" style="7" customWidth="1"/>
    <col min="10" max="10" width="3.140625" style="7" hidden="1" customWidth="1"/>
    <col min="11" max="11" width="6.00390625" style="7" hidden="1" customWidth="1"/>
    <col min="12" max="12" width="16.421875" style="7" customWidth="1"/>
    <col min="13" max="13" width="16.57421875" style="7" customWidth="1"/>
    <col min="14" max="16" width="9.7109375" style="7" customWidth="1"/>
    <col min="17" max="17" width="8.7109375" style="7" customWidth="1"/>
    <col min="18" max="18" width="5.421875" style="7" customWidth="1"/>
    <col min="19" max="19" width="6.00390625" style="7" customWidth="1"/>
    <col min="20" max="21" width="12.28125" style="7" hidden="1" customWidth="1"/>
    <col min="22" max="27" width="5.7109375" style="7" hidden="1" customWidth="1"/>
    <col min="28" max="28" width="12.28125" style="7" hidden="1" customWidth="1"/>
    <col min="29" max="29" width="13.421875" style="7" hidden="1" customWidth="1"/>
    <col min="30" max="30" width="9.7109375" style="7" customWidth="1"/>
    <col min="31" max="31" width="15.7109375" style="7" customWidth="1"/>
    <col min="32" max="32" width="4.140625" style="7" customWidth="1"/>
    <col min="33" max="33" width="30.421875" style="7" customWidth="1"/>
    <col min="34" max="34" width="3.140625" style="7" customWidth="1"/>
    <col min="35" max="35" width="3.57421875" style="7" customWidth="1"/>
    <col min="36" max="36" width="24.28125" style="7" customWidth="1"/>
    <col min="37" max="37" width="4.7109375" style="7" customWidth="1"/>
    <col min="38" max="38" width="7.57421875" style="7" customWidth="1"/>
    <col min="39" max="40" width="4.140625" style="7" customWidth="1"/>
    <col min="41" max="41" width="7.140625" style="7" customWidth="1"/>
    <col min="42" max="42" width="5.28125" style="7" customWidth="1"/>
    <col min="43" max="43" width="5.421875" style="7" customWidth="1"/>
    <col min="44" max="44" width="4.7109375" style="7" customWidth="1"/>
    <col min="45" max="45" width="5.28125" style="7" customWidth="1"/>
    <col min="46" max="47" width="13.28125" style="7" customWidth="1"/>
    <col min="48" max="48" width="6.57421875" style="7" customWidth="1"/>
    <col min="49" max="49" width="6.421875" style="7" customWidth="1"/>
    <col min="50" max="53" width="11.421875" style="7" customWidth="1"/>
    <col min="54" max="54" width="12.7109375" style="7" customWidth="1"/>
    <col min="55" max="57" width="11.421875" style="7" customWidth="1"/>
    <col min="58" max="58" width="21.00390625" style="7" customWidth="1"/>
    <col min="59" max="16384" width="11.421875" style="7" customWidth="1"/>
  </cols>
  <sheetData>
    <row r="1" spans="1:32" s="3" customFormat="1" ht="26.25">
      <c r="A1" s="7"/>
      <c r="E1" s="7"/>
      <c r="G1" s="7"/>
      <c r="I1" s="7"/>
      <c r="K1" s="7"/>
      <c r="M1" s="7"/>
      <c r="O1" s="7"/>
      <c r="Q1" s="7"/>
      <c r="S1" s="7"/>
      <c r="U1" s="7"/>
      <c r="W1" s="7"/>
      <c r="Y1" s="7"/>
      <c r="AA1" s="7"/>
      <c r="AF1" s="5"/>
    </row>
    <row r="2" spans="1:32" s="3" customFormat="1" ht="26.25">
      <c r="A2" s="80"/>
      <c r="B2" s="2" t="str">
        <f>+'TOT-0815'!B2</f>
        <v>ANEXO III al Memorándum D.T.E.E. N°   580 / 2016          .-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6" customFormat="1" ht="12.75">
      <c r="A3" s="81"/>
    </row>
    <row r="4" spans="1:4" s="10" customFormat="1" ht="11.25">
      <c r="A4" s="9" t="s">
        <v>2</v>
      </c>
      <c r="B4" s="82"/>
      <c r="C4" s="82"/>
      <c r="D4" s="82"/>
    </row>
    <row r="5" spans="1:4" s="10" customFormat="1" ht="11.25">
      <c r="A5" s="9" t="s">
        <v>3</v>
      </c>
      <c r="B5" s="82"/>
      <c r="C5" s="82"/>
      <c r="D5" s="82"/>
    </row>
    <row r="6" s="6" customFormat="1" ht="13.5" thickBot="1"/>
    <row r="7" spans="2:32" s="6" customFormat="1" ht="13.5" thickTop="1">
      <c r="B7" s="83"/>
      <c r="C7" s="84"/>
      <c r="D7" s="84"/>
      <c r="E7" s="84"/>
      <c r="F7" s="84"/>
      <c r="G7" s="85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6"/>
    </row>
    <row r="8" spans="2:32" s="13" customFormat="1" ht="20.25">
      <c r="B8" s="87"/>
      <c r="C8" s="16"/>
      <c r="D8" s="16"/>
      <c r="E8" s="16"/>
      <c r="F8" s="88" t="s">
        <v>25</v>
      </c>
      <c r="G8" s="16"/>
      <c r="H8" s="16"/>
      <c r="I8" s="16"/>
      <c r="J8" s="16"/>
      <c r="P8" s="16"/>
      <c r="Q8" s="16"/>
      <c r="R8" s="89"/>
      <c r="S8" s="89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90"/>
    </row>
    <row r="9" spans="2:32" s="6" customFormat="1" ht="12.75">
      <c r="B9" s="4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91"/>
    </row>
    <row r="10" spans="2:32" s="13" customFormat="1" ht="20.25">
      <c r="B10" s="87"/>
      <c r="C10" s="16"/>
      <c r="D10" s="16"/>
      <c r="E10" s="16"/>
      <c r="F10" s="89" t="s">
        <v>26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90"/>
    </row>
    <row r="11" spans="2:32" s="6" customFormat="1" ht="12.75">
      <c r="B11" s="4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91"/>
    </row>
    <row r="12" spans="2:32" s="13" customFormat="1" ht="20.25">
      <c r="B12" s="87"/>
      <c r="C12" s="16"/>
      <c r="D12" s="16"/>
      <c r="E12" s="16"/>
      <c r="F12" s="89" t="s">
        <v>27</v>
      </c>
      <c r="G12" s="16"/>
      <c r="H12" s="16"/>
      <c r="I12" s="16"/>
      <c r="K12" s="16"/>
      <c r="L12" s="16"/>
      <c r="M12" s="16"/>
      <c r="N12" s="16"/>
      <c r="O12" s="16"/>
      <c r="P12" s="16"/>
      <c r="Q12" s="16"/>
      <c r="R12" s="89"/>
      <c r="S12" s="89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90"/>
    </row>
    <row r="13" spans="2:32" s="6" customFormat="1" ht="12.75">
      <c r="B13" s="47"/>
      <c r="C13" s="8"/>
      <c r="D13" s="8"/>
      <c r="E13" s="8"/>
      <c r="F13" s="8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91"/>
    </row>
    <row r="14" spans="2:32" s="26" customFormat="1" ht="19.5">
      <c r="B14" s="27" t="str">
        <f>'TOT-0815'!B14</f>
        <v>Desde el 01 al 31 de agosto de 2015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93"/>
      <c r="Q14" s="93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94"/>
    </row>
    <row r="15" spans="2:32" s="6" customFormat="1" ht="16.5" customHeight="1" thickBot="1">
      <c r="B15" s="47"/>
      <c r="C15" s="8"/>
      <c r="D15" s="8"/>
      <c r="E15" s="8"/>
      <c r="F15" s="8"/>
      <c r="G15" s="77"/>
      <c r="H15" s="77"/>
      <c r="I15" s="8"/>
      <c r="J15" s="8"/>
      <c r="K15" s="8"/>
      <c r="L15" s="95"/>
      <c r="M15" s="8"/>
      <c r="N15" s="8"/>
      <c r="O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91"/>
    </row>
    <row r="16" spans="2:32" s="6" customFormat="1" ht="16.5" customHeight="1" thickBot="1" thickTop="1">
      <c r="B16" s="47"/>
      <c r="C16" s="8"/>
      <c r="D16" s="8"/>
      <c r="E16" s="8"/>
      <c r="F16" s="96" t="s">
        <v>28</v>
      </c>
      <c r="G16" s="97">
        <v>463.283</v>
      </c>
      <c r="H16" s="9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91"/>
    </row>
    <row r="17" spans="2:32" s="6" customFormat="1" ht="16.5" customHeight="1" thickBot="1" thickTop="1">
      <c r="B17" s="47"/>
      <c r="C17" s="8"/>
      <c r="D17" s="8"/>
      <c r="E17" s="8"/>
      <c r="F17" s="96" t="s">
        <v>29</v>
      </c>
      <c r="G17" s="97">
        <v>386.077</v>
      </c>
      <c r="H17" s="98"/>
      <c r="I17" s="8"/>
      <c r="J17" s="8"/>
      <c r="K17" s="8"/>
      <c r="L17" s="99"/>
      <c r="M17" s="100"/>
      <c r="N17" s="8"/>
      <c r="O17" s="8"/>
      <c r="P17" s="8"/>
      <c r="Q17" s="8"/>
      <c r="R17" s="8"/>
      <c r="S17" s="8"/>
      <c r="T17" s="8"/>
      <c r="U17" s="8"/>
      <c r="V17" s="8"/>
      <c r="W17" s="8"/>
      <c r="X17" s="101"/>
      <c r="Y17" s="101"/>
      <c r="Z17" s="101"/>
      <c r="AA17" s="101"/>
      <c r="AB17" s="101"/>
      <c r="AC17" s="101"/>
      <c r="AD17" s="101"/>
      <c r="AF17" s="91"/>
    </row>
    <row r="18" spans="2:32" s="6" customFormat="1" ht="16.5" customHeight="1" thickBot="1" thickTop="1">
      <c r="B18" s="47"/>
      <c r="C18" s="102">
        <v>3</v>
      </c>
      <c r="D18" s="102">
        <v>4</v>
      </c>
      <c r="E18" s="102">
        <v>5</v>
      </c>
      <c r="F18" s="102">
        <v>6</v>
      </c>
      <c r="G18" s="102">
        <v>7</v>
      </c>
      <c r="H18" s="102">
        <v>8</v>
      </c>
      <c r="I18" s="102">
        <v>9</v>
      </c>
      <c r="J18" s="102">
        <v>10</v>
      </c>
      <c r="K18" s="102">
        <v>11</v>
      </c>
      <c r="L18" s="102">
        <v>12</v>
      </c>
      <c r="M18" s="102">
        <v>13</v>
      </c>
      <c r="N18" s="102">
        <v>14</v>
      </c>
      <c r="O18" s="102">
        <v>15</v>
      </c>
      <c r="P18" s="102">
        <v>16</v>
      </c>
      <c r="Q18" s="102">
        <v>17</v>
      </c>
      <c r="R18" s="102">
        <v>18</v>
      </c>
      <c r="S18" s="102">
        <v>19</v>
      </c>
      <c r="T18" s="102">
        <v>20</v>
      </c>
      <c r="U18" s="102">
        <v>21</v>
      </c>
      <c r="V18" s="102">
        <v>22</v>
      </c>
      <c r="W18" s="102">
        <v>23</v>
      </c>
      <c r="X18" s="102">
        <v>24</v>
      </c>
      <c r="Y18" s="102">
        <v>25</v>
      </c>
      <c r="Z18" s="102">
        <v>26</v>
      </c>
      <c r="AA18" s="102">
        <v>27</v>
      </c>
      <c r="AB18" s="102">
        <v>28</v>
      </c>
      <c r="AC18" s="102">
        <v>29</v>
      </c>
      <c r="AD18" s="102">
        <v>30</v>
      </c>
      <c r="AE18" s="102">
        <v>31</v>
      </c>
      <c r="AF18" s="91"/>
    </row>
    <row r="19" spans="2:32" s="6" customFormat="1" ht="33.75" customHeight="1" thickBot="1" thickTop="1">
      <c r="B19" s="47"/>
      <c r="C19" s="103" t="s">
        <v>30</v>
      </c>
      <c r="D19" s="103" t="s">
        <v>31</v>
      </c>
      <c r="E19" s="103" t="s">
        <v>32</v>
      </c>
      <c r="F19" s="104" t="s">
        <v>5</v>
      </c>
      <c r="G19" s="105" t="s">
        <v>33</v>
      </c>
      <c r="H19" s="106" t="s">
        <v>34</v>
      </c>
      <c r="I19" s="107" t="s">
        <v>35</v>
      </c>
      <c r="J19" s="108" t="s">
        <v>36</v>
      </c>
      <c r="K19" s="109" t="s">
        <v>37</v>
      </c>
      <c r="L19" s="104" t="s">
        <v>38</v>
      </c>
      <c r="M19" s="110" t="s">
        <v>39</v>
      </c>
      <c r="N19" s="111" t="s">
        <v>40</v>
      </c>
      <c r="O19" s="106" t="s">
        <v>41</v>
      </c>
      <c r="P19" s="111" t="s">
        <v>176</v>
      </c>
      <c r="Q19" s="106" t="s">
        <v>42</v>
      </c>
      <c r="R19" s="110" t="s">
        <v>43</v>
      </c>
      <c r="S19" s="104" t="s">
        <v>44</v>
      </c>
      <c r="T19" s="112" t="s">
        <v>45</v>
      </c>
      <c r="U19" s="113" t="s">
        <v>46</v>
      </c>
      <c r="V19" s="114" t="s">
        <v>47</v>
      </c>
      <c r="W19" s="115"/>
      <c r="X19" s="116"/>
      <c r="Y19" s="117" t="s">
        <v>48</v>
      </c>
      <c r="Z19" s="118"/>
      <c r="AA19" s="119"/>
      <c r="AB19" s="120" t="s">
        <v>49</v>
      </c>
      <c r="AC19" s="121" t="s">
        <v>50</v>
      </c>
      <c r="AD19" s="122" t="s">
        <v>51</v>
      </c>
      <c r="AE19" s="122" t="s">
        <v>52</v>
      </c>
      <c r="AF19" s="123"/>
    </row>
    <row r="20" spans="2:32" s="6" customFormat="1" ht="16.5" customHeight="1" thickTop="1">
      <c r="B20" s="47"/>
      <c r="C20" s="124"/>
      <c r="D20" s="124"/>
      <c r="E20" s="124"/>
      <c r="F20" s="125"/>
      <c r="G20" s="125"/>
      <c r="H20" s="126"/>
      <c r="I20" s="127"/>
      <c r="J20" s="128"/>
      <c r="K20" s="129"/>
      <c r="L20" s="130"/>
      <c r="M20" s="130"/>
      <c r="N20" s="127"/>
      <c r="O20" s="127"/>
      <c r="P20" s="127"/>
      <c r="Q20" s="127"/>
      <c r="R20" s="127"/>
      <c r="S20" s="127"/>
      <c r="T20" s="131"/>
      <c r="U20" s="132"/>
      <c r="V20" s="133"/>
      <c r="W20" s="134"/>
      <c r="X20" s="135"/>
      <c r="Y20" s="136"/>
      <c r="Z20" s="137"/>
      <c r="AA20" s="138"/>
      <c r="AB20" s="139"/>
      <c r="AC20" s="140"/>
      <c r="AD20" s="127"/>
      <c r="AE20" s="141"/>
      <c r="AF20" s="91"/>
    </row>
    <row r="21" spans="2:32" s="6" customFormat="1" ht="16.5" customHeight="1">
      <c r="B21" s="47"/>
      <c r="C21" s="142"/>
      <c r="D21" s="142"/>
      <c r="E21" s="142"/>
      <c r="F21" s="143"/>
      <c r="G21" s="144"/>
      <c r="H21" s="145"/>
      <c r="I21" s="143"/>
      <c r="J21" s="146"/>
      <c r="K21" s="147"/>
      <c r="L21" s="148"/>
      <c r="M21" s="101"/>
      <c r="N21" s="143"/>
      <c r="O21" s="143"/>
      <c r="P21" s="149"/>
      <c r="Q21" s="143"/>
      <c r="R21" s="143"/>
      <c r="S21" s="143"/>
      <c r="T21" s="150"/>
      <c r="U21" s="151"/>
      <c r="V21" s="152"/>
      <c r="W21" s="153"/>
      <c r="X21" s="154"/>
      <c r="Y21" s="155"/>
      <c r="Z21" s="156"/>
      <c r="AA21" s="157"/>
      <c r="AB21" s="158"/>
      <c r="AC21" s="159"/>
      <c r="AD21" s="143"/>
      <c r="AE21" s="160"/>
      <c r="AF21" s="91"/>
    </row>
    <row r="22" spans="2:32" s="6" customFormat="1" ht="16.5" customHeight="1">
      <c r="B22" s="47"/>
      <c r="C22" s="161">
        <v>1</v>
      </c>
      <c r="D22" s="161">
        <v>290566</v>
      </c>
      <c r="E22" s="161">
        <v>2</v>
      </c>
      <c r="F22" s="161" t="s">
        <v>189</v>
      </c>
      <c r="G22" s="162">
        <v>500</v>
      </c>
      <c r="H22" s="163">
        <v>58</v>
      </c>
      <c r="I22" s="162" t="s">
        <v>190</v>
      </c>
      <c r="J22" s="164">
        <f aca="true" t="shared" si="0" ref="J22:J40">IF(I22="A",200,IF(I22="B",60,20))</f>
        <v>20</v>
      </c>
      <c r="K22" s="165">
        <f aca="true" t="shared" si="1" ref="K22:K40">IF(G22=500,IF(H22&lt;100,100*$G$16/100,H22*$G$16/100),IF(H22&lt;100,100*$G$17/100,H22*$G$17/100))</f>
        <v>463.283</v>
      </c>
      <c r="L22" s="166">
        <v>42218.14513888889</v>
      </c>
      <c r="M22" s="167">
        <v>42218.56180555555</v>
      </c>
      <c r="N22" s="168">
        <f aca="true" t="shared" si="2" ref="N22:N40">IF(F22="","",(M22-L22)*24)</f>
        <v>9.999999999941792</v>
      </c>
      <c r="O22" s="169">
        <f aca="true" t="shared" si="3" ref="O22:O40">IF(F22="","",ROUND((M22-L22)*24*60,0))</f>
        <v>600</v>
      </c>
      <c r="P22" s="170" t="s">
        <v>191</v>
      </c>
      <c r="Q22" s="171" t="str">
        <f aca="true" t="shared" si="4" ref="Q22:Q40">IF(F22="","","--")</f>
        <v>--</v>
      </c>
      <c r="R22" s="172" t="str">
        <f aca="true" t="shared" si="5" ref="R22:R40">IF(F22="","","NO")</f>
        <v>NO</v>
      </c>
      <c r="S22" s="172" t="str">
        <f aca="true" t="shared" si="6" ref="S22:S40">IF(F22="","",IF(OR(P22="P",P22="RP"),"--","NO"))</f>
        <v>--</v>
      </c>
      <c r="T22" s="173">
        <f aca="true" t="shared" si="7" ref="T22:T40">IF(P22="P",K22*J22*ROUND(O22/60,2)*0.01,"--")</f>
        <v>926.566</v>
      </c>
      <c r="U22" s="174" t="str">
        <f aca="true" t="shared" si="8" ref="U22:U40">IF(P22="RP",K22*J22*ROUND(O22/60,2)*0.01*Q22/100,"--")</f>
        <v>--</v>
      </c>
      <c r="V22" s="175" t="str">
        <f aca="true" t="shared" si="9" ref="V22:V40">IF(AND(P22="F",S22="NO"),K22*J22*IF(R22="SI",1.2,1),"--")</f>
        <v>--</v>
      </c>
      <c r="W22" s="176" t="str">
        <f aca="true" t="shared" si="10" ref="W22:W40">IF(AND(P22="F",O22&gt;=10),K22*J22*IF(R22="SI",1.2,1)*IF(O22&lt;=300,ROUND(O22/60,2),5),"--")</f>
        <v>--</v>
      </c>
      <c r="X22" s="177" t="str">
        <f aca="true" t="shared" si="11" ref="X22:X40">IF(AND(P22="F",O22&gt;300),(ROUND(O22/60,2)-5)*K22*J22*0.1*IF(R22="SI",1.2,1),"--")</f>
        <v>--</v>
      </c>
      <c r="Y22" s="178" t="str">
        <f aca="true" t="shared" si="12" ref="Y22:Y40">IF(AND(P22="R",S22="NO"),K22*J22*Q22/100*IF(R22="SI",1.2,1),"--")</f>
        <v>--</v>
      </c>
      <c r="Z22" s="179" t="str">
        <f aca="true" t="shared" si="13" ref="Z22:Z40">IF(AND(P22="R",O22&gt;=10),K22*J22*Q22/100*IF(R22="SI",1.2,1)*IF(O22&lt;=300,ROUND(O22/60,2),5),"--")</f>
        <v>--</v>
      </c>
      <c r="AA22" s="180" t="str">
        <f aca="true" t="shared" si="14" ref="AA22:AA40">IF(AND(P22="R",O22&gt;300),(ROUND(O22/60,2)-5)*K22*J22*0.1*Q22/100*IF(R22="SI",1.2,1),"--")</f>
        <v>--</v>
      </c>
      <c r="AB22" s="181" t="str">
        <f aca="true" t="shared" si="15" ref="AB22:AB40">IF(P22="RF",ROUND(O22/60,2)*K22*J22*0.1*IF(R22="SI",1.2,1),"--")</f>
        <v>--</v>
      </c>
      <c r="AC22" s="182" t="str">
        <f aca="true" t="shared" si="16" ref="AC22:AC40">IF(P22="RR",ROUND(O22/60,2)*K22*J22*0.1*Q22/100*IF(R22="SI",1.2,1),"--")</f>
        <v>--</v>
      </c>
      <c r="AD22" s="183" t="s">
        <v>86</v>
      </c>
      <c r="AE22" s="184">
        <v>0</v>
      </c>
      <c r="AF22" s="185"/>
    </row>
    <row r="23" spans="2:32" s="6" customFormat="1" ht="16.5" customHeight="1">
      <c r="B23" s="47"/>
      <c r="C23" s="161">
        <v>3</v>
      </c>
      <c r="D23" s="161">
        <v>290842</v>
      </c>
      <c r="E23" s="161">
        <v>5170</v>
      </c>
      <c r="F23" s="186" t="s">
        <v>303</v>
      </c>
      <c r="G23" s="187">
        <v>500</v>
      </c>
      <c r="H23" s="188">
        <v>67.45</v>
      </c>
      <c r="I23" s="187" t="s">
        <v>190</v>
      </c>
      <c r="J23" s="164">
        <f t="shared" si="0"/>
        <v>20</v>
      </c>
      <c r="K23" s="165">
        <f t="shared" si="1"/>
        <v>463.283</v>
      </c>
      <c r="L23" s="189">
        <v>42223.00486111111</v>
      </c>
      <c r="M23" s="190">
        <v>42223.021527777775</v>
      </c>
      <c r="N23" s="168">
        <f t="shared" si="2"/>
        <v>0.39999999990686774</v>
      </c>
      <c r="O23" s="169">
        <f t="shared" si="3"/>
        <v>24</v>
      </c>
      <c r="P23" s="170" t="s">
        <v>193</v>
      </c>
      <c r="Q23" s="171" t="str">
        <f t="shared" si="4"/>
        <v>--</v>
      </c>
      <c r="R23" s="172" t="str">
        <f t="shared" si="5"/>
        <v>NO</v>
      </c>
      <c r="S23" s="172" t="str">
        <f t="shared" si="6"/>
        <v>NO</v>
      </c>
      <c r="T23" s="173" t="str">
        <f t="shared" si="7"/>
        <v>--</v>
      </c>
      <c r="U23" s="174" t="str">
        <f t="shared" si="8"/>
        <v>--</v>
      </c>
      <c r="V23" s="175">
        <f t="shared" si="9"/>
        <v>9265.66</v>
      </c>
      <c r="W23" s="176">
        <f t="shared" si="10"/>
        <v>3706.264</v>
      </c>
      <c r="X23" s="177" t="str">
        <f t="shared" si="11"/>
        <v>--</v>
      </c>
      <c r="Y23" s="178" t="str">
        <f t="shared" si="12"/>
        <v>--</v>
      </c>
      <c r="Z23" s="179" t="str">
        <f t="shared" si="13"/>
        <v>--</v>
      </c>
      <c r="AA23" s="180" t="str">
        <f t="shared" si="14"/>
        <v>--</v>
      </c>
      <c r="AB23" s="181" t="str">
        <f t="shared" si="15"/>
        <v>--</v>
      </c>
      <c r="AC23" s="182" t="str">
        <f t="shared" si="16"/>
        <v>--</v>
      </c>
      <c r="AD23" s="183" t="s">
        <v>86</v>
      </c>
      <c r="AE23" s="184">
        <f aca="true" t="shared" si="17" ref="AE23:AE40">IF(F23="","",SUM(T23:AC23)*IF(AD23="SI",1,2))</f>
        <v>12971.923999999999</v>
      </c>
      <c r="AF23" s="185"/>
    </row>
    <row r="24" spans="2:32" s="6" customFormat="1" ht="16.5" customHeight="1">
      <c r="B24" s="47"/>
      <c r="C24" s="142">
        <v>4</v>
      </c>
      <c r="D24" s="142">
        <v>291114</v>
      </c>
      <c r="E24" s="142">
        <v>48</v>
      </c>
      <c r="F24" s="186" t="s">
        <v>194</v>
      </c>
      <c r="G24" s="187">
        <v>500</v>
      </c>
      <c r="H24" s="188">
        <v>270</v>
      </c>
      <c r="I24" s="187" t="s">
        <v>190</v>
      </c>
      <c r="J24" s="164">
        <f t="shared" si="0"/>
        <v>20</v>
      </c>
      <c r="K24" s="165">
        <f t="shared" si="1"/>
        <v>1250.8641</v>
      </c>
      <c r="L24" s="189">
        <v>42226.00277777778</v>
      </c>
      <c r="M24" s="190">
        <v>42226.018055555556</v>
      </c>
      <c r="N24" s="168">
        <f t="shared" si="2"/>
        <v>0.3666666666395031</v>
      </c>
      <c r="O24" s="169">
        <f t="shared" si="3"/>
        <v>22</v>
      </c>
      <c r="P24" s="170" t="s">
        <v>193</v>
      </c>
      <c r="Q24" s="171" t="str">
        <f t="shared" si="4"/>
        <v>--</v>
      </c>
      <c r="R24" s="172" t="str">
        <f t="shared" si="5"/>
        <v>NO</v>
      </c>
      <c r="S24" s="172" t="str">
        <f t="shared" si="6"/>
        <v>NO</v>
      </c>
      <c r="T24" s="173" t="str">
        <f t="shared" si="7"/>
        <v>--</v>
      </c>
      <c r="U24" s="174" t="str">
        <f t="shared" si="8"/>
        <v>--</v>
      </c>
      <c r="V24" s="175">
        <f t="shared" si="9"/>
        <v>25017.282</v>
      </c>
      <c r="W24" s="176">
        <f t="shared" si="10"/>
        <v>9256.394339999999</v>
      </c>
      <c r="X24" s="177" t="str">
        <f t="shared" si="11"/>
        <v>--</v>
      </c>
      <c r="Y24" s="178" t="str">
        <f t="shared" si="12"/>
        <v>--</v>
      </c>
      <c r="Z24" s="179" t="str">
        <f t="shared" si="13"/>
        <v>--</v>
      </c>
      <c r="AA24" s="180" t="str">
        <f t="shared" si="14"/>
        <v>--</v>
      </c>
      <c r="AB24" s="181" t="str">
        <f t="shared" si="15"/>
        <v>--</v>
      </c>
      <c r="AC24" s="182" t="str">
        <f t="shared" si="16"/>
        <v>--</v>
      </c>
      <c r="AD24" s="183" t="s">
        <v>86</v>
      </c>
      <c r="AE24" s="184">
        <f t="shared" si="17"/>
        <v>34273.67634</v>
      </c>
      <c r="AF24" s="185"/>
    </row>
    <row r="25" spans="2:32" s="6" customFormat="1" ht="16.5" customHeight="1">
      <c r="B25" s="47"/>
      <c r="C25" s="161">
        <v>5</v>
      </c>
      <c r="D25" s="161">
        <v>291623</v>
      </c>
      <c r="E25" s="161">
        <v>2</v>
      </c>
      <c r="F25" s="161" t="s">
        <v>189</v>
      </c>
      <c r="G25" s="162">
        <v>500</v>
      </c>
      <c r="H25" s="163">
        <v>58</v>
      </c>
      <c r="I25" s="162" t="s">
        <v>190</v>
      </c>
      <c r="J25" s="164">
        <f t="shared" si="0"/>
        <v>20</v>
      </c>
      <c r="K25" s="165">
        <f t="shared" si="1"/>
        <v>463.283</v>
      </c>
      <c r="L25" s="166">
        <v>42233.302083333336</v>
      </c>
      <c r="M25" s="167">
        <v>42233.7125</v>
      </c>
      <c r="N25" s="168">
        <f t="shared" si="2"/>
        <v>9.849999999976717</v>
      </c>
      <c r="O25" s="169">
        <f t="shared" si="3"/>
        <v>591</v>
      </c>
      <c r="P25" s="170" t="s">
        <v>191</v>
      </c>
      <c r="Q25" s="171" t="str">
        <f t="shared" si="4"/>
        <v>--</v>
      </c>
      <c r="R25" s="172" t="str">
        <f t="shared" si="5"/>
        <v>NO</v>
      </c>
      <c r="S25" s="172" t="str">
        <f t="shared" si="6"/>
        <v>--</v>
      </c>
      <c r="T25" s="173">
        <f t="shared" si="7"/>
        <v>912.6675099999999</v>
      </c>
      <c r="U25" s="174" t="str">
        <f t="shared" si="8"/>
        <v>--</v>
      </c>
      <c r="V25" s="175" t="str">
        <f t="shared" si="9"/>
        <v>--</v>
      </c>
      <c r="W25" s="176" t="str">
        <f t="shared" si="10"/>
        <v>--</v>
      </c>
      <c r="X25" s="177" t="str">
        <f t="shared" si="11"/>
        <v>--</v>
      </c>
      <c r="Y25" s="178" t="str">
        <f t="shared" si="12"/>
        <v>--</v>
      </c>
      <c r="Z25" s="179" t="str">
        <f t="shared" si="13"/>
        <v>--</v>
      </c>
      <c r="AA25" s="180" t="str">
        <f t="shared" si="14"/>
        <v>--</v>
      </c>
      <c r="AB25" s="181" t="str">
        <f t="shared" si="15"/>
        <v>--</v>
      </c>
      <c r="AC25" s="182" t="str">
        <f t="shared" si="16"/>
        <v>--</v>
      </c>
      <c r="AD25" s="183" t="s">
        <v>86</v>
      </c>
      <c r="AE25" s="184">
        <f t="shared" si="17"/>
        <v>912.6675099999999</v>
      </c>
      <c r="AF25" s="185"/>
    </row>
    <row r="26" spans="2:32" s="6" customFormat="1" ht="16.5" customHeight="1">
      <c r="B26" s="47"/>
      <c r="C26" s="142">
        <v>6</v>
      </c>
      <c r="D26" s="142">
        <v>291342</v>
      </c>
      <c r="E26" s="142">
        <v>49</v>
      </c>
      <c r="F26" s="161" t="s">
        <v>195</v>
      </c>
      <c r="G26" s="162">
        <v>220</v>
      </c>
      <c r="H26" s="163">
        <v>114</v>
      </c>
      <c r="I26" s="162" t="s">
        <v>190</v>
      </c>
      <c r="J26" s="164">
        <f t="shared" si="0"/>
        <v>20</v>
      </c>
      <c r="K26" s="165">
        <f t="shared" si="1"/>
        <v>440.12778</v>
      </c>
      <c r="L26" s="166">
        <v>42237.44930555556</v>
      </c>
      <c r="M26" s="167">
        <v>42237.55</v>
      </c>
      <c r="N26" s="168">
        <f t="shared" si="2"/>
        <v>2.416666666686069</v>
      </c>
      <c r="O26" s="169">
        <f t="shared" si="3"/>
        <v>145</v>
      </c>
      <c r="P26" s="170" t="s">
        <v>193</v>
      </c>
      <c r="Q26" s="171" t="str">
        <f t="shared" si="4"/>
        <v>--</v>
      </c>
      <c r="R26" s="172" t="str">
        <f t="shared" si="5"/>
        <v>NO</v>
      </c>
      <c r="S26" s="172" t="s">
        <v>86</v>
      </c>
      <c r="T26" s="173" t="str">
        <f t="shared" si="7"/>
        <v>--</v>
      </c>
      <c r="U26" s="174" t="str">
        <f t="shared" si="8"/>
        <v>--</v>
      </c>
      <c r="V26" s="175" t="str">
        <f t="shared" si="9"/>
        <v>--</v>
      </c>
      <c r="W26" s="176">
        <f t="shared" si="10"/>
        <v>21302.184552</v>
      </c>
      <c r="X26" s="177" t="str">
        <f t="shared" si="11"/>
        <v>--</v>
      </c>
      <c r="Y26" s="178" t="str">
        <f t="shared" si="12"/>
        <v>--</v>
      </c>
      <c r="Z26" s="179" t="str">
        <f t="shared" si="13"/>
        <v>--</v>
      </c>
      <c r="AA26" s="180" t="str">
        <f t="shared" si="14"/>
        <v>--</v>
      </c>
      <c r="AB26" s="181" t="str">
        <f t="shared" si="15"/>
        <v>--</v>
      </c>
      <c r="AC26" s="182" t="str">
        <f t="shared" si="16"/>
        <v>--</v>
      </c>
      <c r="AD26" s="183" t="s">
        <v>86</v>
      </c>
      <c r="AE26" s="184">
        <f t="shared" si="17"/>
        <v>21302.184552</v>
      </c>
      <c r="AF26" s="185"/>
    </row>
    <row r="27" spans="2:32" s="6" customFormat="1" ht="16.5" customHeight="1">
      <c r="B27" s="47"/>
      <c r="C27" s="161">
        <v>7</v>
      </c>
      <c r="D27" s="161">
        <v>291343</v>
      </c>
      <c r="E27" s="161">
        <v>12</v>
      </c>
      <c r="F27" s="191" t="s">
        <v>196</v>
      </c>
      <c r="G27" s="192">
        <v>500</v>
      </c>
      <c r="H27" s="193">
        <v>105</v>
      </c>
      <c r="I27" s="192" t="s">
        <v>190</v>
      </c>
      <c r="J27" s="164">
        <f t="shared" si="0"/>
        <v>20</v>
      </c>
      <c r="K27" s="165">
        <f t="shared" si="1"/>
        <v>486.44715</v>
      </c>
      <c r="L27" s="194">
        <v>42238.30138888889</v>
      </c>
      <c r="M27" s="195">
        <v>42238.52291666667</v>
      </c>
      <c r="N27" s="168">
        <f t="shared" si="2"/>
        <v>5.316666666709352</v>
      </c>
      <c r="O27" s="169">
        <f t="shared" si="3"/>
        <v>319</v>
      </c>
      <c r="P27" s="170" t="s">
        <v>191</v>
      </c>
      <c r="Q27" s="171" t="str">
        <f t="shared" si="4"/>
        <v>--</v>
      </c>
      <c r="R27" s="172" t="str">
        <f t="shared" si="5"/>
        <v>NO</v>
      </c>
      <c r="S27" s="172" t="str">
        <f t="shared" si="6"/>
        <v>--</v>
      </c>
      <c r="T27" s="173">
        <f t="shared" si="7"/>
        <v>517.5797676000001</v>
      </c>
      <c r="U27" s="174" t="str">
        <f t="shared" si="8"/>
        <v>--</v>
      </c>
      <c r="V27" s="175" t="str">
        <f t="shared" si="9"/>
        <v>--</v>
      </c>
      <c r="W27" s="176" t="str">
        <f t="shared" si="10"/>
        <v>--</v>
      </c>
      <c r="X27" s="177" t="str">
        <f t="shared" si="11"/>
        <v>--</v>
      </c>
      <c r="Y27" s="178" t="str">
        <f t="shared" si="12"/>
        <v>--</v>
      </c>
      <c r="Z27" s="179" t="str">
        <f t="shared" si="13"/>
        <v>--</v>
      </c>
      <c r="AA27" s="180" t="str">
        <f t="shared" si="14"/>
        <v>--</v>
      </c>
      <c r="AB27" s="181" t="str">
        <f t="shared" si="15"/>
        <v>--</v>
      </c>
      <c r="AC27" s="182" t="str">
        <f t="shared" si="16"/>
        <v>--</v>
      </c>
      <c r="AD27" s="183" t="s">
        <v>86</v>
      </c>
      <c r="AE27" s="184">
        <f t="shared" si="17"/>
        <v>517.5797676000001</v>
      </c>
      <c r="AF27" s="185"/>
    </row>
    <row r="28" spans="2:32" s="6" customFormat="1" ht="16.5" customHeight="1">
      <c r="B28" s="47"/>
      <c r="C28" s="142">
        <v>8</v>
      </c>
      <c r="D28" s="142">
        <v>291344</v>
      </c>
      <c r="E28" s="142">
        <v>2</v>
      </c>
      <c r="F28" s="191" t="s">
        <v>189</v>
      </c>
      <c r="G28" s="192">
        <v>500</v>
      </c>
      <c r="H28" s="193">
        <v>58</v>
      </c>
      <c r="I28" s="192" t="s">
        <v>190</v>
      </c>
      <c r="J28" s="164">
        <f t="shared" si="0"/>
        <v>20</v>
      </c>
      <c r="K28" s="165">
        <f t="shared" si="1"/>
        <v>463.283</v>
      </c>
      <c r="L28" s="194">
        <v>42238.32708333333</v>
      </c>
      <c r="M28" s="195">
        <v>42238.71319444444</v>
      </c>
      <c r="N28" s="168">
        <f t="shared" si="2"/>
        <v>9.266666666662786</v>
      </c>
      <c r="O28" s="169">
        <f t="shared" si="3"/>
        <v>556</v>
      </c>
      <c r="P28" s="170" t="s">
        <v>191</v>
      </c>
      <c r="Q28" s="171" t="str">
        <f t="shared" si="4"/>
        <v>--</v>
      </c>
      <c r="R28" s="172" t="str">
        <f t="shared" si="5"/>
        <v>NO</v>
      </c>
      <c r="S28" s="172" t="str">
        <f t="shared" si="6"/>
        <v>--</v>
      </c>
      <c r="T28" s="173">
        <f t="shared" si="7"/>
        <v>858.926682</v>
      </c>
      <c r="U28" s="174" t="str">
        <f t="shared" si="8"/>
        <v>--</v>
      </c>
      <c r="V28" s="175" t="str">
        <f t="shared" si="9"/>
        <v>--</v>
      </c>
      <c r="W28" s="176" t="str">
        <f t="shared" si="10"/>
        <v>--</v>
      </c>
      <c r="X28" s="177" t="str">
        <f t="shared" si="11"/>
        <v>--</v>
      </c>
      <c r="Y28" s="178" t="str">
        <f t="shared" si="12"/>
        <v>--</v>
      </c>
      <c r="Z28" s="179" t="str">
        <f t="shared" si="13"/>
        <v>--</v>
      </c>
      <c r="AA28" s="180" t="str">
        <f t="shared" si="14"/>
        <v>--</v>
      </c>
      <c r="AB28" s="181" t="str">
        <f t="shared" si="15"/>
        <v>--</v>
      </c>
      <c r="AC28" s="182" t="str">
        <f t="shared" si="16"/>
        <v>--</v>
      </c>
      <c r="AD28" s="183" t="s">
        <v>86</v>
      </c>
      <c r="AE28" s="184">
        <f t="shared" si="17"/>
        <v>858.926682</v>
      </c>
      <c r="AF28" s="185"/>
    </row>
    <row r="29" spans="2:32" s="6" customFormat="1" ht="16.5" customHeight="1">
      <c r="B29" s="47"/>
      <c r="C29" s="161">
        <v>9</v>
      </c>
      <c r="D29" s="161">
        <v>291345</v>
      </c>
      <c r="E29" s="161">
        <v>50</v>
      </c>
      <c r="F29" s="191" t="s">
        <v>197</v>
      </c>
      <c r="G29" s="192">
        <v>220</v>
      </c>
      <c r="H29" s="193">
        <v>114</v>
      </c>
      <c r="I29" s="192" t="s">
        <v>190</v>
      </c>
      <c r="J29" s="164">
        <f t="shared" si="0"/>
        <v>20</v>
      </c>
      <c r="K29" s="165">
        <f t="shared" si="1"/>
        <v>440.12778</v>
      </c>
      <c r="L29" s="194">
        <v>42238.354166666664</v>
      </c>
      <c r="M29" s="195">
        <v>42238.65833333333</v>
      </c>
      <c r="N29" s="168">
        <f t="shared" si="2"/>
        <v>7.300000000046566</v>
      </c>
      <c r="O29" s="169">
        <f t="shared" si="3"/>
        <v>438</v>
      </c>
      <c r="P29" s="170" t="s">
        <v>191</v>
      </c>
      <c r="Q29" s="171" t="str">
        <f t="shared" si="4"/>
        <v>--</v>
      </c>
      <c r="R29" s="172" t="str">
        <f t="shared" si="5"/>
        <v>NO</v>
      </c>
      <c r="S29" s="172" t="str">
        <f t="shared" si="6"/>
        <v>--</v>
      </c>
      <c r="T29" s="173">
        <f t="shared" si="7"/>
        <v>642.5865588</v>
      </c>
      <c r="U29" s="174" t="str">
        <f t="shared" si="8"/>
        <v>--</v>
      </c>
      <c r="V29" s="175" t="str">
        <f t="shared" si="9"/>
        <v>--</v>
      </c>
      <c r="W29" s="176" t="str">
        <f t="shared" si="10"/>
        <v>--</v>
      </c>
      <c r="X29" s="177" t="str">
        <f t="shared" si="11"/>
        <v>--</v>
      </c>
      <c r="Y29" s="178" t="str">
        <f t="shared" si="12"/>
        <v>--</v>
      </c>
      <c r="Z29" s="179" t="str">
        <f t="shared" si="13"/>
        <v>--</v>
      </c>
      <c r="AA29" s="180" t="str">
        <f t="shared" si="14"/>
        <v>--</v>
      </c>
      <c r="AB29" s="181" t="str">
        <f t="shared" si="15"/>
        <v>--</v>
      </c>
      <c r="AC29" s="182" t="str">
        <f t="shared" si="16"/>
        <v>--</v>
      </c>
      <c r="AD29" s="183" t="s">
        <v>86</v>
      </c>
      <c r="AE29" s="184">
        <f t="shared" si="17"/>
        <v>642.5865588</v>
      </c>
      <c r="AF29" s="185"/>
    </row>
    <row r="30" spans="2:32" s="6" customFormat="1" ht="16.5" customHeight="1">
      <c r="B30" s="47"/>
      <c r="C30" s="142">
        <v>10</v>
      </c>
      <c r="D30" s="142">
        <v>291348</v>
      </c>
      <c r="E30" s="142">
        <v>51</v>
      </c>
      <c r="F30" s="191" t="s">
        <v>198</v>
      </c>
      <c r="G30" s="192">
        <v>220</v>
      </c>
      <c r="H30" s="193">
        <v>61</v>
      </c>
      <c r="I30" s="192" t="s">
        <v>190</v>
      </c>
      <c r="J30" s="164">
        <f t="shared" si="0"/>
        <v>20</v>
      </c>
      <c r="K30" s="165">
        <f t="shared" si="1"/>
        <v>386.077</v>
      </c>
      <c r="L30" s="194">
        <v>42238.59097222222</v>
      </c>
      <c r="M30" s="195">
        <v>42238.60208333333</v>
      </c>
      <c r="N30" s="168">
        <f t="shared" si="2"/>
        <v>0.26666666666278616</v>
      </c>
      <c r="O30" s="169">
        <f t="shared" si="3"/>
        <v>16</v>
      </c>
      <c r="P30" s="170" t="s">
        <v>193</v>
      </c>
      <c r="Q30" s="171" t="str">
        <f t="shared" si="4"/>
        <v>--</v>
      </c>
      <c r="R30" s="172" t="str">
        <f t="shared" si="5"/>
        <v>NO</v>
      </c>
      <c r="S30" s="172" t="str">
        <f t="shared" si="6"/>
        <v>NO</v>
      </c>
      <c r="T30" s="173" t="str">
        <f t="shared" si="7"/>
        <v>--</v>
      </c>
      <c r="U30" s="174" t="str">
        <f t="shared" si="8"/>
        <v>--</v>
      </c>
      <c r="V30" s="175">
        <f t="shared" si="9"/>
        <v>7721.54</v>
      </c>
      <c r="W30" s="176">
        <f t="shared" si="10"/>
        <v>2084.8158000000003</v>
      </c>
      <c r="X30" s="177" t="str">
        <f t="shared" si="11"/>
        <v>--</v>
      </c>
      <c r="Y30" s="178" t="str">
        <f t="shared" si="12"/>
        <v>--</v>
      </c>
      <c r="Z30" s="179" t="str">
        <f t="shared" si="13"/>
        <v>--</v>
      </c>
      <c r="AA30" s="180" t="str">
        <f t="shared" si="14"/>
        <v>--</v>
      </c>
      <c r="AB30" s="181" t="str">
        <f t="shared" si="15"/>
        <v>--</v>
      </c>
      <c r="AC30" s="182" t="str">
        <f t="shared" si="16"/>
        <v>--</v>
      </c>
      <c r="AD30" s="183" t="s">
        <v>86</v>
      </c>
      <c r="AE30" s="184">
        <f t="shared" si="17"/>
        <v>9806.355800000001</v>
      </c>
      <c r="AF30" s="185"/>
    </row>
    <row r="31" spans="2:32" s="6" customFormat="1" ht="16.5" customHeight="1">
      <c r="B31" s="47"/>
      <c r="C31" s="161">
        <v>11</v>
      </c>
      <c r="D31" s="161">
        <v>291636</v>
      </c>
      <c r="E31" s="161">
        <v>47</v>
      </c>
      <c r="F31" s="191" t="s">
        <v>199</v>
      </c>
      <c r="G31" s="192">
        <v>500</v>
      </c>
      <c r="H31" s="193">
        <v>289</v>
      </c>
      <c r="I31" s="192" t="s">
        <v>190</v>
      </c>
      <c r="J31" s="164">
        <f t="shared" si="0"/>
        <v>20</v>
      </c>
      <c r="K31" s="165">
        <f t="shared" si="1"/>
        <v>1338.88787</v>
      </c>
      <c r="L31" s="194">
        <v>42245.388194444444</v>
      </c>
      <c r="M31" s="195">
        <v>42245.61944444444</v>
      </c>
      <c r="N31" s="168">
        <f t="shared" si="2"/>
        <v>5.549999999930151</v>
      </c>
      <c r="O31" s="169">
        <f t="shared" si="3"/>
        <v>333</v>
      </c>
      <c r="P31" s="170" t="s">
        <v>191</v>
      </c>
      <c r="Q31" s="171" t="str">
        <f t="shared" si="4"/>
        <v>--</v>
      </c>
      <c r="R31" s="172" t="str">
        <f t="shared" si="5"/>
        <v>NO</v>
      </c>
      <c r="S31" s="172" t="str">
        <f t="shared" si="6"/>
        <v>--</v>
      </c>
      <c r="T31" s="173">
        <f t="shared" si="7"/>
        <v>1486.1655357000002</v>
      </c>
      <c r="U31" s="174" t="str">
        <f t="shared" si="8"/>
        <v>--</v>
      </c>
      <c r="V31" s="175" t="str">
        <f t="shared" si="9"/>
        <v>--</v>
      </c>
      <c r="W31" s="176" t="str">
        <f t="shared" si="10"/>
        <v>--</v>
      </c>
      <c r="X31" s="177" t="str">
        <f t="shared" si="11"/>
        <v>--</v>
      </c>
      <c r="Y31" s="178" t="str">
        <f t="shared" si="12"/>
        <v>--</v>
      </c>
      <c r="Z31" s="179" t="str">
        <f t="shared" si="13"/>
        <v>--</v>
      </c>
      <c r="AA31" s="180" t="str">
        <f t="shared" si="14"/>
        <v>--</v>
      </c>
      <c r="AB31" s="181" t="str">
        <f t="shared" si="15"/>
        <v>--</v>
      </c>
      <c r="AC31" s="182" t="str">
        <f t="shared" si="16"/>
        <v>--</v>
      </c>
      <c r="AD31" s="183" t="s">
        <v>86</v>
      </c>
      <c r="AE31" s="184">
        <f t="shared" si="17"/>
        <v>1486.1655357000002</v>
      </c>
      <c r="AF31" s="185"/>
    </row>
    <row r="32" spans="2:32" s="6" customFormat="1" ht="16.5" customHeight="1">
      <c r="B32" s="47"/>
      <c r="C32" s="142"/>
      <c r="D32" s="142"/>
      <c r="E32" s="142"/>
      <c r="F32" s="191"/>
      <c r="G32" s="192"/>
      <c r="H32" s="193"/>
      <c r="I32" s="192"/>
      <c r="J32" s="164">
        <f t="shared" si="0"/>
        <v>20</v>
      </c>
      <c r="K32" s="165">
        <f t="shared" si="1"/>
        <v>386.077</v>
      </c>
      <c r="L32" s="194"/>
      <c r="M32" s="196"/>
      <c r="N32" s="168">
        <f t="shared" si="2"/>
      </c>
      <c r="O32" s="169">
        <f t="shared" si="3"/>
      </c>
      <c r="P32" s="170"/>
      <c r="Q32" s="171">
        <f t="shared" si="4"/>
      </c>
      <c r="R32" s="172">
        <f t="shared" si="5"/>
      </c>
      <c r="S32" s="172">
        <f t="shared" si="6"/>
      </c>
      <c r="T32" s="173" t="str">
        <f t="shared" si="7"/>
        <v>--</v>
      </c>
      <c r="U32" s="174" t="str">
        <f t="shared" si="8"/>
        <v>--</v>
      </c>
      <c r="V32" s="175" t="str">
        <f t="shared" si="9"/>
        <v>--</v>
      </c>
      <c r="W32" s="176" t="str">
        <f t="shared" si="10"/>
        <v>--</v>
      </c>
      <c r="X32" s="177" t="str">
        <f t="shared" si="11"/>
        <v>--</v>
      </c>
      <c r="Y32" s="178" t="str">
        <f t="shared" si="12"/>
        <v>--</v>
      </c>
      <c r="Z32" s="179" t="str">
        <f t="shared" si="13"/>
        <v>--</v>
      </c>
      <c r="AA32" s="180" t="str">
        <f t="shared" si="14"/>
        <v>--</v>
      </c>
      <c r="AB32" s="181" t="str">
        <f t="shared" si="15"/>
        <v>--</v>
      </c>
      <c r="AC32" s="182" t="str">
        <f t="shared" si="16"/>
        <v>--</v>
      </c>
      <c r="AD32" s="183">
        <f aca="true" t="shared" si="18" ref="AD32:AD40">IF(F32="","","SI")</f>
      </c>
      <c r="AE32" s="184">
        <f t="shared" si="17"/>
      </c>
      <c r="AF32" s="185"/>
    </row>
    <row r="33" spans="2:32" s="6" customFormat="1" ht="16.5" customHeight="1">
      <c r="B33" s="47"/>
      <c r="C33" s="161"/>
      <c r="D33" s="161"/>
      <c r="E33" s="161"/>
      <c r="F33" s="191"/>
      <c r="G33" s="192"/>
      <c r="H33" s="193"/>
      <c r="I33" s="192"/>
      <c r="J33" s="164">
        <f t="shared" si="0"/>
        <v>20</v>
      </c>
      <c r="K33" s="165">
        <f t="shared" si="1"/>
        <v>386.077</v>
      </c>
      <c r="L33" s="194"/>
      <c r="M33" s="196"/>
      <c r="N33" s="168">
        <f t="shared" si="2"/>
      </c>
      <c r="O33" s="169">
        <f t="shared" si="3"/>
      </c>
      <c r="P33" s="170"/>
      <c r="Q33" s="171">
        <f t="shared" si="4"/>
      </c>
      <c r="R33" s="172">
        <f t="shared" si="5"/>
      </c>
      <c r="S33" s="172">
        <f t="shared" si="6"/>
      </c>
      <c r="T33" s="173" t="str">
        <f t="shared" si="7"/>
        <v>--</v>
      </c>
      <c r="U33" s="174" t="str">
        <f t="shared" si="8"/>
        <v>--</v>
      </c>
      <c r="V33" s="175" t="str">
        <f t="shared" si="9"/>
        <v>--</v>
      </c>
      <c r="W33" s="176" t="str">
        <f t="shared" si="10"/>
        <v>--</v>
      </c>
      <c r="X33" s="177" t="str">
        <f t="shared" si="11"/>
        <v>--</v>
      </c>
      <c r="Y33" s="178" t="str">
        <f t="shared" si="12"/>
        <v>--</v>
      </c>
      <c r="Z33" s="179" t="str">
        <f t="shared" si="13"/>
        <v>--</v>
      </c>
      <c r="AA33" s="180" t="str">
        <f t="shared" si="14"/>
        <v>--</v>
      </c>
      <c r="AB33" s="181" t="str">
        <f t="shared" si="15"/>
        <v>--</v>
      </c>
      <c r="AC33" s="182" t="str">
        <f t="shared" si="16"/>
        <v>--</v>
      </c>
      <c r="AD33" s="183">
        <f t="shared" si="18"/>
      </c>
      <c r="AE33" s="184">
        <f t="shared" si="17"/>
      </c>
      <c r="AF33" s="185"/>
    </row>
    <row r="34" spans="2:32" s="6" customFormat="1" ht="16.5" customHeight="1">
      <c r="B34" s="47"/>
      <c r="C34" s="142"/>
      <c r="D34" s="142"/>
      <c r="E34" s="142"/>
      <c r="F34" s="191"/>
      <c r="G34" s="192"/>
      <c r="H34" s="193"/>
      <c r="I34" s="192"/>
      <c r="J34" s="164">
        <f t="shared" si="0"/>
        <v>20</v>
      </c>
      <c r="K34" s="165">
        <f t="shared" si="1"/>
        <v>386.077</v>
      </c>
      <c r="L34" s="194"/>
      <c r="M34" s="196"/>
      <c r="N34" s="168">
        <f t="shared" si="2"/>
      </c>
      <c r="O34" s="169">
        <f t="shared" si="3"/>
      </c>
      <c r="P34" s="170"/>
      <c r="Q34" s="171">
        <f t="shared" si="4"/>
      </c>
      <c r="R34" s="172">
        <f t="shared" si="5"/>
      </c>
      <c r="S34" s="172">
        <f t="shared" si="6"/>
      </c>
      <c r="T34" s="173" t="str">
        <f t="shared" si="7"/>
        <v>--</v>
      </c>
      <c r="U34" s="174" t="str">
        <f t="shared" si="8"/>
        <v>--</v>
      </c>
      <c r="V34" s="175" t="str">
        <f t="shared" si="9"/>
        <v>--</v>
      </c>
      <c r="W34" s="176" t="str">
        <f t="shared" si="10"/>
        <v>--</v>
      </c>
      <c r="X34" s="177" t="str">
        <f t="shared" si="11"/>
        <v>--</v>
      </c>
      <c r="Y34" s="178" t="str">
        <f t="shared" si="12"/>
        <v>--</v>
      </c>
      <c r="Z34" s="179" t="str">
        <f t="shared" si="13"/>
        <v>--</v>
      </c>
      <c r="AA34" s="180" t="str">
        <f t="shared" si="14"/>
        <v>--</v>
      </c>
      <c r="AB34" s="181" t="str">
        <f t="shared" si="15"/>
        <v>--</v>
      </c>
      <c r="AC34" s="182" t="str">
        <f t="shared" si="16"/>
        <v>--</v>
      </c>
      <c r="AD34" s="183">
        <f t="shared" si="18"/>
      </c>
      <c r="AE34" s="184">
        <f t="shared" si="17"/>
      </c>
      <c r="AF34" s="185"/>
    </row>
    <row r="35" spans="2:32" s="6" customFormat="1" ht="16.5" customHeight="1">
      <c r="B35" s="47"/>
      <c r="C35" s="161"/>
      <c r="D35" s="161"/>
      <c r="E35" s="161"/>
      <c r="F35" s="191"/>
      <c r="G35" s="192"/>
      <c r="H35" s="193"/>
      <c r="I35" s="192"/>
      <c r="J35" s="164">
        <f t="shared" si="0"/>
        <v>20</v>
      </c>
      <c r="K35" s="165">
        <f t="shared" si="1"/>
        <v>386.077</v>
      </c>
      <c r="L35" s="194"/>
      <c r="M35" s="196"/>
      <c r="N35" s="168">
        <f t="shared" si="2"/>
      </c>
      <c r="O35" s="169">
        <f t="shared" si="3"/>
      </c>
      <c r="P35" s="170"/>
      <c r="Q35" s="171">
        <f t="shared" si="4"/>
      </c>
      <c r="R35" s="172">
        <f t="shared" si="5"/>
      </c>
      <c r="S35" s="172">
        <f t="shared" si="6"/>
      </c>
      <c r="T35" s="173" t="str">
        <f t="shared" si="7"/>
        <v>--</v>
      </c>
      <c r="U35" s="174" t="str">
        <f t="shared" si="8"/>
        <v>--</v>
      </c>
      <c r="V35" s="175" t="str">
        <f t="shared" si="9"/>
        <v>--</v>
      </c>
      <c r="W35" s="176" t="str">
        <f t="shared" si="10"/>
        <v>--</v>
      </c>
      <c r="X35" s="177" t="str">
        <f t="shared" si="11"/>
        <v>--</v>
      </c>
      <c r="Y35" s="178" t="str">
        <f t="shared" si="12"/>
        <v>--</v>
      </c>
      <c r="Z35" s="179" t="str">
        <f t="shared" si="13"/>
        <v>--</v>
      </c>
      <c r="AA35" s="180" t="str">
        <f t="shared" si="14"/>
        <v>--</v>
      </c>
      <c r="AB35" s="181" t="str">
        <f t="shared" si="15"/>
        <v>--</v>
      </c>
      <c r="AC35" s="182" t="str">
        <f t="shared" si="16"/>
        <v>--</v>
      </c>
      <c r="AD35" s="183">
        <f t="shared" si="18"/>
      </c>
      <c r="AE35" s="184">
        <f t="shared" si="17"/>
      </c>
      <c r="AF35" s="185"/>
    </row>
    <row r="36" spans="2:32" s="6" customFormat="1" ht="16.5" customHeight="1">
      <c r="B36" s="47"/>
      <c r="C36" s="142"/>
      <c r="D36" s="142"/>
      <c r="E36" s="142"/>
      <c r="F36" s="191"/>
      <c r="G36" s="192"/>
      <c r="H36" s="193"/>
      <c r="I36" s="192"/>
      <c r="J36" s="164">
        <f t="shared" si="0"/>
        <v>20</v>
      </c>
      <c r="K36" s="165">
        <f t="shared" si="1"/>
        <v>386.077</v>
      </c>
      <c r="L36" s="194"/>
      <c r="M36" s="196"/>
      <c r="N36" s="168">
        <f t="shared" si="2"/>
      </c>
      <c r="O36" s="169">
        <f t="shared" si="3"/>
      </c>
      <c r="P36" s="170"/>
      <c r="Q36" s="171">
        <f t="shared" si="4"/>
      </c>
      <c r="R36" s="172">
        <f t="shared" si="5"/>
      </c>
      <c r="S36" s="172">
        <f t="shared" si="6"/>
      </c>
      <c r="T36" s="173" t="str">
        <f t="shared" si="7"/>
        <v>--</v>
      </c>
      <c r="U36" s="174" t="str">
        <f t="shared" si="8"/>
        <v>--</v>
      </c>
      <c r="V36" s="175" t="str">
        <f t="shared" si="9"/>
        <v>--</v>
      </c>
      <c r="W36" s="176" t="str">
        <f t="shared" si="10"/>
        <v>--</v>
      </c>
      <c r="X36" s="177" t="str">
        <f t="shared" si="11"/>
        <v>--</v>
      </c>
      <c r="Y36" s="178" t="str">
        <f t="shared" si="12"/>
        <v>--</v>
      </c>
      <c r="Z36" s="179" t="str">
        <f t="shared" si="13"/>
        <v>--</v>
      </c>
      <c r="AA36" s="180" t="str">
        <f t="shared" si="14"/>
        <v>--</v>
      </c>
      <c r="AB36" s="181" t="str">
        <f t="shared" si="15"/>
        <v>--</v>
      </c>
      <c r="AC36" s="182" t="str">
        <f t="shared" si="16"/>
        <v>--</v>
      </c>
      <c r="AD36" s="183">
        <f t="shared" si="18"/>
      </c>
      <c r="AE36" s="184">
        <f t="shared" si="17"/>
      </c>
      <c r="AF36" s="185"/>
    </row>
    <row r="37" spans="2:32" s="6" customFormat="1" ht="16.5" customHeight="1">
      <c r="B37" s="47"/>
      <c r="C37" s="161"/>
      <c r="D37" s="161"/>
      <c r="E37" s="161"/>
      <c r="F37" s="191"/>
      <c r="G37" s="192"/>
      <c r="H37" s="193"/>
      <c r="I37" s="192"/>
      <c r="J37" s="164">
        <f t="shared" si="0"/>
        <v>20</v>
      </c>
      <c r="K37" s="165">
        <f t="shared" si="1"/>
        <v>386.077</v>
      </c>
      <c r="L37" s="194"/>
      <c r="M37" s="196"/>
      <c r="N37" s="168">
        <f t="shared" si="2"/>
      </c>
      <c r="O37" s="169">
        <f t="shared" si="3"/>
      </c>
      <c r="P37" s="170"/>
      <c r="Q37" s="171">
        <f t="shared" si="4"/>
      </c>
      <c r="R37" s="172">
        <f t="shared" si="5"/>
      </c>
      <c r="S37" s="172">
        <f t="shared" si="6"/>
      </c>
      <c r="T37" s="173" t="str">
        <f t="shared" si="7"/>
        <v>--</v>
      </c>
      <c r="U37" s="174" t="str">
        <f t="shared" si="8"/>
        <v>--</v>
      </c>
      <c r="V37" s="175" t="str">
        <f t="shared" si="9"/>
        <v>--</v>
      </c>
      <c r="W37" s="176" t="str">
        <f t="shared" si="10"/>
        <v>--</v>
      </c>
      <c r="X37" s="177" t="str">
        <f t="shared" si="11"/>
        <v>--</v>
      </c>
      <c r="Y37" s="178" t="str">
        <f t="shared" si="12"/>
        <v>--</v>
      </c>
      <c r="Z37" s="179" t="str">
        <f t="shared" si="13"/>
        <v>--</v>
      </c>
      <c r="AA37" s="180" t="str">
        <f t="shared" si="14"/>
        <v>--</v>
      </c>
      <c r="AB37" s="181" t="str">
        <f t="shared" si="15"/>
        <v>--</v>
      </c>
      <c r="AC37" s="182" t="str">
        <f t="shared" si="16"/>
        <v>--</v>
      </c>
      <c r="AD37" s="183">
        <f t="shared" si="18"/>
      </c>
      <c r="AE37" s="184">
        <f t="shared" si="17"/>
      </c>
      <c r="AF37" s="185"/>
    </row>
    <row r="38" spans="2:32" s="6" customFormat="1" ht="16.5" customHeight="1">
      <c r="B38" s="47"/>
      <c r="C38" s="142"/>
      <c r="D38" s="142"/>
      <c r="E38" s="142"/>
      <c r="F38" s="191"/>
      <c r="G38" s="192"/>
      <c r="H38" s="193"/>
      <c r="I38" s="192"/>
      <c r="J38" s="164">
        <f t="shared" si="0"/>
        <v>20</v>
      </c>
      <c r="K38" s="165">
        <f t="shared" si="1"/>
        <v>386.077</v>
      </c>
      <c r="L38" s="194"/>
      <c r="M38" s="196"/>
      <c r="N38" s="168">
        <f t="shared" si="2"/>
      </c>
      <c r="O38" s="169">
        <f t="shared" si="3"/>
      </c>
      <c r="P38" s="170"/>
      <c r="Q38" s="171">
        <f t="shared" si="4"/>
      </c>
      <c r="R38" s="172">
        <f t="shared" si="5"/>
      </c>
      <c r="S38" s="172">
        <f t="shared" si="6"/>
      </c>
      <c r="T38" s="173" t="str">
        <f t="shared" si="7"/>
        <v>--</v>
      </c>
      <c r="U38" s="174" t="str">
        <f t="shared" si="8"/>
        <v>--</v>
      </c>
      <c r="V38" s="175" t="str">
        <f t="shared" si="9"/>
        <v>--</v>
      </c>
      <c r="W38" s="176" t="str">
        <f t="shared" si="10"/>
        <v>--</v>
      </c>
      <c r="X38" s="177" t="str">
        <f t="shared" si="11"/>
        <v>--</v>
      </c>
      <c r="Y38" s="178" t="str">
        <f t="shared" si="12"/>
        <v>--</v>
      </c>
      <c r="Z38" s="179" t="str">
        <f t="shared" si="13"/>
        <v>--</v>
      </c>
      <c r="AA38" s="180" t="str">
        <f t="shared" si="14"/>
        <v>--</v>
      </c>
      <c r="AB38" s="181" t="str">
        <f t="shared" si="15"/>
        <v>--</v>
      </c>
      <c r="AC38" s="182" t="str">
        <f t="shared" si="16"/>
        <v>--</v>
      </c>
      <c r="AD38" s="183">
        <f t="shared" si="18"/>
      </c>
      <c r="AE38" s="184">
        <f t="shared" si="17"/>
      </c>
      <c r="AF38" s="185"/>
    </row>
    <row r="39" spans="2:32" s="6" customFormat="1" ht="16.5" customHeight="1">
      <c r="B39" s="47"/>
      <c r="C39" s="161"/>
      <c r="D39" s="161"/>
      <c r="E39" s="161"/>
      <c r="F39" s="191"/>
      <c r="G39" s="192"/>
      <c r="H39" s="193"/>
      <c r="I39" s="192"/>
      <c r="J39" s="164">
        <f t="shared" si="0"/>
        <v>20</v>
      </c>
      <c r="K39" s="165">
        <f t="shared" si="1"/>
        <v>386.077</v>
      </c>
      <c r="L39" s="194"/>
      <c r="M39" s="196"/>
      <c r="N39" s="168">
        <f t="shared" si="2"/>
      </c>
      <c r="O39" s="169">
        <f t="shared" si="3"/>
      </c>
      <c r="P39" s="170"/>
      <c r="Q39" s="171">
        <f t="shared" si="4"/>
      </c>
      <c r="R39" s="172">
        <f t="shared" si="5"/>
      </c>
      <c r="S39" s="172">
        <f t="shared" si="6"/>
      </c>
      <c r="T39" s="173" t="str">
        <f t="shared" si="7"/>
        <v>--</v>
      </c>
      <c r="U39" s="174" t="str">
        <f t="shared" si="8"/>
        <v>--</v>
      </c>
      <c r="V39" s="175" t="str">
        <f t="shared" si="9"/>
        <v>--</v>
      </c>
      <c r="W39" s="176" t="str">
        <f t="shared" si="10"/>
        <v>--</v>
      </c>
      <c r="X39" s="177" t="str">
        <f t="shared" si="11"/>
        <v>--</v>
      </c>
      <c r="Y39" s="178" t="str">
        <f t="shared" si="12"/>
        <v>--</v>
      </c>
      <c r="Z39" s="179" t="str">
        <f t="shared" si="13"/>
        <v>--</v>
      </c>
      <c r="AA39" s="180" t="str">
        <f t="shared" si="14"/>
        <v>--</v>
      </c>
      <c r="AB39" s="181" t="str">
        <f t="shared" si="15"/>
        <v>--</v>
      </c>
      <c r="AC39" s="182" t="str">
        <f t="shared" si="16"/>
        <v>--</v>
      </c>
      <c r="AD39" s="183">
        <f t="shared" si="18"/>
      </c>
      <c r="AE39" s="184">
        <f t="shared" si="17"/>
      </c>
      <c r="AF39" s="185"/>
    </row>
    <row r="40" spans="2:32" s="6" customFormat="1" ht="16.5" customHeight="1">
      <c r="B40" s="47"/>
      <c r="C40" s="142"/>
      <c r="D40" s="142"/>
      <c r="E40" s="142"/>
      <c r="F40" s="191"/>
      <c r="G40" s="192"/>
      <c r="H40" s="193"/>
      <c r="I40" s="192"/>
      <c r="J40" s="164">
        <f t="shared" si="0"/>
        <v>20</v>
      </c>
      <c r="K40" s="165">
        <f t="shared" si="1"/>
        <v>386.077</v>
      </c>
      <c r="L40" s="194"/>
      <c r="M40" s="196"/>
      <c r="N40" s="168">
        <f t="shared" si="2"/>
      </c>
      <c r="O40" s="169">
        <f t="shared" si="3"/>
      </c>
      <c r="P40" s="170"/>
      <c r="Q40" s="171">
        <f t="shared" si="4"/>
      </c>
      <c r="R40" s="172">
        <f t="shared" si="5"/>
      </c>
      <c r="S40" s="172">
        <f t="shared" si="6"/>
      </c>
      <c r="T40" s="173" t="str">
        <f t="shared" si="7"/>
        <v>--</v>
      </c>
      <c r="U40" s="174" t="str">
        <f t="shared" si="8"/>
        <v>--</v>
      </c>
      <c r="V40" s="175" t="str">
        <f t="shared" si="9"/>
        <v>--</v>
      </c>
      <c r="W40" s="176" t="str">
        <f t="shared" si="10"/>
        <v>--</v>
      </c>
      <c r="X40" s="177" t="str">
        <f t="shared" si="11"/>
        <v>--</v>
      </c>
      <c r="Y40" s="178" t="str">
        <f t="shared" si="12"/>
        <v>--</v>
      </c>
      <c r="Z40" s="179" t="str">
        <f t="shared" si="13"/>
        <v>--</v>
      </c>
      <c r="AA40" s="180" t="str">
        <f t="shared" si="14"/>
        <v>--</v>
      </c>
      <c r="AB40" s="181" t="str">
        <f t="shared" si="15"/>
        <v>--</v>
      </c>
      <c r="AC40" s="182" t="str">
        <f t="shared" si="16"/>
        <v>--</v>
      </c>
      <c r="AD40" s="183">
        <f t="shared" si="18"/>
      </c>
      <c r="AE40" s="184">
        <f t="shared" si="17"/>
      </c>
      <c r="AF40" s="185"/>
    </row>
    <row r="41" spans="2:32" s="6" customFormat="1" ht="16.5" customHeight="1" thickBot="1">
      <c r="B41" s="47"/>
      <c r="C41" s="197"/>
      <c r="D41" s="198"/>
      <c r="E41" s="161"/>
      <c r="F41" s="199"/>
      <c r="G41" s="200"/>
      <c r="H41" s="201"/>
      <c r="I41" s="202"/>
      <c r="J41" s="203"/>
      <c r="K41" s="204"/>
      <c r="L41" s="205"/>
      <c r="M41" s="205"/>
      <c r="N41" s="206"/>
      <c r="O41" s="206"/>
      <c r="P41" s="207"/>
      <c r="Q41" s="208"/>
      <c r="R41" s="207"/>
      <c r="S41" s="207"/>
      <c r="T41" s="209"/>
      <c r="U41" s="210"/>
      <c r="V41" s="211"/>
      <c r="W41" s="212"/>
      <c r="X41" s="213"/>
      <c r="Y41" s="214"/>
      <c r="Z41" s="215"/>
      <c r="AA41" s="216"/>
      <c r="AB41" s="217"/>
      <c r="AC41" s="218"/>
      <c r="AD41" s="219"/>
      <c r="AE41" s="220"/>
      <c r="AF41" s="185"/>
    </row>
    <row r="42" spans="2:32" s="6" customFormat="1" ht="16.5" customHeight="1" thickBot="1" thickTop="1">
      <c r="B42" s="47"/>
      <c r="C42" s="221" t="s">
        <v>177</v>
      </c>
      <c r="D42" s="1288" t="s">
        <v>280</v>
      </c>
      <c r="E42" s="221"/>
      <c r="F42" s="222"/>
      <c r="G42" s="223"/>
      <c r="H42" s="224"/>
      <c r="I42" s="225"/>
      <c r="J42" s="224"/>
      <c r="K42" s="226"/>
      <c r="L42" s="226"/>
      <c r="M42" s="226"/>
      <c r="N42" s="226"/>
      <c r="O42" s="226"/>
      <c r="P42" s="226"/>
      <c r="Q42" s="227"/>
      <c r="R42" s="226"/>
      <c r="S42" s="226"/>
      <c r="T42" s="228">
        <f aca="true" t="shared" si="19" ref="T42:AC42">SUM(T20:T41)</f>
        <v>5344.492054100001</v>
      </c>
      <c r="U42" s="229">
        <f t="shared" si="19"/>
        <v>0</v>
      </c>
      <c r="V42" s="230">
        <f t="shared" si="19"/>
        <v>42004.481999999996</v>
      </c>
      <c r="W42" s="230">
        <f t="shared" si="19"/>
        <v>36349.658692</v>
      </c>
      <c r="X42" s="230">
        <f t="shared" si="19"/>
        <v>0</v>
      </c>
      <c r="Y42" s="231">
        <f t="shared" si="19"/>
        <v>0</v>
      </c>
      <c r="Z42" s="231">
        <f t="shared" si="19"/>
        <v>0</v>
      </c>
      <c r="AA42" s="231">
        <f t="shared" si="19"/>
        <v>0</v>
      </c>
      <c r="AB42" s="232">
        <f t="shared" si="19"/>
        <v>0</v>
      </c>
      <c r="AC42" s="233">
        <f t="shared" si="19"/>
        <v>0</v>
      </c>
      <c r="AD42" s="234"/>
      <c r="AE42" s="235">
        <f>ROUND(SUM(AE20:AE41),2)</f>
        <v>82772.07</v>
      </c>
      <c r="AF42" s="185"/>
    </row>
    <row r="43" spans="2:32" s="6" customFormat="1" ht="16.5" customHeight="1" thickBot="1" thickTop="1">
      <c r="B43" s="236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8"/>
    </row>
    <row r="44" spans="2:32" ht="16.5" customHeight="1" thickTop="1">
      <c r="B44" s="239"/>
      <c r="C44" s="239"/>
      <c r="D44" s="239"/>
      <c r="AF44" s="239"/>
    </row>
  </sheetData>
  <sheetProtection password="CC12"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AG88"/>
  <sheetViews>
    <sheetView zoomScale="80" zoomScaleNormal="80" zoomScalePageLayoutView="0" workbookViewId="0" topLeftCell="A1">
      <selection activeCell="N81" sqref="N81"/>
    </sheetView>
  </sheetViews>
  <sheetFormatPr defaultColWidth="11.421875" defaultRowHeight="12.75"/>
  <cols>
    <col min="1" max="1" width="21.28125" style="2206" customWidth="1"/>
    <col min="2" max="2" width="8.421875" style="2206" customWidth="1"/>
    <col min="3" max="3" width="4.7109375" style="2206" customWidth="1"/>
    <col min="4" max="4" width="30.140625" style="2206" customWidth="1"/>
    <col min="5" max="5" width="22.421875" style="2206" customWidth="1"/>
    <col min="6" max="6" width="15.00390625" style="2206" customWidth="1"/>
    <col min="7" max="7" width="14.7109375" style="2206" customWidth="1"/>
    <col min="8" max="8" width="6.00390625" style="2206" hidden="1" customWidth="1"/>
    <col min="9" max="9" width="10.57421875" style="2206" hidden="1" customWidth="1"/>
    <col min="10" max="11" width="18.7109375" style="2206" customWidth="1"/>
    <col min="12" max="12" width="11.28125" style="2206" customWidth="1"/>
    <col min="13" max="13" width="10.7109375" style="2206" customWidth="1"/>
    <col min="14" max="14" width="9.7109375" style="2206" customWidth="1"/>
    <col min="15" max="15" width="10.57421875" style="2206" customWidth="1"/>
    <col min="16" max="16" width="8.421875" style="2206" customWidth="1"/>
    <col min="17" max="17" width="5.8515625" style="2206" bestFit="1" customWidth="1"/>
    <col min="18" max="18" width="11.57421875" style="2206" hidden="1" customWidth="1"/>
    <col min="19" max="19" width="12.28125" style="2206" hidden="1" customWidth="1"/>
    <col min="20" max="21" width="10.57421875" style="2206" hidden="1" customWidth="1"/>
    <col min="22" max="23" width="11.57421875" style="2206" hidden="1" customWidth="1"/>
    <col min="24" max="27" width="5.57421875" style="2206" hidden="1" customWidth="1"/>
    <col min="28" max="28" width="9.7109375" style="2206" customWidth="1"/>
    <col min="29" max="29" width="21.00390625" style="2206" customWidth="1"/>
    <col min="30" max="30" width="6.421875" style="2206" customWidth="1"/>
    <col min="31" max="31" width="4.140625" style="2206" customWidth="1"/>
    <col min="32" max="32" width="7.140625" style="2206" customWidth="1"/>
    <col min="33" max="33" width="5.28125" style="2206" customWidth="1"/>
    <col min="34" max="34" width="5.421875" style="2206" customWidth="1"/>
    <col min="35" max="35" width="4.7109375" style="2206" customWidth="1"/>
    <col min="36" max="36" width="5.28125" style="2206" customWidth="1"/>
    <col min="37" max="38" width="13.28125" style="2206" customWidth="1"/>
    <col min="39" max="39" width="6.57421875" style="2206" customWidth="1"/>
    <col min="40" max="40" width="6.421875" style="2206" customWidth="1"/>
    <col min="41" max="44" width="11.421875" style="2206" customWidth="1"/>
    <col min="45" max="45" width="12.7109375" style="2206" customWidth="1"/>
    <col min="46" max="48" width="11.421875" style="2206" customWidth="1"/>
    <col min="49" max="49" width="21.00390625" style="2206" customWidth="1"/>
    <col min="50" max="16384" width="11.421875" style="2206" customWidth="1"/>
  </cols>
  <sheetData>
    <row r="1" spans="1:30" ht="13.5">
      <c r="A1" s="2204"/>
      <c r="B1" s="2205"/>
      <c r="C1" s="2205"/>
      <c r="D1" s="2205"/>
      <c r="E1" s="2205"/>
      <c r="F1" s="2205"/>
      <c r="G1" s="2205"/>
      <c r="H1" s="2205"/>
      <c r="I1" s="2205"/>
      <c r="J1" s="2205"/>
      <c r="K1" s="2205"/>
      <c r="L1" s="2205"/>
      <c r="M1" s="2205"/>
      <c r="N1" s="2205"/>
      <c r="O1" s="2205"/>
      <c r="P1" s="2205"/>
      <c r="Q1" s="2205"/>
      <c r="R1" s="2205"/>
      <c r="S1" s="2205"/>
      <c r="T1" s="2205"/>
      <c r="U1" s="2205"/>
      <c r="V1" s="2205"/>
      <c r="AD1" s="2207"/>
    </row>
    <row r="2" spans="1:23" ht="27" customHeight="1">
      <c r="A2" s="2204"/>
      <c r="B2" s="2205"/>
      <c r="C2" s="2205"/>
      <c r="D2" s="2205"/>
      <c r="E2" s="2205"/>
      <c r="F2" s="2205"/>
      <c r="G2" s="2205"/>
      <c r="H2" s="2205"/>
      <c r="I2" s="2205"/>
      <c r="J2" s="2205"/>
      <c r="K2" s="2205"/>
      <c r="L2" s="2205"/>
      <c r="M2" s="2205"/>
      <c r="N2" s="2205"/>
      <c r="O2" s="2205"/>
      <c r="P2" s="2205"/>
      <c r="Q2" s="2205"/>
      <c r="R2" s="2205"/>
      <c r="S2" s="2205"/>
      <c r="T2" s="2205"/>
      <c r="U2" s="2205"/>
      <c r="V2" s="2205"/>
      <c r="W2" s="2205"/>
    </row>
    <row r="3" spans="1:23" ht="27" customHeight="1">
      <c r="A3" s="2204"/>
      <c r="B3" s="2205"/>
      <c r="C3" s="2205"/>
      <c r="D3" s="2205"/>
      <c r="E3" s="2205"/>
      <c r="F3" s="2205"/>
      <c r="G3" s="2205"/>
      <c r="H3" s="2205"/>
      <c r="I3" s="2205"/>
      <c r="J3" s="2205"/>
      <c r="K3" s="2205"/>
      <c r="L3" s="2205"/>
      <c r="M3" s="2205"/>
      <c r="N3" s="2205"/>
      <c r="O3" s="2205"/>
      <c r="P3" s="2205"/>
      <c r="Q3" s="2205"/>
      <c r="R3" s="2205"/>
      <c r="S3" s="2205"/>
      <c r="T3" s="2205"/>
      <c r="U3" s="2205"/>
      <c r="V3" s="2205"/>
      <c r="W3" s="2205"/>
    </row>
    <row r="4" spans="1:23" ht="11.25" customHeight="1">
      <c r="A4" s="2208" t="s">
        <v>2</v>
      </c>
      <c r="B4" s="2205"/>
      <c r="C4" s="2205"/>
      <c r="D4" s="2205"/>
      <c r="E4" s="2205"/>
      <c r="F4" s="2205"/>
      <c r="G4" s="2205"/>
      <c r="H4" s="2205"/>
      <c r="I4" s="2205"/>
      <c r="J4" s="2205"/>
      <c r="K4" s="2205"/>
      <c r="L4" s="2205"/>
      <c r="M4" s="2205"/>
      <c r="N4" s="2205"/>
      <c r="O4" s="2205"/>
      <c r="P4" s="2205"/>
      <c r="Q4" s="2205"/>
      <c r="R4" s="2205"/>
      <c r="S4" s="2205"/>
      <c r="T4" s="2205"/>
      <c r="U4" s="2205"/>
      <c r="V4" s="2205"/>
      <c r="W4" s="2205"/>
    </row>
    <row r="5" spans="1:23" ht="11.25" customHeight="1">
      <c r="A5" s="2208" t="s">
        <v>3</v>
      </c>
      <c r="B5" s="2205"/>
      <c r="C5" s="2205"/>
      <c r="D5" s="2205"/>
      <c r="E5" s="2205"/>
      <c r="F5" s="2205"/>
      <c r="G5" s="2205"/>
      <c r="H5" s="2205"/>
      <c r="I5" s="2205"/>
      <c r="J5" s="2205"/>
      <c r="K5" s="2205"/>
      <c r="L5" s="2205"/>
      <c r="M5" s="2205"/>
      <c r="N5" s="2205"/>
      <c r="O5" s="2205"/>
      <c r="P5" s="2205"/>
      <c r="Q5" s="2205"/>
      <c r="R5" s="2205"/>
      <c r="S5" s="2205"/>
      <c r="T5" s="2205"/>
      <c r="U5" s="2205"/>
      <c r="V5" s="2205"/>
      <c r="W5" s="2205"/>
    </row>
    <row r="6" spans="1:30" s="2212" customFormat="1" ht="30.75">
      <c r="A6" s="2209"/>
      <c r="B6" s="2210" t="str">
        <f>'TOT-0815'!B2</f>
        <v>ANEXO III al Memorándum D.T.E.E. N°   580 / 2016          .-</v>
      </c>
      <c r="C6" s="2211"/>
      <c r="D6" s="2211"/>
      <c r="E6" s="2211"/>
      <c r="F6" s="2211"/>
      <c r="G6" s="2211"/>
      <c r="H6" s="2211"/>
      <c r="I6" s="2211"/>
      <c r="J6" s="2211"/>
      <c r="K6" s="2211"/>
      <c r="L6" s="2211"/>
      <c r="M6" s="2211"/>
      <c r="N6" s="2211"/>
      <c r="O6" s="2211"/>
      <c r="P6" s="2211"/>
      <c r="Q6" s="2211"/>
      <c r="R6" s="2211"/>
      <c r="S6" s="2211"/>
      <c r="T6" s="2211"/>
      <c r="U6" s="2211"/>
      <c r="V6" s="2211"/>
      <c r="W6" s="2211"/>
      <c r="AB6" s="2211"/>
      <c r="AC6" s="2211"/>
      <c r="AD6" s="2211"/>
    </row>
    <row r="7" s="2213" customFormat="1" ht="11.25">
      <c r="B7" s="2214"/>
    </row>
    <row r="8" s="2213" customFormat="1" ht="12" thickBot="1">
      <c r="B8" s="2208"/>
    </row>
    <row r="9" spans="1:30" ht="16.5" customHeight="1" thickTop="1">
      <c r="A9" s="2205"/>
      <c r="B9" s="2215"/>
      <c r="C9" s="2216"/>
      <c r="D9" s="2216"/>
      <c r="E9" s="2217"/>
      <c r="F9" s="2216"/>
      <c r="G9" s="2216"/>
      <c r="H9" s="2216"/>
      <c r="I9" s="2216"/>
      <c r="J9" s="2216"/>
      <c r="K9" s="2216"/>
      <c r="L9" s="2216"/>
      <c r="M9" s="2216"/>
      <c r="N9" s="2216"/>
      <c r="O9" s="2216"/>
      <c r="P9" s="2216"/>
      <c r="Q9" s="2216"/>
      <c r="R9" s="2216"/>
      <c r="S9" s="2216"/>
      <c r="T9" s="2216"/>
      <c r="U9" s="2216"/>
      <c r="V9" s="2216"/>
      <c r="W9" s="2218"/>
      <c r="X9" s="2218"/>
      <c r="Y9" s="2218"/>
      <c r="Z9" s="2218"/>
      <c r="AA9" s="2218"/>
      <c r="AB9" s="2218"/>
      <c r="AC9" s="2218"/>
      <c r="AD9" s="2219"/>
    </row>
    <row r="10" spans="1:30" ht="20.25">
      <c r="A10" s="2205"/>
      <c r="B10" s="2220"/>
      <c r="C10" s="2221"/>
      <c r="D10" s="2222" t="s">
        <v>88</v>
      </c>
      <c r="E10" s="2221"/>
      <c r="F10" s="2221"/>
      <c r="G10" s="2221"/>
      <c r="H10" s="2221"/>
      <c r="I10" s="2221"/>
      <c r="J10" s="2221"/>
      <c r="K10" s="2221"/>
      <c r="L10" s="2221"/>
      <c r="M10" s="2221"/>
      <c r="N10" s="2221"/>
      <c r="O10" s="2221"/>
      <c r="P10" s="2223"/>
      <c r="Q10" s="2223"/>
      <c r="R10" s="2221"/>
      <c r="S10" s="2221"/>
      <c r="T10" s="2221"/>
      <c r="U10" s="2221"/>
      <c r="V10" s="2221"/>
      <c r="AD10" s="2224"/>
    </row>
    <row r="11" spans="1:30" ht="16.5" customHeight="1">
      <c r="A11" s="2205"/>
      <c r="B11" s="2220"/>
      <c r="C11" s="2221"/>
      <c r="D11" s="2221"/>
      <c r="E11" s="2221"/>
      <c r="F11" s="2221"/>
      <c r="G11" s="2221"/>
      <c r="H11" s="2221"/>
      <c r="I11" s="2221"/>
      <c r="J11" s="2221"/>
      <c r="K11" s="2221"/>
      <c r="L11" s="2221"/>
      <c r="M11" s="2221"/>
      <c r="N11" s="2221"/>
      <c r="O11" s="2221"/>
      <c r="P11" s="2221"/>
      <c r="Q11" s="2221"/>
      <c r="R11" s="2221"/>
      <c r="S11" s="2221"/>
      <c r="T11" s="2221"/>
      <c r="U11" s="2221"/>
      <c r="V11" s="2221"/>
      <c r="AD11" s="2224"/>
    </row>
    <row r="12" spans="2:30" s="2225" customFormat="1" ht="20.25">
      <c r="B12" s="2226"/>
      <c r="C12" s="2227"/>
      <c r="D12" s="2222" t="s">
        <v>89</v>
      </c>
      <c r="E12" s="2227"/>
      <c r="F12" s="2227"/>
      <c r="G12" s="2227"/>
      <c r="H12" s="2227"/>
      <c r="N12" s="2227"/>
      <c r="O12" s="2227"/>
      <c r="P12" s="2228"/>
      <c r="Q12" s="2228"/>
      <c r="R12" s="2227"/>
      <c r="S12" s="2227"/>
      <c r="T12" s="2227"/>
      <c r="U12" s="2227"/>
      <c r="V12" s="2227"/>
      <c r="W12" s="2206"/>
      <c r="X12" s="2227"/>
      <c r="Y12" s="2227"/>
      <c r="Z12" s="2227"/>
      <c r="AA12" s="2227"/>
      <c r="AB12" s="2227"/>
      <c r="AC12" s="2206"/>
      <c r="AD12" s="2229"/>
    </row>
    <row r="13" spans="1:30" ht="16.5" customHeight="1">
      <c r="A13" s="2205"/>
      <c r="B13" s="2220"/>
      <c r="C13" s="2221"/>
      <c r="D13" s="2221"/>
      <c r="E13" s="2221"/>
      <c r="F13" s="2221"/>
      <c r="G13" s="2221"/>
      <c r="H13" s="2221"/>
      <c r="I13" s="2221"/>
      <c r="J13" s="2221"/>
      <c r="K13" s="2221"/>
      <c r="L13" s="2221"/>
      <c r="M13" s="2221"/>
      <c r="N13" s="2221"/>
      <c r="O13" s="2221"/>
      <c r="P13" s="2221"/>
      <c r="Q13" s="2221"/>
      <c r="R13" s="2221"/>
      <c r="S13" s="2221"/>
      <c r="T13" s="2221"/>
      <c r="U13" s="2221"/>
      <c r="V13" s="2221"/>
      <c r="AD13" s="2224"/>
    </row>
    <row r="14" spans="2:30" s="2225" customFormat="1" ht="20.25">
      <c r="B14" s="2226"/>
      <c r="C14" s="2227"/>
      <c r="D14" s="2222" t="s">
        <v>373</v>
      </c>
      <c r="E14" s="2227"/>
      <c r="F14" s="2227"/>
      <c r="G14" s="2227"/>
      <c r="H14" s="2227"/>
      <c r="N14" s="2227"/>
      <c r="O14" s="2227"/>
      <c r="P14" s="2228"/>
      <c r="Q14" s="2228"/>
      <c r="R14" s="2227"/>
      <c r="S14" s="2227"/>
      <c r="T14" s="2227"/>
      <c r="U14" s="2227"/>
      <c r="V14" s="2227"/>
      <c r="W14" s="2206"/>
      <c r="X14" s="2227"/>
      <c r="Y14" s="2227"/>
      <c r="Z14" s="2227"/>
      <c r="AA14" s="2227"/>
      <c r="AB14" s="2227"/>
      <c r="AC14" s="2206"/>
      <c r="AD14" s="2229"/>
    </row>
    <row r="15" spans="1:30" ht="16.5" customHeight="1">
      <c r="A15" s="2205"/>
      <c r="B15" s="2220"/>
      <c r="C15" s="2221"/>
      <c r="D15" s="2221"/>
      <c r="E15" s="2205"/>
      <c r="F15" s="2205"/>
      <c r="G15" s="2205"/>
      <c r="H15" s="2205"/>
      <c r="I15" s="2230"/>
      <c r="J15" s="2230"/>
      <c r="K15" s="2230"/>
      <c r="L15" s="2230"/>
      <c r="M15" s="2230"/>
      <c r="N15" s="2230"/>
      <c r="O15" s="2230"/>
      <c r="P15" s="2230"/>
      <c r="Q15" s="2230"/>
      <c r="R15" s="2221"/>
      <c r="S15" s="2221"/>
      <c r="T15" s="2221"/>
      <c r="U15" s="2221"/>
      <c r="V15" s="2221"/>
      <c r="AD15" s="2224"/>
    </row>
    <row r="16" spans="2:30" s="2225" customFormat="1" ht="19.5">
      <c r="B16" s="2231" t="str">
        <f>'TOT-0815'!B14</f>
        <v>Desde el 01 al 31 de agosto de 2015</v>
      </c>
      <c r="C16" s="2232"/>
      <c r="D16" s="2233"/>
      <c r="E16" s="2233"/>
      <c r="F16" s="2233"/>
      <c r="G16" s="2233"/>
      <c r="H16" s="2233"/>
      <c r="I16" s="2234"/>
      <c r="J16" s="2235"/>
      <c r="K16" s="2234"/>
      <c r="L16" s="2234"/>
      <c r="M16" s="2234"/>
      <c r="N16" s="2234"/>
      <c r="O16" s="2234"/>
      <c r="P16" s="2234"/>
      <c r="Q16" s="2234"/>
      <c r="R16" s="2234"/>
      <c r="S16" s="2234"/>
      <c r="T16" s="2234"/>
      <c r="U16" s="2236"/>
      <c r="V16" s="2236"/>
      <c r="W16" s="2206"/>
      <c r="X16" s="2237"/>
      <c r="Y16" s="2237"/>
      <c r="Z16" s="2237"/>
      <c r="AA16" s="2237"/>
      <c r="AB16" s="2236"/>
      <c r="AC16" s="2235"/>
      <c r="AD16" s="2238"/>
    </row>
    <row r="17" spans="1:30" ht="16.5" customHeight="1">
      <c r="A17" s="2205"/>
      <c r="B17" s="2220"/>
      <c r="C17" s="2221"/>
      <c r="D17" s="2221"/>
      <c r="E17" s="2239"/>
      <c r="F17" s="2239"/>
      <c r="G17" s="2221"/>
      <c r="H17" s="2221"/>
      <c r="I17" s="2221"/>
      <c r="J17" s="2240"/>
      <c r="K17" s="2221"/>
      <c r="L17" s="2221"/>
      <c r="M17" s="2221"/>
      <c r="N17" s="2205"/>
      <c r="O17" s="2205"/>
      <c r="P17" s="2221"/>
      <c r="Q17" s="2221"/>
      <c r="R17" s="2221"/>
      <c r="S17" s="2221"/>
      <c r="T17" s="2221"/>
      <c r="U17" s="2221"/>
      <c r="V17" s="2221"/>
      <c r="AD17" s="2224"/>
    </row>
    <row r="18" spans="1:30" ht="16.5" customHeight="1">
      <c r="A18" s="2205"/>
      <c r="B18" s="2220"/>
      <c r="C18" s="2221"/>
      <c r="D18" s="2221"/>
      <c r="E18" s="2239"/>
      <c r="F18" s="2239"/>
      <c r="G18" s="2221"/>
      <c r="H18" s="2221"/>
      <c r="I18" s="2241"/>
      <c r="J18" s="2221"/>
      <c r="K18" s="2242"/>
      <c r="M18" s="2221"/>
      <c r="N18" s="2205"/>
      <c r="O18" s="2205"/>
      <c r="P18" s="2221"/>
      <c r="Q18" s="2221"/>
      <c r="R18" s="2221"/>
      <c r="S18" s="2221"/>
      <c r="T18" s="2221"/>
      <c r="U18" s="2221"/>
      <c r="V18" s="2221"/>
      <c r="AD18" s="2224"/>
    </row>
    <row r="19" spans="1:30" ht="16.5" customHeight="1">
      <c r="A19" s="2205"/>
      <c r="B19" s="2220"/>
      <c r="C19" s="2221"/>
      <c r="D19" s="2221"/>
      <c r="E19" s="2239"/>
      <c r="F19" s="2239"/>
      <c r="G19" s="2221"/>
      <c r="H19" s="2221"/>
      <c r="I19" s="2241"/>
      <c r="J19" s="2221"/>
      <c r="K19" s="2242"/>
      <c r="M19" s="2221"/>
      <c r="N19" s="2205"/>
      <c r="O19" s="2205"/>
      <c r="P19" s="2221"/>
      <c r="Q19" s="2221"/>
      <c r="R19" s="2221"/>
      <c r="S19" s="2221"/>
      <c r="T19" s="2221"/>
      <c r="U19" s="2221"/>
      <c r="V19" s="2221"/>
      <c r="AD19" s="2224"/>
    </row>
    <row r="20" spans="1:30" ht="16.5" customHeight="1">
      <c r="A20" s="2205"/>
      <c r="B20" s="2220"/>
      <c r="C20" s="2243" t="s">
        <v>90</v>
      </c>
      <c r="D20" s="2244" t="s">
        <v>91</v>
      </c>
      <c r="E20" s="2239"/>
      <c r="F20" s="2239"/>
      <c r="G20" s="2221"/>
      <c r="H20" s="2221"/>
      <c r="I20" s="2221"/>
      <c r="J20" s="2240"/>
      <c r="K20" s="2221"/>
      <c r="L20" s="2221"/>
      <c r="M20" s="2221"/>
      <c r="N20" s="2205"/>
      <c r="O20" s="2205"/>
      <c r="P20" s="2221"/>
      <c r="Q20" s="2221"/>
      <c r="R20" s="2221"/>
      <c r="S20" s="2221"/>
      <c r="T20" s="2221"/>
      <c r="U20" s="2221"/>
      <c r="V20" s="2221"/>
      <c r="AD20" s="2224"/>
    </row>
    <row r="21" spans="2:30" s="2245" customFormat="1" ht="16.5" customHeight="1">
      <c r="B21" s="2246"/>
      <c r="C21" s="2247"/>
      <c r="D21" s="2248"/>
      <c r="E21" s="2249"/>
      <c r="F21" s="2250"/>
      <c r="G21" s="2247"/>
      <c r="H21" s="2247"/>
      <c r="I21" s="2247"/>
      <c r="J21" s="2251"/>
      <c r="K21" s="2247"/>
      <c r="L21" s="2247"/>
      <c r="M21" s="2247"/>
      <c r="P21" s="2247"/>
      <c r="Q21" s="2247"/>
      <c r="R21" s="2247"/>
      <c r="S21" s="2247"/>
      <c r="T21" s="2247"/>
      <c r="U21" s="2247"/>
      <c r="V21" s="2247"/>
      <c r="W21" s="2206"/>
      <c r="AD21" s="2252"/>
    </row>
    <row r="22" spans="2:30" s="2245" customFormat="1" ht="16.5" customHeight="1">
      <c r="B22" s="2246"/>
      <c r="C22" s="2247"/>
      <c r="D22" s="2253" t="s">
        <v>92</v>
      </c>
      <c r="F22" s="2254">
        <v>463.283</v>
      </c>
      <c r="G22" s="2253" t="s">
        <v>93</v>
      </c>
      <c r="H22" s="2247"/>
      <c r="K22" s="2247"/>
      <c r="L22" s="2255"/>
      <c r="M22" s="2256" t="s">
        <v>94</v>
      </c>
      <c r="N22" s="2257">
        <v>0.04</v>
      </c>
      <c r="R22" s="2247"/>
      <c r="S22" s="2247"/>
      <c r="T22" s="2247"/>
      <c r="U22" s="2247"/>
      <c r="V22" s="2247"/>
      <c r="W22" s="2206"/>
      <c r="AD22" s="2252"/>
    </row>
    <row r="23" spans="2:30" s="2245" customFormat="1" ht="16.5" customHeight="1">
      <c r="B23" s="2246"/>
      <c r="C23" s="2247"/>
      <c r="D23" s="2253" t="s">
        <v>346</v>
      </c>
      <c r="F23" s="2254">
        <v>1.274</v>
      </c>
      <c r="G23" s="2253" t="s">
        <v>96</v>
      </c>
      <c r="H23" s="2247"/>
      <c r="K23" s="2247"/>
      <c r="L23" s="2247"/>
      <c r="M23" s="2248" t="s">
        <v>97</v>
      </c>
      <c r="N23" s="2247">
        <f>MID(B16,16,2)*24</f>
        <v>744</v>
      </c>
      <c r="O23" s="2247"/>
      <c r="P23" s="2258"/>
      <c r="Q23" s="2247"/>
      <c r="R23" s="2247"/>
      <c r="S23" s="2247"/>
      <c r="T23" s="2247"/>
      <c r="U23" s="2247"/>
      <c r="V23" s="2247"/>
      <c r="W23" s="2206"/>
      <c r="AD23" s="2252"/>
    </row>
    <row r="24" spans="2:30" s="2245" customFormat="1" ht="16.5" customHeight="1">
      <c r="B24" s="2246"/>
      <c r="C24" s="2247"/>
      <c r="D24" s="2245" t="s">
        <v>363</v>
      </c>
      <c r="F24" s="2259" t="s">
        <v>337</v>
      </c>
      <c r="G24" s="2253" t="s">
        <v>37</v>
      </c>
      <c r="H24" s="2247"/>
      <c r="K24" s="2810" t="s">
        <v>364</v>
      </c>
      <c r="L24" s="2810"/>
      <c r="M24" s="2810"/>
      <c r="N24" s="2261">
        <v>20</v>
      </c>
      <c r="O24" s="2247"/>
      <c r="P24" s="2258"/>
      <c r="Q24" s="2247"/>
      <c r="R24" s="2247"/>
      <c r="S24" s="2247"/>
      <c r="T24" s="2247"/>
      <c r="U24" s="2247"/>
      <c r="V24" s="2247"/>
      <c r="W24" s="2206"/>
      <c r="AD24" s="2252"/>
    </row>
    <row r="25" spans="2:30" s="2245" customFormat="1" ht="16.5" customHeight="1">
      <c r="B25" s="2246"/>
      <c r="C25" s="2247"/>
      <c r="F25" s="2259"/>
      <c r="G25" s="2253"/>
      <c r="H25" s="2247"/>
      <c r="K25" s="2260"/>
      <c r="L25" s="2260"/>
      <c r="M25" s="2260"/>
      <c r="N25" s="2261"/>
      <c r="O25" s="2247"/>
      <c r="P25" s="2258"/>
      <c r="Q25" s="2247"/>
      <c r="R25" s="2247"/>
      <c r="S25" s="2247"/>
      <c r="T25" s="2247"/>
      <c r="U25" s="2247"/>
      <c r="V25" s="2247"/>
      <c r="W25" s="2206"/>
      <c r="AD25" s="2252"/>
    </row>
    <row r="26" spans="2:30" s="2245" customFormat="1" ht="8.25" customHeight="1">
      <c r="B26" s="2246"/>
      <c r="C26" s="2247"/>
      <c r="D26" s="2247"/>
      <c r="E26" s="2260"/>
      <c r="F26" s="2247"/>
      <c r="G26" s="2247"/>
      <c r="H26" s="2247"/>
      <c r="I26" s="2247"/>
      <c r="J26" s="2247"/>
      <c r="K26" s="2247"/>
      <c r="L26" s="2247"/>
      <c r="M26" s="2247"/>
      <c r="N26" s="2247"/>
      <c r="O26" s="2247"/>
      <c r="P26" s="2247"/>
      <c r="Q26" s="2247"/>
      <c r="R26" s="2247"/>
      <c r="S26" s="2247"/>
      <c r="T26" s="2247"/>
      <c r="U26" s="2247"/>
      <c r="V26" s="2247"/>
      <c r="W26" s="2206"/>
      <c r="AD26" s="2252"/>
    </row>
    <row r="27" spans="1:30" ht="16.5" customHeight="1">
      <c r="A27" s="2205"/>
      <c r="B27" s="2220"/>
      <c r="C27" s="2243" t="s">
        <v>99</v>
      </c>
      <c r="D27" s="2262" t="s">
        <v>314</v>
      </c>
      <c r="I27" s="2221"/>
      <c r="J27" s="2245"/>
      <c r="O27" s="2221"/>
      <c r="P27" s="2221"/>
      <c r="Q27" s="2221"/>
      <c r="R27" s="2221"/>
      <c r="S27" s="2221"/>
      <c r="T27" s="2221"/>
      <c r="V27" s="2221"/>
      <c r="X27" s="2221"/>
      <c r="Y27" s="2221"/>
      <c r="Z27" s="2221"/>
      <c r="AA27" s="2221"/>
      <c r="AB27" s="2221"/>
      <c r="AC27" s="2221"/>
      <c r="AD27" s="2224"/>
    </row>
    <row r="28" spans="1:30" ht="10.5" customHeight="1" thickBot="1">
      <c r="A28" s="2205"/>
      <c r="B28" s="2220"/>
      <c r="C28" s="2239"/>
      <c r="D28" s="2262"/>
      <c r="I28" s="2221"/>
      <c r="J28" s="2245"/>
      <c r="O28" s="2221"/>
      <c r="P28" s="2221"/>
      <c r="Q28" s="2221"/>
      <c r="R28" s="2221"/>
      <c r="S28" s="2221"/>
      <c r="T28" s="2221"/>
      <c r="V28" s="2221"/>
      <c r="X28" s="2221"/>
      <c r="Y28" s="2221"/>
      <c r="Z28" s="2221"/>
      <c r="AA28" s="2221"/>
      <c r="AB28" s="2221"/>
      <c r="AC28" s="2221"/>
      <c r="AD28" s="2224"/>
    </row>
    <row r="29" spans="2:30" s="2245" customFormat="1" ht="16.5" customHeight="1" thickBot="1" thickTop="1">
      <c r="B29" s="2246"/>
      <c r="C29" s="2250"/>
      <c r="D29" s="2206"/>
      <c r="E29" s="2206"/>
      <c r="F29" s="2206"/>
      <c r="G29" s="2206"/>
      <c r="H29" s="2206"/>
      <c r="I29" s="2206"/>
      <c r="J29" s="2263" t="s">
        <v>100</v>
      </c>
      <c r="K29" s="2264">
        <f>N22*AC80</f>
        <v>103796.65071999999</v>
      </c>
      <c r="L29" s="2206"/>
      <c r="S29" s="2206"/>
      <c r="T29" s="2206"/>
      <c r="U29" s="2206"/>
      <c r="W29" s="2206"/>
      <c r="AD29" s="2252"/>
    </row>
    <row r="30" spans="2:30" s="2245" customFormat="1" ht="11.25" customHeight="1" thickTop="1">
      <c r="B30" s="2246"/>
      <c r="C30" s="2250"/>
      <c r="D30" s="2247"/>
      <c r="E30" s="2260"/>
      <c r="F30" s="2247"/>
      <c r="G30" s="2247"/>
      <c r="H30" s="2247"/>
      <c r="I30" s="2247"/>
      <c r="J30" s="2247"/>
      <c r="K30" s="2247"/>
      <c r="L30" s="2247"/>
      <c r="M30" s="2247"/>
      <c r="N30" s="2247"/>
      <c r="O30" s="2247"/>
      <c r="P30" s="2247"/>
      <c r="Q30" s="2247"/>
      <c r="R30" s="2247"/>
      <c r="S30" s="2247"/>
      <c r="T30" s="2247"/>
      <c r="U30" s="2206"/>
      <c r="W30" s="2206"/>
      <c r="AD30" s="2252"/>
    </row>
    <row r="31" spans="1:30" ht="16.5" customHeight="1">
      <c r="A31" s="2205"/>
      <c r="B31" s="2220"/>
      <c r="C31" s="2243" t="s">
        <v>101</v>
      </c>
      <c r="D31" s="2262" t="s">
        <v>179</v>
      </c>
      <c r="E31" s="2265"/>
      <c r="F31" s="2221"/>
      <c r="G31" s="2221"/>
      <c r="H31" s="2221"/>
      <c r="I31" s="2221"/>
      <c r="J31" s="2221"/>
      <c r="K31" s="2221"/>
      <c r="L31" s="2221"/>
      <c r="M31" s="2221"/>
      <c r="N31" s="2221"/>
      <c r="O31" s="2221"/>
      <c r="P31" s="2221"/>
      <c r="Q31" s="2221"/>
      <c r="R31" s="2221"/>
      <c r="S31" s="2221"/>
      <c r="T31" s="2221"/>
      <c r="U31" s="2221"/>
      <c r="V31" s="2221"/>
      <c r="AD31" s="2224"/>
    </row>
    <row r="32" spans="1:30" ht="21.75" customHeight="1" thickBot="1">
      <c r="A32" s="2205"/>
      <c r="B32" s="2220"/>
      <c r="C32" s="2221"/>
      <c r="D32" s="2221"/>
      <c r="E32" s="2265"/>
      <c r="F32" s="2221"/>
      <c r="G32" s="2221"/>
      <c r="H32" s="2221"/>
      <c r="I32" s="2221"/>
      <c r="J32" s="2221"/>
      <c r="K32" s="2221"/>
      <c r="L32" s="2221"/>
      <c r="M32" s="2221"/>
      <c r="N32" s="2221"/>
      <c r="O32" s="2221"/>
      <c r="P32" s="2221"/>
      <c r="Q32" s="2221"/>
      <c r="R32" s="2221"/>
      <c r="S32" s="2221"/>
      <c r="T32" s="2221"/>
      <c r="U32" s="2221"/>
      <c r="V32" s="2221"/>
      <c r="AD32" s="2224"/>
    </row>
    <row r="33" spans="2:31" s="2205" customFormat="1" ht="33.75" customHeight="1" thickBot="1" thickTop="1">
      <c r="B33" s="2220"/>
      <c r="C33" s="2266" t="s">
        <v>30</v>
      </c>
      <c r="D33" s="1971" t="s">
        <v>5</v>
      </c>
      <c r="E33" s="2267" t="s">
        <v>33</v>
      </c>
      <c r="F33" s="2268" t="s">
        <v>34</v>
      </c>
      <c r="G33" s="2269" t="s">
        <v>35</v>
      </c>
      <c r="H33" s="2270" t="s">
        <v>36</v>
      </c>
      <c r="I33" s="2271" t="s">
        <v>37</v>
      </c>
      <c r="J33" s="2272" t="s">
        <v>38</v>
      </c>
      <c r="K33" s="2273" t="s">
        <v>39</v>
      </c>
      <c r="L33" s="2274" t="s">
        <v>40</v>
      </c>
      <c r="M33" s="2275" t="s">
        <v>41</v>
      </c>
      <c r="N33" s="2274" t="s">
        <v>102</v>
      </c>
      <c r="O33" s="2274" t="s">
        <v>42</v>
      </c>
      <c r="P33" s="2273" t="s">
        <v>43</v>
      </c>
      <c r="Q33" s="2272" t="s">
        <v>44</v>
      </c>
      <c r="R33" s="2276" t="s">
        <v>45</v>
      </c>
      <c r="S33" s="2277" t="s">
        <v>46</v>
      </c>
      <c r="T33" s="2278" t="s">
        <v>53</v>
      </c>
      <c r="U33" s="2279"/>
      <c r="V33" s="2280"/>
      <c r="W33" s="2281" t="s">
        <v>103</v>
      </c>
      <c r="X33" s="2282"/>
      <c r="Y33" s="2283"/>
      <c r="Z33" s="2284" t="s">
        <v>49</v>
      </c>
      <c r="AA33" s="2285" t="s">
        <v>104</v>
      </c>
      <c r="AB33" s="2286" t="s">
        <v>51</v>
      </c>
      <c r="AC33" s="2287" t="s">
        <v>52</v>
      </c>
      <c r="AD33" s="2288"/>
      <c r="AE33" s="2206"/>
    </row>
    <row r="34" spans="1:30" ht="16.5" customHeight="1" thickTop="1">
      <c r="A34" s="2205"/>
      <c r="B34" s="2220"/>
      <c r="C34" s="2289"/>
      <c r="D34" s="2290"/>
      <c r="E34" s="2291"/>
      <c r="F34" s="2292"/>
      <c r="G34" s="2293"/>
      <c r="H34" s="2294"/>
      <c r="I34" s="2295"/>
      <c r="J34" s="2296"/>
      <c r="K34" s="2297"/>
      <c r="L34" s="2289"/>
      <c r="M34" s="2289"/>
      <c r="N34" s="2298"/>
      <c r="O34" s="2298"/>
      <c r="P34" s="2289"/>
      <c r="Q34" s="2299"/>
      <c r="R34" s="2300"/>
      <c r="S34" s="2301"/>
      <c r="T34" s="2302"/>
      <c r="U34" s="2303"/>
      <c r="V34" s="2304"/>
      <c r="W34" s="2305"/>
      <c r="X34" s="2306"/>
      <c r="Y34" s="2307"/>
      <c r="Z34" s="2308"/>
      <c r="AA34" s="2309"/>
      <c r="AB34" s="2310"/>
      <c r="AC34" s="2311"/>
      <c r="AD34" s="2224"/>
    </row>
    <row r="35" spans="1:30" ht="16.5" customHeight="1">
      <c r="A35" s="2205"/>
      <c r="B35" s="2220"/>
      <c r="C35" s="1766" t="s">
        <v>105</v>
      </c>
      <c r="D35" s="1012" t="s">
        <v>365</v>
      </c>
      <c r="E35" s="1013">
        <v>500</v>
      </c>
      <c r="F35" s="1014">
        <v>519.32</v>
      </c>
      <c r="G35" s="1013" t="s">
        <v>190</v>
      </c>
      <c r="H35" s="2312">
        <f>IF(G35="A",200,IF(G35="B",60,20))</f>
        <v>20</v>
      </c>
      <c r="I35" s="2313">
        <f>IF(F35&gt;100,F35,100)*$F$22/100</f>
        <v>2405.9212756</v>
      </c>
      <c r="J35" s="166">
        <v>42229.53680555556</v>
      </c>
      <c r="K35" s="167">
        <v>42229.56319444445</v>
      </c>
      <c r="L35" s="2314">
        <f>IF(D35="","",(K35-J35)*24)</f>
        <v>0.6333333333022892</v>
      </c>
      <c r="M35" s="2315">
        <f>IF(D35="","",ROUND((K35-J35)*24*60,0))</f>
        <v>38</v>
      </c>
      <c r="N35" s="2316" t="s">
        <v>193</v>
      </c>
      <c r="O35" s="2317" t="str">
        <f>IF(D35="","","--")</f>
        <v>--</v>
      </c>
      <c r="P35" s="2316" t="str">
        <f>IF(D35="","","NO")</f>
        <v>NO</v>
      </c>
      <c r="Q35" s="2316" t="str">
        <f>IF(D35="","",IF(OR(N35="P",N35="RP"),"--","NO"))</f>
        <v>NO</v>
      </c>
      <c r="R35" s="2318" t="str">
        <f>IF(N35="P",+I35*H35*ROUND(M35/60,2)/100,"--")</f>
        <v>--</v>
      </c>
      <c r="S35" s="2319" t="str">
        <f>IF(N35="RP",I35*H35*ROUND(M35/60,2)*0.01*O35/100,"--")</f>
        <v>--</v>
      </c>
      <c r="T35" s="2320">
        <f>IF(AND(N35="F",Q35="NO"),IF(P35="SI",1.2,1)*I35*H35,"--")</f>
        <v>48118.425512</v>
      </c>
      <c r="U35" s="2321">
        <f>IF(AND(M35&gt;10,N35="F"),IF(M35&lt;=300,ROUND(M35/60,2),5)*I35*H35*IF(P35="SI",1.2,1),"--")</f>
        <v>30314.608072560004</v>
      </c>
      <c r="V35" s="2322" t="str">
        <f>IF(AND(N35="F",M35&gt;300),IF(P35="SI",1.2,1)*(ROUND(M35/60,2)-5)*I35*H35*0.1,"--")</f>
        <v>--</v>
      </c>
      <c r="W35" s="2323" t="str">
        <f>IF(AND(N35="R",Q35="NO"),IF(P35="SI",1.2,1)*I35*H35*O35/100,"--")</f>
        <v>--</v>
      </c>
      <c r="X35" s="2324" t="str">
        <f>IF(AND(M35&gt;10,N35="R"),IF(M35&lt;=300,ROUND(M35/60,2),5)*I35*H35*O35/100*IF(P35="SI",1.2,1),"--")</f>
        <v>--</v>
      </c>
      <c r="Y35" s="2325" t="str">
        <f>IF(AND(N35="R",M35&gt;300),IF(P35="SI",1.2,1)*(ROUND(M35/60,2)-5)*I35*H35*O35/100*0.1,"--")</f>
        <v>--</v>
      </c>
      <c r="Z35" s="2326" t="str">
        <f>IF(N35="RF",IF(P35="SI",1.2,1)*ROUND(M35/60,2)*I35*H35*0.1,"--")</f>
        <v>--</v>
      </c>
      <c r="AA35" s="2327" t="str">
        <f>IF(N35="RR",IF(P35="SI",1.2,1)*ROUND(M35/60,2)*I35*H35*O35/100*0.1,"--")</f>
        <v>--</v>
      </c>
      <c r="AB35" s="2328" t="str">
        <f>IF(D35="","","SI")</f>
        <v>SI</v>
      </c>
      <c r="AC35" s="2329">
        <f>IF(D35="","",SUM(R35:AA35)*IF(AB35="SI",1,2))</f>
        <v>78433.03358456</v>
      </c>
      <c r="AD35" s="2224"/>
    </row>
    <row r="36" spans="1:30" ht="16.5" customHeight="1">
      <c r="A36" s="2205"/>
      <c r="B36" s="2220"/>
      <c r="C36" s="1766" t="s">
        <v>106</v>
      </c>
      <c r="D36" s="1012"/>
      <c r="E36" s="1013"/>
      <c r="F36" s="1014"/>
      <c r="G36" s="1013"/>
      <c r="H36" s="2312">
        <f>IF(G36="A",200,IF(G36="B",60,20))</f>
        <v>20</v>
      </c>
      <c r="I36" s="2313">
        <f>IF(F36&gt;100,F36,100)*$F$22/100</f>
        <v>463.283</v>
      </c>
      <c r="J36" s="1017"/>
      <c r="K36" s="1018"/>
      <c r="L36" s="2314">
        <f>IF(D36="","",(K36-J36)*24)</f>
      </c>
      <c r="M36" s="2315">
        <f>IF(D36="","",ROUND((K36-J36)*24*60,0))</f>
      </c>
      <c r="N36" s="2330"/>
      <c r="O36" s="2317">
        <f>IF(D36="","","--")</f>
      </c>
      <c r="P36" s="2316">
        <f>IF(D36="","","NO")</f>
      </c>
      <c r="Q36" s="2316">
        <f>IF(D36="","",IF(OR(N36="P",N36="RP"),"--","NO"))</f>
      </c>
      <c r="R36" s="2318" t="str">
        <f>IF(N36="P",+I36*H36*ROUND(M36/60,2)/100,"--")</f>
        <v>--</v>
      </c>
      <c r="S36" s="2319" t="str">
        <f>IF(N36="RP",I36*H36*ROUND(M36/60,2)*0.01*O36/100,"--")</f>
        <v>--</v>
      </c>
      <c r="T36" s="2331" t="str">
        <f>IF(AND(N36="F",Q36="NO"),IF(P36="SI",1.2,1)*I36*H36,"--")</f>
        <v>--</v>
      </c>
      <c r="U36" s="2332" t="str">
        <f>IF(AND(M36&gt;10,N36="F"),IF(M36&lt;=300,ROUND(M36/60,2),5)*I36*H36*IF(P36="SI",1.2,1),"--")</f>
        <v>--</v>
      </c>
      <c r="V36" s="2322" t="str">
        <f>IF(AND(N36="F",M36&gt;300),IF(P36="SI",1.2,1)*(ROUND(M36/60,2)-5)*I36*H36*0.1,"--")</f>
        <v>--</v>
      </c>
      <c r="W36" s="2323" t="str">
        <f>IF(AND(N36="R",Q36="NO"),IF(P36="SI",1.2,1)*I36*H36*O36/100,"--")</f>
        <v>--</v>
      </c>
      <c r="X36" s="2324" t="str">
        <f>IF(AND(M36&gt;10,N36="R"),IF(M36&lt;=300,ROUND(M36/60,2),5)*I36*H36*O36/100*IF(P36="SI",1.2,1),"--")</f>
        <v>--</v>
      </c>
      <c r="Y36" s="2325" t="str">
        <f>IF(AND(N36="R",M36&gt;300),IF(P36="SI",1.2,1)*(ROUND(M36/60,2)-5)*I36*H36*O36/100*0.1,"--")</f>
        <v>--</v>
      </c>
      <c r="Z36" s="2326" t="str">
        <f>IF(N36="RF",IF(P36="SI",1.2,1)*ROUND(M36/60,2)*I36*H36*0.1,"--")</f>
        <v>--</v>
      </c>
      <c r="AA36" s="2327" t="str">
        <f>IF(N36="RR",IF(P36="SI",1.2,1)*ROUND(M36/60,2)*I36*H36*O36/100*0.1,"--")</f>
        <v>--</v>
      </c>
      <c r="AB36" s="2328">
        <f>IF(D36="","","SI")</f>
      </c>
      <c r="AC36" s="2329">
        <f>IF(D36="","",SUM(R36:AA36)*IF(AB36="SI",1,2))</f>
      </c>
      <c r="AD36" s="2224"/>
    </row>
    <row r="37" spans="1:30" ht="16.5" customHeight="1">
      <c r="A37" s="2205"/>
      <c r="B37" s="2220"/>
      <c r="C37" s="1766" t="s">
        <v>107</v>
      </c>
      <c r="D37" s="1012"/>
      <c r="E37" s="1013"/>
      <c r="F37" s="1014"/>
      <c r="G37" s="2333"/>
      <c r="H37" s="2312">
        <f>IF(G37="A",200,IF(G37="B",60,20))</f>
        <v>20</v>
      </c>
      <c r="I37" s="2313">
        <f>IF(F37&gt;100,F37,100)*$F$22/100</f>
        <v>463.283</v>
      </c>
      <c r="J37" s="2334"/>
      <c r="K37" s="2335"/>
      <c r="L37" s="2314">
        <f>IF(D37="","",(K37-J37)*24)</f>
      </c>
      <c r="M37" s="2315">
        <f>IF(D37="","",ROUND((K37-J37)*24*60,0))</f>
      </c>
      <c r="N37" s="2330"/>
      <c r="O37" s="2317">
        <f>IF(D37="","","--")</f>
      </c>
      <c r="P37" s="2316">
        <f>IF(D37="","","NO")</f>
      </c>
      <c r="Q37" s="2316">
        <f>IF(D37="","",IF(OR(N37="P",N37="RP"),"--","NO"))</f>
      </c>
      <c r="R37" s="2318" t="str">
        <f>IF(N37="P",+I37*H37*ROUND(M37/60,2)/100,"--")</f>
        <v>--</v>
      </c>
      <c r="S37" s="2319" t="str">
        <f>IF(N37="RP",I37*H37*ROUND(M37/60,2)*0.01*O37/100,"--")</f>
        <v>--</v>
      </c>
      <c r="T37" s="2331" t="str">
        <f>IF(AND(N37="F",Q37="NO"),IF(P37="SI",1.2,1)*I37*H37,"--")</f>
        <v>--</v>
      </c>
      <c r="U37" s="2332" t="str">
        <f>IF(AND(M37&gt;10,N37="F"),IF(M37&lt;=300,ROUND(M37/60,2),5)*I37*H37*IF(P37="SI",1.2,1),"--")</f>
        <v>--</v>
      </c>
      <c r="V37" s="2322" t="str">
        <f>IF(AND(N37="F",M37&gt;300),IF(P37="SI",1.2,1)*(ROUND(M37/60,2)-5)*I37*H37*0.1,"--")</f>
        <v>--</v>
      </c>
      <c r="W37" s="2323" t="str">
        <f>IF(AND(N37="R",Q37="NO"),IF(P37="SI",1.2,1)*I37*H37*O37/100,"--")</f>
        <v>--</v>
      </c>
      <c r="X37" s="2324" t="str">
        <f>IF(AND(M37&gt;10,N37="R"),IF(M37&lt;=300,ROUND(M37/60,2),5)*I37*H37*O37/100*IF(P37="SI",1.2,1),"--")</f>
        <v>--</v>
      </c>
      <c r="Y37" s="2325" t="str">
        <f>IF(AND(N37="R",M37&gt;300),IF(P37="SI",1.2,1)*(ROUND(M37/60,2)-5)*I37*H37*O37/100*0.1,"--")</f>
        <v>--</v>
      </c>
      <c r="Z37" s="2326" t="str">
        <f>IF(N37="RF",IF(P37="SI",1.2,1)*ROUND(M37/60,2)*I37*H37*0.1,"--")</f>
        <v>--</v>
      </c>
      <c r="AA37" s="2327" t="str">
        <f>IF(N37="RR",IF(P37="SI",1.2,1)*ROUND(M37/60,2)*I37*H37*O37/100*0.1,"--")</f>
        <v>--</v>
      </c>
      <c r="AB37" s="2328">
        <f>IF(D37="","","SI")</f>
      </c>
      <c r="AC37" s="2329">
        <f>IF(D37="","",SUM(R37:AA37)*IF(AB37="SI",1,2))</f>
      </c>
      <c r="AD37" s="2224"/>
    </row>
    <row r="38" spans="1:30" ht="16.5" customHeight="1">
      <c r="A38" s="2205"/>
      <c r="B38" s="2220"/>
      <c r="C38" s="1766" t="s">
        <v>108</v>
      </c>
      <c r="D38" s="1012"/>
      <c r="E38" s="1013"/>
      <c r="F38" s="1014"/>
      <c r="G38" s="2333"/>
      <c r="H38" s="2312">
        <f>IF(G38="A",200,IF(G38="B",60,20))</f>
        <v>20</v>
      </c>
      <c r="I38" s="2313">
        <f>IF(F38&gt;100,F38,100)*$F$22/100</f>
        <v>463.283</v>
      </c>
      <c r="J38" s="2334"/>
      <c r="K38" s="2335"/>
      <c r="L38" s="2314">
        <f>IF(D38="","",(K38-J38)*24)</f>
      </c>
      <c r="M38" s="2315">
        <f>IF(D38="","",ROUND((K38-J38)*24*60,0))</f>
      </c>
      <c r="N38" s="2330"/>
      <c r="O38" s="2317">
        <f>IF(D38="","","--")</f>
      </c>
      <c r="P38" s="2316">
        <f>IF(D38="","","NO")</f>
      </c>
      <c r="Q38" s="2316">
        <f>IF(D38="","",IF(OR(N38="P",N38="RP"),"--","NO"))</f>
      </c>
      <c r="R38" s="2318" t="str">
        <f>IF(N38="P",+I38*H38*ROUND(M38/60,2)/100,"--")</f>
        <v>--</v>
      </c>
      <c r="S38" s="2319" t="str">
        <f>IF(N38="RP",I38*H38*ROUND(M38/60,2)*0.01*O38/100,"--")</f>
        <v>--</v>
      </c>
      <c r="T38" s="2331" t="str">
        <f>IF(AND(N38="F",Q38="NO"),IF(P38="SI",1.2,1)*I38*H38,"--")</f>
        <v>--</v>
      </c>
      <c r="U38" s="2332" t="str">
        <f>IF(AND(M38&gt;10,N38="F"),IF(M38&lt;=300,ROUND(M38/60,2),5)*I38*H38*IF(P38="SI",1.2,1),"--")</f>
        <v>--</v>
      </c>
      <c r="V38" s="2322" t="str">
        <f>IF(AND(N38="F",M38&gt;300),IF(P38="SI",1.2,1)*(ROUND(M38/60,2)-5)*I38*H38*0.1,"--")</f>
        <v>--</v>
      </c>
      <c r="W38" s="2323" t="str">
        <f>IF(AND(N38="R",Q38="NO"),IF(P38="SI",1.2,1)*I38*H38*O38/100,"--")</f>
        <v>--</v>
      </c>
      <c r="X38" s="2324" t="str">
        <f>IF(AND(M38&gt;10,N38="R"),IF(M38&lt;=300,ROUND(M38/60,2),5)*I38*H38*O38/100*IF(P38="SI",1.2,1),"--")</f>
        <v>--</v>
      </c>
      <c r="Y38" s="2325" t="str">
        <f>IF(AND(N38="R",M38&gt;300),IF(P38="SI",1.2,1)*(ROUND(M38/60,2)-5)*I38*H38*O38/100*0.1,"--")</f>
        <v>--</v>
      </c>
      <c r="Z38" s="2326" t="str">
        <f>IF(N38="RF",IF(P38="SI",1.2,1)*ROUND(M38/60,2)*I38*H38*0.1,"--")</f>
        <v>--</v>
      </c>
      <c r="AA38" s="2327" t="str">
        <f>IF(N38="RR",IF(P38="SI",1.2,1)*ROUND(M38/60,2)*I38*H38*O38/100*0.1,"--")</f>
        <v>--</v>
      </c>
      <c r="AB38" s="2328">
        <f>IF(D38="","","SI")</f>
      </c>
      <c r="AC38" s="2329">
        <f>IF(D38="","",SUM(R38:AA38)*IF(AB38="SI",1,2))</f>
      </c>
      <c r="AD38" s="2224"/>
    </row>
    <row r="39" spans="1:30" ht="16.5" customHeight="1">
      <c r="A39" s="2205"/>
      <c r="B39" s="2220"/>
      <c r="C39" s="1766" t="s">
        <v>109</v>
      </c>
      <c r="D39" s="1012"/>
      <c r="E39" s="1013"/>
      <c r="F39" s="1014"/>
      <c r="G39" s="2333"/>
      <c r="H39" s="2312">
        <f>IF(G39="A",200,IF(G39="B",60,20))</f>
        <v>20</v>
      </c>
      <c r="I39" s="2313">
        <f>IF(F39&gt;100,F39,100)*$F$22/100</f>
        <v>463.283</v>
      </c>
      <c r="J39" s="2336"/>
      <c r="K39" s="2337"/>
      <c r="L39" s="2338">
        <f>IF(D39="","",(K39-J39)*24)</f>
      </c>
      <c r="M39" s="2339">
        <f>IF(D39="","",ROUND((K39-J39)*24*60,0))</f>
      </c>
      <c r="N39" s="2330"/>
      <c r="O39" s="2340">
        <f>IF(D39="","","--")</f>
      </c>
      <c r="P39" s="2330">
        <f>IF(D39="","","NO")</f>
      </c>
      <c r="Q39" s="2316">
        <f>IF(D39="","",IF(OR(N39="P",N39="RP"),"--","NO"))</f>
      </c>
      <c r="R39" s="2341" t="str">
        <f>IF(N39="P",+I39*H39*ROUND(M39/60,2)/100,"--")</f>
        <v>--</v>
      </c>
      <c r="S39" s="2319" t="str">
        <f>IF(N39="RP",I39*H39*ROUND(M39/60,2)*0.01*O39/100,"--")</f>
        <v>--</v>
      </c>
      <c r="T39" s="2342" t="str">
        <f>IF(AND(N39="F",Q39="NO"),IF(P39="SI",1.2,1)*I39*H39,"--")</f>
        <v>--</v>
      </c>
      <c r="U39" s="2343" t="str">
        <f>IF(AND(M39&gt;10,N39="F"),IF(M39&lt;=300,ROUND(M39/60,2),5)*I39*H39*IF(P39="SI",1.2,1),"--")</f>
        <v>--</v>
      </c>
      <c r="V39" s="2344" t="str">
        <f>IF(AND(N39="F",M39&gt;300),IF(P39="SI",1.2,1)*(ROUND(M39/60,2)-5)*I39*H39*0.1,"--")</f>
        <v>--</v>
      </c>
      <c r="W39" s="2345" t="str">
        <f>IF(AND(N39="R",Q39="NO"),IF(P39="SI",1.2,1)*I39*H39*O39/100,"--")</f>
        <v>--</v>
      </c>
      <c r="X39" s="2346" t="str">
        <f>IF(AND(M39&gt;10,N39="R"),IF(M39&lt;=300,ROUND(M39/60,2),5)*I39*H39*O39/100*IF(P39="SI",1.2,1),"--")</f>
        <v>--</v>
      </c>
      <c r="Y39" s="2347" t="str">
        <f>IF(AND(N39="R",M39&gt;300),IF(P39="SI",1.2,1)*(ROUND(M39/60,2)-5)*I39*H39*O39/100*0.1,"--")</f>
        <v>--</v>
      </c>
      <c r="Z39" s="2348" t="str">
        <f>IF(N39="RF",IF(P39="SI",1.2,1)*ROUND(M39/60,2)*I39*H39*0.1,"--")</f>
        <v>--</v>
      </c>
      <c r="AA39" s="2349" t="str">
        <f>IF(N39="RR",IF(P39="SI",1.2,1)*ROUND(M39/60,2)*I39*H39*O39/100*0.1,"--")</f>
        <v>--</v>
      </c>
      <c r="AB39" s="2350">
        <f>IF(D39="","","SI")</f>
      </c>
      <c r="AC39" s="2329">
        <f>IF(D39="","",SUM(R39:AA39)*IF(AB39="SI",1,2))</f>
      </c>
      <c r="AD39" s="2224"/>
    </row>
    <row r="40" spans="1:30" ht="16.5" customHeight="1" thickBot="1">
      <c r="A40" s="2245"/>
      <c r="B40" s="2220"/>
      <c r="C40" s="2351"/>
      <c r="D40" s="2352"/>
      <c r="E40" s="2353"/>
      <c r="F40" s="2354"/>
      <c r="G40" s="2355"/>
      <c r="H40" s="2356"/>
      <c r="I40" s="2357"/>
      <c r="J40" s="2358"/>
      <c r="K40" s="2358"/>
      <c r="L40" s="2359"/>
      <c r="M40" s="2359"/>
      <c r="N40" s="2359"/>
      <c r="O40" s="2360"/>
      <c r="P40" s="2359"/>
      <c r="Q40" s="2359"/>
      <c r="R40" s="2361"/>
      <c r="S40" s="2362"/>
      <c r="T40" s="2363"/>
      <c r="U40" s="2364"/>
      <c r="V40" s="2365"/>
      <c r="W40" s="2366"/>
      <c r="X40" s="2367"/>
      <c r="Y40" s="2368"/>
      <c r="Z40" s="2369"/>
      <c r="AA40" s="2370"/>
      <c r="AB40" s="2371"/>
      <c r="AC40" s="2372"/>
      <c r="AD40" s="2373"/>
    </row>
    <row r="41" spans="1:30" ht="16.5" customHeight="1" thickBot="1" thickTop="1">
      <c r="A41" s="2245"/>
      <c r="B41" s="2220"/>
      <c r="C41" s="2250"/>
      <c r="D41" s="2250"/>
      <c r="E41" s="2374"/>
      <c r="F41" s="2260"/>
      <c r="G41" s="2375"/>
      <c r="H41" s="2375"/>
      <c r="I41" s="2376"/>
      <c r="J41" s="2376"/>
      <c r="K41" s="2376"/>
      <c r="L41" s="2376"/>
      <c r="M41" s="2376"/>
      <c r="N41" s="2376"/>
      <c r="O41" s="2377"/>
      <c r="P41" s="2376"/>
      <c r="Q41" s="2376"/>
      <c r="R41" s="2378">
        <f aca="true" t="shared" si="0" ref="R41:AA41">SUM(R34:R40)</f>
        <v>0</v>
      </c>
      <c r="S41" s="2379">
        <f t="shared" si="0"/>
        <v>0</v>
      </c>
      <c r="T41" s="2380">
        <f t="shared" si="0"/>
        <v>48118.425512</v>
      </c>
      <c r="U41" s="2380">
        <f t="shared" si="0"/>
        <v>30314.608072560004</v>
      </c>
      <c r="V41" s="2380">
        <f t="shared" si="0"/>
        <v>0</v>
      </c>
      <c r="W41" s="2381">
        <f t="shared" si="0"/>
        <v>0</v>
      </c>
      <c r="X41" s="2381">
        <f t="shared" si="0"/>
        <v>0</v>
      </c>
      <c r="Y41" s="2381">
        <f t="shared" si="0"/>
        <v>0</v>
      </c>
      <c r="Z41" s="2382">
        <f t="shared" si="0"/>
        <v>0</v>
      </c>
      <c r="AA41" s="2383">
        <f t="shared" si="0"/>
        <v>0</v>
      </c>
      <c r="AB41" s="2384"/>
      <c r="AC41" s="2385">
        <f>SUM(AC34:AC40)</f>
        <v>78433.03358456</v>
      </c>
      <c r="AD41" s="2373"/>
    </row>
    <row r="42" spans="1:30" ht="13.5" customHeight="1" thickBot="1" thickTop="1">
      <c r="A42" s="2245"/>
      <c r="B42" s="2220"/>
      <c r="C42" s="2250"/>
      <c r="D42" s="2250"/>
      <c r="E42" s="2374"/>
      <c r="F42" s="2260"/>
      <c r="G42" s="2375"/>
      <c r="H42" s="2375"/>
      <c r="I42" s="2376"/>
      <c r="J42" s="2376"/>
      <c r="K42" s="2376"/>
      <c r="L42" s="2376"/>
      <c r="M42" s="2376"/>
      <c r="N42" s="2376"/>
      <c r="O42" s="2377"/>
      <c r="P42" s="2376"/>
      <c r="Q42" s="2376"/>
      <c r="R42" s="2386"/>
      <c r="S42" s="2387"/>
      <c r="T42" s="2388"/>
      <c r="U42" s="2388"/>
      <c r="V42" s="2388"/>
      <c r="W42" s="2386"/>
      <c r="X42" s="2386"/>
      <c r="Y42" s="2386"/>
      <c r="Z42" s="2386"/>
      <c r="AA42" s="2386"/>
      <c r="AB42" s="2389"/>
      <c r="AC42" s="2390"/>
      <c r="AD42" s="2373"/>
    </row>
    <row r="43" spans="1:33" s="2205" customFormat="1" ht="33.75" customHeight="1" thickBot="1" thickTop="1">
      <c r="A43" s="2204"/>
      <c r="B43" s="2391"/>
      <c r="C43" s="2392" t="s">
        <v>30</v>
      </c>
      <c r="D43" s="2393" t="s">
        <v>59</v>
      </c>
      <c r="E43" s="2394" t="s">
        <v>60</v>
      </c>
      <c r="F43" s="2395" t="s">
        <v>61</v>
      </c>
      <c r="G43" s="2287" t="s">
        <v>33</v>
      </c>
      <c r="H43" s="2396" t="s">
        <v>37</v>
      </c>
      <c r="I43" s="2397"/>
      <c r="J43" s="2394" t="s">
        <v>38</v>
      </c>
      <c r="K43" s="2394" t="s">
        <v>39</v>
      </c>
      <c r="L43" s="2393" t="s">
        <v>62</v>
      </c>
      <c r="M43" s="2393" t="s">
        <v>41</v>
      </c>
      <c r="N43" s="2274" t="s">
        <v>117</v>
      </c>
      <c r="O43" s="2394" t="s">
        <v>44</v>
      </c>
      <c r="P43" s="2398" t="s">
        <v>63</v>
      </c>
      <c r="Q43" s="2399"/>
      <c r="R43" s="2396" t="s">
        <v>119</v>
      </c>
      <c r="S43" s="2400" t="s">
        <v>45</v>
      </c>
      <c r="T43" s="2401" t="s">
        <v>120</v>
      </c>
      <c r="U43" s="2402"/>
      <c r="V43" s="2403" t="s">
        <v>49</v>
      </c>
      <c r="W43" s="2404"/>
      <c r="X43" s="2405"/>
      <c r="Y43" s="2405"/>
      <c r="Z43" s="2405"/>
      <c r="AA43" s="2406"/>
      <c r="AB43" s="2407" t="s">
        <v>51</v>
      </c>
      <c r="AC43" s="2287" t="s">
        <v>52</v>
      </c>
      <c r="AD43" s="2224"/>
      <c r="AF43" s="2206"/>
      <c r="AG43" s="2206"/>
    </row>
    <row r="44" spans="1:30" ht="16.5" customHeight="1" thickTop="1">
      <c r="A44" s="2205"/>
      <c r="B44" s="2220"/>
      <c r="C44" s="2289"/>
      <c r="D44" s="2408"/>
      <c r="E44" s="2408"/>
      <c r="F44" s="2408"/>
      <c r="G44" s="2409"/>
      <c r="H44" s="2410"/>
      <c r="I44" s="2411"/>
      <c r="J44" s="2408"/>
      <c r="K44" s="2408"/>
      <c r="L44" s="2408"/>
      <c r="M44" s="2408"/>
      <c r="N44" s="2408"/>
      <c r="O44" s="2412"/>
      <c r="P44" s="2413"/>
      <c r="Q44" s="2414"/>
      <c r="R44" s="2415"/>
      <c r="S44" s="2416"/>
      <c r="T44" s="2417"/>
      <c r="U44" s="2418"/>
      <c r="V44" s="2419"/>
      <c r="W44" s="2420"/>
      <c r="X44" s="2421"/>
      <c r="Y44" s="2421"/>
      <c r="Z44" s="2421"/>
      <c r="AA44" s="2422"/>
      <c r="AB44" s="2412"/>
      <c r="AC44" s="2423"/>
      <c r="AD44" s="2224"/>
    </row>
    <row r="45" spans="1:30" ht="16.5" customHeight="1">
      <c r="A45" s="2205"/>
      <c r="B45" s="2220"/>
      <c r="C45" s="1766" t="s">
        <v>105</v>
      </c>
      <c r="D45" s="2424"/>
      <c r="E45" s="2424"/>
      <c r="F45" s="2425"/>
      <c r="G45" s="2426"/>
      <c r="H45" s="2427">
        <f>F45*$F$23</f>
        <v>0</v>
      </c>
      <c r="I45" s="2428"/>
      <c r="J45" s="2429"/>
      <c r="K45" s="2430"/>
      <c r="L45" s="2431">
        <f>IF(D45="","",(K45-J45)*24)</f>
      </c>
      <c r="M45" s="2432">
        <f>IF(D45="","",(K45-J45)*24*60)</f>
      </c>
      <c r="N45" s="2433"/>
      <c r="O45" s="2434">
        <f>IF(D45="","",IF(OR(N45="P",N45="RP"),"--","NO"))</f>
      </c>
      <c r="P45" s="2435"/>
      <c r="Q45" s="2436"/>
      <c r="R45" s="2437">
        <f>200*IF(OR(N45="P",N45="RP"),0.1,1)*IF(P45="SI",1,0.1)</f>
        <v>20</v>
      </c>
      <c r="S45" s="2438" t="str">
        <f>IF(N45="P",H45*R45*ROUND(M45/60,2),"--")</f>
        <v>--</v>
      </c>
      <c r="T45" s="2439" t="str">
        <f>IF(AND(N45="F",O45="NO"),H45*R45,"--")</f>
        <v>--</v>
      </c>
      <c r="U45" s="2440" t="str">
        <f>IF(N45="F",H45*R45*ROUND(M45/60,2),"--")</f>
        <v>--</v>
      </c>
      <c r="V45" s="2441" t="str">
        <f>IF(N45="RF",H45*R45*ROUND(M45/60,2),"--")</f>
        <v>--</v>
      </c>
      <c r="W45" s="2442"/>
      <c r="X45" s="2443"/>
      <c r="Y45" s="2443"/>
      <c r="Z45" s="2443"/>
      <c r="AA45" s="2444"/>
      <c r="AB45" s="2445">
        <f>IF(D45="","","SI")</f>
      </c>
      <c r="AC45" s="2446">
        <f>IF(D45="","",SUM(S45:V45)*IF(AB45="SI",1,2))</f>
      </c>
      <c r="AD45" s="2224"/>
    </row>
    <row r="46" spans="1:30" ht="16.5" customHeight="1">
      <c r="A46" s="2205"/>
      <c r="B46" s="2220"/>
      <c r="C46" s="1766" t="s">
        <v>106</v>
      </c>
      <c r="D46" s="2447"/>
      <c r="E46" s="2448"/>
      <c r="F46" s="2449"/>
      <c r="G46" s="2450"/>
      <c r="H46" s="2427">
        <f>F46*$F$23</f>
        <v>0</v>
      </c>
      <c r="I46" s="2428"/>
      <c r="J46" s="2451"/>
      <c r="K46" s="2451"/>
      <c r="L46" s="2431">
        <f>IF(D46="","",(K46-J46)*24)</f>
      </c>
      <c r="M46" s="2432">
        <f>IF(D46="","",(K46-J46)*24*60)</f>
      </c>
      <c r="N46" s="2433"/>
      <c r="O46" s="2434">
        <f>IF(D46="","",IF(OR(N46="P",N46="RP"),"--","NO"))</f>
      </c>
      <c r="P46" s="2435">
        <f>IF(D46="","","NO")</f>
      </c>
      <c r="Q46" s="2436"/>
      <c r="R46" s="2437">
        <f>200*IF(OR(N46="P",N46="RP"),0.1,1)*IF(P46="SI",1,0.1)</f>
        <v>20</v>
      </c>
      <c r="S46" s="2438" t="str">
        <f>IF(N46="P",H46*R46*ROUND(M46/60,2),"--")</f>
        <v>--</v>
      </c>
      <c r="T46" s="2439" t="str">
        <f>IF(AND(N46="F",O46="NO"),H46*R46,"--")</f>
        <v>--</v>
      </c>
      <c r="U46" s="2440" t="str">
        <f>IF(N46="F",H46*R46*ROUND(M46/60,2),"--")</f>
        <v>--</v>
      </c>
      <c r="V46" s="2441" t="str">
        <f>IF(N46="RF",H46*R46*ROUND(M46/60,2),"--")</f>
        <v>--</v>
      </c>
      <c r="W46" s="2442"/>
      <c r="X46" s="2443"/>
      <c r="Y46" s="2443"/>
      <c r="Z46" s="2443"/>
      <c r="AA46" s="2444"/>
      <c r="AB46" s="2445">
        <f>IF(D46="","","SI")</f>
      </c>
      <c r="AC46" s="2446">
        <f>IF(D46="","",SUM(S46:V46)*IF(AB46="SI",1,2))</f>
      </c>
      <c r="AD46" s="2224"/>
    </row>
    <row r="47" spans="1:30" ht="16.5" customHeight="1" thickBot="1">
      <c r="A47" s="2245"/>
      <c r="B47" s="2220"/>
      <c r="C47" s="2351"/>
      <c r="D47" s="2452"/>
      <c r="E47" s="2453"/>
      <c r="F47" s="2454"/>
      <c r="G47" s="2455"/>
      <c r="H47" s="2456"/>
      <c r="I47" s="2457"/>
      <c r="J47" s="2458"/>
      <c r="K47" s="2459"/>
      <c r="L47" s="2460"/>
      <c r="M47" s="2461"/>
      <c r="N47" s="2462"/>
      <c r="O47" s="2359"/>
      <c r="P47" s="2463"/>
      <c r="Q47" s="2464"/>
      <c r="R47" s="2465"/>
      <c r="S47" s="2466"/>
      <c r="T47" s="2467"/>
      <c r="U47" s="2468"/>
      <c r="V47" s="2469"/>
      <c r="W47" s="2470"/>
      <c r="X47" s="2471"/>
      <c r="Y47" s="2471"/>
      <c r="Z47" s="2471"/>
      <c r="AA47" s="2472"/>
      <c r="AB47" s="2473"/>
      <c r="AC47" s="2474"/>
      <c r="AD47" s="2373"/>
    </row>
    <row r="48" spans="1:30" ht="16.5" customHeight="1" thickBot="1" thickTop="1">
      <c r="A48" s="2245"/>
      <c r="B48" s="2220"/>
      <c r="C48" s="2475"/>
      <c r="D48" s="2265"/>
      <c r="E48" s="2265"/>
      <c r="F48" s="2476"/>
      <c r="G48" s="2477"/>
      <c r="H48" s="2377"/>
      <c r="I48" s="2242"/>
      <c r="J48" s="2478"/>
      <c r="K48" s="2479"/>
      <c r="L48" s="2480"/>
      <c r="M48" s="2481"/>
      <c r="N48" s="2482"/>
      <c r="O48" s="2483"/>
      <c r="P48" s="2484"/>
      <c r="Q48" s="2484"/>
      <c r="R48" s="2485"/>
      <c r="S48" s="2486"/>
      <c r="T48" s="2487"/>
      <c r="U48" s="2487"/>
      <c r="V48" s="2488"/>
      <c r="W48" s="2489"/>
      <c r="X48" s="2489"/>
      <c r="Y48" s="2489"/>
      <c r="Z48" s="2489"/>
      <c r="AA48" s="2489"/>
      <c r="AB48" s="2490"/>
      <c r="AC48" s="2385">
        <f>SUM(AC44:AC47)</f>
        <v>0</v>
      </c>
      <c r="AD48" s="2373"/>
    </row>
    <row r="49" spans="1:30" ht="16.5" customHeight="1" thickBot="1" thickTop="1">
      <c r="A49" s="2245"/>
      <c r="B49" s="2220"/>
      <c r="C49" s="2475"/>
      <c r="D49" s="2265"/>
      <c r="E49" s="2265"/>
      <c r="F49" s="2476"/>
      <c r="G49" s="2477"/>
      <c r="H49" s="2377"/>
      <c r="I49" s="2242"/>
      <c r="J49" s="2491"/>
      <c r="K49" s="2492"/>
      <c r="L49" s="2480"/>
      <c r="M49" s="2481"/>
      <c r="N49" s="2482"/>
      <c r="O49" s="2483"/>
      <c r="P49" s="2484"/>
      <c r="Q49" s="2484"/>
      <c r="R49" s="2485"/>
      <c r="S49" s="2486"/>
      <c r="T49" s="2487"/>
      <c r="U49" s="2487"/>
      <c r="V49" s="2488"/>
      <c r="W49" s="2489"/>
      <c r="X49" s="2489"/>
      <c r="Y49" s="2489"/>
      <c r="Z49" s="2489"/>
      <c r="AA49" s="2489"/>
      <c r="AB49" s="2490"/>
      <c r="AC49" s="2493"/>
      <c r="AD49" s="2373"/>
    </row>
    <row r="50" spans="1:30" ht="33.75" customHeight="1" thickBot="1" thickTop="1">
      <c r="A50" s="2245"/>
      <c r="B50" s="2220"/>
      <c r="C50" s="2392" t="s">
        <v>30</v>
      </c>
      <c r="D50" s="2393" t="s">
        <v>59</v>
      </c>
      <c r="E50" s="2394" t="s">
        <v>60</v>
      </c>
      <c r="F50" s="2811" t="s">
        <v>33</v>
      </c>
      <c r="G50" s="2812"/>
      <c r="H50" s="2396" t="s">
        <v>37</v>
      </c>
      <c r="I50" s="2397"/>
      <c r="J50" s="2394" t="s">
        <v>38</v>
      </c>
      <c r="K50" s="2394" t="s">
        <v>39</v>
      </c>
      <c r="L50" s="2393" t="s">
        <v>62</v>
      </c>
      <c r="M50" s="2393" t="s">
        <v>41</v>
      </c>
      <c r="N50" s="2274" t="s">
        <v>117</v>
      </c>
      <c r="O50" s="2813" t="s">
        <v>44</v>
      </c>
      <c r="P50" s="2814"/>
      <c r="Q50" s="2815"/>
      <c r="R50" s="2271" t="s">
        <v>36</v>
      </c>
      <c r="S50" s="2494" t="s">
        <v>73</v>
      </c>
      <c r="T50" s="2495" t="s">
        <v>74</v>
      </c>
      <c r="U50" s="2496"/>
      <c r="V50" s="2497" t="s">
        <v>49</v>
      </c>
      <c r="W50" s="2405"/>
      <c r="X50" s="2405"/>
      <c r="Y50" s="2405"/>
      <c r="Z50" s="2405"/>
      <c r="AA50" s="2406"/>
      <c r="AB50" s="2407" t="s">
        <v>51</v>
      </c>
      <c r="AC50" s="2287" t="s">
        <v>52</v>
      </c>
      <c r="AD50" s="2373"/>
    </row>
    <row r="51" spans="1:30" ht="16.5" customHeight="1" thickTop="1">
      <c r="A51" s="2245"/>
      <c r="B51" s="2220"/>
      <c r="C51" s="2289"/>
      <c r="D51" s="2408"/>
      <c r="E51" s="2408"/>
      <c r="F51" s="2816"/>
      <c r="G51" s="2817"/>
      <c r="H51" s="2410"/>
      <c r="I51" s="2411"/>
      <c r="J51" s="2408"/>
      <c r="K51" s="2408"/>
      <c r="L51" s="2408"/>
      <c r="M51" s="2408"/>
      <c r="N51" s="2408"/>
      <c r="O51" s="2816"/>
      <c r="P51" s="2818"/>
      <c r="Q51" s="2817"/>
      <c r="R51" s="2498"/>
      <c r="S51" s="2499"/>
      <c r="T51" s="2500"/>
      <c r="U51" s="2501"/>
      <c r="V51" s="2502"/>
      <c r="W51" s="2421"/>
      <c r="X51" s="2421"/>
      <c r="Y51" s="2421"/>
      <c r="Z51" s="2421"/>
      <c r="AA51" s="2422"/>
      <c r="AB51" s="2412"/>
      <c r="AC51" s="2423"/>
      <c r="AD51" s="2373"/>
    </row>
    <row r="52" spans="1:30" ht="16.5" customHeight="1">
      <c r="A52" s="2245"/>
      <c r="B52" s="2220"/>
      <c r="C52" s="1787" t="s">
        <v>105</v>
      </c>
      <c r="D52" s="2424"/>
      <c r="E52" s="2424"/>
      <c r="F52" s="2819"/>
      <c r="G52" s="2820"/>
      <c r="H52" s="2427">
        <f>IF(F52=500,$F$24,0)</f>
        <v>0</v>
      </c>
      <c r="I52" s="2428"/>
      <c r="J52" s="2429"/>
      <c r="K52" s="2430"/>
      <c r="L52" s="2431">
        <f>IF(D52="","",(K52-J52)*24)</f>
      </c>
      <c r="M52" s="2432">
        <f>IF(D52="","",(K52-J52)*24*60)</f>
      </c>
      <c r="N52" s="2433"/>
      <c r="O52" s="2821">
        <f>IF(D52="","",IF(N52="P","--","NO"))</f>
      </c>
      <c r="P52" s="2822"/>
      <c r="Q52" s="2823"/>
      <c r="R52" s="2498">
        <f>IF(F52=500,200,IF(F52=132,40,0))</f>
        <v>0</v>
      </c>
      <c r="S52" s="2503" t="str">
        <f>IF(N52="P",H52*R52*ROUND(M52/60,2)*0.1,"--")</f>
        <v>--</v>
      </c>
      <c r="T52" s="2504" t="str">
        <f>IF(AND(N52="F",O52="NO"),H52*R52,"--")</f>
        <v>--</v>
      </c>
      <c r="U52" s="2505" t="str">
        <f>IF(N52="F",H52*R52*ROUND(M52/60,2),"--")</f>
        <v>--</v>
      </c>
      <c r="V52" s="2441" t="str">
        <f>IF(N52="RF",H52*R52*ROUND(M52/60,2),"--")</f>
        <v>--</v>
      </c>
      <c r="W52" s="2443"/>
      <c r="X52" s="2443"/>
      <c r="Y52" s="2443"/>
      <c r="Z52" s="2443"/>
      <c r="AA52" s="2444"/>
      <c r="AB52" s="2445">
        <f>IF(D52="","","SI")</f>
      </c>
      <c r="AC52" s="2506">
        <f>IF(D52="","",SUM(S52:V52)*IF(AB52="SI",1,2))</f>
      </c>
      <c r="AD52" s="2373"/>
    </row>
    <row r="53" spans="1:30" ht="16.5" customHeight="1">
      <c r="A53" s="2245"/>
      <c r="B53" s="2220"/>
      <c r="C53" s="1766" t="s">
        <v>106</v>
      </c>
      <c r="D53" s="2447"/>
      <c r="E53" s="2448"/>
      <c r="F53" s="2819"/>
      <c r="G53" s="2820"/>
      <c r="H53" s="2427">
        <f>IF(F53=132,$F$24,0)</f>
        <v>0</v>
      </c>
      <c r="I53" s="2428"/>
      <c r="J53" s="2451"/>
      <c r="K53" s="2451"/>
      <c r="L53" s="2431">
        <f>IF(D53="","",(K53-J53)*24)</f>
      </c>
      <c r="M53" s="2432">
        <f>IF(D53="","",(K53-J53)*24*60)</f>
      </c>
      <c r="N53" s="2433"/>
      <c r="O53" s="2821">
        <f>IF(D53="","",IF(N53="P","--","NO"))</f>
      </c>
      <c r="P53" s="2822"/>
      <c r="Q53" s="2823"/>
      <c r="R53" s="2498">
        <f>IF(F53=500,200,IF(F53=132,40,0))</f>
        <v>0</v>
      </c>
      <c r="S53" s="2503" t="str">
        <f>IF(N53="P",H53*R53*ROUND(M53/60,2)*0.1,"--")</f>
        <v>--</v>
      </c>
      <c r="T53" s="2504" t="str">
        <f>IF(AND(N53="F",O53="NO"),H53*R53,"--")</f>
        <v>--</v>
      </c>
      <c r="U53" s="2505" t="str">
        <f>IF(N53="F",H53*R53*ROUND(M53/60,2),"--")</f>
        <v>--</v>
      </c>
      <c r="V53" s="2441" t="str">
        <f>IF(N53="RF",H53*R53*ROUND(M53/60,2),"--")</f>
        <v>--</v>
      </c>
      <c r="W53" s="2443"/>
      <c r="X53" s="2443"/>
      <c r="Y53" s="2443"/>
      <c r="Z53" s="2443"/>
      <c r="AA53" s="2444"/>
      <c r="AB53" s="2445">
        <f>IF(D53="","","SI")</f>
      </c>
      <c r="AC53" s="2506">
        <f>IF(D53="","",SUM(S53:V53)*IF(AB53="SI",1,2))</f>
      </c>
      <c r="AD53" s="2373"/>
    </row>
    <row r="54" spans="1:30" ht="16.5" customHeight="1" thickBot="1">
      <c r="A54" s="2245"/>
      <c r="B54" s="2220"/>
      <c r="C54" s="2351"/>
      <c r="D54" s="2452"/>
      <c r="E54" s="2453"/>
      <c r="F54" s="2826"/>
      <c r="G54" s="2827"/>
      <c r="H54" s="2456"/>
      <c r="I54" s="2457"/>
      <c r="J54" s="2458"/>
      <c r="K54" s="2459"/>
      <c r="L54" s="2460"/>
      <c r="M54" s="2461"/>
      <c r="N54" s="2462"/>
      <c r="O54" s="2828"/>
      <c r="P54" s="2829"/>
      <c r="Q54" s="2830"/>
      <c r="R54" s="2498"/>
      <c r="S54" s="2503"/>
      <c r="T54" s="2504"/>
      <c r="U54" s="2505"/>
      <c r="V54" s="2441"/>
      <c r="W54" s="2471"/>
      <c r="X54" s="2471"/>
      <c r="Y54" s="2471"/>
      <c r="Z54" s="2471"/>
      <c r="AA54" s="2472"/>
      <c r="AB54" s="2473"/>
      <c r="AC54" s="2506">
        <f>IF(D54="","",SUM(S54:V54)*IF(AB54="SI",1,2))</f>
      </c>
      <c r="AD54" s="2373"/>
    </row>
    <row r="55" spans="1:30" ht="16.5" customHeight="1" thickBot="1" thickTop="1">
      <c r="A55" s="2245"/>
      <c r="B55" s="2220"/>
      <c r="C55" s="2475"/>
      <c r="D55" s="2265"/>
      <c r="E55" s="2265"/>
      <c r="F55" s="2476"/>
      <c r="G55" s="2477"/>
      <c r="H55" s="2482"/>
      <c r="I55" s="2491"/>
      <c r="J55" s="2492"/>
      <c r="K55" s="2480"/>
      <c r="L55" s="2481"/>
      <c r="M55" s="2482"/>
      <c r="N55" s="2507"/>
      <c r="O55" s="2483"/>
      <c r="P55" s="2508"/>
      <c r="Q55" s="2509"/>
      <c r="R55" s="2510"/>
      <c r="S55" s="2510"/>
      <c r="T55" s="2510"/>
      <c r="U55" s="2490"/>
      <c r="V55" s="2490"/>
      <c r="W55" s="2490"/>
      <c r="X55" s="2490"/>
      <c r="Y55" s="2490"/>
      <c r="Z55" s="2490"/>
      <c r="AA55" s="2490"/>
      <c r="AB55" s="2490"/>
      <c r="AC55" s="2511">
        <f>SUM(AC51:AC54)</f>
        <v>0</v>
      </c>
      <c r="AD55" s="2373"/>
    </row>
    <row r="56" spans="1:30" ht="16.5" customHeight="1" thickBot="1" thickTop="1">
      <c r="A56" s="2245"/>
      <c r="B56" s="2220"/>
      <c r="C56" s="2475"/>
      <c r="D56" s="2265"/>
      <c r="E56" s="2265"/>
      <c r="F56" s="2476"/>
      <c r="G56" s="2477"/>
      <c r="H56" s="2377"/>
      <c r="I56" s="2242"/>
      <c r="J56" s="2376"/>
      <c r="K56" s="2242"/>
      <c r="L56" s="2480"/>
      <c r="M56" s="2481"/>
      <c r="N56" s="2482"/>
      <c r="O56" s="2483"/>
      <c r="P56" s="2484"/>
      <c r="Q56" s="2484"/>
      <c r="R56" s="2485"/>
      <c r="S56" s="2486"/>
      <c r="T56" s="2487"/>
      <c r="U56" s="2487"/>
      <c r="V56" s="2488"/>
      <c r="W56" s="2489"/>
      <c r="X56" s="2489"/>
      <c r="Y56" s="2489"/>
      <c r="Z56" s="2489"/>
      <c r="AA56" s="2489"/>
      <c r="AB56" s="2490"/>
      <c r="AC56" s="2493"/>
      <c r="AD56" s="2373"/>
    </row>
    <row r="57" spans="1:30" ht="49.5" customHeight="1" thickBot="1" thickTop="1">
      <c r="A57" s="2245"/>
      <c r="B57" s="2220"/>
      <c r="C57" s="2392" t="s">
        <v>30</v>
      </c>
      <c r="D57" s="2275" t="s">
        <v>59</v>
      </c>
      <c r="E57" s="2272" t="s">
        <v>60</v>
      </c>
      <c r="F57" s="2831" t="s">
        <v>61</v>
      </c>
      <c r="G57" s="2832"/>
      <c r="H57" s="2396" t="s">
        <v>37</v>
      </c>
      <c r="I57" s="2512"/>
      <c r="J57" s="2272" t="s">
        <v>38</v>
      </c>
      <c r="K57" s="2272" t="s">
        <v>39</v>
      </c>
      <c r="L57" s="2275" t="s">
        <v>40</v>
      </c>
      <c r="M57" s="2275" t="s">
        <v>41</v>
      </c>
      <c r="N57" s="2274" t="s">
        <v>176</v>
      </c>
      <c r="O57" s="2274" t="s">
        <v>42</v>
      </c>
      <c r="P57" s="2833" t="s">
        <v>44</v>
      </c>
      <c r="Q57" s="2834"/>
      <c r="R57" s="2396" t="s">
        <v>36</v>
      </c>
      <c r="S57" s="2513" t="s">
        <v>73</v>
      </c>
      <c r="T57" s="2514" t="s">
        <v>358</v>
      </c>
      <c r="U57" s="2515"/>
      <c r="V57" s="2516" t="s">
        <v>49</v>
      </c>
      <c r="W57" s="2517" t="s">
        <v>46</v>
      </c>
      <c r="Z57" s="2489"/>
      <c r="AA57" s="2489"/>
      <c r="AB57" s="2407" t="s">
        <v>51</v>
      </c>
      <c r="AC57" s="2518" t="s">
        <v>52</v>
      </c>
      <c r="AD57" s="2373"/>
    </row>
    <row r="58" spans="1:30" ht="16.5" customHeight="1" thickTop="1">
      <c r="A58" s="2245"/>
      <c r="B58" s="2220"/>
      <c r="C58" s="2519"/>
      <c r="D58" s="2520"/>
      <c r="E58" s="2520"/>
      <c r="F58" s="2840"/>
      <c r="G58" s="2841"/>
      <c r="H58" s="2521"/>
      <c r="I58" s="2522"/>
      <c r="J58" s="2523"/>
      <c r="K58" s="2523"/>
      <c r="L58" s="2524"/>
      <c r="M58" s="2524"/>
      <c r="N58" s="2520"/>
      <c r="O58" s="2525"/>
      <c r="P58" s="2840"/>
      <c r="Q58" s="2841"/>
      <c r="R58" s="2526"/>
      <c r="S58" s="2527"/>
      <c r="T58" s="2528"/>
      <c r="U58" s="2529"/>
      <c r="V58" s="2530"/>
      <c r="W58" s="2530"/>
      <c r="Z58" s="2489"/>
      <c r="AA58" s="2489"/>
      <c r="AB58" s="2531"/>
      <c r="AC58" s="2532"/>
      <c r="AD58" s="2373"/>
    </row>
    <row r="59" spans="1:30" ht="16.5" customHeight="1">
      <c r="A59" s="2245"/>
      <c r="B59" s="2220"/>
      <c r="C59" s="1766" t="s">
        <v>105</v>
      </c>
      <c r="D59" s="2161"/>
      <c r="E59" s="2162"/>
      <c r="F59" s="2835"/>
      <c r="G59" s="2836"/>
      <c r="H59" s="2534">
        <f>F59*$F$23</f>
        <v>0</v>
      </c>
      <c r="I59" s="2535"/>
      <c r="J59" s="2164"/>
      <c r="K59" s="2536"/>
      <c r="L59" s="1869">
        <f>IF(F59="","",(K59-J59)*24)</f>
      </c>
      <c r="M59" s="2315">
        <f>IF(D59="","",ROUND((K59-J59)*24*60,0))</f>
      </c>
      <c r="N59" s="2537"/>
      <c r="O59" s="2538">
        <f>IF(D59="","","--")</f>
      </c>
      <c r="P59" s="2824"/>
      <c r="Q59" s="2825"/>
      <c r="R59" s="2539">
        <f>IF(OR(N59="P",N59="RP"),$N$24/10,$N$24)</f>
        <v>20</v>
      </c>
      <c r="S59" s="2540" t="str">
        <f>IF(N59="P",H59*R59*ROUND(M59/60,2),"--")</f>
        <v>--</v>
      </c>
      <c r="T59" s="2541" t="str">
        <f>IF(AND(N59="F",P59="NO"),H59*R59,"--")</f>
        <v>--</v>
      </c>
      <c r="U59" s="2542" t="str">
        <f>IF(N59="F",H59*R59*ROUND(M59/60,2),"--")</f>
        <v>--</v>
      </c>
      <c r="V59" s="2543" t="str">
        <f>IF(N59="RF",H59*R59*ROUND(M59/60,2),"--")</f>
        <v>--</v>
      </c>
      <c r="W59" s="2543" t="str">
        <f>IF(O59="RP",J59*R59*P59/100*ROUND(N59/60,2),"--")</f>
        <v>--</v>
      </c>
      <c r="X59" s="2544"/>
      <c r="Y59" s="2544"/>
      <c r="Z59" s="2545"/>
      <c r="AA59" s="2545"/>
      <c r="AB59" s="2316">
        <f>IF(D59="","","SI")</f>
      </c>
      <c r="AC59" s="2546">
        <f>IF(D59="","",SUM(S59:W59)*IF(AB59="SI",1,2)*IF(AND(O59&lt;&gt;"--",N59="RF"),O59/100,1))</f>
      </c>
      <c r="AD59" s="2373"/>
    </row>
    <row r="60" spans="1:30" ht="16.5" customHeight="1">
      <c r="A60" s="2245"/>
      <c r="B60" s="2220"/>
      <c r="C60" s="1766" t="s">
        <v>106</v>
      </c>
      <c r="D60" s="2533"/>
      <c r="E60" s="2533"/>
      <c r="F60" s="2835"/>
      <c r="G60" s="2836"/>
      <c r="H60" s="2534">
        <f>F60*$F$23</f>
        <v>0</v>
      </c>
      <c r="I60" s="2547"/>
      <c r="J60" s="2079"/>
      <c r="K60" s="2080"/>
      <c r="L60" s="1859">
        <f>IF(F60="","",(K60-J60)*24)</f>
      </c>
      <c r="M60" s="2315">
        <f>IF(D60="","",ROUND((K60-J60)*24*60,0))</f>
      </c>
      <c r="N60" s="2537"/>
      <c r="O60" s="2538">
        <f>IF(D60="","","--")</f>
      </c>
      <c r="P60" s="2824"/>
      <c r="Q60" s="2825"/>
      <c r="R60" s="2539">
        <f>IF(OR(N60="P",N60="RP"),$N$24/10,$N$24)</f>
        <v>20</v>
      </c>
      <c r="S60" s="2540" t="str">
        <f>IF(N60="P",H60*R60*ROUND(M60/60,2),"--")</f>
        <v>--</v>
      </c>
      <c r="T60" s="2541" t="str">
        <f>IF(AND(N60="F",P60="NO"),H60*R60,"--")</f>
        <v>--</v>
      </c>
      <c r="U60" s="2542" t="str">
        <f>IF(N60="F",H60*R60*ROUND(M60/60,2),"--")</f>
        <v>--</v>
      </c>
      <c r="V60" s="2543" t="str">
        <f>IF(N60="RF",H60*R60*ROUND(M60/60,2),"--")</f>
        <v>--</v>
      </c>
      <c r="W60" s="2543" t="str">
        <f>IF(O60="RP",J60*R60*P60/100*ROUND(N60/60,2),"--")</f>
        <v>--</v>
      </c>
      <c r="X60" s="2548"/>
      <c r="Y60" s="2548"/>
      <c r="Z60" s="2549"/>
      <c r="AA60" s="2549"/>
      <c r="AB60" s="2316">
        <f>IF(D60="","","SI")</f>
      </c>
      <c r="AC60" s="2546">
        <f>IF(D60="","",SUM(S60:W60)*IF(AB60="SI",1,2)*IF(AND(O60&lt;&gt;"--",N60="RF"),O60/100,1))</f>
      </c>
      <c r="AD60" s="2373"/>
    </row>
    <row r="61" spans="1:30" ht="16.5" customHeight="1" thickBot="1">
      <c r="A61" s="2245"/>
      <c r="B61" s="2220"/>
      <c r="C61" s="1766" t="s">
        <v>107</v>
      </c>
      <c r="D61" s="2533"/>
      <c r="E61" s="2533"/>
      <c r="F61" s="2835"/>
      <c r="G61" s="2836"/>
      <c r="H61" s="2534">
        <f>F61*$F$23</f>
        <v>0</v>
      </c>
      <c r="I61" s="2550"/>
      <c r="J61" s="2079"/>
      <c r="K61" s="2080"/>
      <c r="L61" s="1859">
        <f>IF(F61="","",(K61-J61)*24)</f>
      </c>
      <c r="M61" s="2315">
        <f>IF(D61="","",ROUND((K61-J61)*24*60,0))</f>
      </c>
      <c r="N61" s="2537"/>
      <c r="O61" s="2538">
        <f>IF(D61="","","--")</f>
      </c>
      <c r="P61" s="2824"/>
      <c r="Q61" s="2825"/>
      <c r="R61" s="2539">
        <f>IF(OR(N61="P",N61="RP"),$N$24/10,$N$24)</f>
        <v>20</v>
      </c>
      <c r="S61" s="2540" t="str">
        <f>IF(N61="P",H61*R61*ROUND(M61/60,2),"--")</f>
        <v>--</v>
      </c>
      <c r="T61" s="2541" t="str">
        <f>IF(AND(N61="F",P61="NO"),H61*R61,"--")</f>
        <v>--</v>
      </c>
      <c r="U61" s="2542" t="str">
        <f>IF(N61="F",H61*R61*ROUND(M61/60,2),"--")</f>
        <v>--</v>
      </c>
      <c r="V61" s="2543" t="str">
        <f>IF(N61="RF",H61*R61*ROUND(M61/60,2),"--")</f>
        <v>--</v>
      </c>
      <c r="W61" s="2543" t="str">
        <f>IF(O61="RP",J61*R61*P61/100*ROUND(N61/60,2),"--")</f>
        <v>--</v>
      </c>
      <c r="X61" s="2548"/>
      <c r="Y61" s="2548"/>
      <c r="Z61" s="2549"/>
      <c r="AA61" s="2549"/>
      <c r="AB61" s="2316">
        <f>IF(D61="","","SI")</f>
      </c>
      <c r="AC61" s="2546">
        <f>IF(D61="","",SUM(S61:W61)*IF(AB61="SI",1,2)*IF(AND(O61&lt;&gt;"--",N61="RF"),O61/100,1))</f>
      </c>
      <c r="AD61" s="2373"/>
    </row>
    <row r="62" spans="1:30" ht="16.5" customHeight="1" thickBot="1" thickTop="1">
      <c r="A62" s="2245"/>
      <c r="B62" s="2220"/>
      <c r="C62" s="2551"/>
      <c r="D62" s="2552"/>
      <c r="E62" s="2552"/>
      <c r="F62" s="2837"/>
      <c r="G62" s="2838"/>
      <c r="H62" s="2553"/>
      <c r="I62" s="2554"/>
      <c r="J62" s="2555"/>
      <c r="K62" s="2556"/>
      <c r="L62" s="2557"/>
      <c r="M62" s="2558"/>
      <c r="N62" s="2559"/>
      <c r="O62" s="2560"/>
      <c r="P62" s="2828"/>
      <c r="Q62" s="2830"/>
      <c r="R62" s="2561"/>
      <c r="S62" s="2562"/>
      <c r="T62" s="2563"/>
      <c r="U62" s="2564"/>
      <c r="V62" s="2565"/>
      <c r="W62" s="2565"/>
      <c r="X62" s="2566"/>
      <c r="Y62" s="2566"/>
      <c r="Z62" s="2471"/>
      <c r="AA62" s="2471"/>
      <c r="AB62" s="2359"/>
      <c r="AC62" s="2567"/>
      <c r="AD62" s="2373"/>
    </row>
    <row r="63" spans="1:30" ht="16.5" customHeight="1" thickBot="1" thickTop="1">
      <c r="A63" s="2245"/>
      <c r="B63" s="2220"/>
      <c r="C63" s="2475"/>
      <c r="D63" s="2265"/>
      <c r="E63" s="2265"/>
      <c r="F63" s="2476"/>
      <c r="G63" s="2477"/>
      <c r="H63" s="2377"/>
      <c r="J63" s="2491"/>
      <c r="K63" s="2492"/>
      <c r="L63" s="2480"/>
      <c r="M63" s="2481"/>
      <c r="N63" s="2482"/>
      <c r="O63" s="2483"/>
      <c r="P63" s="2484"/>
      <c r="Q63" s="2484"/>
      <c r="R63" s="2485"/>
      <c r="S63" s="2486"/>
      <c r="T63" s="2487"/>
      <c r="U63" s="2487"/>
      <c r="V63" s="2488"/>
      <c r="W63" s="2489"/>
      <c r="X63" s="2489"/>
      <c r="Y63" s="2489"/>
      <c r="Z63" s="2489"/>
      <c r="AA63" s="2489"/>
      <c r="AB63" s="2490"/>
      <c r="AC63" s="2385">
        <f>SUM(AC58:AC62)</f>
        <v>0</v>
      </c>
      <c r="AD63" s="2373"/>
    </row>
    <row r="64" spans="1:30" ht="16.5" customHeight="1" thickBot="1" thickTop="1">
      <c r="A64" s="2245"/>
      <c r="B64" s="2220"/>
      <c r="C64" s="2475"/>
      <c r="D64" s="2265"/>
      <c r="E64" s="2265"/>
      <c r="F64" s="2476"/>
      <c r="G64" s="2477"/>
      <c r="H64" s="2377"/>
      <c r="J64" s="2491"/>
      <c r="K64" s="2492"/>
      <c r="L64" s="2480"/>
      <c r="M64" s="2481"/>
      <c r="N64" s="2482"/>
      <c r="O64" s="2483"/>
      <c r="P64" s="2484"/>
      <c r="Q64" s="2484"/>
      <c r="R64" s="2485"/>
      <c r="S64" s="2486"/>
      <c r="T64" s="2487"/>
      <c r="U64" s="2487"/>
      <c r="V64" s="2488"/>
      <c r="W64" s="2489"/>
      <c r="X64" s="2489"/>
      <c r="Y64" s="2489"/>
      <c r="Z64" s="2489"/>
      <c r="AA64" s="2489"/>
      <c r="AB64" s="2490"/>
      <c r="AC64" s="2493"/>
      <c r="AD64" s="2373"/>
    </row>
    <row r="65" spans="1:30" ht="16.5" customHeight="1" thickBot="1" thickTop="1">
      <c r="A65" s="2245"/>
      <c r="B65" s="2220"/>
      <c r="C65" s="2475"/>
      <c r="D65" s="2265"/>
      <c r="E65" s="2265"/>
      <c r="F65" s="2476"/>
      <c r="G65" s="2477"/>
      <c r="H65" s="2482"/>
      <c r="I65" s="2491"/>
      <c r="J65" s="2263" t="s">
        <v>122</v>
      </c>
      <c r="K65" s="2264">
        <f>AC48+AC41+AC55+AC63</f>
        <v>78433.03358456</v>
      </c>
      <c r="L65" s="2481"/>
      <c r="M65" s="2482"/>
      <c r="N65" s="2568"/>
      <c r="O65" s="2484"/>
      <c r="P65" s="2508"/>
      <c r="Q65" s="2509"/>
      <c r="R65" s="2510"/>
      <c r="S65" s="2510"/>
      <c r="T65" s="2510"/>
      <c r="U65" s="2490"/>
      <c r="V65" s="2490"/>
      <c r="W65" s="2490"/>
      <c r="X65" s="2490"/>
      <c r="Y65" s="2490"/>
      <c r="Z65" s="2490"/>
      <c r="AA65" s="2490"/>
      <c r="AB65" s="2490"/>
      <c r="AC65" s="2569"/>
      <c r="AD65" s="2373"/>
    </row>
    <row r="66" spans="1:30" ht="13.5" customHeight="1" thickTop="1">
      <c r="A66" s="2245"/>
      <c r="B66" s="2246"/>
      <c r="C66" s="2250"/>
      <c r="D66" s="2570"/>
      <c r="E66" s="2571"/>
      <c r="F66" s="2572"/>
      <c r="G66" s="2573"/>
      <c r="H66" s="2573"/>
      <c r="I66" s="2571"/>
      <c r="J66" s="2574"/>
      <c r="K66" s="2574"/>
      <c r="L66" s="2571"/>
      <c r="M66" s="2571"/>
      <c r="N66" s="2571"/>
      <c r="O66" s="2575"/>
      <c r="P66" s="2571"/>
      <c r="Q66" s="2571"/>
      <c r="R66" s="2576"/>
      <c r="S66" s="2577"/>
      <c r="T66" s="2577"/>
      <c r="U66" s="2578"/>
      <c r="AC66" s="2578"/>
      <c r="AD66" s="2579"/>
    </row>
    <row r="67" spans="1:30" ht="16.5" customHeight="1">
      <c r="A67" s="2245"/>
      <c r="B67" s="2246"/>
      <c r="C67" s="2580" t="s">
        <v>123</v>
      </c>
      <c r="D67" s="2581" t="s">
        <v>180</v>
      </c>
      <c r="E67" s="2571"/>
      <c r="F67" s="2572"/>
      <c r="G67" s="2573"/>
      <c r="H67" s="2573"/>
      <c r="I67" s="2571"/>
      <c r="J67" s="2574"/>
      <c r="K67" s="2574"/>
      <c r="L67" s="2571"/>
      <c r="M67" s="2571"/>
      <c r="N67" s="2571"/>
      <c r="O67" s="2575"/>
      <c r="P67" s="2571"/>
      <c r="Q67" s="2571"/>
      <c r="R67" s="2576"/>
      <c r="S67" s="2577"/>
      <c r="T67" s="2577"/>
      <c r="U67" s="2578"/>
      <c r="AC67" s="2578"/>
      <c r="AD67" s="2579"/>
    </row>
    <row r="68" spans="1:30" ht="16.5" customHeight="1">
      <c r="A68" s="2245"/>
      <c r="B68" s="2246"/>
      <c r="C68" s="2580"/>
      <c r="D68" s="2570"/>
      <c r="E68" s="2571"/>
      <c r="F68" s="2572"/>
      <c r="G68" s="2573"/>
      <c r="H68" s="2573"/>
      <c r="I68" s="2571"/>
      <c r="J68" s="2574"/>
      <c r="K68" s="2574"/>
      <c r="L68" s="2571"/>
      <c r="M68" s="2571"/>
      <c r="N68" s="2571"/>
      <c r="O68" s="2575"/>
      <c r="P68" s="2571"/>
      <c r="Q68" s="2571"/>
      <c r="R68" s="2571"/>
      <c r="S68" s="2576"/>
      <c r="T68" s="2577"/>
      <c r="AD68" s="2579"/>
    </row>
    <row r="69" spans="2:30" s="2245" customFormat="1" ht="16.5" customHeight="1">
      <c r="B69" s="2246"/>
      <c r="C69" s="2250"/>
      <c r="D69" s="2259" t="s">
        <v>5</v>
      </c>
      <c r="E69" s="2376" t="s">
        <v>124</v>
      </c>
      <c r="F69" s="2376" t="s">
        <v>125</v>
      </c>
      <c r="G69" s="2582" t="s">
        <v>181</v>
      </c>
      <c r="H69" s="2377"/>
      <c r="I69" s="2376"/>
      <c r="J69" s="2206"/>
      <c r="K69" s="2206"/>
      <c r="L69" s="2583" t="s">
        <v>182</v>
      </c>
      <c r="M69" s="2206"/>
      <c r="N69" s="2206"/>
      <c r="O69" s="2206"/>
      <c r="P69" s="2206"/>
      <c r="Q69" s="2584"/>
      <c r="R69" s="2584"/>
      <c r="S69" s="2247"/>
      <c r="T69" s="2206"/>
      <c r="U69" s="2206"/>
      <c r="V69" s="2206"/>
      <c r="W69" s="2206"/>
      <c r="X69" s="2247"/>
      <c r="Y69" s="2247"/>
      <c r="Z69" s="2247"/>
      <c r="AA69" s="2247"/>
      <c r="AB69" s="2247"/>
      <c r="AC69" s="2585" t="s">
        <v>184</v>
      </c>
      <c r="AD69" s="2579"/>
    </row>
    <row r="70" spans="2:30" s="2245" customFormat="1" ht="16.5" customHeight="1">
      <c r="B70" s="2246"/>
      <c r="C70" s="2250"/>
      <c r="D70" s="2376" t="s">
        <v>366</v>
      </c>
      <c r="E70" s="2586">
        <v>285</v>
      </c>
      <c r="F70" s="2586">
        <v>500</v>
      </c>
      <c r="G70" s="2587">
        <f>E70*$F$22*$N$23/100</f>
        <v>982345.2731999999</v>
      </c>
      <c r="H70" s="2587"/>
      <c r="I70" s="2587"/>
      <c r="J70" s="2235"/>
      <c r="K70" s="2206"/>
      <c r="L70" s="2588">
        <v>1732669</v>
      </c>
      <c r="M70" s="2235"/>
      <c r="N70" s="2589" t="s">
        <v>381</v>
      </c>
      <c r="O70" s="2206"/>
      <c r="P70" s="2206"/>
      <c r="Q70" s="2584"/>
      <c r="R70" s="2584"/>
      <c r="S70" s="2247"/>
      <c r="T70" s="2206"/>
      <c r="U70" s="2206"/>
      <c r="V70" s="2206"/>
      <c r="W70" s="2206"/>
      <c r="X70" s="2247"/>
      <c r="Y70" s="2247"/>
      <c r="Z70" s="2247"/>
      <c r="AA70" s="2247"/>
      <c r="AB70" s="2590"/>
      <c r="AC70" s="2591">
        <f>L70+G70</f>
        <v>2715014.2731999997</v>
      </c>
      <c r="AD70" s="2579"/>
    </row>
    <row r="71" spans="2:30" s="2245" customFormat="1" ht="16.5" customHeight="1">
      <c r="B71" s="2246"/>
      <c r="C71" s="2250"/>
      <c r="D71" s="2592"/>
      <c r="E71" s="2586"/>
      <c r="F71" s="2586"/>
      <c r="G71" s="2587"/>
      <c r="H71" s="2592"/>
      <c r="I71" s="2593"/>
      <c r="J71" s="2235"/>
      <c r="K71" s="2206"/>
      <c r="L71" s="2587"/>
      <c r="M71" s="2235"/>
      <c r="N71" s="2589"/>
      <c r="O71" s="2594"/>
      <c r="P71" s="2206"/>
      <c r="Q71" s="2584"/>
      <c r="R71" s="2584"/>
      <c r="S71" s="2247"/>
      <c r="T71" s="2206"/>
      <c r="U71" s="2206"/>
      <c r="V71" s="2206"/>
      <c r="W71" s="2206"/>
      <c r="X71" s="2247"/>
      <c r="Y71" s="2247"/>
      <c r="Z71" s="2247"/>
      <c r="AA71" s="2247"/>
      <c r="AB71" s="2247"/>
      <c r="AC71" s="2591"/>
      <c r="AD71" s="2579"/>
    </row>
    <row r="72" spans="1:30" ht="16.5" customHeight="1">
      <c r="A72" s="2245"/>
      <c r="B72" s="2246"/>
      <c r="C72" s="2250"/>
      <c r="D72" s="2259" t="s">
        <v>367</v>
      </c>
      <c r="E72" s="2376" t="s">
        <v>139</v>
      </c>
      <c r="F72" s="2376" t="s">
        <v>125</v>
      </c>
      <c r="G72" s="2582" t="s">
        <v>185</v>
      </c>
      <c r="I72" s="2595"/>
      <c r="J72" s="2376"/>
      <c r="L72" s="2583"/>
      <c r="M72" s="2595"/>
      <c r="N72" s="2596"/>
      <c r="O72" s="2584"/>
      <c r="P72" s="2584"/>
      <c r="Q72" s="2584"/>
      <c r="R72" s="2584"/>
      <c r="S72" s="2584"/>
      <c r="AC72" s="2591"/>
      <c r="AD72" s="2579"/>
    </row>
    <row r="73" spans="1:30" ht="16.5" customHeight="1">
      <c r="A73" s="2245"/>
      <c r="B73" s="2246"/>
      <c r="C73" s="2250"/>
      <c r="D73" s="2376" t="s">
        <v>368</v>
      </c>
      <c r="E73" s="2586">
        <v>120</v>
      </c>
      <c r="F73" s="2586">
        <v>500</v>
      </c>
      <c r="G73" s="2587">
        <f>E73*F23*N23</f>
        <v>113742.72</v>
      </c>
      <c r="H73" s="2235"/>
      <c r="I73" s="2235"/>
      <c r="J73" s="2588"/>
      <c r="L73" s="2587"/>
      <c r="M73" s="2235"/>
      <c r="N73" s="2589"/>
      <c r="O73" s="2597"/>
      <c r="P73" s="2597"/>
      <c r="Q73" s="2597"/>
      <c r="R73" s="2597"/>
      <c r="S73" s="2597"/>
      <c r="AC73" s="2598">
        <f>G73+L73</f>
        <v>113742.72</v>
      </c>
      <c r="AD73" s="2579"/>
    </row>
    <row r="74" spans="1:30" ht="16.5" customHeight="1">
      <c r="A74" s="2245"/>
      <c r="B74" s="2246"/>
      <c r="C74" s="2250"/>
      <c r="D74" s="2376" t="s">
        <v>369</v>
      </c>
      <c r="E74" s="2586">
        <v>120</v>
      </c>
      <c r="F74" s="2586">
        <v>500</v>
      </c>
      <c r="G74" s="2587">
        <f>E74*F23*N23</f>
        <v>113742.72</v>
      </c>
      <c r="H74" s="2235"/>
      <c r="I74" s="2235"/>
      <c r="J74" s="2588"/>
      <c r="L74" s="2588"/>
      <c r="M74" s="2235"/>
      <c r="N74" s="2589"/>
      <c r="O74" s="2597"/>
      <c r="P74" s="2597"/>
      <c r="Q74" s="2597"/>
      <c r="R74" s="2597"/>
      <c r="S74" s="2597"/>
      <c r="AC74" s="2598">
        <f>G74+L74</f>
        <v>113742.72</v>
      </c>
      <c r="AD74" s="2579"/>
    </row>
    <row r="75" spans="1:30" ht="16.5" customHeight="1">
      <c r="A75" s="2245"/>
      <c r="B75" s="2246"/>
      <c r="C75" s="2250"/>
      <c r="D75" s="2376" t="s">
        <v>370</v>
      </c>
      <c r="E75" s="2586">
        <v>120</v>
      </c>
      <c r="F75" s="2586">
        <v>500</v>
      </c>
      <c r="G75" s="2587">
        <f>E75*F23*N23</f>
        <v>113742.72</v>
      </c>
      <c r="H75" s="2235"/>
      <c r="I75" s="2235"/>
      <c r="J75" s="2588"/>
      <c r="L75" s="2588"/>
      <c r="M75" s="2235"/>
      <c r="N75" s="2589"/>
      <c r="O75" s="2597"/>
      <c r="P75" s="2597"/>
      <c r="Q75" s="2597"/>
      <c r="R75" s="2597"/>
      <c r="S75" s="2597"/>
      <c r="AC75" s="2598">
        <f>G75+L75</f>
        <v>113742.72</v>
      </c>
      <c r="AD75" s="2579"/>
    </row>
    <row r="76" spans="1:30" ht="16.5" customHeight="1">
      <c r="A76" s="2245"/>
      <c r="B76" s="2246"/>
      <c r="C76" s="2250"/>
      <c r="D76" s="2376" t="s">
        <v>371</v>
      </c>
      <c r="E76" s="2586">
        <v>120</v>
      </c>
      <c r="F76" s="2586">
        <v>500</v>
      </c>
      <c r="G76" s="2587">
        <f>E76*F23*N23</f>
        <v>113742.72</v>
      </c>
      <c r="H76" s="2235"/>
      <c r="I76" s="2235"/>
      <c r="J76" s="2588"/>
      <c r="L76" s="2588"/>
      <c r="M76" s="2235"/>
      <c r="N76" s="2589"/>
      <c r="O76" s="2597"/>
      <c r="P76" s="2597"/>
      <c r="Q76" s="2597"/>
      <c r="R76" s="2597"/>
      <c r="S76" s="2597"/>
      <c r="AC76" s="2598">
        <f>G76+L76</f>
        <v>113742.72</v>
      </c>
      <c r="AD76" s="2579"/>
    </row>
    <row r="77" spans="1:30" ht="6" customHeight="1" thickBot="1">
      <c r="A77" s="2245"/>
      <c r="B77" s="2246"/>
      <c r="C77" s="2250"/>
      <c r="D77" s="2376"/>
      <c r="E77" s="2586"/>
      <c r="F77" s="2586"/>
      <c r="G77" s="2586"/>
      <c r="H77" s="2235"/>
      <c r="I77" s="2235"/>
      <c r="J77" s="2587"/>
      <c r="L77" s="2588"/>
      <c r="M77" s="2235"/>
      <c r="N77" s="2589"/>
      <c r="O77" s="2597"/>
      <c r="P77" s="2597"/>
      <c r="Q77" s="2597"/>
      <c r="R77" s="2597"/>
      <c r="S77" s="2597"/>
      <c r="AC77" s="2598"/>
      <c r="AD77" s="2579"/>
    </row>
    <row r="78" spans="1:30" ht="18" customHeight="1" thickBot="1" thickTop="1">
      <c r="A78" s="2245"/>
      <c r="B78" s="2246"/>
      <c r="C78" s="2250"/>
      <c r="D78" s="2574"/>
      <c r="E78" s="2255"/>
      <c r="F78" s="2376"/>
      <c r="G78" s="2376"/>
      <c r="H78" s="2377"/>
      <c r="J78" s="2376"/>
      <c r="L78" s="2599"/>
      <c r="M78" s="2596"/>
      <c r="N78" s="2596"/>
      <c r="O78" s="2584"/>
      <c r="P78" s="2584"/>
      <c r="Q78" s="2584"/>
      <c r="R78" s="2584"/>
      <c r="S78" s="2584"/>
      <c r="AB78" s="2600" t="s">
        <v>164</v>
      </c>
      <c r="AC78" s="2601">
        <f>SUM(AC70:AC76)</f>
        <v>3169985.1532000005</v>
      </c>
      <c r="AD78" s="2579"/>
    </row>
    <row r="79" spans="2:30" ht="16.5" customHeight="1" thickBot="1" thickTop="1">
      <c r="B79" s="2246"/>
      <c r="E79" s="2376"/>
      <c r="F79" s="2602"/>
      <c r="G79" s="2375"/>
      <c r="H79" s="2574"/>
      <c r="I79" s="2574"/>
      <c r="J79" s="2574"/>
      <c r="K79" s="2376"/>
      <c r="L79" s="2376"/>
      <c r="M79" s="2574"/>
      <c r="N79" s="2376"/>
      <c r="O79" s="2574"/>
      <c r="P79" s="2574"/>
      <c r="Q79" s="2574"/>
      <c r="R79" s="2574"/>
      <c r="S79" s="2574"/>
      <c r="T79" s="2574"/>
      <c r="U79" s="2574"/>
      <c r="AC79" s="2574"/>
      <c r="AD79" s="2579"/>
    </row>
    <row r="80" spans="2:30" ht="16.5" customHeight="1" thickBot="1" thickTop="1">
      <c r="B80" s="2246"/>
      <c r="C80" s="2580"/>
      <c r="D80" s="2603"/>
      <c r="E80" s="2376"/>
      <c r="F80" s="2602"/>
      <c r="G80" s="2375"/>
      <c r="H80" s="2574"/>
      <c r="I80" s="2574"/>
      <c r="J80" s="2574"/>
      <c r="K80" s="2376"/>
      <c r="L80" s="2376"/>
      <c r="M80" s="2574"/>
      <c r="N80" s="2376"/>
      <c r="O80" s="2574"/>
      <c r="P80" s="2574"/>
      <c r="Q80" s="2574"/>
      <c r="R80" s="2574"/>
      <c r="S80" s="2574"/>
      <c r="T80" s="2574"/>
      <c r="U80" s="2574"/>
      <c r="AB80" s="2600" t="s">
        <v>333</v>
      </c>
      <c r="AC80" s="2601">
        <v>2594916.2679999997</v>
      </c>
      <c r="AD80" s="2579"/>
    </row>
    <row r="81" spans="2:30" ht="16.5" customHeight="1" thickTop="1">
      <c r="B81" s="2246"/>
      <c r="C81" s="2580" t="s">
        <v>128</v>
      </c>
      <c r="D81" s="2603" t="s">
        <v>129</v>
      </c>
      <c r="E81" s="2376"/>
      <c r="F81" s="2602"/>
      <c r="G81" s="2375"/>
      <c r="H81" s="2574"/>
      <c r="I81" s="2574"/>
      <c r="J81" s="2574"/>
      <c r="K81" s="2376"/>
      <c r="L81" s="2376"/>
      <c r="M81" s="2574"/>
      <c r="N81" s="2376"/>
      <c r="O81" s="2574"/>
      <c r="P81" s="2574"/>
      <c r="Q81" s="2574"/>
      <c r="R81" s="2574"/>
      <c r="S81" s="2574"/>
      <c r="T81" s="2574"/>
      <c r="U81" s="2574"/>
      <c r="AC81" s="2574"/>
      <c r="AD81" s="2579"/>
    </row>
    <row r="82" spans="2:30" s="2245" customFormat="1" ht="16.5" customHeight="1">
      <c r="B82" s="2246"/>
      <c r="C82" s="2250"/>
      <c r="D82" s="2259" t="s">
        <v>130</v>
      </c>
      <c r="E82" s="2604">
        <f>10*K65*K29/AC78</f>
        <v>25681.780192782397</v>
      </c>
      <c r="G82" s="2375"/>
      <c r="L82" s="2376"/>
      <c r="N82" s="2376"/>
      <c r="O82" s="2377"/>
      <c r="V82" s="2206"/>
      <c r="W82" s="2206"/>
      <c r="AD82" s="2579"/>
    </row>
    <row r="83" spans="2:30" s="2245" customFormat="1" ht="16.5" customHeight="1">
      <c r="B83" s="2246"/>
      <c r="C83" s="2250"/>
      <c r="E83" s="2605"/>
      <c r="F83" s="2260"/>
      <c r="G83" s="2375"/>
      <c r="J83" s="2375"/>
      <c r="K83" s="2390"/>
      <c r="L83" s="2376"/>
      <c r="M83" s="2376"/>
      <c r="N83" s="2376"/>
      <c r="O83" s="2377"/>
      <c r="P83" s="2376"/>
      <c r="Q83" s="2376"/>
      <c r="R83" s="2389"/>
      <c r="S83" s="2389"/>
      <c r="T83" s="2389"/>
      <c r="U83" s="2606"/>
      <c r="V83" s="2206"/>
      <c r="W83" s="2206"/>
      <c r="AD83" s="2579"/>
    </row>
    <row r="84" spans="2:30" ht="16.5" customHeight="1">
      <c r="B84" s="2246"/>
      <c r="C84" s="2250"/>
      <c r="D84" s="2607" t="s">
        <v>174</v>
      </c>
      <c r="E84" s="2608"/>
      <c r="F84" s="2260"/>
      <c r="G84" s="2375"/>
      <c r="H84" s="2574"/>
      <c r="I84" s="2574"/>
      <c r="O84" s="2377"/>
      <c r="P84" s="2583" t="s">
        <v>372</v>
      </c>
      <c r="R84" s="2595"/>
      <c r="S84" s="2595"/>
      <c r="T84" s="2595"/>
      <c r="U84" s="2596"/>
      <c r="AC84" s="2596"/>
      <c r="AD84" s="2579"/>
    </row>
    <row r="85" spans="2:30" ht="16.5" customHeight="1" thickBot="1">
      <c r="B85" s="2246"/>
      <c r="C85" s="2250"/>
      <c r="D85" s="2607"/>
      <c r="E85" s="2608"/>
      <c r="F85" s="2260"/>
      <c r="G85" s="2375"/>
      <c r="H85" s="2574"/>
      <c r="I85" s="2574"/>
      <c r="N85" s="2376"/>
      <c r="O85" s="2377"/>
      <c r="Q85" s="2376"/>
      <c r="R85" s="2595"/>
      <c r="S85" s="2595"/>
      <c r="T85" s="2595"/>
      <c r="U85" s="2596"/>
      <c r="AC85" s="2596"/>
      <c r="AD85" s="2579"/>
    </row>
    <row r="86" spans="2:30" s="2615" customFormat="1" ht="24" thickBot="1" thickTop="1">
      <c r="B86" s="2609"/>
      <c r="C86" s="2610"/>
      <c r="D86" s="2611"/>
      <c r="E86" s="2612"/>
      <c r="F86" s="2613"/>
      <c r="G86" s="2614"/>
      <c r="I86" s="2206"/>
      <c r="J86" s="2616" t="s">
        <v>132</v>
      </c>
      <c r="K86" s="2617">
        <f>IF(E82&gt;3*K29,K29*3,E82)</f>
        <v>25681.780192782397</v>
      </c>
      <c r="L86" s="2618"/>
      <c r="M86" s="2839"/>
      <c r="N86" s="2839"/>
      <c r="O86" s="2839"/>
      <c r="P86" s="2619"/>
      <c r="Q86" s="2619"/>
      <c r="R86" s="2620"/>
      <c r="S86" s="2620"/>
      <c r="T86" s="2620"/>
      <c r="U86" s="2621"/>
      <c r="V86" s="2206"/>
      <c r="W86" s="2206"/>
      <c r="AC86" s="2621"/>
      <c r="AD86" s="2622"/>
    </row>
    <row r="87" spans="2:30" ht="16.5" customHeight="1" thickBot="1" thickTop="1">
      <c r="B87" s="2623"/>
      <c r="C87" s="2624"/>
      <c r="D87" s="2624"/>
      <c r="E87" s="2624"/>
      <c r="F87" s="2624"/>
      <c r="G87" s="2624"/>
      <c r="H87" s="2624"/>
      <c r="I87" s="2624"/>
      <c r="J87" s="2624"/>
      <c r="K87" s="2624"/>
      <c r="L87" s="2624"/>
      <c r="M87" s="2624"/>
      <c r="N87" s="2624"/>
      <c r="O87" s="2624"/>
      <c r="P87" s="2624"/>
      <c r="Q87" s="2624"/>
      <c r="R87" s="2624"/>
      <c r="S87" s="2624"/>
      <c r="T87" s="2624"/>
      <c r="U87" s="2624"/>
      <c r="V87" s="2625"/>
      <c r="W87" s="2625"/>
      <c r="X87" s="2625"/>
      <c r="Y87" s="2625"/>
      <c r="Z87" s="2625"/>
      <c r="AA87" s="2625"/>
      <c r="AB87" s="2625"/>
      <c r="AC87" s="2624"/>
      <c r="AD87" s="2626"/>
    </row>
    <row r="88" spans="2:23" ht="16.5" customHeight="1" thickTop="1">
      <c r="B88" s="2242"/>
      <c r="C88" s="2627"/>
      <c r="W88" s="2242"/>
    </row>
  </sheetData>
  <sheetProtection password="CC12"/>
  <mergeCells count="24">
    <mergeCell ref="F61:G61"/>
    <mergeCell ref="P61:Q61"/>
    <mergeCell ref="F62:G62"/>
    <mergeCell ref="P62:Q62"/>
    <mergeCell ref="M86:O86"/>
    <mergeCell ref="F58:G58"/>
    <mergeCell ref="P58:Q58"/>
    <mergeCell ref="F59:G59"/>
    <mergeCell ref="P59:Q59"/>
    <mergeCell ref="F60:G60"/>
    <mergeCell ref="P60:Q60"/>
    <mergeCell ref="F53:G53"/>
    <mergeCell ref="O53:Q53"/>
    <mergeCell ref="F54:G54"/>
    <mergeCell ref="O54:Q54"/>
    <mergeCell ref="F57:G57"/>
    <mergeCell ref="P57:Q57"/>
    <mergeCell ref="K24:M24"/>
    <mergeCell ref="F50:G50"/>
    <mergeCell ref="O50:Q50"/>
    <mergeCell ref="F51:G51"/>
    <mergeCell ref="O51:Q51"/>
    <mergeCell ref="F52:G52"/>
    <mergeCell ref="O52:Q52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portrait" paperSize="9" scale="40" r:id="rId2"/>
  <headerFooter alignWithMargins="0">
    <oddFooter>&amp;L&amp;"Times New Roman,Normal"&amp;8&amp;Z&amp;F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AG62"/>
  <sheetViews>
    <sheetView zoomScale="75" zoomScaleNormal="75" zoomScalePageLayoutView="0" workbookViewId="0" topLeftCell="C37">
      <selection activeCell="M57" sqref="M57"/>
    </sheetView>
  </sheetViews>
  <sheetFormatPr defaultColWidth="11.421875" defaultRowHeight="12.75"/>
  <cols>
    <col min="1" max="1" width="29.57421875" style="7" customWidth="1"/>
    <col min="2" max="2" width="19.140625" style="7" customWidth="1"/>
    <col min="3" max="3" width="4.7109375" style="7" customWidth="1"/>
    <col min="4" max="4" width="30.7109375" style="7" customWidth="1"/>
    <col min="5" max="5" width="20.7109375" style="7" customWidth="1"/>
    <col min="6" max="6" width="15.00390625" style="7" customWidth="1"/>
    <col min="7" max="7" width="14.7109375" style="7" customWidth="1"/>
    <col min="8" max="8" width="13.8515625" style="7" hidden="1" customWidth="1"/>
    <col min="9" max="9" width="12.140625" style="7" hidden="1" customWidth="1"/>
    <col min="10" max="11" width="18.7109375" style="7" customWidth="1"/>
    <col min="12" max="13" width="10.7109375" style="7" customWidth="1"/>
    <col min="14" max="14" width="9.7109375" style="7" customWidth="1"/>
    <col min="15" max="15" width="10.57421875" style="7" customWidth="1"/>
    <col min="16" max="16" width="8.421875" style="7" customWidth="1"/>
    <col min="17" max="17" width="6.00390625" style="7" bestFit="1" customWidth="1"/>
    <col min="18" max="19" width="12.28125" style="7" hidden="1" customWidth="1"/>
    <col min="20" max="27" width="5.28125" style="7" hidden="1" customWidth="1"/>
    <col min="28" max="28" width="9.7109375" style="7" customWidth="1"/>
    <col min="29" max="29" width="17.28125" style="7" customWidth="1"/>
    <col min="30" max="30" width="19.140625" style="7" customWidth="1"/>
    <col min="31" max="31" width="4.140625" style="7" customWidth="1"/>
    <col min="32" max="32" width="7.140625" style="7" customWidth="1"/>
    <col min="33" max="33" width="5.28125" style="7" customWidth="1"/>
    <col min="34" max="34" width="5.421875" style="7" customWidth="1"/>
    <col min="35" max="35" width="4.7109375" style="7" customWidth="1"/>
    <col min="36" max="36" width="5.28125" style="7" customWidth="1"/>
    <col min="37" max="38" width="13.28125" style="7" customWidth="1"/>
    <col min="39" max="39" width="6.57421875" style="7" customWidth="1"/>
    <col min="40" max="40" width="6.421875" style="7" customWidth="1"/>
    <col min="41" max="44" width="11.421875" style="7" customWidth="1"/>
    <col min="45" max="45" width="12.7109375" style="7" customWidth="1"/>
    <col min="46" max="48" width="11.421875" style="7" customWidth="1"/>
    <col min="49" max="49" width="21.00390625" style="7" customWidth="1"/>
    <col min="50" max="16384" width="11.421875" style="7" customWidth="1"/>
  </cols>
  <sheetData>
    <row r="1" spans="1:30" ht="13.5">
      <c r="A1" s="81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AD1" s="5"/>
    </row>
    <row r="2" spans="1:23" ht="27" customHeight="1">
      <c r="A2" s="8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30" s="603" customFormat="1" ht="30.75">
      <c r="A3" s="600"/>
      <c r="B3" s="601" t="str">
        <f>'TOT-0815'!B2</f>
        <v>ANEXO III al Memorándum D.T.E.E. N°   580 / 2016          .-</v>
      </c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AB3" s="602"/>
      <c r="AC3" s="602"/>
      <c r="AD3" s="602"/>
    </row>
    <row r="4" spans="1:2" s="10" customFormat="1" ht="11.25">
      <c r="A4" s="824" t="s">
        <v>2</v>
      </c>
      <c r="B4" s="275"/>
    </row>
    <row r="5" spans="1:2" s="10" customFormat="1" ht="12" thickBot="1">
      <c r="A5" s="824" t="s">
        <v>3</v>
      </c>
      <c r="B5" s="824"/>
    </row>
    <row r="6" spans="1:30" ht="16.5" customHeight="1" thickTop="1">
      <c r="A6" s="6"/>
      <c r="B6" s="83"/>
      <c r="C6" s="84"/>
      <c r="D6" s="84"/>
      <c r="E6" s="85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604"/>
      <c r="X6" s="604"/>
      <c r="Y6" s="604"/>
      <c r="Z6" s="604"/>
      <c r="AA6" s="604"/>
      <c r="AB6" s="604"/>
      <c r="AC6" s="604"/>
      <c r="AD6" s="86"/>
    </row>
    <row r="7" spans="1:30" ht="20.25">
      <c r="A7" s="6"/>
      <c r="B7" s="47"/>
      <c r="C7" s="8"/>
      <c r="D7" s="88" t="s">
        <v>88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05"/>
      <c r="Q7" s="605"/>
      <c r="R7" s="8"/>
      <c r="S7" s="8"/>
      <c r="T7" s="8"/>
      <c r="U7" s="8"/>
      <c r="V7" s="8"/>
      <c r="AD7" s="91"/>
    </row>
    <row r="8" spans="1:30" ht="16.5" customHeight="1">
      <c r="A8" s="6"/>
      <c r="B8" s="4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AD8" s="91"/>
    </row>
    <row r="9" spans="2:30" s="26" customFormat="1" ht="20.25">
      <c r="B9" s="35"/>
      <c r="C9" s="34"/>
      <c r="D9" s="88" t="s">
        <v>89</v>
      </c>
      <c r="E9" s="34"/>
      <c r="F9" s="34"/>
      <c r="G9" s="34"/>
      <c r="H9" s="34"/>
      <c r="N9" s="34"/>
      <c r="O9" s="34"/>
      <c r="P9" s="263"/>
      <c r="Q9" s="263"/>
      <c r="R9" s="34"/>
      <c r="S9" s="34"/>
      <c r="T9" s="34"/>
      <c r="U9" s="34"/>
      <c r="V9" s="34"/>
      <c r="W9" s="7"/>
      <c r="X9" s="34"/>
      <c r="Y9" s="34"/>
      <c r="Z9" s="34"/>
      <c r="AA9" s="34"/>
      <c r="AB9" s="34"/>
      <c r="AC9" s="7"/>
      <c r="AD9" s="264"/>
    </row>
    <row r="10" spans="1:30" ht="16.5" customHeight="1">
      <c r="A10" s="6"/>
      <c r="B10" s="4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AD10" s="91"/>
    </row>
    <row r="11" spans="2:30" s="26" customFormat="1" ht="20.25">
      <c r="B11" s="35"/>
      <c r="C11" s="34"/>
      <c r="D11" s="88" t="s">
        <v>354</v>
      </c>
      <c r="E11" s="34"/>
      <c r="F11" s="34"/>
      <c r="G11" s="34"/>
      <c r="H11" s="34"/>
      <c r="N11" s="34"/>
      <c r="O11" s="34"/>
      <c r="P11" s="263"/>
      <c r="Q11" s="263"/>
      <c r="R11" s="34"/>
      <c r="S11" s="34"/>
      <c r="T11" s="34"/>
      <c r="U11" s="34"/>
      <c r="V11" s="34"/>
      <c r="W11" s="7"/>
      <c r="X11" s="34"/>
      <c r="Y11" s="34"/>
      <c r="Z11" s="34"/>
      <c r="AA11" s="34"/>
      <c r="AB11" s="34"/>
      <c r="AC11" s="7"/>
      <c r="AD11" s="264"/>
    </row>
    <row r="12" spans="1:30" ht="16.5" customHeight="1">
      <c r="A12" s="6"/>
      <c r="B12" s="47"/>
      <c r="C12" s="8"/>
      <c r="D12" s="8"/>
      <c r="E12" s="6"/>
      <c r="F12" s="6"/>
      <c r="G12" s="6"/>
      <c r="H12" s="6"/>
      <c r="I12" s="92"/>
      <c r="J12" s="92"/>
      <c r="K12" s="92"/>
      <c r="L12" s="92"/>
      <c r="M12" s="92"/>
      <c r="N12" s="92"/>
      <c r="O12" s="92"/>
      <c r="P12" s="92"/>
      <c r="Q12" s="92"/>
      <c r="R12" s="8"/>
      <c r="S12" s="8"/>
      <c r="T12" s="8"/>
      <c r="U12" s="8"/>
      <c r="V12" s="8"/>
      <c r="AD12" s="91"/>
    </row>
    <row r="13" spans="2:30" s="26" customFormat="1" ht="19.5">
      <c r="B13" s="27" t="str">
        <f>'TOT-0815'!B14</f>
        <v>Desde el 01 al 31 de agosto de 2015</v>
      </c>
      <c r="C13" s="28"/>
      <c r="D13" s="31"/>
      <c r="E13" s="31"/>
      <c r="F13" s="31"/>
      <c r="G13" s="31"/>
      <c r="H13" s="31"/>
      <c r="I13" s="32"/>
      <c r="J13" s="18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606"/>
      <c r="V13" s="606"/>
      <c r="W13" s="7"/>
      <c r="X13" s="607"/>
      <c r="Y13" s="607"/>
      <c r="Z13" s="607"/>
      <c r="AA13" s="607"/>
      <c r="AB13" s="606"/>
      <c r="AC13" s="18"/>
      <c r="AD13" s="33"/>
    </row>
    <row r="14" spans="1:30" ht="16.5" customHeight="1">
      <c r="A14" s="6"/>
      <c r="B14" s="47"/>
      <c r="C14" s="8"/>
      <c r="D14" s="8"/>
      <c r="E14" s="77"/>
      <c r="F14" s="77"/>
      <c r="G14" s="8"/>
      <c r="H14" s="8"/>
      <c r="I14" s="8"/>
      <c r="J14" s="608"/>
      <c r="K14" s="8"/>
      <c r="L14" s="8"/>
      <c r="M14" s="8"/>
      <c r="N14" s="6"/>
      <c r="O14" s="6"/>
      <c r="P14" s="8"/>
      <c r="Q14" s="8"/>
      <c r="R14" s="8"/>
      <c r="S14" s="8"/>
      <c r="T14" s="8"/>
      <c r="U14" s="8"/>
      <c r="V14" s="8"/>
      <c r="AD14" s="91"/>
    </row>
    <row r="15" spans="1:30" ht="16.5" customHeight="1">
      <c r="A15" s="6"/>
      <c r="B15" s="47"/>
      <c r="C15" s="8"/>
      <c r="D15" s="8"/>
      <c r="E15" s="77"/>
      <c r="F15" s="77"/>
      <c r="G15" s="8"/>
      <c r="H15" s="8"/>
      <c r="I15" s="609"/>
      <c r="J15" s="8"/>
      <c r="K15" s="239"/>
      <c r="M15" s="8"/>
      <c r="N15" s="6"/>
      <c r="O15" s="6"/>
      <c r="P15" s="8"/>
      <c r="Q15" s="8"/>
      <c r="R15" s="8"/>
      <c r="S15" s="8"/>
      <c r="T15" s="8"/>
      <c r="U15" s="8"/>
      <c r="V15" s="8"/>
      <c r="AD15" s="91"/>
    </row>
    <row r="16" spans="1:30" ht="16.5" customHeight="1">
      <c r="A16" s="6"/>
      <c r="B16" s="47"/>
      <c r="C16" s="8"/>
      <c r="D16" s="8"/>
      <c r="E16" s="77"/>
      <c r="F16" s="77"/>
      <c r="G16" s="8"/>
      <c r="H16" s="8"/>
      <c r="I16" s="609"/>
      <c r="J16" s="8"/>
      <c r="K16" s="239"/>
      <c r="M16" s="8"/>
      <c r="N16" s="6"/>
      <c r="O16" s="6"/>
      <c r="P16" s="8"/>
      <c r="Q16" s="8"/>
      <c r="R16" s="8"/>
      <c r="S16" s="8"/>
      <c r="T16" s="8"/>
      <c r="U16" s="8"/>
      <c r="V16" s="8"/>
      <c r="AD16" s="91"/>
    </row>
    <row r="17" spans="1:30" ht="16.5" customHeight="1">
      <c r="A17" s="6"/>
      <c r="B17" s="47"/>
      <c r="C17" s="65" t="s">
        <v>90</v>
      </c>
      <c r="D17" s="4" t="s">
        <v>91</v>
      </c>
      <c r="E17" s="77"/>
      <c r="F17" s="77"/>
      <c r="G17" s="8"/>
      <c r="H17" s="8"/>
      <c r="I17" s="8"/>
      <c r="J17" s="608"/>
      <c r="K17" s="8"/>
      <c r="L17" s="8"/>
      <c r="M17" s="8"/>
      <c r="N17" s="6"/>
      <c r="O17" s="6"/>
      <c r="P17" s="8"/>
      <c r="Q17" s="8"/>
      <c r="R17" s="8"/>
      <c r="S17" s="8"/>
      <c r="T17" s="8"/>
      <c r="U17" s="8"/>
      <c r="V17" s="8"/>
      <c r="AD17" s="91"/>
    </row>
    <row r="18" spans="2:30" s="19" customFormat="1" ht="16.5" customHeight="1">
      <c r="B18" s="610"/>
      <c r="C18" s="21"/>
      <c r="D18" s="611"/>
      <c r="E18" s="612"/>
      <c r="F18" s="613"/>
      <c r="G18" s="21"/>
      <c r="H18" s="21"/>
      <c r="I18" s="21"/>
      <c r="J18" s="614"/>
      <c r="K18" s="21"/>
      <c r="L18" s="21"/>
      <c r="M18" s="21"/>
      <c r="P18" s="21"/>
      <c r="Q18" s="21"/>
      <c r="R18" s="21"/>
      <c r="S18" s="21"/>
      <c r="T18" s="21"/>
      <c r="U18" s="21"/>
      <c r="V18" s="21"/>
      <c r="W18" s="7"/>
      <c r="AD18" s="615"/>
    </row>
    <row r="19" spans="2:30" s="19" customFormat="1" ht="16.5" customHeight="1">
      <c r="B19" s="610"/>
      <c r="C19" s="21"/>
      <c r="D19" s="616" t="s">
        <v>92</v>
      </c>
      <c r="F19" s="617">
        <v>463.283</v>
      </c>
      <c r="G19" s="616" t="s">
        <v>93</v>
      </c>
      <c r="H19" s="21"/>
      <c r="I19" s="21"/>
      <c r="J19" s="618"/>
      <c r="K19" s="619" t="s">
        <v>94</v>
      </c>
      <c r="L19" s="620">
        <v>0.04</v>
      </c>
      <c r="R19" s="21"/>
      <c r="S19" s="21"/>
      <c r="T19" s="21"/>
      <c r="U19" s="21"/>
      <c r="V19" s="21"/>
      <c r="W19" s="7"/>
      <c r="AD19" s="615"/>
    </row>
    <row r="20" spans="2:30" s="19" customFormat="1" ht="16.5" customHeight="1">
      <c r="B20" s="610"/>
      <c r="C20" s="21"/>
      <c r="D20" s="616" t="s">
        <v>95</v>
      </c>
      <c r="F20" s="617">
        <v>1.274</v>
      </c>
      <c r="G20" s="616" t="s">
        <v>96</v>
      </c>
      <c r="H20" s="21"/>
      <c r="I20" s="21"/>
      <c r="J20" s="21"/>
      <c r="K20" s="611" t="s">
        <v>97</v>
      </c>
      <c r="L20" s="21">
        <f>MID(B13,16,2)*24</f>
        <v>744</v>
      </c>
      <c r="M20" s="21" t="s">
        <v>98</v>
      </c>
      <c r="N20" s="21"/>
      <c r="O20" s="21"/>
      <c r="P20" s="825"/>
      <c r="Q20" s="21"/>
      <c r="R20" s="21"/>
      <c r="S20" s="21"/>
      <c r="T20" s="21"/>
      <c r="U20" s="21"/>
      <c r="V20" s="21"/>
      <c r="W20" s="7"/>
      <c r="AD20" s="615"/>
    </row>
    <row r="21" spans="2:30" s="19" customFormat="1" ht="16.5" customHeight="1">
      <c r="B21" s="610"/>
      <c r="C21" s="21"/>
      <c r="D21" s="616"/>
      <c r="F21" s="617"/>
      <c r="G21" s="616"/>
      <c r="H21" s="21"/>
      <c r="I21" s="21"/>
      <c r="J21" s="21"/>
      <c r="K21" s="99"/>
      <c r="L21" s="100"/>
      <c r="M21" s="21"/>
      <c r="N21" s="21"/>
      <c r="O21" s="21"/>
      <c r="P21" s="825"/>
      <c r="Q21" s="21"/>
      <c r="R21" s="21"/>
      <c r="S21" s="21"/>
      <c r="T21" s="21"/>
      <c r="U21" s="21"/>
      <c r="V21" s="21"/>
      <c r="W21" s="7"/>
      <c r="AD21" s="615"/>
    </row>
    <row r="22" spans="2:30" s="19" customFormat="1" ht="16.5" customHeight="1">
      <c r="B22" s="610"/>
      <c r="C22" s="21"/>
      <c r="D22" s="616"/>
      <c r="F22" s="617"/>
      <c r="G22" s="616"/>
      <c r="H22" s="21"/>
      <c r="I22" s="21"/>
      <c r="J22" s="21"/>
      <c r="K22" s="99"/>
      <c r="L22" s="100"/>
      <c r="M22" s="21"/>
      <c r="N22" s="21"/>
      <c r="O22" s="21"/>
      <c r="P22" s="825"/>
      <c r="Q22" s="21"/>
      <c r="R22" s="21"/>
      <c r="S22" s="21"/>
      <c r="T22" s="21"/>
      <c r="U22" s="21"/>
      <c r="V22" s="21"/>
      <c r="W22" s="7"/>
      <c r="AD22" s="615"/>
    </row>
    <row r="23" spans="2:30" s="19" customFormat="1" ht="8.25" customHeight="1">
      <c r="B23" s="610"/>
      <c r="C23" s="21"/>
      <c r="D23" s="21"/>
      <c r="E23" s="622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7"/>
      <c r="AD23" s="615"/>
    </row>
    <row r="24" spans="1:30" ht="16.5" customHeight="1">
      <c r="A24" s="6"/>
      <c r="B24" s="47"/>
      <c r="C24" s="65" t="s">
        <v>99</v>
      </c>
      <c r="D24" s="20" t="s">
        <v>178</v>
      </c>
      <c r="I24" s="8"/>
      <c r="J24" s="19"/>
      <c r="O24" s="8"/>
      <c r="P24" s="8"/>
      <c r="Q24" s="8"/>
      <c r="R24" s="8"/>
      <c r="S24" s="8"/>
      <c r="T24" s="8"/>
      <c r="V24" s="8"/>
      <c r="X24" s="8"/>
      <c r="Y24" s="8"/>
      <c r="Z24" s="8"/>
      <c r="AA24" s="8"/>
      <c r="AB24" s="8"/>
      <c r="AC24" s="8"/>
      <c r="AD24" s="91"/>
    </row>
    <row r="25" spans="1:30" ht="10.5" customHeight="1" thickBot="1">
      <c r="A25" s="6"/>
      <c r="B25" s="47"/>
      <c r="C25" s="77"/>
      <c r="D25" s="20"/>
      <c r="I25" s="8"/>
      <c r="J25" s="19"/>
      <c r="O25" s="8"/>
      <c r="P25" s="8"/>
      <c r="Q25" s="8"/>
      <c r="R25" s="8"/>
      <c r="S25" s="8"/>
      <c r="T25" s="8"/>
      <c r="V25" s="8"/>
      <c r="X25" s="8"/>
      <c r="Y25" s="8"/>
      <c r="Z25" s="8"/>
      <c r="AA25" s="8"/>
      <c r="AB25" s="8"/>
      <c r="AC25" s="8"/>
      <c r="AD25" s="91"/>
    </row>
    <row r="26" spans="2:30" s="19" customFormat="1" ht="16.5" customHeight="1" thickBot="1" thickTop="1">
      <c r="B26" s="610"/>
      <c r="C26" s="613"/>
      <c r="D26" s="7"/>
      <c r="E26" s="7"/>
      <c r="F26" s="7"/>
      <c r="G26" s="7"/>
      <c r="H26" s="7"/>
      <c r="I26" s="7"/>
      <c r="J26" s="623" t="s">
        <v>100</v>
      </c>
      <c r="K26" s="624">
        <f>L19*AC54</f>
        <v>66718.73736320001</v>
      </c>
      <c r="L26" s="7"/>
      <c r="S26" s="7"/>
      <c r="T26" s="7"/>
      <c r="U26" s="7"/>
      <c r="W26" s="7"/>
      <c r="AD26" s="615"/>
    </row>
    <row r="27" spans="2:30" s="19" customFormat="1" ht="11.25" customHeight="1" thickTop="1">
      <c r="B27" s="610"/>
      <c r="C27" s="613"/>
      <c r="D27" s="21"/>
      <c r="E27" s="622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7"/>
      <c r="W27" s="7"/>
      <c r="AD27" s="615"/>
    </row>
    <row r="28" spans="1:30" ht="16.5" customHeight="1">
      <c r="A28" s="6"/>
      <c r="B28" s="47"/>
      <c r="C28" s="65" t="s">
        <v>101</v>
      </c>
      <c r="D28" s="20" t="s">
        <v>179</v>
      </c>
      <c r="E28" s="22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AD28" s="91"/>
    </row>
    <row r="29" spans="1:30" ht="21.75" customHeight="1" thickBot="1">
      <c r="A29" s="6"/>
      <c r="B29" s="47"/>
      <c r="C29" s="8"/>
      <c r="D29" s="8"/>
      <c r="E29" s="22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AD29" s="91"/>
    </row>
    <row r="30" spans="2:31" s="6" customFormat="1" ht="33.75" customHeight="1" thickBot="1" thickTop="1">
      <c r="B30" s="47"/>
      <c r="C30" s="103" t="s">
        <v>30</v>
      </c>
      <c r="D30" s="266" t="s">
        <v>5</v>
      </c>
      <c r="E30" s="267" t="s">
        <v>33</v>
      </c>
      <c r="F30" s="268" t="s">
        <v>34</v>
      </c>
      <c r="G30" s="107" t="s">
        <v>35</v>
      </c>
      <c r="H30" s="269" t="s">
        <v>36</v>
      </c>
      <c r="I30" s="482" t="s">
        <v>37</v>
      </c>
      <c r="J30" s="104" t="s">
        <v>38</v>
      </c>
      <c r="K30" s="110" t="s">
        <v>39</v>
      </c>
      <c r="L30" s="111" t="s">
        <v>40</v>
      </c>
      <c r="M30" s="106" t="s">
        <v>41</v>
      </c>
      <c r="N30" s="111" t="s">
        <v>102</v>
      </c>
      <c r="O30" s="111" t="s">
        <v>42</v>
      </c>
      <c r="P30" s="110" t="s">
        <v>43</v>
      </c>
      <c r="Q30" s="104" t="s">
        <v>44</v>
      </c>
      <c r="R30" s="625" t="s">
        <v>45</v>
      </c>
      <c r="S30" s="626" t="s">
        <v>46</v>
      </c>
      <c r="T30" s="627" t="s">
        <v>53</v>
      </c>
      <c r="U30" s="628"/>
      <c r="V30" s="629"/>
      <c r="W30" s="630" t="s">
        <v>103</v>
      </c>
      <c r="X30" s="631"/>
      <c r="Y30" s="632"/>
      <c r="Z30" s="633" t="s">
        <v>49</v>
      </c>
      <c r="AA30" s="634" t="s">
        <v>104</v>
      </c>
      <c r="AB30" s="635" t="s">
        <v>51</v>
      </c>
      <c r="AC30" s="322" t="s">
        <v>52</v>
      </c>
      <c r="AD30" s="123"/>
      <c r="AE30" s="7"/>
    </row>
    <row r="31" spans="1:30" ht="16.5" customHeight="1" thickTop="1">
      <c r="A31" s="6"/>
      <c r="B31" s="47"/>
      <c r="C31" s="144"/>
      <c r="D31" s="636"/>
      <c r="E31" s="637"/>
      <c r="F31" s="638"/>
      <c r="G31" s="639"/>
      <c r="H31" s="640"/>
      <c r="I31" s="641"/>
      <c r="J31" s="642"/>
      <c r="K31" s="643"/>
      <c r="L31" s="144"/>
      <c r="M31" s="144"/>
      <c r="N31" s="271"/>
      <c r="O31" s="271"/>
      <c r="P31" s="144"/>
      <c r="Q31" s="270"/>
      <c r="R31" s="644"/>
      <c r="S31" s="645"/>
      <c r="T31" s="646"/>
      <c r="U31" s="647"/>
      <c r="V31" s="648"/>
      <c r="W31" s="649"/>
      <c r="X31" s="650"/>
      <c r="Y31" s="651"/>
      <c r="Z31" s="652"/>
      <c r="AA31" s="653"/>
      <c r="AB31" s="654"/>
      <c r="AC31" s="655"/>
      <c r="AD31" s="91"/>
    </row>
    <row r="32" spans="1:30" ht="16.5" customHeight="1">
      <c r="A32" s="6"/>
      <c r="B32" s="47"/>
      <c r="C32" s="656" t="s">
        <v>105</v>
      </c>
      <c r="D32" s="186"/>
      <c r="E32" s="187"/>
      <c r="F32" s="188"/>
      <c r="G32" s="659"/>
      <c r="H32" s="660">
        <f>IF(G32="A",200,IF(G32="B",60,20))</f>
        <v>20</v>
      </c>
      <c r="I32" s="661">
        <f>IF(F32&gt;100,F32,100)*$F$19/100</f>
        <v>463.283</v>
      </c>
      <c r="J32" s="662"/>
      <c r="K32" s="663"/>
      <c r="L32" s="664">
        <f>IF(D32="","",(K32-J32)*24)</f>
      </c>
      <c r="M32" s="508">
        <f>IF(D32="","",ROUND((K32-J32)*24*60,0))</f>
      </c>
      <c r="N32" s="665"/>
      <c r="O32" s="273">
        <f>IF(D32="","","--")</f>
      </c>
      <c r="P32" s="172">
        <f>IF(D32="","","NO")</f>
      </c>
      <c r="Q32" s="172">
        <f>IF(D32="","",IF(OR(N32="P",N32="RP"),"--","NO"))</f>
      </c>
      <c r="R32" s="666" t="str">
        <f>IF(N32="P",+I32*H32*ROUND(M32/60,2)/100,"--")</f>
        <v>--</v>
      </c>
      <c r="S32" s="667" t="str">
        <f>IF(N32="RP",I32*H32*ROUND(M32/60,2)*0.01*O32/100,"--")</f>
        <v>--</v>
      </c>
      <c r="T32" s="668" t="str">
        <f>IF(AND(N32="F",Q32="NO"),IF(P32="SI",1.2,1)*I32*H32,"--")</f>
        <v>--</v>
      </c>
      <c r="U32" s="669" t="str">
        <f>IF(AND(M32&gt;10,N32="F"),IF(M32&lt;=300,ROUND(M32/60,2),5)*I32*H32*IF(P32="SI",1.2,1),"--")</f>
        <v>--</v>
      </c>
      <c r="V32" s="670" t="str">
        <f>IF(AND(N32="F",M32&gt;300),IF(P32="SI",1.2,1)*(ROUND(M32/60,2)-5)*I32*H32*0.1,"--")</f>
        <v>--</v>
      </c>
      <c r="W32" s="671" t="str">
        <f>IF(AND(N32="R",Q32="NO"),IF(P32="SI",1.2,1)*I32*H32*O32/100,"--")</f>
        <v>--</v>
      </c>
      <c r="X32" s="672" t="str">
        <f>IF(AND(M32&gt;10,N32="R"),IF(M32&lt;=300,ROUND(M32/60,2),5)*I32*H32*O32/100*IF(P32="SI",1.2,1),"--")</f>
        <v>--</v>
      </c>
      <c r="Y32" s="673" t="str">
        <f>IF(AND(N32="R",M32&gt;300),IF(P32="SI",1.2,1)*(ROUND(M32/60,2)-5)*I32*H32*O32/100*0.1,"--")</f>
        <v>--</v>
      </c>
      <c r="Z32" s="674" t="str">
        <f>IF(N32="RF",IF(P32="SI",1.2,1)*ROUND(M32/60,2)*I32*H32*0.1,"--")</f>
        <v>--</v>
      </c>
      <c r="AA32" s="675" t="str">
        <f>IF(N32="RR",IF(P32="SI",1.2,1)*ROUND(M32/60,2)*I32*H32*O32/100*0.1,"--")</f>
        <v>--</v>
      </c>
      <c r="AB32" s="676">
        <f>IF(D32="","","SI")</f>
      </c>
      <c r="AC32" s="184">
        <f>IF(D32="","",SUM(R32:AA32)*IF(AB32="SI",1,2))</f>
      </c>
      <c r="AD32" s="91"/>
    </row>
    <row r="33" spans="1:30" ht="16.5" customHeight="1">
      <c r="A33" s="6"/>
      <c r="B33" s="47"/>
      <c r="C33" s="656" t="s">
        <v>106</v>
      </c>
      <c r="D33" s="144"/>
      <c r="E33" s="657"/>
      <c r="F33" s="658"/>
      <c r="G33" s="659"/>
      <c r="H33" s="660">
        <f>IF(G33="A",200,IF(G33="B",60,20))</f>
        <v>20</v>
      </c>
      <c r="I33" s="661">
        <f>IF(F33&gt;100,F33,100)*$F$19/100</f>
        <v>463.283</v>
      </c>
      <c r="J33" s="662"/>
      <c r="K33" s="663"/>
      <c r="L33" s="664">
        <f>IF(D33="","",(K33-J33)*24)</f>
      </c>
      <c r="M33" s="508">
        <f>IF(D33="","",ROUND((K33-J33)*24*60,0))</f>
      </c>
      <c r="N33" s="665"/>
      <c r="O33" s="273">
        <f>IF(D33="","","--")</f>
      </c>
      <c r="P33" s="172">
        <f>IF(D33="","","NO")</f>
      </c>
      <c r="Q33" s="172">
        <f>IF(D33="","",IF(OR(N33="P",N33="RP"),"--","NO"))</f>
      </c>
      <c r="R33" s="666" t="str">
        <f>IF(N33="P",+I33*H33*ROUND(M33/60,2)/100,"--")</f>
        <v>--</v>
      </c>
      <c r="S33" s="667" t="str">
        <f>IF(N33="RP",I33*H33*ROUND(M33/60,2)*0.01*O33/100,"--")</f>
        <v>--</v>
      </c>
      <c r="T33" s="668" t="str">
        <f>IF(AND(N33="F",Q33="NO"),IF(P33="SI",1.2,1)*I33*H33,"--")</f>
        <v>--</v>
      </c>
      <c r="U33" s="669" t="str">
        <f>IF(AND(M33&gt;10,N33="F"),IF(M33&lt;=300,ROUND(M33/60,2),5)*I33*H33*IF(P33="SI",1.2,1),"--")</f>
        <v>--</v>
      </c>
      <c r="V33" s="670" t="str">
        <f>IF(AND(N33="F",M33&gt;300),IF(P33="SI",1.2,1)*(ROUND(M33/60,2)-5)*I33*H33*0.1,"--")</f>
        <v>--</v>
      </c>
      <c r="W33" s="671" t="str">
        <f>IF(AND(N33="R",Q33="NO"),IF(P33="SI",1.2,1)*I33*H33*O33/100,"--")</f>
        <v>--</v>
      </c>
      <c r="X33" s="672" t="str">
        <f>IF(AND(M33&gt;10,N33="R"),IF(M33&lt;=300,ROUND(M33/60,2),5)*I33*H33*O33/100*IF(P33="SI",1.2,1),"--")</f>
        <v>--</v>
      </c>
      <c r="Y33" s="673" t="str">
        <f>IF(AND(N33="R",M33&gt;300),IF(P33="SI",1.2,1)*(ROUND(M33/60,2)-5)*I33*H33*O33/100*0.1,"--")</f>
        <v>--</v>
      </c>
      <c r="Z33" s="674" t="str">
        <f>IF(N33="RF",IF(P33="SI",1.2,1)*ROUND(M33/60,2)*I33*H33*0.1,"--")</f>
        <v>--</v>
      </c>
      <c r="AA33" s="675" t="str">
        <f>IF(N33="RR",IF(P33="SI",1.2,1)*ROUND(M33/60,2)*I33*H33*O33/100*0.1,"--")</f>
        <v>--</v>
      </c>
      <c r="AB33" s="676">
        <f>IF(D33="","","SI")</f>
      </c>
      <c r="AC33" s="184">
        <f>IF(D33="","",SUM(R33:AA33)*IF(AB33="SI",1,2))</f>
      </c>
      <c r="AD33" s="91"/>
    </row>
    <row r="34" spans="1:30" ht="16.5" customHeight="1" thickBot="1">
      <c r="A34" s="19"/>
      <c r="B34" s="47"/>
      <c r="C34" s="738"/>
      <c r="D34" s="677"/>
      <c r="E34" s="678"/>
      <c r="F34" s="679"/>
      <c r="G34" s="680"/>
      <c r="H34" s="681"/>
      <c r="I34" s="682"/>
      <c r="J34" s="683"/>
      <c r="K34" s="683"/>
      <c r="L34" s="206"/>
      <c r="M34" s="206"/>
      <c r="N34" s="206"/>
      <c r="O34" s="684"/>
      <c r="P34" s="206"/>
      <c r="Q34" s="206"/>
      <c r="R34" s="685"/>
      <c r="S34" s="686"/>
      <c r="T34" s="687"/>
      <c r="U34" s="688"/>
      <c r="V34" s="689"/>
      <c r="W34" s="690"/>
      <c r="X34" s="691"/>
      <c r="Y34" s="692"/>
      <c r="Z34" s="693"/>
      <c r="AA34" s="694"/>
      <c r="AB34" s="695"/>
      <c r="AC34" s="696"/>
      <c r="AD34" s="274"/>
    </row>
    <row r="35" spans="1:30" ht="16.5" customHeight="1" thickBot="1" thickTop="1">
      <c r="A35" s="19"/>
      <c r="B35" s="47"/>
      <c r="C35" s="613"/>
      <c r="D35" s="613"/>
      <c r="E35" s="697"/>
      <c r="F35" s="622"/>
      <c r="G35" s="698"/>
      <c r="H35" s="698"/>
      <c r="I35" s="699"/>
      <c r="J35" s="699"/>
      <c r="K35" s="699"/>
      <c r="L35" s="699"/>
      <c r="M35" s="699"/>
      <c r="N35" s="699"/>
      <c r="O35" s="700"/>
      <c r="P35" s="699"/>
      <c r="Q35" s="699"/>
      <c r="R35" s="701">
        <f aca="true" t="shared" si="0" ref="R35:AA35">SUM(R31:R34)</f>
        <v>0</v>
      </c>
      <c r="S35" s="702">
        <f t="shared" si="0"/>
        <v>0</v>
      </c>
      <c r="T35" s="703">
        <f t="shared" si="0"/>
        <v>0</v>
      </c>
      <c r="U35" s="703">
        <f t="shared" si="0"/>
        <v>0</v>
      </c>
      <c r="V35" s="703">
        <f t="shared" si="0"/>
        <v>0</v>
      </c>
      <c r="W35" s="704">
        <f t="shared" si="0"/>
        <v>0</v>
      </c>
      <c r="X35" s="704">
        <f t="shared" si="0"/>
        <v>0</v>
      </c>
      <c r="Y35" s="704">
        <f t="shared" si="0"/>
        <v>0</v>
      </c>
      <c r="Z35" s="705">
        <f t="shared" si="0"/>
        <v>0</v>
      </c>
      <c r="AA35" s="706">
        <f t="shared" si="0"/>
        <v>0</v>
      </c>
      <c r="AB35" s="707"/>
      <c r="AC35" s="708">
        <f>SUM(AC31:AC34)</f>
        <v>0</v>
      </c>
      <c r="AD35" s="274"/>
    </row>
    <row r="36" spans="1:30" ht="13.5" customHeight="1" thickBot="1" thickTop="1">
      <c r="A36" s="19"/>
      <c r="B36" s="47"/>
      <c r="C36" s="613"/>
      <c r="D36" s="613"/>
      <c r="E36" s="697"/>
      <c r="F36" s="622"/>
      <c r="G36" s="698"/>
      <c r="H36" s="698"/>
      <c r="I36" s="699"/>
      <c r="J36" s="699"/>
      <c r="K36" s="699"/>
      <c r="L36" s="699"/>
      <c r="M36" s="699"/>
      <c r="N36" s="699"/>
      <c r="O36" s="700"/>
      <c r="P36" s="699"/>
      <c r="Q36" s="699"/>
      <c r="R36" s="710"/>
      <c r="S36" s="711"/>
      <c r="T36" s="712"/>
      <c r="U36" s="712"/>
      <c r="V36" s="712"/>
      <c r="W36" s="710"/>
      <c r="X36" s="710"/>
      <c r="Y36" s="710"/>
      <c r="Z36" s="710"/>
      <c r="AA36" s="710"/>
      <c r="AB36" s="713"/>
      <c r="AC36" s="714"/>
      <c r="AD36" s="274"/>
    </row>
    <row r="37" spans="1:33" s="6" customFormat="1" ht="33.75" customHeight="1" thickBot="1" thickTop="1">
      <c r="A37" s="81"/>
      <c r="B37" s="289"/>
      <c r="C37" s="318" t="s">
        <v>30</v>
      </c>
      <c r="D37" s="319" t="s">
        <v>59</v>
      </c>
      <c r="E37" s="320" t="s">
        <v>60</v>
      </c>
      <c r="F37" s="321" t="s">
        <v>61</v>
      </c>
      <c r="G37" s="322" t="s">
        <v>33</v>
      </c>
      <c r="H37" s="323" t="s">
        <v>37</v>
      </c>
      <c r="I37" s="715"/>
      <c r="J37" s="320" t="s">
        <v>38</v>
      </c>
      <c r="K37" s="320" t="s">
        <v>39</v>
      </c>
      <c r="L37" s="319" t="s">
        <v>62</v>
      </c>
      <c r="M37" s="319" t="s">
        <v>41</v>
      </c>
      <c r="N37" s="111" t="s">
        <v>117</v>
      </c>
      <c r="O37" s="320" t="s">
        <v>44</v>
      </c>
      <c r="P37" s="826" t="s">
        <v>63</v>
      </c>
      <c r="Q37" s="827"/>
      <c r="R37" s="323" t="s">
        <v>119</v>
      </c>
      <c r="S37" s="716" t="s">
        <v>45</v>
      </c>
      <c r="T37" s="717" t="s">
        <v>120</v>
      </c>
      <c r="U37" s="718"/>
      <c r="V37" s="719" t="s">
        <v>49</v>
      </c>
      <c r="W37" s="828"/>
      <c r="X37" s="720"/>
      <c r="Y37" s="720"/>
      <c r="Z37" s="720"/>
      <c r="AA37" s="721"/>
      <c r="AB37" s="122" t="s">
        <v>51</v>
      </c>
      <c r="AC37" s="322" t="s">
        <v>52</v>
      </c>
      <c r="AD37" s="91"/>
      <c r="AF37" s="7"/>
      <c r="AG37" s="7"/>
    </row>
    <row r="38" spans="1:30" ht="16.5" customHeight="1" thickTop="1">
      <c r="A38" s="6"/>
      <c r="B38" s="47"/>
      <c r="C38" s="144"/>
      <c r="D38" s="250"/>
      <c r="E38" s="250"/>
      <c r="F38" s="250"/>
      <c r="G38" s="829"/>
      <c r="H38" s="830"/>
      <c r="I38" s="722"/>
      <c r="J38" s="250"/>
      <c r="K38" s="250"/>
      <c r="L38" s="250"/>
      <c r="M38" s="250"/>
      <c r="N38" s="250"/>
      <c r="O38" s="723"/>
      <c r="P38" s="914"/>
      <c r="Q38" s="915"/>
      <c r="R38" s="831"/>
      <c r="S38" s="832"/>
      <c r="T38" s="833"/>
      <c r="U38" s="834"/>
      <c r="V38" s="835"/>
      <c r="W38" s="836"/>
      <c r="X38" s="724"/>
      <c r="Y38" s="724"/>
      <c r="Z38" s="724"/>
      <c r="AA38" s="725"/>
      <c r="AB38" s="723"/>
      <c r="AC38" s="726"/>
      <c r="AD38" s="91"/>
    </row>
    <row r="39" spans="1:30" ht="16.5" customHeight="1">
      <c r="A39" s="6"/>
      <c r="B39" s="47"/>
      <c r="C39" s="656" t="s">
        <v>105</v>
      </c>
      <c r="D39" s="727" t="s">
        <v>221</v>
      </c>
      <c r="E39" s="728" t="s">
        <v>222</v>
      </c>
      <c r="F39" s="837">
        <v>450</v>
      </c>
      <c r="G39" s="920" t="s">
        <v>173</v>
      </c>
      <c r="H39" s="729">
        <f>F39*$F$20</f>
        <v>573.3</v>
      </c>
      <c r="I39" s="730"/>
      <c r="J39" s="364">
        <v>42229.31041666667</v>
      </c>
      <c r="K39" s="364">
        <v>42229.45486111111</v>
      </c>
      <c r="L39" s="365">
        <f>IF(D39="","",(K39-J39)*24)</f>
        <v>3.46666666661622</v>
      </c>
      <c r="M39" s="366">
        <f>IF(D39="","",(K39-J39)*24*60)</f>
        <v>207.9999999969732</v>
      </c>
      <c r="N39" s="731" t="s">
        <v>191</v>
      </c>
      <c r="O39" s="368" t="str">
        <f>IF(D39="","",IF(OR(N39="P",N39="RP"),"--","NO"))</f>
        <v>--</v>
      </c>
      <c r="P39" s="916" t="str">
        <f>IF(D39="","","NO")</f>
        <v>NO</v>
      </c>
      <c r="Q39" s="917"/>
      <c r="R39" s="599">
        <f>200*IF(P39="SI",1,0.1)*IF(N39="P",0.1,1)</f>
        <v>2</v>
      </c>
      <c r="S39" s="732">
        <f>IF(N39="P",H39*R39*ROUND(M39/60,2),"--")</f>
        <v>3978.7019999999998</v>
      </c>
      <c r="T39" s="733" t="str">
        <f>IF(AND(N39="F",O39="NO"),H39*R39,"--")</f>
        <v>--</v>
      </c>
      <c r="U39" s="734" t="str">
        <f>IF(N39="F",H39*R39*ROUND(M39/60,2),"--")</f>
        <v>--</v>
      </c>
      <c r="V39" s="500" t="str">
        <f>IF(N39="RF",H39*R39*ROUND(M39/60,2),"--")</f>
        <v>--</v>
      </c>
      <c r="W39" s="839"/>
      <c r="X39" s="735"/>
      <c r="Y39" s="735"/>
      <c r="Z39" s="735"/>
      <c r="AA39" s="736"/>
      <c r="AB39" s="378" t="str">
        <f>IF(D39="","","SI")</f>
        <v>SI</v>
      </c>
      <c r="AC39" s="442">
        <f>IF(D39="","",SUM(S39:V39)*IF(AB39="SI",1,2))</f>
        <v>3978.7019999999998</v>
      </c>
      <c r="AD39" s="91"/>
    </row>
    <row r="40" spans="1:30" ht="16.5" customHeight="1">
      <c r="A40" s="6"/>
      <c r="B40" s="47"/>
      <c r="C40" s="656" t="s">
        <v>106</v>
      </c>
      <c r="D40" s="727"/>
      <c r="E40" s="728"/>
      <c r="F40" s="837"/>
      <c r="G40" s="920"/>
      <c r="H40" s="729">
        <f>F40*$F$20</f>
        <v>0</v>
      </c>
      <c r="I40" s="730"/>
      <c r="J40" s="364"/>
      <c r="K40" s="364"/>
      <c r="L40" s="365">
        <f>IF(D40="","",(K40-J40)*24)</f>
      </c>
      <c r="M40" s="366">
        <f>IF(E40="","",ROUND((K40-J40)*24*60,0))</f>
      </c>
      <c r="N40" s="731"/>
      <c r="O40" s="368">
        <f>IF(D40="","",IF(OR(N40="P",N40="RP"),"--","NO"))</f>
      </c>
      <c r="P40" s="916">
        <f>IF(D40="","","NO")</f>
      </c>
      <c r="Q40" s="917"/>
      <c r="R40" s="599">
        <f>200*IF(P40="SI",1,0.1)*IF(N40="P",0.1,1)</f>
        <v>20</v>
      </c>
      <c r="S40" s="732" t="str">
        <f>IF(N40="P",H40*R40*ROUND(M40/60,2),"--")</f>
        <v>--</v>
      </c>
      <c r="T40" s="733" t="str">
        <f>IF(AND(N40="F",O40="NO"),H40*R40,"--")</f>
        <v>--</v>
      </c>
      <c r="U40" s="734" t="str">
        <f>IF(N40="F",H40*R40*ROUND(M40/60,2),"--")</f>
        <v>--</v>
      </c>
      <c r="V40" s="500" t="str">
        <f>IF(N40="RF",H40*R40*ROUND(M40/60,2),"--")</f>
        <v>--</v>
      </c>
      <c r="W40" s="839"/>
      <c r="X40" s="735"/>
      <c r="Y40" s="735"/>
      <c r="Z40" s="735"/>
      <c r="AA40" s="736"/>
      <c r="AB40" s="378">
        <f>IF(D40="","","SI")</f>
      </c>
      <c r="AC40" s="442">
        <f>IF(D40="","",SUM(S40:V40)*IF(AB40="SI",1,2))</f>
      </c>
      <c r="AD40" s="91"/>
    </row>
    <row r="41" spans="1:30" ht="16.5" customHeight="1" thickBot="1">
      <c r="A41" s="19"/>
      <c r="B41" s="47"/>
      <c r="C41" s="738"/>
      <c r="D41" s="739"/>
      <c r="E41" s="740"/>
      <c r="F41" s="840"/>
      <c r="G41" s="841"/>
      <c r="H41" s="842"/>
      <c r="I41" s="741"/>
      <c r="J41" s="742"/>
      <c r="K41" s="743"/>
      <c r="L41" s="744"/>
      <c r="M41" s="745"/>
      <c r="N41" s="746"/>
      <c r="O41" s="206"/>
      <c r="P41" s="918"/>
      <c r="Q41" s="919"/>
      <c r="R41" s="843"/>
      <c r="S41" s="844"/>
      <c r="T41" s="845"/>
      <c r="U41" s="846"/>
      <c r="V41" s="847"/>
      <c r="W41" s="848"/>
      <c r="X41" s="747"/>
      <c r="Y41" s="747"/>
      <c r="Z41" s="747"/>
      <c r="AA41" s="748"/>
      <c r="AB41" s="749"/>
      <c r="AC41" s="750"/>
      <c r="AD41" s="274"/>
    </row>
    <row r="42" spans="1:30" ht="16.5" customHeight="1" thickBot="1" thickTop="1">
      <c r="A42" s="19"/>
      <c r="B42" s="47"/>
      <c r="C42" s="305"/>
      <c r="D42" s="224"/>
      <c r="E42" s="224"/>
      <c r="F42" s="751"/>
      <c r="G42" s="752"/>
      <c r="H42" s="776"/>
      <c r="I42" s="774"/>
      <c r="J42" s="754"/>
      <c r="K42" s="755"/>
      <c r="L42" s="756"/>
      <c r="M42" s="757"/>
      <c r="N42" s="753"/>
      <c r="O42" s="226"/>
      <c r="P42" s="770"/>
      <c r="Q42" s="770"/>
      <c r="R42" s="779"/>
      <c r="S42" s="780"/>
      <c r="T42" s="780"/>
      <c r="U42" s="781"/>
      <c r="AB42" s="768"/>
      <c r="AC42" s="763">
        <f>SUM(AC39:AC41)</f>
        <v>3978.7019999999998</v>
      </c>
      <c r="AD42" s="274"/>
    </row>
    <row r="43" spans="1:30" ht="16.5" customHeight="1" thickBot="1" thickTop="1">
      <c r="A43" s="19"/>
      <c r="B43" s="47"/>
      <c r="C43" s="305"/>
      <c r="D43" s="224"/>
      <c r="E43" s="224"/>
      <c r="F43" s="751"/>
      <c r="G43" s="752"/>
      <c r="H43" s="776"/>
      <c r="I43" s="774"/>
      <c r="J43" s="2130" t="s">
        <v>122</v>
      </c>
      <c r="K43" s="2131">
        <f>AC36+AC42</f>
        <v>3978.7019999999998</v>
      </c>
      <c r="L43" s="756"/>
      <c r="M43" s="757"/>
      <c r="N43" s="753"/>
      <c r="O43" s="226"/>
      <c r="P43" s="770"/>
      <c r="Q43" s="770"/>
      <c r="R43" s="779"/>
      <c r="S43" s="780"/>
      <c r="T43" s="780"/>
      <c r="U43" s="781"/>
      <c r="AB43" s="768"/>
      <c r="AC43" s="772"/>
      <c r="AD43" s="274"/>
    </row>
    <row r="44" spans="1:30" ht="13.5" customHeight="1" thickTop="1">
      <c r="A44" s="19"/>
      <c r="B44" s="610"/>
      <c r="C44" s="613"/>
      <c r="D44" s="773"/>
      <c r="E44" s="774"/>
      <c r="F44" s="775"/>
      <c r="G44" s="776"/>
      <c r="H44" s="776"/>
      <c r="I44" s="774"/>
      <c r="J44" s="777"/>
      <c r="K44" s="777"/>
      <c r="L44" s="774"/>
      <c r="M44" s="774"/>
      <c r="N44" s="774"/>
      <c r="O44" s="778"/>
      <c r="P44" s="774"/>
      <c r="Q44" s="774"/>
      <c r="R44" s="779"/>
      <c r="S44" s="780"/>
      <c r="T44" s="780"/>
      <c r="U44" s="781"/>
      <c r="AC44" s="781"/>
      <c r="AD44" s="766"/>
    </row>
    <row r="45" spans="1:30" ht="16.5" customHeight="1">
      <c r="A45" s="19"/>
      <c r="B45" s="610"/>
      <c r="C45" s="783" t="s">
        <v>123</v>
      </c>
      <c r="D45" s="784" t="s">
        <v>180</v>
      </c>
      <c r="E45" s="774"/>
      <c r="F45" s="775"/>
      <c r="G45" s="776"/>
      <c r="H45" s="776"/>
      <c r="I45" s="774"/>
      <c r="J45" s="777"/>
      <c r="K45" s="777"/>
      <c r="L45" s="774"/>
      <c r="M45" s="774"/>
      <c r="N45" s="774"/>
      <c r="O45" s="778"/>
      <c r="P45" s="774"/>
      <c r="Q45" s="774"/>
      <c r="R45" s="779"/>
      <c r="S45" s="780"/>
      <c r="T45" s="780"/>
      <c r="U45" s="781"/>
      <c r="AC45" s="781"/>
      <c r="AD45" s="766"/>
    </row>
    <row r="46" spans="1:30" ht="16.5" customHeight="1">
      <c r="A46" s="19"/>
      <c r="B46" s="610"/>
      <c r="C46" s="783"/>
      <c r="D46" s="773"/>
      <c r="E46" s="774"/>
      <c r="F46" s="775"/>
      <c r="G46" s="776"/>
      <c r="H46" s="776"/>
      <c r="I46" s="774"/>
      <c r="J46" s="777"/>
      <c r="K46" s="777"/>
      <c r="L46" s="774"/>
      <c r="M46" s="774"/>
      <c r="N46" s="774"/>
      <c r="O46" s="778"/>
      <c r="P46" s="774"/>
      <c r="Q46" s="774"/>
      <c r="R46" s="774"/>
      <c r="S46" s="779"/>
      <c r="T46" s="780"/>
      <c r="AD46" s="766"/>
    </row>
    <row r="47" spans="2:30" s="19" customFormat="1" ht="16.5" customHeight="1">
      <c r="B47" s="610"/>
      <c r="C47" s="613"/>
      <c r="D47" s="785" t="s">
        <v>5</v>
      </c>
      <c r="E47" s="699" t="s">
        <v>124</v>
      </c>
      <c r="F47" s="699" t="s">
        <v>125</v>
      </c>
      <c r="G47" s="786" t="s">
        <v>181</v>
      </c>
      <c r="H47" s="700"/>
      <c r="I47" s="699"/>
      <c r="J47" s="7"/>
      <c r="K47" s="7"/>
      <c r="L47" s="787" t="s">
        <v>182</v>
      </c>
      <c r="M47" s="7"/>
      <c r="N47" s="7"/>
      <c r="O47" s="7"/>
      <c r="P47" s="7"/>
      <c r="Q47" s="790"/>
      <c r="R47" s="790"/>
      <c r="S47" s="21"/>
      <c r="T47" s="7"/>
      <c r="U47" s="7"/>
      <c r="V47" s="7"/>
      <c r="W47" s="7"/>
      <c r="X47" s="21"/>
      <c r="Y47" s="21"/>
      <c r="Z47" s="21"/>
      <c r="AA47" s="21"/>
      <c r="AB47" s="21"/>
      <c r="AC47" s="791" t="s">
        <v>184</v>
      </c>
      <c r="AD47" s="766"/>
    </row>
    <row r="48" spans="2:30" s="19" customFormat="1" ht="16.5" customHeight="1">
      <c r="B48" s="610"/>
      <c r="C48" s="613"/>
      <c r="D48" s="699" t="s">
        <v>171</v>
      </c>
      <c r="E48" s="792">
        <v>354</v>
      </c>
      <c r="F48" s="792">
        <v>500</v>
      </c>
      <c r="G48" s="793">
        <f>E48*$F$19*$L$20/100</f>
        <v>1220176.23408</v>
      </c>
      <c r="H48" s="793"/>
      <c r="I48" s="793"/>
      <c r="J48" s="18"/>
      <c r="K48" s="7"/>
      <c r="L48" s="794">
        <v>21257</v>
      </c>
      <c r="M48" s="18"/>
      <c r="N48" s="2589" t="s">
        <v>381</v>
      </c>
      <c r="O48" s="7"/>
      <c r="P48" s="7"/>
      <c r="Q48" s="790"/>
      <c r="R48" s="790"/>
      <c r="S48" s="21"/>
      <c r="T48" s="7"/>
      <c r="U48" s="7"/>
      <c r="V48" s="7"/>
      <c r="W48" s="7"/>
      <c r="X48" s="21"/>
      <c r="Y48" s="21"/>
      <c r="Z48" s="21"/>
      <c r="AA48" s="21"/>
      <c r="AB48" s="796"/>
      <c r="AC48" s="621">
        <f>L48+G48</f>
        <v>1241433.23408</v>
      </c>
      <c r="AD48" s="766"/>
    </row>
    <row r="49" spans="2:30" s="19" customFormat="1" ht="16.5" customHeight="1">
      <c r="B49" s="610"/>
      <c r="C49" s="613"/>
      <c r="D49" s="797"/>
      <c r="E49" s="792"/>
      <c r="F49" s="792"/>
      <c r="G49" s="793"/>
      <c r="H49" s="797"/>
      <c r="I49" s="798"/>
      <c r="J49" s="18"/>
      <c r="K49" s="7"/>
      <c r="L49" s="793"/>
      <c r="M49" s="18"/>
      <c r="N49" s="795"/>
      <c r="O49" s="799"/>
      <c r="P49" s="7"/>
      <c r="Q49" s="790"/>
      <c r="R49" s="790"/>
      <c r="S49" s="21"/>
      <c r="T49" s="7"/>
      <c r="U49" s="7"/>
      <c r="V49" s="7"/>
      <c r="W49" s="7"/>
      <c r="X49" s="21"/>
      <c r="Y49" s="21"/>
      <c r="Z49" s="21"/>
      <c r="AA49" s="21"/>
      <c r="AB49" s="21"/>
      <c r="AC49" s="621"/>
      <c r="AD49" s="766"/>
    </row>
    <row r="50" spans="2:30" s="19" customFormat="1" ht="16.5" customHeight="1">
      <c r="B50" s="610"/>
      <c r="C50" s="613"/>
      <c r="E50" s="618"/>
      <c r="F50" s="699"/>
      <c r="G50" s="700"/>
      <c r="H50" s="7"/>
      <c r="I50" s="699"/>
      <c r="J50" s="699"/>
      <c r="K50" s="7"/>
      <c r="L50" s="621"/>
      <c r="M50" s="789"/>
      <c r="N50" s="789"/>
      <c r="O50" s="790"/>
      <c r="P50" s="790"/>
      <c r="Q50" s="790"/>
      <c r="R50" s="790"/>
      <c r="S50" s="21"/>
      <c r="T50" s="7"/>
      <c r="U50" s="7"/>
      <c r="V50" s="7"/>
      <c r="W50" s="7"/>
      <c r="X50" s="21"/>
      <c r="Y50" s="21"/>
      <c r="Z50" s="21"/>
      <c r="AA50" s="21"/>
      <c r="AB50" s="21"/>
      <c r="AC50" s="621"/>
      <c r="AD50" s="766"/>
    </row>
    <row r="51" spans="1:30" ht="16.5" customHeight="1">
      <c r="A51" s="19"/>
      <c r="B51" s="610"/>
      <c r="C51" s="613"/>
      <c r="D51" s="785" t="s">
        <v>138</v>
      </c>
      <c r="E51" s="699" t="s">
        <v>139</v>
      </c>
      <c r="F51" s="699" t="s">
        <v>125</v>
      </c>
      <c r="G51" s="786" t="s">
        <v>185</v>
      </c>
      <c r="I51" s="788"/>
      <c r="J51" s="699"/>
      <c r="L51" s="787" t="s">
        <v>183</v>
      </c>
      <c r="M51" s="788"/>
      <c r="N51" s="789"/>
      <c r="O51" s="790"/>
      <c r="P51" s="790"/>
      <c r="Q51" s="790"/>
      <c r="R51" s="790"/>
      <c r="S51" s="790"/>
      <c r="AC51" s="621"/>
      <c r="AD51" s="766"/>
    </row>
    <row r="52" spans="1:30" ht="16.5" customHeight="1">
      <c r="A52" s="19"/>
      <c r="B52" s="610"/>
      <c r="C52" s="613"/>
      <c r="D52" s="699" t="s">
        <v>172</v>
      </c>
      <c r="E52" s="792">
        <v>450</v>
      </c>
      <c r="F52" s="792" t="s">
        <v>173</v>
      </c>
      <c r="G52" s="793">
        <f>E52*F20*L20</f>
        <v>426535.19999999995</v>
      </c>
      <c r="H52" s="18"/>
      <c r="I52" s="18"/>
      <c r="J52" s="794"/>
      <c r="L52" s="793">
        <v>0</v>
      </c>
      <c r="M52" s="18"/>
      <c r="N52" s="2589" t="s">
        <v>381</v>
      </c>
      <c r="O52" s="869"/>
      <c r="P52" s="869"/>
      <c r="Q52" s="869"/>
      <c r="R52" s="869"/>
      <c r="S52" s="869"/>
      <c r="AC52" s="870">
        <f>G52+L52</f>
        <v>426535.19999999995</v>
      </c>
      <c r="AD52" s="766"/>
    </row>
    <row r="53" spans="1:30" ht="5.25" customHeight="1">
      <c r="A53" s="19"/>
      <c r="B53" s="610"/>
      <c r="C53" s="613"/>
      <c r="D53" s="699"/>
      <c r="E53" s="792"/>
      <c r="F53" s="792"/>
      <c r="G53" s="793"/>
      <c r="H53" s="18"/>
      <c r="I53" s="18"/>
      <c r="J53" s="794"/>
      <c r="L53" s="794"/>
      <c r="M53" s="18"/>
      <c r="N53" s="795"/>
      <c r="O53" s="869"/>
      <c r="P53" s="869"/>
      <c r="Q53" s="869"/>
      <c r="R53" s="869"/>
      <c r="S53" s="869"/>
      <c r="AC53" s="873"/>
      <c r="AD53" s="766"/>
    </row>
    <row r="54" spans="1:30" ht="16.5" customHeight="1">
      <c r="A54" s="19"/>
      <c r="B54" s="610"/>
      <c r="C54" s="613"/>
      <c r="D54" s="777"/>
      <c r="E54" s="618"/>
      <c r="F54" s="699"/>
      <c r="G54" s="699"/>
      <c r="H54" s="700"/>
      <c r="J54" s="699"/>
      <c r="L54" s="800"/>
      <c r="M54" s="789"/>
      <c r="N54" s="789"/>
      <c r="O54" s="790"/>
      <c r="P54" s="790"/>
      <c r="Q54" s="790"/>
      <c r="R54" s="790"/>
      <c r="S54" s="790"/>
      <c r="AC54" s="2132">
        <f>SUM(AC48:AC53)</f>
        <v>1667968.43408</v>
      </c>
      <c r="AD54" s="766"/>
    </row>
    <row r="55" spans="2:30" ht="16.5" customHeight="1">
      <c r="B55" s="610"/>
      <c r="C55" s="783" t="s">
        <v>128</v>
      </c>
      <c r="D55" s="801" t="s">
        <v>129</v>
      </c>
      <c r="E55" s="699"/>
      <c r="F55" s="802"/>
      <c r="G55" s="698"/>
      <c r="H55" s="777"/>
      <c r="I55" s="777"/>
      <c r="J55" s="777"/>
      <c r="K55" s="699"/>
      <c r="L55" s="699"/>
      <c r="M55" s="777"/>
      <c r="N55" s="699"/>
      <c r="O55" s="777"/>
      <c r="P55" s="777"/>
      <c r="Q55" s="777"/>
      <c r="R55" s="777"/>
      <c r="S55" s="777"/>
      <c r="T55" s="777"/>
      <c r="U55" s="777"/>
      <c r="AC55" s="777"/>
      <c r="AD55" s="766"/>
    </row>
    <row r="56" spans="2:30" s="19" customFormat="1" ht="16.5" customHeight="1">
      <c r="B56" s="610"/>
      <c r="C56" s="613"/>
      <c r="D56" s="785" t="s">
        <v>130</v>
      </c>
      <c r="E56" s="803">
        <f>10*K43*K26/AC54</f>
        <v>1591.4808</v>
      </c>
      <c r="G56" s="698"/>
      <c r="L56" s="699"/>
      <c r="N56" s="699"/>
      <c r="O56" s="700"/>
      <c r="V56" s="7"/>
      <c r="W56" s="7"/>
      <c r="AD56" s="766"/>
    </row>
    <row r="57" spans="2:30" s="19" customFormat="1" ht="16.5" customHeight="1">
      <c r="B57" s="610"/>
      <c r="C57" s="613"/>
      <c r="E57" s="804"/>
      <c r="F57" s="622"/>
      <c r="G57" s="698"/>
      <c r="J57" s="698"/>
      <c r="K57" s="714"/>
      <c r="L57" s="699"/>
      <c r="M57" s="699"/>
      <c r="N57" s="699"/>
      <c r="O57" s="700"/>
      <c r="P57" s="699"/>
      <c r="Q57" s="699"/>
      <c r="R57" s="713"/>
      <c r="S57" s="713"/>
      <c r="T57" s="713"/>
      <c r="U57" s="805"/>
      <c r="V57" s="7"/>
      <c r="W57" s="7"/>
      <c r="AC57" s="805"/>
      <c r="AD57" s="766"/>
    </row>
    <row r="58" spans="2:30" ht="16.5" customHeight="1">
      <c r="B58" s="610"/>
      <c r="C58" s="613"/>
      <c r="D58" s="806" t="s">
        <v>174</v>
      </c>
      <c r="E58" s="807"/>
      <c r="F58" s="622"/>
      <c r="G58" s="698"/>
      <c r="H58" s="777"/>
      <c r="I58" s="777"/>
      <c r="N58" s="699"/>
      <c r="O58" s="700"/>
      <c r="P58" s="699"/>
      <c r="Q58" s="699"/>
      <c r="R58" s="788"/>
      <c r="S58" s="788"/>
      <c r="T58" s="788"/>
      <c r="U58" s="789"/>
      <c r="AC58" s="789"/>
      <c r="AD58" s="766"/>
    </row>
    <row r="59" spans="2:30" ht="16.5" customHeight="1" thickBot="1">
      <c r="B59" s="610"/>
      <c r="C59" s="613"/>
      <c r="D59" s="806"/>
      <c r="E59" s="807"/>
      <c r="F59" s="622"/>
      <c r="G59" s="698"/>
      <c r="H59" s="777"/>
      <c r="I59" s="777"/>
      <c r="N59" s="699"/>
      <c r="O59" s="700"/>
      <c r="P59" s="699"/>
      <c r="Q59" s="699"/>
      <c r="R59" s="788"/>
      <c r="S59" s="788"/>
      <c r="T59" s="788"/>
      <c r="U59" s="789"/>
      <c r="AC59" s="789"/>
      <c r="AD59" s="766"/>
    </row>
    <row r="60" spans="2:30" s="808" customFormat="1" ht="24" thickBot="1" thickTop="1">
      <c r="B60" s="809"/>
      <c r="C60" s="810"/>
      <c r="D60" s="811"/>
      <c r="E60" s="812"/>
      <c r="F60" s="813"/>
      <c r="G60" s="814"/>
      <c r="I60" s="7"/>
      <c r="J60" s="815" t="s">
        <v>132</v>
      </c>
      <c r="K60" s="816">
        <f>IF(E56&gt;3*K26,K26*3,E56)</f>
        <v>1591.4808</v>
      </c>
      <c r="L60" s="874"/>
      <c r="M60" s="2842"/>
      <c r="N60" s="2842"/>
      <c r="O60" s="2842"/>
      <c r="P60" s="817"/>
      <c r="Q60" s="817"/>
      <c r="R60" s="819"/>
      <c r="S60" s="819"/>
      <c r="T60" s="819"/>
      <c r="U60" s="820"/>
      <c r="V60" s="7"/>
      <c r="W60" s="7"/>
      <c r="AC60" s="820"/>
      <c r="AD60" s="821"/>
    </row>
    <row r="61" spans="2:30" ht="16.5" customHeight="1" thickBot="1" thickTop="1">
      <c r="B61" s="67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822"/>
      <c r="W61" s="822"/>
      <c r="X61" s="822"/>
      <c r="Y61" s="822"/>
      <c r="Z61" s="822"/>
      <c r="AA61" s="822"/>
      <c r="AB61" s="822"/>
      <c r="AC61" s="69"/>
      <c r="AD61" s="823"/>
    </row>
    <row r="62" spans="2:23" ht="16.5" customHeight="1" thickTop="1">
      <c r="B62" s="239"/>
      <c r="C62" s="262"/>
      <c r="W62" s="239"/>
    </row>
  </sheetData>
  <sheetProtection password="CC12"/>
  <mergeCells count="1">
    <mergeCell ref="M60:O60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portrait" paperSize="9" scale="36" r:id="rId4"/>
  <headerFooter alignWithMargins="0">
    <oddFooter>&amp;L&amp;"Times New Roman,Normal"&amp;8&amp;Z&amp;F</oddFooter>
  </headerFooter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AG93"/>
  <sheetViews>
    <sheetView zoomScale="75" zoomScaleNormal="75" zoomScalePageLayoutView="0" workbookViewId="0" topLeftCell="D1">
      <selection activeCell="P86" sqref="P86"/>
    </sheetView>
  </sheetViews>
  <sheetFormatPr defaultColWidth="11.421875" defaultRowHeight="12.75"/>
  <cols>
    <col min="1" max="1" width="29.57421875" style="7" customWidth="1"/>
    <col min="2" max="2" width="19.140625" style="7" customWidth="1"/>
    <col min="3" max="3" width="4.7109375" style="7" customWidth="1"/>
    <col min="4" max="4" width="30.7109375" style="7" customWidth="1"/>
    <col min="5" max="5" width="28.00390625" style="7" customWidth="1"/>
    <col min="6" max="6" width="15.00390625" style="7" customWidth="1"/>
    <col min="7" max="7" width="14.7109375" style="7" customWidth="1"/>
    <col min="8" max="8" width="9.8515625" style="7" hidden="1" customWidth="1"/>
    <col min="9" max="9" width="9.421875" style="7" hidden="1" customWidth="1"/>
    <col min="10" max="11" width="18.7109375" style="7" customWidth="1"/>
    <col min="12" max="12" width="13.28125" style="7" customWidth="1"/>
    <col min="13" max="13" width="10.7109375" style="7" customWidth="1"/>
    <col min="14" max="14" width="9.7109375" style="7" customWidth="1"/>
    <col min="15" max="15" width="10.57421875" style="7" customWidth="1"/>
    <col min="16" max="16" width="8.421875" style="7" customWidth="1"/>
    <col min="17" max="17" width="6.00390625" style="7" customWidth="1"/>
    <col min="18" max="18" width="12.28125" style="7" hidden="1" customWidth="1"/>
    <col min="19" max="19" width="13.140625" style="7" hidden="1" customWidth="1"/>
    <col min="20" max="21" width="5.28125" style="7" hidden="1" customWidth="1"/>
    <col min="22" max="22" width="12.28125" style="7" hidden="1" customWidth="1"/>
    <col min="23" max="23" width="5.28125" style="7" hidden="1" customWidth="1"/>
    <col min="24" max="25" width="12.28125" style="7" hidden="1" customWidth="1"/>
    <col min="26" max="27" width="5.28125" style="7" hidden="1" customWidth="1"/>
    <col min="28" max="28" width="9.7109375" style="7" customWidth="1"/>
    <col min="29" max="29" width="17.28125" style="7" customWidth="1"/>
    <col min="30" max="30" width="19.140625" style="7" customWidth="1"/>
    <col min="31" max="31" width="4.140625" style="7" customWidth="1"/>
    <col min="32" max="32" width="7.140625" style="7" customWidth="1"/>
    <col min="33" max="33" width="5.28125" style="7" customWidth="1"/>
    <col min="34" max="34" width="5.421875" style="7" customWidth="1"/>
    <col min="35" max="35" width="4.7109375" style="7" customWidth="1"/>
    <col min="36" max="36" width="5.28125" style="7" customWidth="1"/>
    <col min="37" max="38" width="13.28125" style="7" customWidth="1"/>
    <col min="39" max="39" width="6.57421875" style="7" customWidth="1"/>
    <col min="40" max="40" width="6.421875" style="7" customWidth="1"/>
    <col min="41" max="44" width="11.421875" style="7" customWidth="1"/>
    <col min="45" max="45" width="12.7109375" style="7" customWidth="1"/>
    <col min="46" max="48" width="11.421875" style="7" customWidth="1"/>
    <col min="49" max="49" width="21.00390625" style="7" customWidth="1"/>
    <col min="50" max="16384" width="11.421875" style="7" customWidth="1"/>
  </cols>
  <sheetData>
    <row r="1" spans="1:30" ht="13.5">
      <c r="A1" s="81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AD1" s="5"/>
    </row>
    <row r="2" spans="1:23" ht="27" customHeight="1">
      <c r="A2" s="8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30" s="603" customFormat="1" ht="30.75">
      <c r="A3" s="600"/>
      <c r="B3" s="601" t="str">
        <f>+'TOT-0815'!B2</f>
        <v>ANEXO III al Memorándum D.T.E.E. N°   580 / 2016          .-</v>
      </c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AB3" s="602"/>
      <c r="AC3" s="602"/>
      <c r="AD3" s="602"/>
    </row>
    <row r="4" spans="1:2" s="10" customFormat="1" ht="11.25">
      <c r="A4" s="824" t="s">
        <v>2</v>
      </c>
      <c r="B4" s="275"/>
    </row>
    <row r="5" spans="1:2" s="10" customFormat="1" ht="12" thickBot="1">
      <c r="A5" s="824" t="s">
        <v>3</v>
      </c>
      <c r="B5" s="824"/>
    </row>
    <row r="6" spans="1:30" ht="16.5" customHeight="1" thickTop="1">
      <c r="A6" s="6"/>
      <c r="B6" s="83"/>
      <c r="C6" s="84"/>
      <c r="D6" s="84"/>
      <c r="E6" s="85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604"/>
      <c r="X6" s="604"/>
      <c r="Y6" s="604"/>
      <c r="Z6" s="604"/>
      <c r="AA6" s="604"/>
      <c r="AB6" s="604"/>
      <c r="AC6" s="604"/>
      <c r="AD6" s="86"/>
    </row>
    <row r="7" spans="1:30" ht="20.25">
      <c r="A7" s="6"/>
      <c r="B7" s="47"/>
      <c r="C7" s="8"/>
      <c r="D7" s="88" t="s">
        <v>88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05"/>
      <c r="Q7" s="605"/>
      <c r="R7" s="8"/>
      <c r="S7" s="8"/>
      <c r="T7" s="8"/>
      <c r="U7" s="8"/>
      <c r="V7" s="8"/>
      <c r="AD7" s="91"/>
    </row>
    <row r="8" spans="1:30" ht="16.5" customHeight="1">
      <c r="A8" s="6"/>
      <c r="B8" s="4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AD8" s="91"/>
    </row>
    <row r="9" spans="2:30" s="26" customFormat="1" ht="20.25">
      <c r="B9" s="35"/>
      <c r="C9" s="34"/>
      <c r="D9" s="88" t="s">
        <v>89</v>
      </c>
      <c r="E9" s="34"/>
      <c r="F9" s="34"/>
      <c r="G9" s="34"/>
      <c r="H9" s="34"/>
      <c r="N9" s="34"/>
      <c r="O9" s="34"/>
      <c r="P9" s="263"/>
      <c r="Q9" s="263"/>
      <c r="R9" s="34"/>
      <c r="S9" s="34"/>
      <c r="T9" s="34"/>
      <c r="U9" s="34"/>
      <c r="V9" s="34"/>
      <c r="W9" s="7"/>
      <c r="X9" s="34"/>
      <c r="Y9" s="34"/>
      <c r="Z9" s="34"/>
      <c r="AA9" s="34"/>
      <c r="AB9" s="34"/>
      <c r="AC9" s="7"/>
      <c r="AD9" s="264"/>
    </row>
    <row r="10" spans="1:30" ht="16.5" customHeight="1">
      <c r="A10" s="6"/>
      <c r="B10" s="4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AD10" s="91"/>
    </row>
    <row r="11" spans="2:30" s="26" customFormat="1" ht="20.25">
      <c r="B11" s="35"/>
      <c r="C11" s="34"/>
      <c r="D11" s="88" t="s">
        <v>351</v>
      </c>
      <c r="E11" s="34"/>
      <c r="F11" s="34"/>
      <c r="G11" s="34"/>
      <c r="H11" s="34"/>
      <c r="N11" s="34"/>
      <c r="O11" s="34"/>
      <c r="P11" s="263"/>
      <c r="Q11" s="263"/>
      <c r="R11" s="34"/>
      <c r="S11" s="34"/>
      <c r="T11" s="34"/>
      <c r="U11" s="34"/>
      <c r="V11" s="34"/>
      <c r="W11" s="7"/>
      <c r="X11" s="34"/>
      <c r="Y11" s="34"/>
      <c r="Z11" s="34"/>
      <c r="AA11" s="34"/>
      <c r="AB11" s="34"/>
      <c r="AC11" s="7"/>
      <c r="AD11" s="264"/>
    </row>
    <row r="12" spans="1:30" ht="16.5" customHeight="1">
      <c r="A12" s="6"/>
      <c r="B12" s="47"/>
      <c r="C12" s="8"/>
      <c r="D12" s="8"/>
      <c r="E12" s="6"/>
      <c r="F12" s="6"/>
      <c r="G12" s="6"/>
      <c r="H12" s="6"/>
      <c r="I12" s="92"/>
      <c r="J12" s="92"/>
      <c r="K12" s="92"/>
      <c r="L12" s="92"/>
      <c r="M12" s="92"/>
      <c r="N12" s="92"/>
      <c r="O12" s="92"/>
      <c r="P12" s="92"/>
      <c r="Q12" s="92"/>
      <c r="R12" s="8"/>
      <c r="S12" s="8"/>
      <c r="T12" s="8"/>
      <c r="U12" s="8"/>
      <c r="V12" s="8"/>
      <c r="AD12" s="91"/>
    </row>
    <row r="13" spans="2:30" s="26" customFormat="1" ht="19.5">
      <c r="B13" s="27" t="str">
        <f>'TOT-0815'!B14</f>
        <v>Desde el 01 al 31 de agosto de 2015</v>
      </c>
      <c r="C13" s="28"/>
      <c r="D13" s="31"/>
      <c r="E13" s="31"/>
      <c r="F13" s="31"/>
      <c r="G13" s="31"/>
      <c r="H13" s="31"/>
      <c r="I13" s="32"/>
      <c r="J13" s="18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606"/>
      <c r="V13" s="606"/>
      <c r="W13" s="7"/>
      <c r="X13" s="607"/>
      <c r="Y13" s="607"/>
      <c r="Z13" s="607"/>
      <c r="AA13" s="607"/>
      <c r="AB13" s="606"/>
      <c r="AC13" s="18"/>
      <c r="AD13" s="33"/>
    </row>
    <row r="14" spans="1:30" ht="16.5" customHeight="1">
      <c r="A14" s="6"/>
      <c r="B14" s="47"/>
      <c r="C14" s="8"/>
      <c r="D14" s="8"/>
      <c r="E14" s="77"/>
      <c r="F14" s="77"/>
      <c r="G14" s="8"/>
      <c r="H14" s="8"/>
      <c r="I14" s="8"/>
      <c r="J14" s="608"/>
      <c r="K14" s="8"/>
      <c r="L14" s="8"/>
      <c r="M14" s="8"/>
      <c r="N14" s="6"/>
      <c r="O14" s="6"/>
      <c r="P14" s="8"/>
      <c r="Q14" s="8"/>
      <c r="R14" s="8"/>
      <c r="S14" s="8"/>
      <c r="T14" s="8"/>
      <c r="U14" s="8"/>
      <c r="V14" s="8"/>
      <c r="AD14" s="91"/>
    </row>
    <row r="15" spans="1:30" ht="16.5" customHeight="1">
      <c r="A15" s="6"/>
      <c r="B15" s="47"/>
      <c r="C15" s="8"/>
      <c r="D15" s="8"/>
      <c r="E15" s="77"/>
      <c r="F15" s="77"/>
      <c r="G15" s="8"/>
      <c r="H15" s="8"/>
      <c r="I15" s="609"/>
      <c r="J15" s="8"/>
      <c r="K15" s="239"/>
      <c r="M15" s="8"/>
      <c r="N15" s="6"/>
      <c r="O15" s="6"/>
      <c r="P15" s="8"/>
      <c r="Q15" s="8"/>
      <c r="R15" s="8"/>
      <c r="S15" s="8"/>
      <c r="T15" s="8"/>
      <c r="U15" s="8"/>
      <c r="V15" s="8"/>
      <c r="AD15" s="91"/>
    </row>
    <row r="16" spans="1:30" ht="16.5" customHeight="1">
      <c r="A16" s="6"/>
      <c r="B16" s="47"/>
      <c r="C16" s="8"/>
      <c r="D16" s="8"/>
      <c r="E16" s="77"/>
      <c r="F16" s="77"/>
      <c r="G16" s="8"/>
      <c r="H16" s="8"/>
      <c r="I16" s="609"/>
      <c r="J16" s="8"/>
      <c r="K16" s="239"/>
      <c r="M16" s="8"/>
      <c r="N16" s="6"/>
      <c r="O16" s="6"/>
      <c r="P16" s="8"/>
      <c r="Q16" s="8"/>
      <c r="R16" s="8"/>
      <c r="S16" s="8"/>
      <c r="T16" s="8"/>
      <c r="U16" s="8"/>
      <c r="V16" s="8"/>
      <c r="AD16" s="91"/>
    </row>
    <row r="17" spans="1:30" ht="16.5" customHeight="1">
      <c r="A17" s="6"/>
      <c r="B17" s="47"/>
      <c r="C17" s="65" t="s">
        <v>90</v>
      </c>
      <c r="D17" s="4" t="s">
        <v>91</v>
      </c>
      <c r="E17" s="77"/>
      <c r="F17" s="77"/>
      <c r="G17" s="8"/>
      <c r="H17" s="8"/>
      <c r="I17" s="8"/>
      <c r="J17" s="608"/>
      <c r="K17" s="8"/>
      <c r="L17" s="8"/>
      <c r="M17" s="8"/>
      <c r="N17" s="6"/>
      <c r="O17" s="6"/>
      <c r="P17" s="8"/>
      <c r="Q17" s="8"/>
      <c r="R17" s="8"/>
      <c r="S17" s="8"/>
      <c r="T17" s="8"/>
      <c r="U17" s="8"/>
      <c r="V17" s="8"/>
      <c r="AD17" s="91"/>
    </row>
    <row r="18" spans="2:30" s="19" customFormat="1" ht="16.5" customHeight="1">
      <c r="B18" s="610"/>
      <c r="C18" s="21"/>
      <c r="D18" s="611"/>
      <c r="E18" s="612"/>
      <c r="F18" s="613"/>
      <c r="G18" s="21"/>
      <c r="H18" s="21"/>
      <c r="I18" s="21"/>
      <c r="J18" s="614"/>
      <c r="K18" s="21"/>
      <c r="L18" s="21"/>
      <c r="M18" s="21"/>
      <c r="P18" s="21"/>
      <c r="Q18" s="21"/>
      <c r="R18" s="21"/>
      <c r="S18" s="21"/>
      <c r="T18" s="21"/>
      <c r="U18" s="21"/>
      <c r="V18" s="21"/>
      <c r="W18" s="7"/>
      <c r="AD18" s="615"/>
    </row>
    <row r="19" spans="2:30" s="19" customFormat="1" ht="16.5" customHeight="1">
      <c r="B19" s="610"/>
      <c r="C19" s="21"/>
      <c r="D19" s="616" t="s">
        <v>92</v>
      </c>
      <c r="F19" s="617">
        <v>463.283</v>
      </c>
      <c r="G19" s="616" t="s">
        <v>93</v>
      </c>
      <c r="H19" s="21"/>
      <c r="I19" s="21"/>
      <c r="J19" s="618"/>
      <c r="K19" s="619" t="s">
        <v>94</v>
      </c>
      <c r="L19" s="620">
        <v>0.025</v>
      </c>
      <c r="R19" s="21"/>
      <c r="S19" s="21"/>
      <c r="T19" s="21"/>
      <c r="U19" s="21"/>
      <c r="V19" s="21"/>
      <c r="W19" s="7"/>
      <c r="AD19" s="615"/>
    </row>
    <row r="20" spans="2:30" s="19" customFormat="1" ht="16.5" customHeight="1">
      <c r="B20" s="610"/>
      <c r="C20" s="21"/>
      <c r="D20" s="616" t="s">
        <v>95</v>
      </c>
      <c r="F20" s="617">
        <v>1.274</v>
      </c>
      <c r="G20" s="616" t="s">
        <v>96</v>
      </c>
      <c r="H20" s="21"/>
      <c r="I20" s="21"/>
      <c r="J20" s="21"/>
      <c r="K20" s="611" t="s">
        <v>97</v>
      </c>
      <c r="L20" s="21">
        <f>MID(B13,16,2)*24</f>
        <v>744</v>
      </c>
      <c r="M20" s="21" t="s">
        <v>98</v>
      </c>
      <c r="N20" s="21"/>
      <c r="O20" s="21"/>
      <c r="P20" s="825"/>
      <c r="Q20" s="21"/>
      <c r="R20" s="21"/>
      <c r="S20" s="21"/>
      <c r="T20" s="21"/>
      <c r="U20" s="21"/>
      <c r="V20" s="21"/>
      <c r="W20" s="7"/>
      <c r="AD20" s="615"/>
    </row>
    <row r="21" spans="2:30" s="19" customFormat="1" ht="16.5" customHeight="1">
      <c r="B21" s="610"/>
      <c r="C21" s="21"/>
      <c r="D21" s="616" t="s">
        <v>133</v>
      </c>
      <c r="F21" s="617">
        <v>202.141</v>
      </c>
      <c r="G21" s="616" t="s">
        <v>134</v>
      </c>
      <c r="H21" s="21"/>
      <c r="I21" s="21"/>
      <c r="J21" s="21"/>
      <c r="K21" s="99"/>
      <c r="L21" s="100"/>
      <c r="M21" s="21"/>
      <c r="N21" s="21"/>
      <c r="O21" s="21"/>
      <c r="P21" s="825"/>
      <c r="Q21" s="21"/>
      <c r="R21" s="21"/>
      <c r="S21" s="21"/>
      <c r="T21" s="21"/>
      <c r="U21" s="21"/>
      <c r="V21" s="21"/>
      <c r="W21" s="7"/>
      <c r="AD21" s="615"/>
    </row>
    <row r="22" spans="2:30" s="19" customFormat="1" ht="16.5" customHeight="1">
      <c r="B22" s="610"/>
      <c r="C22" s="21"/>
      <c r="D22" s="616" t="s">
        <v>135</v>
      </c>
      <c r="F22" s="617">
        <v>252.67</v>
      </c>
      <c r="G22" s="616" t="s">
        <v>134</v>
      </c>
      <c r="H22" s="21"/>
      <c r="I22" s="21"/>
      <c r="J22" s="21"/>
      <c r="K22" s="99"/>
      <c r="L22" s="100"/>
      <c r="M22" s="21"/>
      <c r="N22" s="21"/>
      <c r="O22" s="21"/>
      <c r="P22" s="825"/>
      <c r="Q22" s="21"/>
      <c r="R22" s="21"/>
      <c r="S22" s="21"/>
      <c r="T22" s="21"/>
      <c r="U22" s="21"/>
      <c r="V22" s="21"/>
      <c r="W22" s="7"/>
      <c r="AD22" s="615"/>
    </row>
    <row r="23" spans="2:30" s="19" customFormat="1" ht="8.25" customHeight="1">
      <c r="B23" s="610"/>
      <c r="C23" s="21"/>
      <c r="D23" s="21"/>
      <c r="E23" s="622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7"/>
      <c r="AD23" s="615"/>
    </row>
    <row r="24" spans="1:30" ht="16.5" customHeight="1">
      <c r="A24" s="6"/>
      <c r="B24" s="47"/>
      <c r="C24" s="65" t="s">
        <v>99</v>
      </c>
      <c r="D24" s="20" t="s">
        <v>178</v>
      </c>
      <c r="I24" s="8"/>
      <c r="J24" s="19"/>
      <c r="O24" s="8"/>
      <c r="P24" s="8"/>
      <c r="Q24" s="8"/>
      <c r="R24" s="8"/>
      <c r="S24" s="8"/>
      <c r="T24" s="8"/>
      <c r="V24" s="8"/>
      <c r="X24" s="8"/>
      <c r="Y24" s="8"/>
      <c r="Z24" s="8"/>
      <c r="AA24" s="8"/>
      <c r="AB24" s="8"/>
      <c r="AC24" s="8"/>
      <c r="AD24" s="91"/>
    </row>
    <row r="25" spans="1:30" ht="10.5" customHeight="1" thickBot="1">
      <c r="A25" s="6"/>
      <c r="B25" s="47"/>
      <c r="C25" s="77"/>
      <c r="D25" s="20"/>
      <c r="I25" s="8"/>
      <c r="J25" s="19"/>
      <c r="O25" s="8"/>
      <c r="P25" s="8"/>
      <c r="Q25" s="8"/>
      <c r="R25" s="8"/>
      <c r="S25" s="8"/>
      <c r="T25" s="8"/>
      <c r="V25" s="8"/>
      <c r="X25" s="8"/>
      <c r="Y25" s="8"/>
      <c r="Z25" s="8"/>
      <c r="AA25" s="8"/>
      <c r="AB25" s="8"/>
      <c r="AC25" s="8"/>
      <c r="AD25" s="91"/>
    </row>
    <row r="26" spans="2:30" s="19" customFormat="1" ht="16.5" customHeight="1" thickBot="1" thickTop="1">
      <c r="B26" s="610"/>
      <c r="C26" s="613"/>
      <c r="D26" s="7"/>
      <c r="E26" s="7"/>
      <c r="F26" s="7"/>
      <c r="G26" s="7"/>
      <c r="H26" s="7"/>
      <c r="I26" s="7"/>
      <c r="J26" s="623" t="s">
        <v>100</v>
      </c>
      <c r="K26" s="624">
        <f>L19*AC85</f>
        <v>93459.289058</v>
      </c>
      <c r="L26" s="7"/>
      <c r="S26" s="7"/>
      <c r="T26" s="7"/>
      <c r="U26" s="7"/>
      <c r="W26" s="7"/>
      <c r="AD26" s="615"/>
    </row>
    <row r="27" spans="2:30" s="19" customFormat="1" ht="11.25" customHeight="1" thickTop="1">
      <c r="B27" s="610"/>
      <c r="C27" s="613"/>
      <c r="D27" s="21"/>
      <c r="E27" s="622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7"/>
      <c r="W27" s="7"/>
      <c r="AD27" s="615"/>
    </row>
    <row r="28" spans="1:30" ht="16.5" customHeight="1">
      <c r="A28" s="6"/>
      <c r="B28" s="47"/>
      <c r="C28" s="65" t="s">
        <v>101</v>
      </c>
      <c r="D28" s="20" t="s">
        <v>179</v>
      </c>
      <c r="E28" s="22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AD28" s="91"/>
    </row>
    <row r="29" spans="1:30" ht="21.75" customHeight="1" thickBot="1">
      <c r="A29" s="6"/>
      <c r="B29" s="47"/>
      <c r="C29" s="8"/>
      <c r="D29" s="8"/>
      <c r="E29" s="22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AD29" s="91"/>
    </row>
    <row r="30" spans="2:31" s="6" customFormat="1" ht="33.75" customHeight="1" thickBot="1" thickTop="1">
      <c r="B30" s="47"/>
      <c r="C30" s="103" t="s">
        <v>30</v>
      </c>
      <c r="D30" s="266" t="s">
        <v>5</v>
      </c>
      <c r="E30" s="267" t="s">
        <v>33</v>
      </c>
      <c r="F30" s="268" t="s">
        <v>34</v>
      </c>
      <c r="G30" s="107" t="s">
        <v>35</v>
      </c>
      <c r="H30" s="269" t="s">
        <v>36</v>
      </c>
      <c r="I30" s="482" t="s">
        <v>37</v>
      </c>
      <c r="J30" s="104" t="s">
        <v>38</v>
      </c>
      <c r="K30" s="110" t="s">
        <v>39</v>
      </c>
      <c r="L30" s="111" t="s">
        <v>40</v>
      </c>
      <c r="M30" s="106" t="s">
        <v>41</v>
      </c>
      <c r="N30" s="111" t="s">
        <v>102</v>
      </c>
      <c r="O30" s="111" t="s">
        <v>42</v>
      </c>
      <c r="P30" s="110" t="s">
        <v>43</v>
      </c>
      <c r="Q30" s="104" t="s">
        <v>44</v>
      </c>
      <c r="R30" s="625" t="s">
        <v>45</v>
      </c>
      <c r="S30" s="626" t="s">
        <v>46</v>
      </c>
      <c r="T30" s="627" t="s">
        <v>53</v>
      </c>
      <c r="U30" s="628"/>
      <c r="V30" s="629"/>
      <c r="W30" s="630" t="s">
        <v>103</v>
      </c>
      <c r="X30" s="631"/>
      <c r="Y30" s="632"/>
      <c r="Z30" s="633" t="s">
        <v>49</v>
      </c>
      <c r="AA30" s="634" t="s">
        <v>104</v>
      </c>
      <c r="AB30" s="635" t="s">
        <v>51</v>
      </c>
      <c r="AC30" s="322" t="s">
        <v>52</v>
      </c>
      <c r="AD30" s="123"/>
      <c r="AE30" s="7"/>
    </row>
    <row r="31" spans="1:30" ht="16.5" customHeight="1" thickTop="1">
      <c r="A31" s="6"/>
      <c r="B31" s="47"/>
      <c r="C31" s="144"/>
      <c r="D31" s="636"/>
      <c r="E31" s="637"/>
      <c r="F31" s="638"/>
      <c r="G31" s="639"/>
      <c r="H31" s="640"/>
      <c r="I31" s="641"/>
      <c r="J31" s="642"/>
      <c r="K31" s="643"/>
      <c r="L31" s="144"/>
      <c r="M31" s="144"/>
      <c r="N31" s="271"/>
      <c r="O31" s="271"/>
      <c r="P31" s="144"/>
      <c r="Q31" s="270"/>
      <c r="R31" s="644"/>
      <c r="S31" s="645"/>
      <c r="T31" s="646"/>
      <c r="U31" s="647"/>
      <c r="V31" s="648"/>
      <c r="W31" s="649"/>
      <c r="X31" s="650"/>
      <c r="Y31" s="651"/>
      <c r="Z31" s="652"/>
      <c r="AA31" s="653"/>
      <c r="AB31" s="654"/>
      <c r="AC31" s="655"/>
      <c r="AD31" s="91"/>
    </row>
    <row r="32" spans="1:30" ht="16.5" customHeight="1">
      <c r="A32" s="6"/>
      <c r="B32" s="47"/>
      <c r="C32" s="656" t="s">
        <v>105</v>
      </c>
      <c r="D32" s="144" t="s">
        <v>200</v>
      </c>
      <c r="E32" s="657">
        <v>500</v>
      </c>
      <c r="F32" s="658">
        <v>506</v>
      </c>
      <c r="G32" s="659" t="s">
        <v>190</v>
      </c>
      <c r="H32" s="660">
        <f>IF(G32="A",200,IF(G32="B",60,20))</f>
        <v>20</v>
      </c>
      <c r="I32" s="661">
        <f>IF(F32&gt;100,F32,100)*$F$19/100</f>
        <v>2344.21198</v>
      </c>
      <c r="J32" s="194">
        <v>42217</v>
      </c>
      <c r="K32" s="195">
        <v>42217.00347222222</v>
      </c>
      <c r="L32" s="664">
        <f>IF(D32="","",(K32-J32)*24)</f>
        <v>0.08333333325572312</v>
      </c>
      <c r="M32" s="508">
        <f>IF(D32="","",ROUND((K32-J32)*24*60,0))</f>
        <v>5</v>
      </c>
      <c r="N32" s="665" t="s">
        <v>191</v>
      </c>
      <c r="O32" s="273" t="str">
        <f>IF(D32="","","--")</f>
        <v>--</v>
      </c>
      <c r="P32" s="172" t="str">
        <f>IF(D32="","","NO")</f>
        <v>NO</v>
      </c>
      <c r="Q32" s="172" t="str">
        <f>IF(D32="","",IF(OR(N32="P",N32="RP"),"--","NO"))</f>
        <v>--</v>
      </c>
      <c r="R32" s="666">
        <f>IF(N32="P",+I32*H32*ROUND(M32/60,2)/100,"--")</f>
        <v>37.50739168</v>
      </c>
      <c r="S32" s="667" t="str">
        <f>IF(N32="RP",I32*H32*ROUND(M32/60,2)*0.01*O32/100,"--")</f>
        <v>--</v>
      </c>
      <c r="T32" s="668" t="str">
        <f>IF(AND(N32="F",Q32="NO"),IF(P32="SI",1.2,1)*I32*H32,"--")</f>
        <v>--</v>
      </c>
      <c r="U32" s="669" t="str">
        <f>IF(AND(M32&gt;10,N32="F"),IF(M32&lt;=300,ROUND(M32/60,2),5)*I32*H32*IF(P32="SI",1.2,1),"--")</f>
        <v>--</v>
      </c>
      <c r="V32" s="670" t="str">
        <f>IF(AND(N32="F",M32&gt;300),IF(P32="SI",1.2,1)*(ROUND(M32/60,2)-5)*I32*H32*0.1,"--")</f>
        <v>--</v>
      </c>
      <c r="W32" s="671" t="str">
        <f>IF(AND(N32="R",Q32="NO"),IF(P32="SI",1.2,1)*I32*H32*O32/100,"--")</f>
        <v>--</v>
      </c>
      <c r="X32" s="672" t="str">
        <f>IF(AND(M32&gt;10,N32="R"),IF(M32&lt;=300,ROUND(M32/60,2),5)*I32*H32*O32/100*IF(P32="SI",1.2,1),"--")</f>
        <v>--</v>
      </c>
      <c r="Y32" s="673" t="str">
        <f>IF(AND(N32="R",M32&gt;300),IF(P32="SI",1.2,1)*(ROUND(M32/60,2)-5)*I32*H32*O32/100*0.1,"--")</f>
        <v>--</v>
      </c>
      <c r="Z32" s="674" t="str">
        <f>IF(N32="RF",IF(P32="SI",1.2,1)*ROUND(M32/60,2)*I32*H32*0.1,"--")</f>
        <v>--</v>
      </c>
      <c r="AA32" s="675" t="str">
        <f>IF(N32="RR",IF(P32="SI",1.2,1)*ROUND(M32/60,2)*I32*H32*O32/100*0.1,"--")</f>
        <v>--</v>
      </c>
      <c r="AB32" s="676" t="s">
        <v>86</v>
      </c>
      <c r="AC32" s="184">
        <f>IF(D32="","",SUM(R32:AA32)*IF(AB32="SI",1,2))</f>
        <v>37.50739168</v>
      </c>
      <c r="AD32" s="91"/>
    </row>
    <row r="33" spans="1:30" ht="16.5" customHeight="1">
      <c r="A33" s="6"/>
      <c r="B33" s="47"/>
      <c r="C33" s="656" t="s">
        <v>106</v>
      </c>
      <c r="D33" s="144"/>
      <c r="E33" s="657"/>
      <c r="F33" s="658"/>
      <c r="G33" s="659"/>
      <c r="H33" s="660">
        <f>IF(G33="A",200,IF(G33="B",60,20))</f>
        <v>20</v>
      </c>
      <c r="I33" s="661">
        <f>IF(F33&gt;100,F33,100)*$F$19/100</f>
        <v>463.283</v>
      </c>
      <c r="J33" s="662"/>
      <c r="K33" s="663"/>
      <c r="L33" s="664">
        <f>IF(D33="","",(K33-J33)*24)</f>
      </c>
      <c r="M33" s="508">
        <f>IF(D33="","",ROUND((K33-J33)*24*60,0))</f>
      </c>
      <c r="N33" s="665"/>
      <c r="O33" s="273">
        <f>IF(D33="","","--")</f>
      </c>
      <c r="P33" s="172">
        <f>IF(D33="","","NO")</f>
      </c>
      <c r="Q33" s="172">
        <f>IF(D33="","",IF(OR(N33="P",N33="RP"),"--","NO"))</f>
      </c>
      <c r="R33" s="666" t="str">
        <f>IF(N33="P",+I33*H33*ROUND(M33/60,2)/100,"--")</f>
        <v>--</v>
      </c>
      <c r="S33" s="667" t="str">
        <f>IF(N33="RP",I33*H33*ROUND(M33/60,2)*0.01*O33/100,"--")</f>
        <v>--</v>
      </c>
      <c r="T33" s="668" t="str">
        <f>IF(AND(N33="F",Q33="NO"),IF(P33="SI",1.2,1)*I33*H33,"--")</f>
        <v>--</v>
      </c>
      <c r="U33" s="669" t="str">
        <f>IF(AND(M33&gt;10,N33="F"),IF(M33&lt;=300,ROUND(M33/60,2),5)*I33*H33*IF(P33="SI",1.2,1),"--")</f>
        <v>--</v>
      </c>
      <c r="V33" s="670" t="str">
        <f>IF(AND(N33="F",M33&gt;300),IF(P33="SI",1.2,1)*(ROUND(M33/60,2)-5)*I33*H33*0.1,"--")</f>
        <v>--</v>
      </c>
      <c r="W33" s="671" t="str">
        <f>IF(AND(N33="R",Q33="NO"),IF(P33="SI",1.2,1)*I33*H33*O33/100,"--")</f>
        <v>--</v>
      </c>
      <c r="X33" s="672" t="str">
        <f>IF(AND(M33&gt;10,N33="R"),IF(M33&lt;=300,ROUND(M33/60,2),5)*I33*H33*O33/100*IF(P33="SI",1.2,1),"--")</f>
        <v>--</v>
      </c>
      <c r="Y33" s="673" t="str">
        <f>IF(AND(N33="R",M33&gt;300),IF(P33="SI",1.2,1)*(ROUND(M33/60,2)-5)*I33*H33*O33/100*0.1,"--")</f>
        <v>--</v>
      </c>
      <c r="Z33" s="674" t="str">
        <f>IF(N33="RF",IF(P33="SI",1.2,1)*ROUND(M33/60,2)*I33*H33*0.1,"--")</f>
        <v>--</v>
      </c>
      <c r="AA33" s="675" t="str">
        <f>IF(N33="RR",IF(P33="SI",1.2,1)*ROUND(M33/60,2)*I33*H33*O33/100*0.1,"--")</f>
        <v>--</v>
      </c>
      <c r="AB33" s="676">
        <f>IF(D33="","","SI")</f>
      </c>
      <c r="AC33" s="184">
        <f>IF(D33="","",SUM(R33:AA33)*IF(AB33="SI",1,2))</f>
      </c>
      <c r="AD33" s="91"/>
    </row>
    <row r="34" spans="1:30" ht="16.5" customHeight="1">
      <c r="A34" s="6"/>
      <c r="B34" s="47"/>
      <c r="C34" s="656" t="s">
        <v>107</v>
      </c>
      <c r="D34" s="144"/>
      <c r="E34" s="657"/>
      <c r="F34" s="658"/>
      <c r="G34" s="659"/>
      <c r="H34" s="660">
        <f>IF(G34="A",200,IF(G34="B",60,20))</f>
        <v>20</v>
      </c>
      <c r="I34" s="661">
        <f>IF(F34&gt;100,F34,100)*$F$19/100</f>
        <v>463.283</v>
      </c>
      <c r="J34" s="662"/>
      <c r="K34" s="663"/>
      <c r="L34" s="664">
        <f>IF(D34="","",(K34-J34)*24)</f>
      </c>
      <c r="M34" s="508">
        <f>IF(D34="","",ROUND((K34-J34)*24*60,0))</f>
      </c>
      <c r="N34" s="665"/>
      <c r="O34" s="273">
        <f>IF(D34="","","--")</f>
      </c>
      <c r="P34" s="172">
        <f>IF(D34="","","NO")</f>
      </c>
      <c r="Q34" s="172">
        <f>IF(D34="","",IF(OR(N34="P",N34="RP"),"--","NO"))</f>
      </c>
      <c r="R34" s="666" t="str">
        <f>IF(N34="P",+I34*H34*ROUND(M34/60,2)/100,"--")</f>
        <v>--</v>
      </c>
      <c r="S34" s="667" t="str">
        <f>IF(N34="RP",I34*H34*ROUND(M34/60,2)*0.01*O34/100,"--")</f>
        <v>--</v>
      </c>
      <c r="T34" s="668" t="str">
        <f>IF(AND(N34="F",Q34="NO"),IF(P34="SI",1.2,1)*I34*H34,"--")</f>
        <v>--</v>
      </c>
      <c r="U34" s="669" t="str">
        <f>IF(AND(M34&gt;10,N34="F"),IF(M34&lt;=300,ROUND(M34/60,2),5)*I34*H34*IF(P34="SI",1.2,1),"--")</f>
        <v>--</v>
      </c>
      <c r="V34" s="670" t="str">
        <f>IF(AND(N34="F",M34&gt;300),IF(P34="SI",1.2,1)*(ROUND(M34/60,2)-5)*I34*H34*0.1,"--")</f>
        <v>--</v>
      </c>
      <c r="W34" s="671" t="str">
        <f>IF(AND(N34="R",Q34="NO"),IF(P34="SI",1.2,1)*I34*H34*O34/100,"--")</f>
        <v>--</v>
      </c>
      <c r="X34" s="672" t="str">
        <f>IF(AND(M34&gt;10,N34="R"),IF(M34&lt;=300,ROUND(M34/60,2),5)*I34*H34*O34/100*IF(P34="SI",1.2,1),"--")</f>
        <v>--</v>
      </c>
      <c r="Y34" s="673" t="str">
        <f>IF(AND(N34="R",M34&gt;300),IF(P34="SI",1.2,1)*(ROUND(M34/60,2)-5)*I34*H34*O34/100*0.1,"--")</f>
        <v>--</v>
      </c>
      <c r="Z34" s="674" t="str">
        <f>IF(N34="RF",IF(P34="SI",1.2,1)*ROUND(M34/60,2)*I34*H34*0.1,"--")</f>
        <v>--</v>
      </c>
      <c r="AA34" s="675" t="str">
        <f>IF(N34="RR",IF(P34="SI",1.2,1)*ROUND(M34/60,2)*I34*H34*O34/100*0.1,"--")</f>
        <v>--</v>
      </c>
      <c r="AB34" s="676">
        <f>IF(D34="","","SI")</f>
      </c>
      <c r="AC34" s="184">
        <f>IF(D34="","",SUM(R34:AA34)*IF(AB34="SI",1,2))</f>
      </c>
      <c r="AD34" s="91"/>
    </row>
    <row r="35" spans="1:30" ht="16.5" customHeight="1">
      <c r="A35" s="6"/>
      <c r="B35" s="47"/>
      <c r="C35" s="656" t="s">
        <v>116</v>
      </c>
      <c r="D35" s="144"/>
      <c r="E35" s="657"/>
      <c r="F35" s="658"/>
      <c r="G35" s="659"/>
      <c r="H35" s="660">
        <f>IF(G35="A",200,IF(G35="B",60,20))</f>
        <v>20</v>
      </c>
      <c r="I35" s="661">
        <f>IF(F35&gt;100,F35,100)*$F$19/100</f>
        <v>463.283</v>
      </c>
      <c r="J35" s="662"/>
      <c r="K35" s="663"/>
      <c r="L35" s="664">
        <f>IF(D35="","",(K35-J35)*24)</f>
      </c>
      <c r="M35" s="508">
        <f>IF(D35="","",ROUND((K35-J35)*24*60,0))</f>
      </c>
      <c r="N35" s="665"/>
      <c r="O35" s="273">
        <f>IF(D35="","","--")</f>
      </c>
      <c r="P35" s="172">
        <f>IF(D35="","","NO")</f>
      </c>
      <c r="Q35" s="172">
        <f>IF(D35="","",IF(OR(N35="P",N35="RP"),"--","NO"))</f>
      </c>
      <c r="R35" s="666" t="str">
        <f>IF(N35="P",+I35*H35*ROUND(M35/60,2)/100,"--")</f>
        <v>--</v>
      </c>
      <c r="S35" s="667" t="str">
        <f>IF(N35="RP",I35*H35*ROUND(M35/60,2)*0.01*O35/100,"--")</f>
        <v>--</v>
      </c>
      <c r="T35" s="668" t="str">
        <f>IF(AND(N35="F",Q35="NO"),IF(P35="SI",1.2,1)*I35*H35,"--")</f>
        <v>--</v>
      </c>
      <c r="U35" s="669" t="str">
        <f>IF(AND(M35&gt;10,N35="F"),IF(M35&lt;=300,ROUND(M35/60,2),5)*I35*H35*IF(P35="SI",1.2,1),"--")</f>
        <v>--</v>
      </c>
      <c r="V35" s="670" t="str">
        <f>IF(AND(N35="F",M35&gt;300),IF(P35="SI",1.2,1)*(ROUND(M35/60,2)-5)*I35*H35*0.1,"--")</f>
        <v>--</v>
      </c>
      <c r="W35" s="671" t="str">
        <f>IF(AND(N35="R",Q35="NO"),IF(P35="SI",1.2,1)*I35*H35*O35/100,"--")</f>
        <v>--</v>
      </c>
      <c r="X35" s="672" t="str">
        <f>IF(AND(M35&gt;10,N35="R"),IF(M35&lt;=300,ROUND(M35/60,2),5)*I35*H35*O35/100*IF(P35="SI",1.2,1),"--")</f>
        <v>--</v>
      </c>
      <c r="Y35" s="673" t="str">
        <f>IF(AND(N35="R",M35&gt;300),IF(P35="SI",1.2,1)*(ROUND(M35/60,2)-5)*I35*H35*O35/100*0.1,"--")</f>
        <v>--</v>
      </c>
      <c r="Z35" s="674" t="str">
        <f>IF(N35="RF",IF(P35="SI",1.2,1)*ROUND(M35/60,2)*I35*H35*0.1,"--")</f>
        <v>--</v>
      </c>
      <c r="AA35" s="675" t="str">
        <f>IF(N35="RR",IF(P35="SI",1.2,1)*ROUND(M35/60,2)*I35*H35*O35/100*0.1,"--")</f>
        <v>--</v>
      </c>
      <c r="AB35" s="676">
        <f>IF(D35="","","SI")</f>
      </c>
      <c r="AC35" s="184">
        <f>IF(D35="","",SUM(R35:AA35)*IF(AB35="SI",1,2))</f>
      </c>
      <c r="AD35" s="274"/>
    </row>
    <row r="36" spans="1:30" ht="16.5" customHeight="1" thickBot="1">
      <c r="A36" s="19"/>
      <c r="B36" s="47"/>
      <c r="C36" s="738"/>
      <c r="D36" s="677"/>
      <c r="E36" s="678"/>
      <c r="F36" s="679"/>
      <c r="G36" s="680"/>
      <c r="H36" s="681"/>
      <c r="I36" s="682"/>
      <c r="J36" s="683"/>
      <c r="K36" s="683"/>
      <c r="L36" s="206"/>
      <c r="M36" s="206"/>
      <c r="N36" s="206"/>
      <c r="O36" s="684"/>
      <c r="P36" s="206"/>
      <c r="Q36" s="206"/>
      <c r="R36" s="685"/>
      <c r="S36" s="686"/>
      <c r="T36" s="687"/>
      <c r="U36" s="688"/>
      <c r="V36" s="689"/>
      <c r="W36" s="690"/>
      <c r="X36" s="691"/>
      <c r="Y36" s="692"/>
      <c r="Z36" s="693"/>
      <c r="AA36" s="694"/>
      <c r="AB36" s="695"/>
      <c r="AC36" s="696"/>
      <c r="AD36" s="274"/>
    </row>
    <row r="37" spans="1:30" ht="16.5" customHeight="1" thickBot="1" thickTop="1">
      <c r="A37" s="19"/>
      <c r="B37" s="47"/>
      <c r="C37" s="613"/>
      <c r="D37" s="613"/>
      <c r="E37" s="697"/>
      <c r="F37" s="622"/>
      <c r="G37" s="698"/>
      <c r="H37" s="698"/>
      <c r="I37" s="699"/>
      <c r="J37" s="699"/>
      <c r="K37" s="699"/>
      <c r="L37" s="699"/>
      <c r="M37" s="699"/>
      <c r="N37" s="699"/>
      <c r="O37" s="700"/>
      <c r="P37" s="699"/>
      <c r="Q37" s="699"/>
      <c r="R37" s="701">
        <f aca="true" t="shared" si="0" ref="R37:AA37">SUM(R31:R36)</f>
        <v>37.50739168</v>
      </c>
      <c r="S37" s="702">
        <f t="shared" si="0"/>
        <v>0</v>
      </c>
      <c r="T37" s="703">
        <f t="shared" si="0"/>
        <v>0</v>
      </c>
      <c r="U37" s="703">
        <f t="shared" si="0"/>
        <v>0</v>
      </c>
      <c r="V37" s="703">
        <f t="shared" si="0"/>
        <v>0</v>
      </c>
      <c r="W37" s="704">
        <f t="shared" si="0"/>
        <v>0</v>
      </c>
      <c r="X37" s="704">
        <f t="shared" si="0"/>
        <v>0</v>
      </c>
      <c r="Y37" s="704">
        <f t="shared" si="0"/>
        <v>0</v>
      </c>
      <c r="Z37" s="705">
        <f t="shared" si="0"/>
        <v>0</v>
      </c>
      <c r="AA37" s="706">
        <f t="shared" si="0"/>
        <v>0</v>
      </c>
      <c r="AB37" s="707"/>
      <c r="AC37" s="708">
        <f>SUM(AC31:AC36)</f>
        <v>37.50739168</v>
      </c>
      <c r="AD37" s="274"/>
    </row>
    <row r="38" spans="1:30" ht="13.5" customHeight="1" thickBot="1" thickTop="1">
      <c r="A38" s="19"/>
      <c r="B38" s="47"/>
      <c r="C38" s="613"/>
      <c r="D38" s="613"/>
      <c r="E38" s="697"/>
      <c r="F38" s="622"/>
      <c r="G38" s="698"/>
      <c r="H38" s="698"/>
      <c r="I38" s="699"/>
      <c r="J38" s="699"/>
      <c r="K38" s="699"/>
      <c r="L38" s="699"/>
      <c r="M38" s="699"/>
      <c r="N38" s="699"/>
      <c r="O38" s="700"/>
      <c r="P38" s="699"/>
      <c r="Q38" s="699"/>
      <c r="R38" s="710"/>
      <c r="S38" s="711"/>
      <c r="T38" s="712"/>
      <c r="U38" s="712"/>
      <c r="V38" s="712"/>
      <c r="W38" s="710"/>
      <c r="X38" s="710"/>
      <c r="Y38" s="710"/>
      <c r="Z38" s="710"/>
      <c r="AA38" s="710"/>
      <c r="AB38" s="713"/>
      <c r="AC38" s="714"/>
      <c r="AD38" s="274"/>
    </row>
    <row r="39" spans="1:33" s="6" customFormat="1" ht="33.75" customHeight="1" thickBot="1" thickTop="1">
      <c r="A39" s="81"/>
      <c r="B39" s="289"/>
      <c r="C39" s="318" t="s">
        <v>30</v>
      </c>
      <c r="D39" s="319" t="s">
        <v>59</v>
      </c>
      <c r="E39" s="320" t="s">
        <v>60</v>
      </c>
      <c r="F39" s="321" t="s">
        <v>61</v>
      </c>
      <c r="G39" s="322" t="s">
        <v>33</v>
      </c>
      <c r="H39" s="323" t="s">
        <v>37</v>
      </c>
      <c r="I39" s="715"/>
      <c r="J39" s="320" t="s">
        <v>38</v>
      </c>
      <c r="K39" s="320" t="s">
        <v>39</v>
      </c>
      <c r="L39" s="319" t="s">
        <v>62</v>
      </c>
      <c r="M39" s="319" t="s">
        <v>41</v>
      </c>
      <c r="N39" s="111" t="s">
        <v>117</v>
      </c>
      <c r="O39" s="320" t="s">
        <v>44</v>
      </c>
      <c r="P39" s="826" t="s">
        <v>63</v>
      </c>
      <c r="Q39" s="827"/>
      <c r="R39" s="323" t="s">
        <v>119</v>
      </c>
      <c r="S39" s="716" t="s">
        <v>45</v>
      </c>
      <c r="T39" s="717" t="s">
        <v>120</v>
      </c>
      <c r="U39" s="718"/>
      <c r="V39" s="719" t="s">
        <v>49</v>
      </c>
      <c r="W39" s="828"/>
      <c r="X39" s="720"/>
      <c r="Y39" s="720"/>
      <c r="Z39" s="720"/>
      <c r="AA39" s="721"/>
      <c r="AB39" s="122" t="s">
        <v>51</v>
      </c>
      <c r="AC39" s="322" t="s">
        <v>52</v>
      </c>
      <c r="AD39" s="91"/>
      <c r="AF39" s="7"/>
      <c r="AG39" s="7"/>
    </row>
    <row r="40" spans="1:30" ht="16.5" customHeight="1" thickTop="1">
      <c r="A40" s="6"/>
      <c r="B40" s="47"/>
      <c r="C40" s="144"/>
      <c r="D40" s="250"/>
      <c r="E40" s="250"/>
      <c r="F40" s="250"/>
      <c r="G40" s="829"/>
      <c r="H40" s="830"/>
      <c r="I40" s="722"/>
      <c r="J40" s="250"/>
      <c r="K40" s="250"/>
      <c r="L40" s="250"/>
      <c r="M40" s="250"/>
      <c r="N40" s="250"/>
      <c r="O40" s="723"/>
      <c r="P40" s="2849"/>
      <c r="Q40" s="2850"/>
      <c r="R40" s="831"/>
      <c r="S40" s="832"/>
      <c r="T40" s="833"/>
      <c r="U40" s="834"/>
      <c r="V40" s="835"/>
      <c r="W40" s="836"/>
      <c r="X40" s="724"/>
      <c r="Y40" s="724"/>
      <c r="Z40" s="724"/>
      <c r="AA40" s="725"/>
      <c r="AB40" s="723"/>
      <c r="AC40" s="726"/>
      <c r="AD40" s="91"/>
    </row>
    <row r="41" spans="1:30" ht="16.5" customHeight="1">
      <c r="A41" s="6"/>
      <c r="B41" s="47"/>
      <c r="C41" s="656" t="s">
        <v>105</v>
      </c>
      <c r="D41" s="727" t="s">
        <v>217</v>
      </c>
      <c r="E41" s="728" t="s">
        <v>218</v>
      </c>
      <c r="F41" s="837">
        <v>300</v>
      </c>
      <c r="G41" s="838" t="s">
        <v>151</v>
      </c>
      <c r="H41" s="729">
        <f>F41*$F$20</f>
        <v>382.2</v>
      </c>
      <c r="I41" s="730"/>
      <c r="J41" s="422">
        <v>42218.49444444444</v>
      </c>
      <c r="K41" s="422">
        <v>42218.677083333336</v>
      </c>
      <c r="L41" s="365">
        <f>IF(D41="","",(K41-J41)*24)</f>
        <v>4.383333333476912</v>
      </c>
      <c r="M41" s="366">
        <f>IF(E41="","",ROUND((K41-J41)*24*60,0))</f>
        <v>263</v>
      </c>
      <c r="N41" s="731" t="s">
        <v>191</v>
      </c>
      <c r="O41" s="368" t="str">
        <f>IF(D41="","",IF(OR(N41="P",N41="RP"),"--","NO"))</f>
        <v>--</v>
      </c>
      <c r="P41" s="2851" t="str">
        <f>IF(D41="","","NO")</f>
        <v>NO</v>
      </c>
      <c r="Q41" s="2852"/>
      <c r="R41" s="599">
        <f>200*IF(P41="SI",1,0.1)*IF(N41="P",0.1,1)</f>
        <v>2</v>
      </c>
      <c r="S41" s="732">
        <f>IF(N41="P",H41*R41*ROUND(M41/60,2),"--")</f>
        <v>3348.0719999999997</v>
      </c>
      <c r="T41" s="733" t="str">
        <f>IF(AND(N41="F",O41="NO"),H41*R41,"--")</f>
        <v>--</v>
      </c>
      <c r="U41" s="734" t="str">
        <f>IF(N41="F",H41*R41*ROUND(M41/60,2),"--")</f>
        <v>--</v>
      </c>
      <c r="V41" s="500" t="str">
        <f>IF(N41="RF",H41*R41*ROUND(M41/60,2),"--")</f>
        <v>--</v>
      </c>
      <c r="W41" s="839"/>
      <c r="X41" s="735"/>
      <c r="Y41" s="735"/>
      <c r="Z41" s="735"/>
      <c r="AA41" s="736"/>
      <c r="AB41" s="378" t="str">
        <f>IF(D41="","","SI")</f>
        <v>SI</v>
      </c>
      <c r="AC41" s="442">
        <f>IF(D41="","",SUM(S41:V41)*IF(AB41="SI",1,2))</f>
        <v>3348.0719999999997</v>
      </c>
      <c r="AD41" s="91"/>
    </row>
    <row r="42" spans="1:30" ht="16.5" customHeight="1">
      <c r="A42" s="6"/>
      <c r="B42" s="47"/>
      <c r="C42" s="656" t="s">
        <v>106</v>
      </c>
      <c r="D42" s="727" t="s">
        <v>217</v>
      </c>
      <c r="E42" s="728" t="s">
        <v>218</v>
      </c>
      <c r="F42" s="837">
        <v>300</v>
      </c>
      <c r="G42" s="838" t="s">
        <v>151</v>
      </c>
      <c r="H42" s="729">
        <f>F42*$F$20</f>
        <v>382.2</v>
      </c>
      <c r="I42" s="730"/>
      <c r="J42" s="364">
        <v>42239.49236111111</v>
      </c>
      <c r="K42" s="364">
        <v>42239.65972222222</v>
      </c>
      <c r="L42" s="365">
        <f>IF(D42="","",(K42-J42)*24)</f>
        <v>4.016666666662786</v>
      </c>
      <c r="M42" s="366">
        <f>IF(E42="","",ROUND((K42-J42)*24*60,0))</f>
        <v>241</v>
      </c>
      <c r="N42" s="731" t="s">
        <v>191</v>
      </c>
      <c r="O42" s="368" t="str">
        <f>IF(D42="","",IF(OR(N42="P",N42="RP"),"--","NO"))</f>
        <v>--</v>
      </c>
      <c r="P42" s="2851" t="str">
        <f>IF(D42="","","NO")</f>
        <v>NO</v>
      </c>
      <c r="Q42" s="2852"/>
      <c r="R42" s="599">
        <f>200*IF(P42="SI",1,0.1)*IF(N42="P",0.1,1)</f>
        <v>2</v>
      </c>
      <c r="S42" s="732">
        <f>IF(N42="P",H42*R42*ROUND(M42/60,2),"--")</f>
        <v>3072.8879999999995</v>
      </c>
      <c r="T42" s="733" t="str">
        <f>IF(AND(N42="F",O42="NO"),H42*R42,"--")</f>
        <v>--</v>
      </c>
      <c r="U42" s="734" t="str">
        <f>IF(N42="F",H42*R42*ROUND(M42/60,2),"--")</f>
        <v>--</v>
      </c>
      <c r="V42" s="500" t="str">
        <f>IF(N42="RF",H42*R42*ROUND(M42/60,2),"--")</f>
        <v>--</v>
      </c>
      <c r="W42" s="839"/>
      <c r="X42" s="735"/>
      <c r="Y42" s="735"/>
      <c r="Z42" s="735"/>
      <c r="AA42" s="736"/>
      <c r="AB42" s="378" t="str">
        <f>IF(D42="","","SI")</f>
        <v>SI</v>
      </c>
      <c r="AC42" s="442">
        <f>IF(D42="","",SUM(S42:V42)*IF(AB42="SI",1,2))</f>
        <v>3072.8879999999995</v>
      </c>
      <c r="AD42" s="91"/>
    </row>
    <row r="43" spans="1:30" ht="16.5" customHeight="1">
      <c r="A43" s="6"/>
      <c r="B43" s="47"/>
      <c r="C43" s="656" t="s">
        <v>107</v>
      </c>
      <c r="D43" s="727"/>
      <c r="E43" s="728"/>
      <c r="F43" s="837"/>
      <c r="G43" s="838"/>
      <c r="H43" s="729">
        <f>F43*$F$20</f>
        <v>0</v>
      </c>
      <c r="I43" s="730"/>
      <c r="J43" s="737"/>
      <c r="K43" s="737"/>
      <c r="L43" s="365">
        <f>IF(D43="","",(K43-J43)*24)</f>
      </c>
      <c r="M43" s="366">
        <f>IF(D43="","",(K43-J43)*24*60)</f>
      </c>
      <c r="N43" s="731"/>
      <c r="O43" s="368">
        <f>IF(D43="","",IF(OR(N43="P",N43="RP"),"--","NO"))</f>
      </c>
      <c r="P43" s="2851">
        <f>IF(D43="","","NO")</f>
      </c>
      <c r="Q43" s="2852"/>
      <c r="R43" s="599">
        <f>200*IF(P43="SI",1,0.1)*IF(N43="P",0.1,1)</f>
        <v>20</v>
      </c>
      <c r="S43" s="732" t="str">
        <f>IF(N43="P",H43*R43*ROUND(M43/60,2),"--")</f>
        <v>--</v>
      </c>
      <c r="T43" s="733" t="str">
        <f>IF(AND(N43="F",O43="NO"),H43*R43,"--")</f>
        <v>--</v>
      </c>
      <c r="U43" s="734" t="str">
        <f>IF(N43="F",H43*R43*ROUND(M43/60,2),"--")</f>
        <v>--</v>
      </c>
      <c r="V43" s="500" t="str">
        <f>IF(N43="RF",H43*R43*ROUND(M43/60,2),"--")</f>
        <v>--</v>
      </c>
      <c r="W43" s="839"/>
      <c r="X43" s="735"/>
      <c r="Y43" s="735"/>
      <c r="Z43" s="735"/>
      <c r="AA43" s="736"/>
      <c r="AB43" s="378">
        <f>IF(D43="","","SI")</f>
      </c>
      <c r="AC43" s="442">
        <f>IF(D43="","",SUM(S43:V43)*IF(AB43="SI",1,2))</f>
      </c>
      <c r="AD43" s="91"/>
    </row>
    <row r="44" spans="1:30" ht="16.5" customHeight="1">
      <c r="A44" s="6"/>
      <c r="B44" s="47"/>
      <c r="C44" s="656" t="s">
        <v>108</v>
      </c>
      <c r="D44" s="727"/>
      <c r="E44" s="728"/>
      <c r="F44" s="837"/>
      <c r="G44" s="838"/>
      <c r="H44" s="729">
        <f>F44*$F$20</f>
        <v>0</v>
      </c>
      <c r="I44" s="730"/>
      <c r="J44" s="737"/>
      <c r="K44" s="737"/>
      <c r="L44" s="365">
        <f>IF(D44="","",(K44-J44)*24)</f>
      </c>
      <c r="M44" s="366">
        <f>IF(D44="","",(K44-J44)*24*60)</f>
      </c>
      <c r="N44" s="731"/>
      <c r="O44" s="368">
        <f>IF(D44="","",IF(OR(N44="P",N44="RP"),"--","NO"))</f>
      </c>
      <c r="P44" s="2851">
        <f>IF(D44="","","NO")</f>
      </c>
      <c r="Q44" s="2852"/>
      <c r="R44" s="599">
        <f>200*IF(P44="SI",1,0.1)*IF(N44="P",0.1,1)</f>
        <v>20</v>
      </c>
      <c r="S44" s="732" t="str">
        <f>IF(N44="P",H44*R44*ROUND(M44/60,2),"--")</f>
        <v>--</v>
      </c>
      <c r="T44" s="733" t="str">
        <f>IF(AND(N44="F",O44="NO"),H44*R44,"--")</f>
        <v>--</v>
      </c>
      <c r="U44" s="734" t="str">
        <f>IF(N44="F",H44*R44*ROUND(M44/60,2),"--")</f>
        <v>--</v>
      </c>
      <c r="V44" s="500" t="str">
        <f>IF(N44="RF",H44*R44*ROUND(M44/60,2),"--")</f>
        <v>--</v>
      </c>
      <c r="W44" s="839"/>
      <c r="X44" s="735"/>
      <c r="Y44" s="735"/>
      <c r="Z44" s="735"/>
      <c r="AA44" s="736"/>
      <c r="AB44" s="378">
        <f>IF(D44="","","SI")</f>
      </c>
      <c r="AC44" s="442">
        <f>IF(D44="","",SUM(S44:V44)*IF(AB44="SI",1,2))</f>
      </c>
      <c r="AD44" s="91"/>
    </row>
    <row r="45" spans="1:30" ht="16.5" customHeight="1">
      <c r="A45" s="6"/>
      <c r="B45" s="47"/>
      <c r="C45" s="656" t="s">
        <v>116</v>
      </c>
      <c r="D45" s="727"/>
      <c r="E45" s="728"/>
      <c r="F45" s="837"/>
      <c r="G45" s="838"/>
      <c r="H45" s="729">
        <f>F45*$F$20</f>
        <v>0</v>
      </c>
      <c r="I45" s="730"/>
      <c r="J45" s="737"/>
      <c r="K45" s="737"/>
      <c r="L45" s="365">
        <f>IF(D45="","",(K45-J45)*24)</f>
      </c>
      <c r="M45" s="366">
        <f>IF(D45="","",(K45-J45)*24*60)</f>
      </c>
      <c r="N45" s="731"/>
      <c r="O45" s="368">
        <f>IF(D45="","",IF(OR(N45="P",N45="RP"),"--","NO"))</f>
      </c>
      <c r="P45" s="2851">
        <f>IF(D45="","","NO")</f>
      </c>
      <c r="Q45" s="2852"/>
      <c r="R45" s="599">
        <f>200*IF(P45="SI",1,0.1)*IF(N45="P",0.1,1)</f>
        <v>20</v>
      </c>
      <c r="S45" s="732" t="str">
        <f>IF(N45="P",H45*R45*ROUND(M45/60,2),"--")</f>
        <v>--</v>
      </c>
      <c r="T45" s="733" t="str">
        <f>IF(AND(N45="F",O45="NO"),H45*R45,"--")</f>
        <v>--</v>
      </c>
      <c r="U45" s="734" t="str">
        <f>IF(N45="F",H45*R45*ROUND(M45/60,2),"--")</f>
        <v>--</v>
      </c>
      <c r="V45" s="500" t="str">
        <f>IF(N45="RF",H45*R45*ROUND(M45/60,2),"--")</f>
        <v>--</v>
      </c>
      <c r="W45" s="839"/>
      <c r="X45" s="735"/>
      <c r="Y45" s="735"/>
      <c r="Z45" s="735"/>
      <c r="AA45" s="736"/>
      <c r="AB45" s="378">
        <f>IF(D45="","","SI")</f>
      </c>
      <c r="AC45" s="442">
        <f>IF(D45="","",SUM(S45:V45)*IF(AB45="SI",1,2))</f>
      </c>
      <c r="AD45" s="91"/>
    </row>
    <row r="46" spans="1:30" ht="16.5" customHeight="1" thickBot="1">
      <c r="A46" s="19"/>
      <c r="B46" s="47"/>
      <c r="C46" s="738"/>
      <c r="D46" s="739"/>
      <c r="E46" s="740"/>
      <c r="F46" s="840"/>
      <c r="G46" s="841"/>
      <c r="H46" s="842"/>
      <c r="I46" s="741"/>
      <c r="J46" s="742"/>
      <c r="K46" s="743"/>
      <c r="L46" s="744"/>
      <c r="M46" s="745"/>
      <c r="N46" s="746"/>
      <c r="O46" s="206"/>
      <c r="P46" s="2868"/>
      <c r="Q46" s="2870"/>
      <c r="R46" s="843"/>
      <c r="S46" s="844"/>
      <c r="T46" s="845"/>
      <c r="U46" s="846"/>
      <c r="V46" s="847"/>
      <c r="W46" s="848"/>
      <c r="X46" s="747"/>
      <c r="Y46" s="747"/>
      <c r="Z46" s="747"/>
      <c r="AA46" s="748"/>
      <c r="AB46" s="749"/>
      <c r="AC46" s="750"/>
      <c r="AD46" s="274"/>
    </row>
    <row r="47" spans="1:30" ht="16.5" customHeight="1" thickBot="1" thickTop="1">
      <c r="A47" s="19"/>
      <c r="B47" s="47"/>
      <c r="C47" s="305"/>
      <c r="D47" s="224"/>
      <c r="E47" s="224"/>
      <c r="F47" s="751"/>
      <c r="G47" s="752"/>
      <c r="H47" s="753"/>
      <c r="I47" s="754"/>
      <c r="J47" s="755"/>
      <c r="K47" s="756"/>
      <c r="L47" s="757"/>
      <c r="M47" s="753"/>
      <c r="N47" s="758"/>
      <c r="O47" s="226"/>
      <c r="P47" s="849"/>
      <c r="Q47" s="760"/>
      <c r="R47" s="761"/>
      <c r="S47" s="761"/>
      <c r="T47" s="761"/>
      <c r="U47" s="762"/>
      <c r="V47" s="762"/>
      <c r="W47" s="762"/>
      <c r="X47" s="762"/>
      <c r="Y47" s="762"/>
      <c r="Z47" s="762"/>
      <c r="AA47" s="762"/>
      <c r="AB47" s="762"/>
      <c r="AC47" s="850">
        <f>SUM(AC40:AC46)</f>
        <v>6420.959999999999</v>
      </c>
      <c r="AD47" s="274"/>
    </row>
    <row r="48" spans="1:30" ht="13.5" customHeight="1" thickBot="1" thickTop="1">
      <c r="A48" s="19"/>
      <c r="B48" s="47"/>
      <c r="C48" s="613"/>
      <c r="D48" s="613"/>
      <c r="E48" s="613"/>
      <c r="F48" s="613"/>
      <c r="G48" s="613"/>
      <c r="H48" s="613"/>
      <c r="I48" s="613"/>
      <c r="J48" s="613"/>
      <c r="K48" s="613"/>
      <c r="L48" s="613"/>
      <c r="M48" s="613"/>
      <c r="N48" s="613"/>
      <c r="O48" s="613"/>
      <c r="P48" s="613"/>
      <c r="Q48" s="613"/>
      <c r="R48" s="613"/>
      <c r="S48" s="613"/>
      <c r="T48" s="613"/>
      <c r="U48" s="613"/>
      <c r="V48" s="613"/>
      <c r="W48" s="613"/>
      <c r="X48" s="613"/>
      <c r="Y48" s="613"/>
      <c r="Z48" s="613"/>
      <c r="AA48" s="613"/>
      <c r="AB48" s="613"/>
      <c r="AC48" s="613"/>
      <c r="AD48" s="274"/>
    </row>
    <row r="49" spans="1:33" s="6" customFormat="1" ht="33.75" customHeight="1" thickBot="1" thickTop="1">
      <c r="A49" s="81"/>
      <c r="B49" s="289"/>
      <c r="C49" s="318" t="s">
        <v>30</v>
      </c>
      <c r="D49" s="319" t="s">
        <v>59</v>
      </c>
      <c r="E49" s="320" t="s">
        <v>60</v>
      </c>
      <c r="F49" s="2847" t="s">
        <v>33</v>
      </c>
      <c r="G49" s="2848"/>
      <c r="H49" s="323" t="s">
        <v>37</v>
      </c>
      <c r="I49" s="715"/>
      <c r="J49" s="320" t="s">
        <v>38</v>
      </c>
      <c r="K49" s="320" t="s">
        <v>39</v>
      </c>
      <c r="L49" s="319" t="s">
        <v>62</v>
      </c>
      <c r="M49" s="319" t="s">
        <v>41</v>
      </c>
      <c r="N49" s="111" t="s">
        <v>117</v>
      </c>
      <c r="O49" s="2856" t="s">
        <v>44</v>
      </c>
      <c r="P49" s="2857"/>
      <c r="Q49" s="2858"/>
      <c r="R49" s="482" t="s">
        <v>36</v>
      </c>
      <c r="S49" s="483" t="s">
        <v>73</v>
      </c>
      <c r="T49" s="484" t="s">
        <v>74</v>
      </c>
      <c r="U49" s="485"/>
      <c r="V49" s="486" t="s">
        <v>49</v>
      </c>
      <c r="W49" s="720"/>
      <c r="X49" s="720"/>
      <c r="Y49" s="720"/>
      <c r="Z49" s="720"/>
      <c r="AA49" s="721"/>
      <c r="AB49" s="122" t="s">
        <v>51</v>
      </c>
      <c r="AC49" s="322" t="s">
        <v>52</v>
      </c>
      <c r="AD49" s="91"/>
      <c r="AF49" s="7"/>
      <c r="AG49" s="7"/>
    </row>
    <row r="50" spans="1:30" ht="16.5" customHeight="1" thickTop="1">
      <c r="A50" s="6"/>
      <c r="B50" s="47"/>
      <c r="C50" s="144"/>
      <c r="D50" s="250"/>
      <c r="E50" s="250"/>
      <c r="F50" s="2849"/>
      <c r="G50" s="2850"/>
      <c r="H50" s="830"/>
      <c r="I50" s="722"/>
      <c r="J50" s="250"/>
      <c r="K50" s="250"/>
      <c r="L50" s="250"/>
      <c r="M50" s="250"/>
      <c r="N50" s="250"/>
      <c r="O50" s="2849"/>
      <c r="P50" s="2859"/>
      <c r="Q50" s="2850"/>
      <c r="R50" s="509"/>
      <c r="S50" s="489"/>
      <c r="T50" s="490"/>
      <c r="U50" s="491"/>
      <c r="V50" s="492"/>
      <c r="W50" s="724"/>
      <c r="X50" s="724"/>
      <c r="Y50" s="724"/>
      <c r="Z50" s="724"/>
      <c r="AA50" s="725"/>
      <c r="AB50" s="723"/>
      <c r="AC50" s="726"/>
      <c r="AD50" s="91"/>
    </row>
    <row r="51" spans="1:30" ht="15">
      <c r="A51" s="6"/>
      <c r="B51" s="47"/>
      <c r="C51" s="851" t="s">
        <v>105</v>
      </c>
      <c r="D51" s="502" t="s">
        <v>267</v>
      </c>
      <c r="E51" s="502" t="s">
        <v>291</v>
      </c>
      <c r="F51" s="2843">
        <v>132</v>
      </c>
      <c r="G51" s="2844"/>
      <c r="H51" s="729">
        <f aca="true" t="shared" si="1" ref="H51:H56">IF(F51=132,$F$21,IF(F51=500,$F$22,0))</f>
        <v>202.141</v>
      </c>
      <c r="I51" s="730"/>
      <c r="J51" s="505">
        <v>42218.47222222222</v>
      </c>
      <c r="K51" s="506">
        <v>42218.70694444444</v>
      </c>
      <c r="L51" s="365">
        <f aca="true" t="shared" si="2" ref="L51:L56">IF(D51="","",(K51-J51)*24)</f>
        <v>5.633333333360497</v>
      </c>
      <c r="M51" s="366">
        <f aca="true" t="shared" si="3" ref="M51:M56">IF(D51="","",(K51-J51)*24*60)</f>
        <v>338.0000000016298</v>
      </c>
      <c r="N51" s="170" t="s">
        <v>191</v>
      </c>
      <c r="O51" s="2853" t="str">
        <f aca="true" t="shared" si="4" ref="O51:O56">IF(D51="","",IF(N51="P","--","NO"))</f>
        <v>--</v>
      </c>
      <c r="P51" s="2854"/>
      <c r="Q51" s="2855"/>
      <c r="R51" s="509">
        <f aca="true" t="shared" si="5" ref="R51:R56">IF(F51=500,200,IF(F51=132,40,0))</f>
        <v>40</v>
      </c>
      <c r="S51" s="510">
        <f aca="true" t="shared" si="6" ref="S51:S56">IF(N51="P",H51*R51*ROUND(M51/60,2)*0.1,"--")</f>
        <v>4552.215319999999</v>
      </c>
      <c r="T51" s="498" t="str">
        <f aca="true" t="shared" si="7" ref="T51:T56">IF(AND(N51="F",O51="NO"),H51*R51,"--")</f>
        <v>--</v>
      </c>
      <c r="U51" s="499" t="str">
        <f aca="true" t="shared" si="8" ref="U51:U56">IF(N51="F",H51*R51*ROUND(M51/60,2),"--")</f>
        <v>--</v>
      </c>
      <c r="V51" s="500" t="str">
        <f aca="true" t="shared" si="9" ref="V51:V56">IF(N51="RF",H51*R51*ROUND(M51/60,2),"--")</f>
        <v>--</v>
      </c>
      <c r="W51" s="735"/>
      <c r="X51" s="735"/>
      <c r="Y51" s="735"/>
      <c r="Z51" s="735"/>
      <c r="AA51" s="736"/>
      <c r="AB51" s="378" t="str">
        <f aca="true" t="shared" si="10" ref="AB51:AB56">IF(D51="","","SI")</f>
        <v>SI</v>
      </c>
      <c r="AC51" s="511">
        <f aca="true" t="shared" si="11" ref="AC51:AC56">IF(D51="","",SUM(S51:V51)*IF(AB51="SI",1,2))</f>
        <v>4552.215319999999</v>
      </c>
      <c r="AD51" s="274"/>
    </row>
    <row r="52" spans="1:30" ht="16.5" customHeight="1">
      <c r="A52" s="6"/>
      <c r="B52" s="47"/>
      <c r="C52" s="656" t="s">
        <v>106</v>
      </c>
      <c r="D52" s="502" t="s">
        <v>267</v>
      </c>
      <c r="E52" s="502" t="s">
        <v>292</v>
      </c>
      <c r="F52" s="2843">
        <v>132</v>
      </c>
      <c r="G52" s="2844"/>
      <c r="H52" s="729">
        <f t="shared" si="1"/>
        <v>202.141</v>
      </c>
      <c r="I52" s="730"/>
      <c r="J52" s="505">
        <v>42218.47222222222</v>
      </c>
      <c r="K52" s="506">
        <v>42218.708333333336</v>
      </c>
      <c r="L52" s="365">
        <f t="shared" si="2"/>
        <v>5.6666666668024845</v>
      </c>
      <c r="M52" s="366">
        <f t="shared" si="3"/>
        <v>340.0000000081491</v>
      </c>
      <c r="N52" s="170" t="s">
        <v>191</v>
      </c>
      <c r="O52" s="2853" t="str">
        <f t="shared" si="4"/>
        <v>--</v>
      </c>
      <c r="P52" s="2854"/>
      <c r="Q52" s="2855"/>
      <c r="R52" s="509">
        <f t="shared" si="5"/>
        <v>40</v>
      </c>
      <c r="S52" s="510">
        <f t="shared" si="6"/>
        <v>4584.557879999999</v>
      </c>
      <c r="T52" s="498" t="str">
        <f t="shared" si="7"/>
        <v>--</v>
      </c>
      <c r="U52" s="499" t="str">
        <f t="shared" si="8"/>
        <v>--</v>
      </c>
      <c r="V52" s="500" t="str">
        <f t="shared" si="9"/>
        <v>--</v>
      </c>
      <c r="W52" s="735"/>
      <c r="X52" s="735"/>
      <c r="Y52" s="735"/>
      <c r="Z52" s="735"/>
      <c r="AA52" s="736"/>
      <c r="AB52" s="378" t="str">
        <f t="shared" si="10"/>
        <v>SI</v>
      </c>
      <c r="AC52" s="511">
        <f t="shared" si="11"/>
        <v>4584.557879999999</v>
      </c>
      <c r="AD52" s="91"/>
    </row>
    <row r="53" spans="1:30" ht="16.5" customHeight="1">
      <c r="A53" s="6"/>
      <c r="B53" s="47"/>
      <c r="C53" s="656" t="s">
        <v>107</v>
      </c>
      <c r="D53" s="502" t="s">
        <v>267</v>
      </c>
      <c r="E53" s="502" t="s">
        <v>293</v>
      </c>
      <c r="F53" s="2843">
        <v>132</v>
      </c>
      <c r="G53" s="2844"/>
      <c r="H53" s="729">
        <f t="shared" si="1"/>
        <v>202.141</v>
      </c>
      <c r="I53" s="730"/>
      <c r="J53" s="505">
        <v>42218.49930555555</v>
      </c>
      <c r="K53" s="506">
        <v>42218.677083333336</v>
      </c>
      <c r="L53" s="365">
        <f t="shared" si="2"/>
        <v>4.2666666667792015</v>
      </c>
      <c r="M53" s="366">
        <f t="shared" si="3"/>
        <v>256.0000000067521</v>
      </c>
      <c r="N53" s="170" t="s">
        <v>191</v>
      </c>
      <c r="O53" s="2853" t="str">
        <f t="shared" si="4"/>
        <v>--</v>
      </c>
      <c r="P53" s="2854"/>
      <c r="Q53" s="2855"/>
      <c r="R53" s="509">
        <f t="shared" si="5"/>
        <v>40</v>
      </c>
      <c r="S53" s="510">
        <f t="shared" si="6"/>
        <v>3452.5682799999995</v>
      </c>
      <c r="T53" s="498" t="str">
        <f t="shared" si="7"/>
        <v>--</v>
      </c>
      <c r="U53" s="499" t="str">
        <f t="shared" si="8"/>
        <v>--</v>
      </c>
      <c r="V53" s="500" t="str">
        <f t="shared" si="9"/>
        <v>--</v>
      </c>
      <c r="W53" s="735"/>
      <c r="X53" s="735"/>
      <c r="Y53" s="735"/>
      <c r="Z53" s="735"/>
      <c r="AA53" s="736"/>
      <c r="AB53" s="378" t="str">
        <f t="shared" si="10"/>
        <v>SI</v>
      </c>
      <c r="AC53" s="511">
        <f t="shared" si="11"/>
        <v>3452.5682799999995</v>
      </c>
      <c r="AD53" s="91"/>
    </row>
    <row r="54" spans="1:30" ht="16.5" customHeight="1">
      <c r="A54" s="6"/>
      <c r="B54" s="47"/>
      <c r="C54" s="656" t="s">
        <v>108</v>
      </c>
      <c r="D54" s="502" t="s">
        <v>267</v>
      </c>
      <c r="E54" s="502" t="s">
        <v>291</v>
      </c>
      <c r="F54" s="2843">
        <v>132</v>
      </c>
      <c r="G54" s="2844"/>
      <c r="H54" s="729">
        <f t="shared" si="1"/>
        <v>202.141</v>
      </c>
      <c r="I54" s="730"/>
      <c r="J54" s="505">
        <v>42239.459027777775</v>
      </c>
      <c r="K54" s="506">
        <v>42239.66388888889</v>
      </c>
      <c r="L54" s="365">
        <f t="shared" si="2"/>
        <v>4.9166666668024845</v>
      </c>
      <c r="M54" s="366">
        <f t="shared" si="3"/>
        <v>295.0000000081491</v>
      </c>
      <c r="N54" s="170" t="s">
        <v>191</v>
      </c>
      <c r="O54" s="2853" t="str">
        <f t="shared" si="4"/>
        <v>--</v>
      </c>
      <c r="P54" s="2854"/>
      <c r="Q54" s="2855"/>
      <c r="R54" s="509">
        <f t="shared" si="5"/>
        <v>40</v>
      </c>
      <c r="S54" s="510">
        <f t="shared" si="6"/>
        <v>3978.13488</v>
      </c>
      <c r="T54" s="498" t="str">
        <f t="shared" si="7"/>
        <v>--</v>
      </c>
      <c r="U54" s="499" t="str">
        <f t="shared" si="8"/>
        <v>--</v>
      </c>
      <c r="V54" s="500" t="str">
        <f t="shared" si="9"/>
        <v>--</v>
      </c>
      <c r="W54" s="735"/>
      <c r="X54" s="735"/>
      <c r="Y54" s="735"/>
      <c r="Z54" s="735"/>
      <c r="AA54" s="736"/>
      <c r="AB54" s="378" t="str">
        <f t="shared" si="10"/>
        <v>SI</v>
      </c>
      <c r="AC54" s="511">
        <f t="shared" si="11"/>
        <v>3978.13488</v>
      </c>
      <c r="AD54" s="91"/>
    </row>
    <row r="55" spans="1:30" ht="16.5" customHeight="1">
      <c r="A55" s="6"/>
      <c r="B55" s="47"/>
      <c r="C55" s="656" t="s">
        <v>109</v>
      </c>
      <c r="D55" s="502" t="s">
        <v>267</v>
      </c>
      <c r="E55" s="502" t="s">
        <v>293</v>
      </c>
      <c r="F55" s="2843">
        <v>132</v>
      </c>
      <c r="G55" s="2844"/>
      <c r="H55" s="729">
        <f t="shared" si="1"/>
        <v>202.141</v>
      </c>
      <c r="I55" s="730"/>
      <c r="J55" s="505">
        <v>42239.46527777778</v>
      </c>
      <c r="K55" s="506">
        <v>42239.65972222222</v>
      </c>
      <c r="L55" s="365">
        <f t="shared" si="2"/>
        <v>4.666666666511446</v>
      </c>
      <c r="M55" s="366">
        <f t="shared" si="3"/>
        <v>279.9999999906868</v>
      </c>
      <c r="N55" s="170" t="s">
        <v>191</v>
      </c>
      <c r="O55" s="2853" t="str">
        <f t="shared" si="4"/>
        <v>--</v>
      </c>
      <c r="P55" s="2854"/>
      <c r="Q55" s="2855"/>
      <c r="R55" s="509">
        <f t="shared" si="5"/>
        <v>40</v>
      </c>
      <c r="S55" s="510">
        <f t="shared" si="6"/>
        <v>3775.99388</v>
      </c>
      <c r="T55" s="498" t="str">
        <f t="shared" si="7"/>
        <v>--</v>
      </c>
      <c r="U55" s="499" t="str">
        <f t="shared" si="8"/>
        <v>--</v>
      </c>
      <c r="V55" s="500" t="str">
        <f t="shared" si="9"/>
        <v>--</v>
      </c>
      <c r="W55" s="735"/>
      <c r="X55" s="735"/>
      <c r="Y55" s="735"/>
      <c r="Z55" s="735"/>
      <c r="AA55" s="736"/>
      <c r="AB55" s="378" t="str">
        <f t="shared" si="10"/>
        <v>SI</v>
      </c>
      <c r="AC55" s="511">
        <f t="shared" si="11"/>
        <v>3775.99388</v>
      </c>
      <c r="AD55" s="91"/>
    </row>
    <row r="56" spans="1:30" ht="16.5" customHeight="1">
      <c r="A56" s="6"/>
      <c r="B56" s="47"/>
      <c r="C56" s="656" t="s">
        <v>110</v>
      </c>
      <c r="D56" s="502" t="s">
        <v>267</v>
      </c>
      <c r="E56" s="502" t="s">
        <v>292</v>
      </c>
      <c r="F56" s="2843">
        <v>132</v>
      </c>
      <c r="G56" s="2844"/>
      <c r="H56" s="729">
        <f t="shared" si="1"/>
        <v>202.141</v>
      </c>
      <c r="I56" s="730"/>
      <c r="J56" s="505">
        <v>42239.498611111114</v>
      </c>
      <c r="K56" s="506">
        <v>42239.65972222222</v>
      </c>
      <c r="L56" s="365">
        <f t="shared" si="2"/>
        <v>3.8666666665230878</v>
      </c>
      <c r="M56" s="366">
        <f t="shared" si="3"/>
        <v>231.99999999138527</v>
      </c>
      <c r="N56" s="170" t="s">
        <v>191</v>
      </c>
      <c r="O56" s="2853" t="str">
        <f t="shared" si="4"/>
        <v>--</v>
      </c>
      <c r="P56" s="2854"/>
      <c r="Q56" s="2855"/>
      <c r="R56" s="509">
        <f t="shared" si="5"/>
        <v>40</v>
      </c>
      <c r="S56" s="510">
        <f t="shared" si="6"/>
        <v>3129.14268</v>
      </c>
      <c r="T56" s="498" t="str">
        <f t="shared" si="7"/>
        <v>--</v>
      </c>
      <c r="U56" s="499" t="str">
        <f t="shared" si="8"/>
        <v>--</v>
      </c>
      <c r="V56" s="500" t="str">
        <f t="shared" si="9"/>
        <v>--</v>
      </c>
      <c r="W56" s="735"/>
      <c r="X56" s="735"/>
      <c r="Y56" s="735"/>
      <c r="Z56" s="735"/>
      <c r="AA56" s="736"/>
      <c r="AB56" s="378" t="str">
        <f t="shared" si="10"/>
        <v>SI</v>
      </c>
      <c r="AC56" s="511">
        <f t="shared" si="11"/>
        <v>3129.14268</v>
      </c>
      <c r="AD56" s="91"/>
    </row>
    <row r="57" spans="1:30" ht="16.5" customHeight="1">
      <c r="A57" s="6"/>
      <c r="B57" s="47"/>
      <c r="C57" s="656" t="s">
        <v>111</v>
      </c>
      <c r="D57" s="727"/>
      <c r="E57" s="728"/>
      <c r="F57" s="2843"/>
      <c r="G57" s="2844"/>
      <c r="H57" s="729"/>
      <c r="I57" s="730"/>
      <c r="J57" s="737"/>
      <c r="K57" s="737"/>
      <c r="L57" s="365"/>
      <c r="M57" s="366"/>
      <c r="N57" s="731"/>
      <c r="O57" s="2853"/>
      <c r="P57" s="2854"/>
      <c r="Q57" s="2855"/>
      <c r="R57" s="509"/>
      <c r="S57" s="510"/>
      <c r="T57" s="498"/>
      <c r="U57" s="499"/>
      <c r="V57" s="500"/>
      <c r="W57" s="735"/>
      <c r="X57" s="735"/>
      <c r="Y57" s="735"/>
      <c r="Z57" s="735"/>
      <c r="AA57" s="736"/>
      <c r="AB57" s="378"/>
      <c r="AC57" s="511"/>
      <c r="AD57" s="91"/>
    </row>
    <row r="58" spans="1:30" ht="16.5" customHeight="1">
      <c r="A58" s="6"/>
      <c r="B58" s="47"/>
      <c r="C58" s="656" t="s">
        <v>112</v>
      </c>
      <c r="D58" s="727"/>
      <c r="E58" s="728"/>
      <c r="F58" s="2843"/>
      <c r="G58" s="2844"/>
      <c r="H58" s="729"/>
      <c r="I58" s="730"/>
      <c r="J58" s="737"/>
      <c r="K58" s="737"/>
      <c r="L58" s="365"/>
      <c r="M58" s="366"/>
      <c r="N58" s="731"/>
      <c r="O58" s="2853"/>
      <c r="P58" s="2854"/>
      <c r="Q58" s="2855"/>
      <c r="R58" s="509"/>
      <c r="S58" s="510"/>
      <c r="T58" s="498"/>
      <c r="U58" s="499"/>
      <c r="V58" s="500"/>
      <c r="W58" s="735"/>
      <c r="X58" s="735"/>
      <c r="Y58" s="735"/>
      <c r="Z58" s="735"/>
      <c r="AA58" s="736"/>
      <c r="AB58" s="378"/>
      <c r="AC58" s="511"/>
      <c r="AD58" s="91"/>
    </row>
    <row r="59" spans="1:30" ht="16.5" customHeight="1" thickBot="1">
      <c r="A59" s="19"/>
      <c r="B59" s="47"/>
      <c r="C59" s="738"/>
      <c r="D59" s="739"/>
      <c r="E59" s="740"/>
      <c r="F59" s="2845"/>
      <c r="G59" s="2846"/>
      <c r="H59" s="842"/>
      <c r="I59" s="741"/>
      <c r="J59" s="742"/>
      <c r="K59" s="743"/>
      <c r="L59" s="744"/>
      <c r="M59" s="745"/>
      <c r="N59" s="746"/>
      <c r="O59" s="2868"/>
      <c r="P59" s="2869"/>
      <c r="Q59" s="2870"/>
      <c r="R59" s="509"/>
      <c r="S59" s="510"/>
      <c r="T59" s="498"/>
      <c r="U59" s="499"/>
      <c r="V59" s="500"/>
      <c r="W59" s="747"/>
      <c r="X59" s="747"/>
      <c r="Y59" s="747"/>
      <c r="Z59" s="747"/>
      <c r="AA59" s="748"/>
      <c r="AB59" s="749"/>
      <c r="AC59" s="511">
        <f>IF(D59="","",SUM(S59:V59)*IF(AB59="SI",1,2))</f>
      </c>
      <c r="AD59" s="274"/>
    </row>
    <row r="60" spans="1:30" ht="16.5" customHeight="1" thickBot="1" thickTop="1">
      <c r="A60" s="19"/>
      <c r="B60" s="47"/>
      <c r="C60" s="305"/>
      <c r="D60" s="224"/>
      <c r="E60" s="224"/>
      <c r="F60" s="751"/>
      <c r="G60" s="752"/>
      <c r="H60" s="753"/>
      <c r="I60" s="754"/>
      <c r="J60" s="755"/>
      <c r="K60" s="756"/>
      <c r="L60" s="757"/>
      <c r="M60" s="753"/>
      <c r="N60" s="758"/>
      <c r="O60" s="226"/>
      <c r="P60" s="759"/>
      <c r="Q60" s="767"/>
      <c r="R60" s="771"/>
      <c r="S60" s="771"/>
      <c r="T60" s="771"/>
      <c r="U60" s="768"/>
      <c r="V60" s="768"/>
      <c r="W60" s="768"/>
      <c r="X60" s="768"/>
      <c r="Y60" s="768"/>
      <c r="Z60" s="768"/>
      <c r="AA60" s="768"/>
      <c r="AB60" s="768"/>
      <c r="AC60" s="850">
        <f>SUM(AC50:AC59)</f>
        <v>23472.612920000003</v>
      </c>
      <c r="AD60" s="274"/>
    </row>
    <row r="61" spans="1:30" ht="16.5" customHeight="1" thickBot="1" thickTop="1">
      <c r="A61" s="19"/>
      <c r="B61" s="47"/>
      <c r="C61" s="305"/>
      <c r="D61" s="224"/>
      <c r="E61" s="224"/>
      <c r="F61" s="751"/>
      <c r="G61" s="752"/>
      <c r="H61" s="753"/>
      <c r="I61" s="754"/>
      <c r="J61" s="755"/>
      <c r="K61" s="756"/>
      <c r="L61" s="757"/>
      <c r="M61" s="753"/>
      <c r="N61" s="758"/>
      <c r="O61" s="226"/>
      <c r="P61" s="759"/>
      <c r="Q61" s="767"/>
      <c r="R61" s="771"/>
      <c r="S61" s="771"/>
      <c r="T61" s="771"/>
      <c r="U61" s="768"/>
      <c r="V61" s="768"/>
      <c r="W61" s="768"/>
      <c r="X61" s="768"/>
      <c r="Y61" s="768"/>
      <c r="Z61" s="768"/>
      <c r="AA61" s="768"/>
      <c r="AB61" s="768"/>
      <c r="AC61" s="852"/>
      <c r="AD61" s="274"/>
    </row>
    <row r="62" spans="1:30" ht="43.5" customHeight="1" thickBot="1" thickTop="1">
      <c r="A62" s="19"/>
      <c r="B62" s="610"/>
      <c r="C62" s="318" t="s">
        <v>30</v>
      </c>
      <c r="D62" s="319" t="s">
        <v>59</v>
      </c>
      <c r="E62" s="104" t="s">
        <v>60</v>
      </c>
      <c r="F62" s="2862" t="s">
        <v>83</v>
      </c>
      <c r="G62" s="2863"/>
      <c r="H62" s="323" t="s">
        <v>37</v>
      </c>
      <c r="I62" s="764"/>
      <c r="J62" s="104" t="s">
        <v>38</v>
      </c>
      <c r="K62" s="104" t="s">
        <v>39</v>
      </c>
      <c r="L62" s="106" t="s">
        <v>40</v>
      </c>
      <c r="M62" s="106" t="s">
        <v>41</v>
      </c>
      <c r="N62" s="111" t="s">
        <v>176</v>
      </c>
      <c r="O62" s="111" t="s">
        <v>42</v>
      </c>
      <c r="P62" s="2864" t="s">
        <v>44</v>
      </c>
      <c r="Q62" s="2865"/>
      <c r="R62" s="765" t="s">
        <v>36</v>
      </c>
      <c r="S62" s="551" t="s">
        <v>73</v>
      </c>
      <c r="T62" s="552" t="s">
        <v>84</v>
      </c>
      <c r="U62" s="553"/>
      <c r="V62" s="328" t="s">
        <v>85</v>
      </c>
      <c r="W62" s="329"/>
      <c r="X62" s="554" t="s">
        <v>49</v>
      </c>
      <c r="Y62" s="327" t="s">
        <v>46</v>
      </c>
      <c r="Z62" s="764"/>
      <c r="AA62" s="764"/>
      <c r="AB62" s="122" t="s">
        <v>51</v>
      </c>
      <c r="AC62" s="555" t="s">
        <v>52</v>
      </c>
      <c r="AD62" s="766"/>
    </row>
    <row r="63" spans="1:30" ht="16.5" customHeight="1" thickTop="1">
      <c r="A63" s="19"/>
      <c r="B63" s="610"/>
      <c r="C63" s="332"/>
      <c r="D63" s="556"/>
      <c r="E63" s="556"/>
      <c r="F63" s="2866"/>
      <c r="G63" s="2867"/>
      <c r="H63" s="420"/>
      <c r="I63" s="764"/>
      <c r="J63" s="557"/>
      <c r="K63" s="557"/>
      <c r="L63" s="558"/>
      <c r="M63" s="558"/>
      <c r="N63" s="556"/>
      <c r="O63" s="143"/>
      <c r="P63" s="2866"/>
      <c r="Q63" s="2867"/>
      <c r="R63" s="559"/>
      <c r="S63" s="560"/>
      <c r="T63" s="561"/>
      <c r="U63" s="562"/>
      <c r="V63" s="341"/>
      <c r="W63" s="342"/>
      <c r="X63" s="563"/>
      <c r="Y63" s="563"/>
      <c r="Z63" s="764"/>
      <c r="AA63" s="764"/>
      <c r="AB63" s="564"/>
      <c r="AC63" s="565"/>
      <c r="AD63" s="766"/>
    </row>
    <row r="64" spans="1:30" ht="16.5" customHeight="1">
      <c r="A64" s="19"/>
      <c r="B64" s="610"/>
      <c r="C64" s="851" t="s">
        <v>105</v>
      </c>
      <c r="D64" s="566"/>
      <c r="E64" s="567"/>
      <c r="F64" s="2873"/>
      <c r="G64" s="2874"/>
      <c r="H64" s="569"/>
      <c r="I64" s="764"/>
      <c r="J64" s="570"/>
      <c r="K64" s="571"/>
      <c r="L64" s="572"/>
      <c r="M64" s="573"/>
      <c r="N64" s="574"/>
      <c r="O64" s="149"/>
      <c r="P64" s="2851"/>
      <c r="Q64" s="2852"/>
      <c r="R64" s="575"/>
      <c r="S64" s="576"/>
      <c r="T64" s="577"/>
      <c r="U64" s="578"/>
      <c r="V64" s="354"/>
      <c r="W64" s="355"/>
      <c r="X64" s="579"/>
      <c r="Y64" s="579"/>
      <c r="Z64" s="764"/>
      <c r="AA64" s="764"/>
      <c r="AB64" s="424"/>
      <c r="AC64" s="580"/>
      <c r="AD64" s="766"/>
    </row>
    <row r="65" spans="2:30" s="19" customFormat="1" ht="16.5" customHeight="1">
      <c r="B65" s="610"/>
      <c r="C65" s="656" t="s">
        <v>106</v>
      </c>
      <c r="D65" s="581"/>
      <c r="E65" s="502"/>
      <c r="F65" s="2860"/>
      <c r="G65" s="2861"/>
      <c r="H65" s="363">
        <f>F65*$F$21</f>
        <v>0</v>
      </c>
      <c r="I65" s="764"/>
      <c r="J65" s="505"/>
      <c r="K65" s="196"/>
      <c r="L65" s="507">
        <f>IF(D65="","",(K65-J65)*24)</f>
      </c>
      <c r="M65" s="508">
        <f>IF(D65="","",ROUND((K65-J65)*24*60,0))</f>
      </c>
      <c r="N65" s="170"/>
      <c r="O65" s="273">
        <f>IF(D65="","","--")</f>
      </c>
      <c r="P65" s="2851">
        <f>IF(D65="","",IF(OR(N65="P",N65="RP"),"--","NO"))</f>
      </c>
      <c r="Q65" s="2852"/>
      <c r="R65" s="583">
        <f>IF(OR(N65="P",N65="RP"),200/10,200)</f>
        <v>200</v>
      </c>
      <c r="S65" s="584" t="str">
        <f>IF(N65="P",H65*R65*ROUND(M65/60,2),"--")</f>
        <v>--</v>
      </c>
      <c r="T65" s="577" t="str">
        <f>IF(AND(N65="F",P65="NO"),H65*R65,"--")</f>
        <v>--</v>
      </c>
      <c r="U65" s="578" t="str">
        <f>IF(N65="F",H65*R65*ROUND(M65/60,2),"--")</f>
        <v>--</v>
      </c>
      <c r="V65" s="374" t="str">
        <f>IF(AND(N65="R",P65="NO"),H65*R65*O65/100,"--")</f>
        <v>--</v>
      </c>
      <c r="W65" s="375" t="str">
        <f>IF(N65="R",H65*R65*O65/100*ROUND(M65/60,2),"--")</f>
        <v>--</v>
      </c>
      <c r="X65" s="579" t="str">
        <f>IF(N65="RF",H65*R65*ROUND(M65/60,2),"--")</f>
        <v>--</v>
      </c>
      <c r="Y65" s="426" t="str">
        <f>IF(N65="RP",H65*R65*O65/100*ROUND(M65/60,2),"--")</f>
        <v>--</v>
      </c>
      <c r="Z65" s="764"/>
      <c r="AA65" s="764"/>
      <c r="AB65" s="172">
        <f>IF(D65="","","SI")</f>
      </c>
      <c r="AC65" s="511">
        <f>IF(D65="","",SUM(S65:Y65)*IF(AB65="SI",1,2)*IF(AND(O65&lt;&gt;"--",N65="RF"),O65/100,1))</f>
      </c>
      <c r="AD65" s="766"/>
    </row>
    <row r="66" spans="2:30" s="19" customFormat="1" ht="16.5" customHeight="1">
      <c r="B66" s="610"/>
      <c r="C66" s="656" t="s">
        <v>107</v>
      </c>
      <c r="D66" s="581"/>
      <c r="E66" s="502"/>
      <c r="F66" s="2860"/>
      <c r="G66" s="2861"/>
      <c r="H66" s="363">
        <f>F66*$F$21</f>
        <v>0</v>
      </c>
      <c r="I66" s="764"/>
      <c r="J66" s="505"/>
      <c r="K66" s="196"/>
      <c r="L66" s="507">
        <f>IF(D66="","",(K66-J66)*24)</f>
      </c>
      <c r="M66" s="508">
        <f>IF(D66="","",ROUND((K66-J66)*24*60,0))</f>
      </c>
      <c r="N66" s="170"/>
      <c r="O66" s="273">
        <f>IF(D66="","","--")</f>
      </c>
      <c r="P66" s="2851">
        <f>IF(D66="","",IF(OR(N66="P",N66="RP"),"--","NO"))</f>
      </c>
      <c r="Q66" s="2852"/>
      <c r="R66" s="583">
        <f>IF(OR(N66="P",N66="RP"),200/10,200)</f>
        <v>200</v>
      </c>
      <c r="S66" s="584" t="str">
        <f>IF(N66="P",H66*R66*ROUND(M66/60,2),"--")</f>
        <v>--</v>
      </c>
      <c r="T66" s="577" t="str">
        <f>IF(AND(N66="F",P66="NO"),H66*R66,"--")</f>
        <v>--</v>
      </c>
      <c r="U66" s="578" t="str">
        <f>IF(N66="F",H66*R66*ROUND(M66/60,2),"--")</f>
        <v>--</v>
      </c>
      <c r="V66" s="374" t="str">
        <f>IF(AND(N66="R",P66="NO"),H66*R66*O66/100,"--")</f>
        <v>--</v>
      </c>
      <c r="W66" s="375" t="str">
        <f>IF(N66="R",H66*R66*O66/100*ROUND(M66/60,2),"--")</f>
        <v>--</v>
      </c>
      <c r="X66" s="579" t="str">
        <f>IF(N66="RF",H66*R66*ROUND(M66/60,2),"--")</f>
        <v>--</v>
      </c>
      <c r="Y66" s="426" t="str">
        <f>IF(N66="RP",H66*R66*O66/100*ROUND(M66/60,2),"--")</f>
        <v>--</v>
      </c>
      <c r="Z66" s="764"/>
      <c r="AA66" s="764"/>
      <c r="AB66" s="172">
        <f>IF(D66="","","SI")</f>
      </c>
      <c r="AC66" s="511">
        <f>IF(D66="","",SUM(S66:Y66)*IF(AB66="SI",1,2)*IF(AND(O66&lt;&gt;"--",N66="RF"),O66/100,1))</f>
      </c>
      <c r="AD66" s="766"/>
    </row>
    <row r="67" spans="1:30" ht="16.5" customHeight="1" thickBot="1">
      <c r="A67" s="19"/>
      <c r="B67" s="610"/>
      <c r="C67" s="853"/>
      <c r="D67" s="854"/>
      <c r="E67" s="536"/>
      <c r="F67" s="2871"/>
      <c r="G67" s="2872"/>
      <c r="H67" s="363">
        <f>F67*$F$21</f>
        <v>0</v>
      </c>
      <c r="I67" s="764"/>
      <c r="J67" s="855"/>
      <c r="K67" s="856"/>
      <c r="L67" s="857">
        <f>IF(D67="","",(K67-J67)*24)</f>
      </c>
      <c r="M67" s="387">
        <f>IF(D67="","",ROUND((K67-J67)*24*60,0))</f>
      </c>
      <c r="N67" s="512"/>
      <c r="O67" s="858">
        <f>IF(D67="","","--")</f>
      </c>
      <c r="P67" s="2868"/>
      <c r="Q67" s="2870"/>
      <c r="R67" s="859"/>
      <c r="S67" s="860"/>
      <c r="T67" s="861"/>
      <c r="U67" s="862"/>
      <c r="V67" s="863"/>
      <c r="W67" s="864"/>
      <c r="X67" s="865"/>
      <c r="Y67" s="866"/>
      <c r="Z67" s="747"/>
      <c r="AA67" s="747"/>
      <c r="AB67" s="206"/>
      <c r="AC67" s="867"/>
      <c r="AD67" s="766"/>
    </row>
    <row r="68" spans="1:30" ht="16.5" customHeight="1" thickBot="1" thickTop="1">
      <c r="A68" s="19"/>
      <c r="B68" s="610"/>
      <c r="C68" s="305"/>
      <c r="D68" s="224"/>
      <c r="E68" s="768"/>
      <c r="F68" s="768"/>
      <c r="G68" s="768"/>
      <c r="H68" s="768"/>
      <c r="I68" s="768"/>
      <c r="J68" s="768"/>
      <c r="K68" s="768"/>
      <c r="L68" s="768"/>
      <c r="M68" s="768"/>
      <c r="N68" s="768"/>
      <c r="O68" s="768"/>
      <c r="P68" s="768"/>
      <c r="Q68" s="768"/>
      <c r="R68" s="768"/>
      <c r="S68" s="768"/>
      <c r="T68" s="768"/>
      <c r="U68" s="768"/>
      <c r="V68" s="768"/>
      <c r="W68" s="768"/>
      <c r="X68" s="768"/>
      <c r="Y68" s="768"/>
      <c r="Z68" s="768"/>
      <c r="AA68" s="768"/>
      <c r="AB68" s="768"/>
      <c r="AC68" s="850">
        <f>SUM(AC63:AC67)</f>
        <v>0</v>
      </c>
      <c r="AD68" s="766"/>
    </row>
    <row r="69" spans="1:30" ht="16.5" customHeight="1" thickBot="1" thickTop="1">
      <c r="A69" s="19"/>
      <c r="B69" s="610"/>
      <c r="C69" s="305"/>
      <c r="D69" s="224"/>
      <c r="E69" s="768"/>
      <c r="F69" s="768"/>
      <c r="G69" s="768"/>
      <c r="H69" s="768"/>
      <c r="I69" s="768"/>
      <c r="J69" s="768"/>
      <c r="K69" s="768"/>
      <c r="L69" s="768"/>
      <c r="M69" s="768"/>
      <c r="N69" s="768"/>
      <c r="O69" s="768"/>
      <c r="P69" s="768"/>
      <c r="Q69" s="768"/>
      <c r="R69" s="768"/>
      <c r="S69" s="768"/>
      <c r="T69" s="768"/>
      <c r="U69" s="768"/>
      <c r="V69" s="768"/>
      <c r="W69" s="768"/>
      <c r="X69" s="768"/>
      <c r="Y69" s="768"/>
      <c r="Z69" s="768"/>
      <c r="AA69" s="768"/>
      <c r="AB69" s="768"/>
      <c r="AC69" s="868"/>
      <c r="AD69" s="766"/>
    </row>
    <row r="70" spans="1:30" ht="16.5" customHeight="1" thickBot="1" thickTop="1">
      <c r="A70" s="19"/>
      <c r="B70" s="47"/>
      <c r="C70" s="305"/>
      <c r="D70" s="224"/>
      <c r="E70" s="224"/>
      <c r="F70" s="751"/>
      <c r="G70" s="752"/>
      <c r="H70" s="753"/>
      <c r="I70" s="754"/>
      <c r="J70" s="623" t="s">
        <v>122</v>
      </c>
      <c r="K70" s="624">
        <f>+AC47+AC37+AC60+AC68</f>
        <v>29931.08031168</v>
      </c>
      <c r="L70" s="757"/>
      <c r="M70" s="753"/>
      <c r="N70" s="769"/>
      <c r="O70" s="770"/>
      <c r="P70" s="759"/>
      <c r="Q70" s="767"/>
      <c r="R70" s="771"/>
      <c r="S70" s="771"/>
      <c r="T70" s="771"/>
      <c r="U70" s="768"/>
      <c r="V70" s="768"/>
      <c r="W70" s="768"/>
      <c r="X70" s="768"/>
      <c r="Y70" s="768"/>
      <c r="Z70" s="768"/>
      <c r="AA70" s="768"/>
      <c r="AB70" s="768"/>
      <c r="AC70" s="772"/>
      <c r="AD70" s="274"/>
    </row>
    <row r="71" spans="1:30" ht="13.5" customHeight="1" thickTop="1">
      <c r="A71" s="19"/>
      <c r="B71" s="610"/>
      <c r="C71" s="613"/>
      <c r="D71" s="773"/>
      <c r="E71" s="774"/>
      <c r="F71" s="775"/>
      <c r="G71" s="776"/>
      <c r="H71" s="776"/>
      <c r="I71" s="774"/>
      <c r="J71" s="777"/>
      <c r="K71" s="777"/>
      <c r="L71" s="774"/>
      <c r="M71" s="774"/>
      <c r="N71" s="774"/>
      <c r="O71" s="778"/>
      <c r="P71" s="774"/>
      <c r="Q71" s="774"/>
      <c r="R71" s="779"/>
      <c r="S71" s="780"/>
      <c r="T71" s="780"/>
      <c r="U71" s="781"/>
      <c r="AC71" s="781"/>
      <c r="AD71" s="766"/>
    </row>
    <row r="72" spans="1:30" ht="16.5" customHeight="1">
      <c r="A72" s="19"/>
      <c r="B72" s="610"/>
      <c r="C72" s="783" t="s">
        <v>123</v>
      </c>
      <c r="D72" s="784" t="s">
        <v>180</v>
      </c>
      <c r="E72" s="774"/>
      <c r="F72" s="775"/>
      <c r="G72" s="776"/>
      <c r="H72" s="776"/>
      <c r="I72" s="774"/>
      <c r="J72" s="777"/>
      <c r="K72" s="777"/>
      <c r="L72" s="774"/>
      <c r="M72" s="774"/>
      <c r="N72" s="774"/>
      <c r="O72" s="778"/>
      <c r="P72" s="774"/>
      <c r="Q72" s="774"/>
      <c r="R72" s="779"/>
      <c r="S72" s="780"/>
      <c r="T72" s="780"/>
      <c r="U72" s="781"/>
      <c r="AC72" s="781"/>
      <c r="AD72" s="766"/>
    </row>
    <row r="73" spans="1:30" ht="16.5" customHeight="1">
      <c r="A73" s="19"/>
      <c r="B73" s="610"/>
      <c r="C73" s="783"/>
      <c r="D73" s="773"/>
      <c r="E73" s="774"/>
      <c r="F73" s="775"/>
      <c r="G73" s="776"/>
      <c r="H73" s="776"/>
      <c r="I73" s="774"/>
      <c r="J73" s="777"/>
      <c r="K73" s="777"/>
      <c r="L73" s="774"/>
      <c r="M73" s="774"/>
      <c r="N73" s="774"/>
      <c r="O73" s="778"/>
      <c r="P73" s="774"/>
      <c r="Q73" s="774"/>
      <c r="R73" s="774"/>
      <c r="S73" s="779"/>
      <c r="T73" s="780"/>
      <c r="AD73" s="766"/>
    </row>
    <row r="74" spans="2:30" s="19" customFormat="1" ht="16.5" customHeight="1">
      <c r="B74" s="610"/>
      <c r="C74" s="613"/>
      <c r="D74" s="785" t="s">
        <v>5</v>
      </c>
      <c r="E74" s="699" t="s">
        <v>124</v>
      </c>
      <c r="F74" s="699" t="s">
        <v>125</v>
      </c>
      <c r="G74" s="786" t="s">
        <v>181</v>
      </c>
      <c r="H74" s="700"/>
      <c r="I74" s="699"/>
      <c r="J74" s="7"/>
      <c r="K74" s="7"/>
      <c r="L74" s="787" t="s">
        <v>182</v>
      </c>
      <c r="M74" s="7"/>
      <c r="N74" s="7"/>
      <c r="O74" s="7"/>
      <c r="P74" s="7"/>
      <c r="Q74" s="790"/>
      <c r="R74" s="790"/>
      <c r="S74" s="21"/>
      <c r="T74" s="7"/>
      <c r="U74" s="7"/>
      <c r="V74" s="7"/>
      <c r="W74" s="7"/>
      <c r="X74" s="21"/>
      <c r="Y74" s="21"/>
      <c r="Z74" s="21"/>
      <c r="AA74" s="21"/>
      <c r="AB74" s="21"/>
      <c r="AC74" s="791" t="s">
        <v>184</v>
      </c>
      <c r="AD74" s="766"/>
    </row>
    <row r="75" spans="2:30" s="19" customFormat="1" ht="16.5" customHeight="1">
      <c r="B75" s="610"/>
      <c r="C75" s="613"/>
      <c r="D75" s="699" t="s">
        <v>136</v>
      </c>
      <c r="E75" s="792">
        <v>506</v>
      </c>
      <c r="F75" s="792">
        <v>500</v>
      </c>
      <c r="G75" s="793">
        <f>E75*$F$19*$L$20/100</f>
        <v>1744093.71312</v>
      </c>
      <c r="H75" s="793"/>
      <c r="I75" s="793"/>
      <c r="J75" s="18"/>
      <c r="K75" s="7"/>
      <c r="L75" s="794">
        <v>1063016</v>
      </c>
      <c r="M75" s="18"/>
      <c r="N75" s="2589" t="s">
        <v>381</v>
      </c>
      <c r="O75" s="7"/>
      <c r="P75" s="7"/>
      <c r="Q75" s="790"/>
      <c r="R75" s="790"/>
      <c r="S75" s="21"/>
      <c r="T75" s="7"/>
      <c r="U75" s="7"/>
      <c r="V75" s="7"/>
      <c r="W75" s="7"/>
      <c r="X75" s="21"/>
      <c r="Y75" s="21"/>
      <c r="Z75" s="21"/>
      <c r="AA75" s="21"/>
      <c r="AB75" s="796"/>
      <c r="AC75" s="621">
        <f>L75+G75</f>
        <v>2807109.71312</v>
      </c>
      <c r="AD75" s="766"/>
    </row>
    <row r="76" spans="2:30" s="19" customFormat="1" ht="16.5" customHeight="1">
      <c r="B76" s="610"/>
      <c r="C76" s="613"/>
      <c r="D76" s="797" t="s">
        <v>137</v>
      </c>
      <c r="E76" s="792">
        <v>85</v>
      </c>
      <c r="F76" s="792">
        <v>500</v>
      </c>
      <c r="G76" s="793">
        <f>E76*$F$19*$L$20/100</f>
        <v>292980.1692</v>
      </c>
      <c r="H76" s="797"/>
      <c r="I76" s="798"/>
      <c r="J76" s="18"/>
      <c r="K76" s="7"/>
      <c r="L76" s="793">
        <v>23760</v>
      </c>
      <c r="M76" s="18"/>
      <c r="N76" s="2589" t="s">
        <v>381</v>
      </c>
      <c r="O76" s="799"/>
      <c r="P76" s="7"/>
      <c r="Q76" s="790"/>
      <c r="R76" s="790"/>
      <c r="S76" s="21"/>
      <c r="T76" s="7"/>
      <c r="U76" s="7"/>
      <c r="V76" s="7"/>
      <c r="W76" s="7"/>
      <c r="X76" s="21"/>
      <c r="Y76" s="21"/>
      <c r="Z76" s="21"/>
      <c r="AA76" s="21"/>
      <c r="AB76" s="21"/>
      <c r="AC76" s="621">
        <f>L76+G76</f>
        <v>316740.1692</v>
      </c>
      <c r="AD76" s="766"/>
    </row>
    <row r="77" spans="2:30" s="19" customFormat="1" ht="16.5" customHeight="1">
      <c r="B77" s="610"/>
      <c r="C77" s="613"/>
      <c r="E77" s="618"/>
      <c r="F77" s="699"/>
      <c r="G77" s="700"/>
      <c r="H77" s="7"/>
      <c r="I77" s="699"/>
      <c r="J77" s="699"/>
      <c r="K77" s="7"/>
      <c r="L77" s="621"/>
      <c r="M77" s="789"/>
      <c r="N77" s="789"/>
      <c r="O77" s="790"/>
      <c r="P77" s="790"/>
      <c r="Q77" s="790"/>
      <c r="R77" s="790"/>
      <c r="S77" s="21"/>
      <c r="T77" s="7"/>
      <c r="U77" s="7"/>
      <c r="V77" s="7"/>
      <c r="W77" s="7"/>
      <c r="X77" s="21"/>
      <c r="Y77" s="21"/>
      <c r="Z77" s="21"/>
      <c r="AA77" s="21"/>
      <c r="AB77" s="21"/>
      <c r="AC77" s="621"/>
      <c r="AD77" s="766"/>
    </row>
    <row r="78" spans="1:30" ht="16.5" customHeight="1">
      <c r="A78" s="19"/>
      <c r="B78" s="610"/>
      <c r="C78" s="613"/>
      <c r="D78" s="785" t="s">
        <v>138</v>
      </c>
      <c r="E78" s="699" t="s">
        <v>139</v>
      </c>
      <c r="F78" s="699" t="s">
        <v>125</v>
      </c>
      <c r="G78" s="786" t="s">
        <v>185</v>
      </c>
      <c r="I78" s="788"/>
      <c r="J78" s="699"/>
      <c r="L78" s="787" t="s">
        <v>183</v>
      </c>
      <c r="M78" s="788"/>
      <c r="N78" s="789"/>
      <c r="O78" s="790"/>
      <c r="P78" s="790"/>
      <c r="Q78" s="790"/>
      <c r="R78" s="790"/>
      <c r="S78" s="790"/>
      <c r="AC78" s="621">
        <f>+L79</f>
        <v>0</v>
      </c>
      <c r="AD78" s="766"/>
    </row>
    <row r="79" spans="1:30" ht="16.5" customHeight="1">
      <c r="A79" s="19"/>
      <c r="B79" s="610"/>
      <c r="C79" s="613"/>
      <c r="D79" s="699" t="s">
        <v>140</v>
      </c>
      <c r="E79" s="792">
        <v>300</v>
      </c>
      <c r="F79" s="792" t="s">
        <v>141</v>
      </c>
      <c r="G79" s="793">
        <f>E79*F20*L20</f>
        <v>284356.8</v>
      </c>
      <c r="H79" s="18"/>
      <c r="I79" s="18"/>
      <c r="J79" s="794"/>
      <c r="L79" s="794">
        <v>0</v>
      </c>
      <c r="M79" s="18"/>
      <c r="N79" s="2589" t="s">
        <v>381</v>
      </c>
      <c r="O79" s="869"/>
      <c r="P79" s="869"/>
      <c r="Q79" s="869"/>
      <c r="R79" s="869"/>
      <c r="S79" s="869"/>
      <c r="AC79" s="870">
        <f>G79</f>
        <v>284356.8</v>
      </c>
      <c r="AD79" s="766"/>
    </row>
    <row r="80" spans="1:30" ht="16.5" customHeight="1">
      <c r="A80" s="19"/>
      <c r="B80" s="610"/>
      <c r="C80" s="613"/>
      <c r="D80" s="699" t="s">
        <v>142</v>
      </c>
      <c r="E80" s="792">
        <v>150</v>
      </c>
      <c r="F80" s="792" t="s">
        <v>143</v>
      </c>
      <c r="G80" s="793">
        <f>E80*F20*L20</f>
        <v>142178.4</v>
      </c>
      <c r="H80" s="18"/>
      <c r="I80" s="18"/>
      <c r="J80" s="794"/>
      <c r="L80" s="794">
        <v>0</v>
      </c>
      <c r="M80" s="18"/>
      <c r="N80" s="2589" t="s">
        <v>381</v>
      </c>
      <c r="O80" s="869"/>
      <c r="P80" s="869"/>
      <c r="Q80" s="869"/>
      <c r="R80" s="869"/>
      <c r="S80" s="869"/>
      <c r="AC80" s="870">
        <f>G80</f>
        <v>142178.4</v>
      </c>
      <c r="AD80" s="766"/>
    </row>
    <row r="81" spans="1:30" ht="16.5" customHeight="1">
      <c r="A81" s="19"/>
      <c r="B81" s="610"/>
      <c r="C81" s="613"/>
      <c r="D81" s="699"/>
      <c r="E81" s="792"/>
      <c r="F81" s="792"/>
      <c r="G81" s="793"/>
      <c r="H81" s="18"/>
      <c r="I81" s="18"/>
      <c r="J81" s="794"/>
      <c r="L81" s="794"/>
      <c r="M81" s="18"/>
      <c r="N81" s="795"/>
      <c r="O81" s="869"/>
      <c r="P81" s="869"/>
      <c r="Q81" s="869"/>
      <c r="R81" s="869"/>
      <c r="S81" s="869"/>
      <c r="AC81" s="870"/>
      <c r="AD81" s="766"/>
    </row>
    <row r="82" spans="1:30" ht="16.5" customHeight="1">
      <c r="A82" s="19"/>
      <c r="B82" s="610"/>
      <c r="C82" s="613"/>
      <c r="D82" s="785" t="s">
        <v>144</v>
      </c>
      <c r="E82" s="798" t="s">
        <v>145</v>
      </c>
      <c r="F82" s="798"/>
      <c r="G82" s="699" t="s">
        <v>125</v>
      </c>
      <c r="I82" s="788"/>
      <c r="J82" s="786" t="s">
        <v>186</v>
      </c>
      <c r="L82" s="787"/>
      <c r="M82" s="788"/>
      <c r="N82" s="789"/>
      <c r="O82" s="790"/>
      <c r="P82" s="790"/>
      <c r="Q82" s="790"/>
      <c r="R82" s="790"/>
      <c r="S82" s="790"/>
      <c r="AC82" s="621"/>
      <c r="AD82" s="766"/>
    </row>
    <row r="83" spans="1:30" ht="16.5" customHeight="1">
      <c r="A83" s="19"/>
      <c r="B83" s="610"/>
      <c r="C83" s="613"/>
      <c r="D83" s="699" t="s">
        <v>146</v>
      </c>
      <c r="E83" s="871" t="s">
        <v>147</v>
      </c>
      <c r="F83" s="872"/>
      <c r="G83" s="792">
        <v>132</v>
      </c>
      <c r="H83" s="18"/>
      <c r="I83" s="18"/>
      <c r="J83" s="793">
        <f>0*F21*L20</f>
        <v>0</v>
      </c>
      <c r="L83" s="794"/>
      <c r="M83" s="18"/>
      <c r="N83" s="795"/>
      <c r="O83" s="869"/>
      <c r="P83" s="869"/>
      <c r="Q83" s="869"/>
      <c r="R83" s="869"/>
      <c r="S83" s="869"/>
      <c r="AC83" s="870">
        <f>J83</f>
        <v>0</v>
      </c>
      <c r="AD83" s="766"/>
    </row>
    <row r="84" spans="1:30" ht="16.5" customHeight="1">
      <c r="A84" s="19"/>
      <c r="B84" s="610"/>
      <c r="C84" s="613"/>
      <c r="D84" s="699" t="s">
        <v>148</v>
      </c>
      <c r="E84" s="871" t="s">
        <v>149</v>
      </c>
      <c r="F84" s="872"/>
      <c r="G84" s="792">
        <v>500</v>
      </c>
      <c r="H84" s="18"/>
      <c r="I84" s="18"/>
      <c r="J84" s="793">
        <f>F22*L20</f>
        <v>187986.47999999998</v>
      </c>
      <c r="L84" s="794"/>
      <c r="M84" s="18"/>
      <c r="N84" s="795"/>
      <c r="O84" s="869"/>
      <c r="P84" s="869"/>
      <c r="Q84" s="869"/>
      <c r="R84" s="869"/>
      <c r="S84" s="869"/>
      <c r="AC84" s="873">
        <f>J84</f>
        <v>187986.47999999998</v>
      </c>
      <c r="AD84" s="766"/>
    </row>
    <row r="85" spans="1:30" ht="16.5" customHeight="1">
      <c r="A85" s="19"/>
      <c r="B85" s="610"/>
      <c r="C85" s="613"/>
      <c r="D85" s="777"/>
      <c r="E85" s="618"/>
      <c r="F85" s="699"/>
      <c r="G85" s="699"/>
      <c r="H85" s="700"/>
      <c r="J85" s="699"/>
      <c r="L85" s="800"/>
      <c r="M85" s="789"/>
      <c r="N85" s="789"/>
      <c r="O85" s="790"/>
      <c r="P85" s="790"/>
      <c r="Q85" s="790"/>
      <c r="R85" s="790"/>
      <c r="S85" s="790"/>
      <c r="AC85" s="2132">
        <f>SUM(AC75:AC84)</f>
        <v>3738371.5623199996</v>
      </c>
      <c r="AD85" s="766"/>
    </row>
    <row r="86" spans="2:30" ht="16.5" customHeight="1">
      <c r="B86" s="610"/>
      <c r="C86" s="783" t="s">
        <v>128</v>
      </c>
      <c r="D86" s="801" t="s">
        <v>129</v>
      </c>
      <c r="E86" s="699"/>
      <c r="F86" s="802"/>
      <c r="G86" s="698"/>
      <c r="H86" s="777"/>
      <c r="I86" s="777"/>
      <c r="J86" s="777"/>
      <c r="K86" s="699"/>
      <c r="L86" s="699"/>
      <c r="M86" s="777"/>
      <c r="N86" s="699"/>
      <c r="O86" s="777"/>
      <c r="P86" s="777"/>
      <c r="Q86" s="777"/>
      <c r="R86" s="777"/>
      <c r="S86" s="777"/>
      <c r="T86" s="777"/>
      <c r="U86" s="777"/>
      <c r="AC86" s="777"/>
      <c r="AD86" s="766"/>
    </row>
    <row r="87" spans="2:30" s="19" customFormat="1" ht="16.5" customHeight="1">
      <c r="B87" s="610"/>
      <c r="C87" s="613"/>
      <c r="D87" s="785" t="s">
        <v>130</v>
      </c>
      <c r="E87" s="803">
        <f>10*K70*K26/AC85</f>
        <v>7482.770077920001</v>
      </c>
      <c r="G87" s="698"/>
      <c r="L87" s="699"/>
      <c r="N87" s="699"/>
      <c r="O87" s="700"/>
      <c r="V87" s="7"/>
      <c r="W87" s="7"/>
      <c r="AD87" s="766"/>
    </row>
    <row r="88" spans="2:30" s="19" customFormat="1" ht="16.5" customHeight="1">
      <c r="B88" s="610"/>
      <c r="C88" s="613"/>
      <c r="E88" s="804"/>
      <c r="F88" s="622"/>
      <c r="G88" s="698"/>
      <c r="J88" s="698"/>
      <c r="K88" s="714"/>
      <c r="L88" s="699"/>
      <c r="M88" s="699"/>
      <c r="N88" s="699"/>
      <c r="O88" s="700"/>
      <c r="P88" s="699"/>
      <c r="Q88" s="699"/>
      <c r="R88" s="713"/>
      <c r="S88" s="713"/>
      <c r="T88" s="713"/>
      <c r="U88" s="805"/>
      <c r="V88" s="7"/>
      <c r="W88" s="7"/>
      <c r="AC88" s="805"/>
      <c r="AD88" s="766"/>
    </row>
    <row r="89" spans="2:30" ht="16.5" customHeight="1">
      <c r="B89" s="610"/>
      <c r="C89" s="613"/>
      <c r="D89" s="806" t="s">
        <v>150</v>
      </c>
      <c r="E89" s="807"/>
      <c r="F89" s="622"/>
      <c r="G89" s="698"/>
      <c r="H89" s="777"/>
      <c r="I89" s="777"/>
      <c r="N89" s="699"/>
      <c r="O89" s="700"/>
      <c r="P89" s="699"/>
      <c r="Q89" s="699"/>
      <c r="R89" s="788"/>
      <c r="S89" s="788"/>
      <c r="T89" s="788"/>
      <c r="U89" s="789"/>
      <c r="AC89" s="789"/>
      <c r="AD89" s="766"/>
    </row>
    <row r="90" spans="2:30" ht="16.5" customHeight="1" thickBot="1">
      <c r="B90" s="610"/>
      <c r="C90" s="613"/>
      <c r="D90" s="806"/>
      <c r="E90" s="807"/>
      <c r="F90" s="622"/>
      <c r="G90" s="698"/>
      <c r="H90" s="777"/>
      <c r="I90" s="777"/>
      <c r="N90" s="699"/>
      <c r="O90" s="700"/>
      <c r="P90" s="699"/>
      <c r="Q90" s="699"/>
      <c r="R90" s="788"/>
      <c r="S90" s="788"/>
      <c r="T90" s="788"/>
      <c r="U90" s="789"/>
      <c r="AC90" s="789"/>
      <c r="AD90" s="766"/>
    </row>
    <row r="91" spans="2:30" s="808" customFormat="1" ht="21" thickBot="1" thickTop="1">
      <c r="B91" s="809"/>
      <c r="C91" s="810"/>
      <c r="D91" s="811"/>
      <c r="E91" s="812"/>
      <c r="F91" s="813"/>
      <c r="G91" s="814"/>
      <c r="I91" s="7"/>
      <c r="J91" s="815" t="s">
        <v>132</v>
      </c>
      <c r="K91" s="816">
        <f>IF(E87&gt;3*K26,K26*3,E87)</f>
        <v>7482.770077920001</v>
      </c>
      <c r="M91" s="817"/>
      <c r="N91" s="817"/>
      <c r="O91" s="818"/>
      <c r="P91" s="817"/>
      <c r="Q91" s="817"/>
      <c r="R91" s="819"/>
      <c r="S91" s="819"/>
      <c r="T91" s="819"/>
      <c r="U91" s="820"/>
      <c r="V91" s="7"/>
      <c r="W91" s="7"/>
      <c r="AC91" s="820"/>
      <c r="AD91" s="821"/>
    </row>
    <row r="92" spans="2:30" ht="16.5" customHeight="1" thickBot="1" thickTop="1">
      <c r="B92" s="67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822"/>
      <c r="W92" s="822"/>
      <c r="X92" s="822"/>
      <c r="Y92" s="822"/>
      <c r="Z92" s="822"/>
      <c r="AA92" s="822"/>
      <c r="AB92" s="822"/>
      <c r="AC92" s="69"/>
      <c r="AD92" s="823"/>
    </row>
    <row r="93" spans="2:23" ht="16.5" customHeight="1" thickTop="1">
      <c r="B93" s="239"/>
      <c r="C93" s="262"/>
      <c r="W93" s="239"/>
    </row>
  </sheetData>
  <sheetProtection password="CC12"/>
  <mergeCells count="41">
    <mergeCell ref="O58:Q58"/>
    <mergeCell ref="O54:Q54"/>
    <mergeCell ref="F55:G55"/>
    <mergeCell ref="O55:Q55"/>
    <mergeCell ref="F56:G56"/>
    <mergeCell ref="O56:Q56"/>
    <mergeCell ref="F57:G57"/>
    <mergeCell ref="O57:Q57"/>
    <mergeCell ref="F67:G67"/>
    <mergeCell ref="P67:Q67"/>
    <mergeCell ref="P63:Q63"/>
    <mergeCell ref="F66:G66"/>
    <mergeCell ref="P66:Q66"/>
    <mergeCell ref="P46:Q46"/>
    <mergeCell ref="O52:Q52"/>
    <mergeCell ref="O53:Q53"/>
    <mergeCell ref="F64:G64"/>
    <mergeCell ref="P64:Q64"/>
    <mergeCell ref="F65:G65"/>
    <mergeCell ref="P65:Q65"/>
    <mergeCell ref="F62:G62"/>
    <mergeCell ref="P62:Q62"/>
    <mergeCell ref="F63:G63"/>
    <mergeCell ref="O59:Q59"/>
    <mergeCell ref="P40:Q40"/>
    <mergeCell ref="P41:Q41"/>
    <mergeCell ref="P42:Q42"/>
    <mergeCell ref="P43:Q43"/>
    <mergeCell ref="P44:Q44"/>
    <mergeCell ref="O51:Q51"/>
    <mergeCell ref="O49:Q49"/>
    <mergeCell ref="O50:Q50"/>
    <mergeCell ref="P45:Q45"/>
    <mergeCell ref="F52:G52"/>
    <mergeCell ref="F51:G51"/>
    <mergeCell ref="F59:G59"/>
    <mergeCell ref="F53:G53"/>
    <mergeCell ref="F49:G49"/>
    <mergeCell ref="F50:G50"/>
    <mergeCell ref="F54:G54"/>
    <mergeCell ref="F58:G58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portrait" paperSize="9" scale="35" r:id="rId4"/>
  <headerFooter alignWithMargins="0">
    <oddFooter>&amp;L&amp;"Times New Roman,Normal"&amp;8&amp;Z&amp;F</oddFooter>
  </headerFooter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79">
    <pageSetUpPr fitToPage="1"/>
  </sheetPr>
  <dimension ref="A1:AG96"/>
  <sheetViews>
    <sheetView zoomScale="80" zoomScaleNormal="80" zoomScalePageLayoutView="0" workbookViewId="0" topLeftCell="F1">
      <selection activeCell="J20" sqref="J20"/>
    </sheetView>
  </sheetViews>
  <sheetFormatPr defaultColWidth="11.421875" defaultRowHeight="12.75"/>
  <cols>
    <col min="1" max="1" width="25.421875" style="1293" customWidth="1"/>
    <col min="2" max="2" width="15.57421875" style="1293" customWidth="1"/>
    <col min="3" max="3" width="4.7109375" style="1293" customWidth="1"/>
    <col min="4" max="4" width="30.7109375" style="1293" customWidth="1"/>
    <col min="5" max="5" width="27.140625" style="1293" customWidth="1"/>
    <col min="6" max="6" width="15.00390625" style="1293" customWidth="1"/>
    <col min="7" max="7" width="14.7109375" style="1293" customWidth="1"/>
    <col min="8" max="8" width="7.8515625" style="1293" hidden="1" customWidth="1"/>
    <col min="9" max="9" width="9.28125" style="1293" hidden="1" customWidth="1"/>
    <col min="10" max="11" width="18.7109375" style="1293" customWidth="1"/>
    <col min="12" max="12" width="14.28125" style="1293" customWidth="1"/>
    <col min="13" max="13" width="10.7109375" style="1293" customWidth="1"/>
    <col min="14" max="14" width="9.7109375" style="1293" customWidth="1"/>
    <col min="15" max="15" width="10.57421875" style="1293" customWidth="1"/>
    <col min="16" max="16" width="8.421875" style="1293" customWidth="1"/>
    <col min="17" max="17" width="6.00390625" style="1293" customWidth="1"/>
    <col min="18" max="18" width="11.57421875" style="1293" hidden="1" customWidth="1"/>
    <col min="19" max="19" width="12.28125" style="1293" hidden="1" customWidth="1"/>
    <col min="20" max="21" width="5.57421875" style="1293" hidden="1" customWidth="1"/>
    <col min="22" max="22" width="11.57421875" style="1293" hidden="1" customWidth="1"/>
    <col min="23" max="27" width="5.57421875" style="1293" hidden="1" customWidth="1"/>
    <col min="28" max="28" width="9.7109375" style="1293" customWidth="1"/>
    <col min="29" max="29" width="20.421875" style="1293" customWidth="1"/>
    <col min="30" max="30" width="13.7109375" style="1293" customWidth="1"/>
    <col min="31" max="31" width="4.140625" style="1293" customWidth="1"/>
    <col min="32" max="32" width="7.140625" style="1293" customWidth="1"/>
    <col min="33" max="33" width="5.28125" style="1293" customWidth="1"/>
    <col min="34" max="34" width="5.421875" style="1293" customWidth="1"/>
    <col min="35" max="35" width="4.7109375" style="1293" customWidth="1"/>
    <col min="36" max="36" width="5.28125" style="1293" customWidth="1"/>
    <col min="37" max="38" width="13.28125" style="1293" customWidth="1"/>
    <col min="39" max="39" width="6.57421875" style="1293" customWidth="1"/>
    <col min="40" max="40" width="6.421875" style="1293" customWidth="1"/>
    <col min="41" max="44" width="11.421875" style="1293" customWidth="1"/>
    <col min="45" max="45" width="12.7109375" style="1293" customWidth="1"/>
    <col min="46" max="48" width="11.421875" style="1293" customWidth="1"/>
    <col min="49" max="49" width="21.00390625" style="1293" customWidth="1"/>
    <col min="50" max="16384" width="11.421875" style="1293" customWidth="1"/>
  </cols>
  <sheetData>
    <row r="1" spans="1:30" ht="13.5">
      <c r="A1" s="1291"/>
      <c r="B1" s="1292"/>
      <c r="C1" s="1292"/>
      <c r="D1" s="1292"/>
      <c r="E1" s="1292"/>
      <c r="F1" s="1292"/>
      <c r="G1" s="1292"/>
      <c r="H1" s="1292"/>
      <c r="I1" s="1292"/>
      <c r="J1" s="1292"/>
      <c r="K1" s="1292"/>
      <c r="L1" s="1292"/>
      <c r="M1" s="1292"/>
      <c r="N1" s="1292"/>
      <c r="O1" s="1292"/>
      <c r="P1" s="1292"/>
      <c r="Q1" s="1292"/>
      <c r="R1" s="1292"/>
      <c r="S1" s="1292"/>
      <c r="T1" s="1292"/>
      <c r="U1" s="1292"/>
      <c r="V1" s="1292"/>
      <c r="AD1" s="1294"/>
    </row>
    <row r="2" spans="1:23" ht="27" customHeight="1">
      <c r="A2" s="1291"/>
      <c r="B2" s="1292"/>
      <c r="C2" s="1292"/>
      <c r="D2" s="1292"/>
      <c r="E2" s="1292"/>
      <c r="F2" s="1292"/>
      <c r="G2" s="1292"/>
      <c r="H2" s="1292"/>
      <c r="I2" s="1292"/>
      <c r="J2" s="1292"/>
      <c r="K2" s="1292"/>
      <c r="L2" s="1292"/>
      <c r="M2" s="1292"/>
      <c r="N2" s="1292"/>
      <c r="O2" s="1292"/>
      <c r="P2" s="1292"/>
      <c r="Q2" s="1292"/>
      <c r="R2" s="1292"/>
      <c r="S2" s="1292"/>
      <c r="T2" s="1292"/>
      <c r="U2" s="1292"/>
      <c r="V2" s="1292"/>
      <c r="W2" s="1292"/>
    </row>
    <row r="3" spans="1:30" s="1298" customFormat="1" ht="30.75">
      <c r="A3" s="1295"/>
      <c r="B3" s="1296" t="str">
        <f>'TOT-0815'!B2</f>
        <v>ANEXO III al Memorándum D.T.E.E. N°   580 / 2016          .-</v>
      </c>
      <c r="C3" s="1297"/>
      <c r="D3" s="1297"/>
      <c r="E3" s="1297"/>
      <c r="F3" s="1297"/>
      <c r="G3" s="1297"/>
      <c r="H3" s="1297"/>
      <c r="I3" s="1297"/>
      <c r="J3" s="1297"/>
      <c r="K3" s="1297"/>
      <c r="L3" s="1297"/>
      <c r="M3" s="1297"/>
      <c r="N3" s="1297"/>
      <c r="O3" s="1297"/>
      <c r="P3" s="1297"/>
      <c r="Q3" s="1297"/>
      <c r="R3" s="1297"/>
      <c r="S3" s="1297"/>
      <c r="T3" s="1297"/>
      <c r="U3" s="1297"/>
      <c r="V3" s="1297"/>
      <c r="W3" s="1297"/>
      <c r="AB3" s="1297"/>
      <c r="AC3" s="1297"/>
      <c r="AD3" s="1297"/>
    </row>
    <row r="4" spans="1:2" s="1301" customFormat="1" ht="11.25">
      <c r="A4" s="1299" t="s">
        <v>2</v>
      </c>
      <c r="B4" s="1300"/>
    </row>
    <row r="5" spans="1:2" s="1301" customFormat="1" ht="12" thickBot="1">
      <c r="A5" s="1299" t="s">
        <v>3</v>
      </c>
      <c r="B5" s="1299"/>
    </row>
    <row r="6" spans="1:30" ht="16.5" customHeight="1" thickTop="1">
      <c r="A6" s="1292"/>
      <c r="B6" s="1302"/>
      <c r="C6" s="1303"/>
      <c r="D6" s="1303"/>
      <c r="E6" s="1304"/>
      <c r="F6" s="1303"/>
      <c r="G6" s="1303"/>
      <c r="H6" s="1303"/>
      <c r="I6" s="1303"/>
      <c r="J6" s="1303"/>
      <c r="K6" s="1303"/>
      <c r="L6" s="1303"/>
      <c r="M6" s="1303"/>
      <c r="N6" s="1303"/>
      <c r="O6" s="1303"/>
      <c r="P6" s="1303"/>
      <c r="Q6" s="1303"/>
      <c r="R6" s="1303"/>
      <c r="S6" s="1303"/>
      <c r="T6" s="1303"/>
      <c r="U6" s="1303"/>
      <c r="V6" s="1303"/>
      <c r="W6" s="1305"/>
      <c r="X6" s="1305"/>
      <c r="Y6" s="1305"/>
      <c r="Z6" s="1305"/>
      <c r="AA6" s="1305"/>
      <c r="AB6" s="1305"/>
      <c r="AC6" s="1305"/>
      <c r="AD6" s="1306"/>
    </row>
    <row r="7" spans="1:30" ht="20.25">
      <c r="A7" s="1292"/>
      <c r="B7" s="1307"/>
      <c r="C7" s="1308"/>
      <c r="D7" s="1309" t="s">
        <v>88</v>
      </c>
      <c r="E7" s="1308"/>
      <c r="F7" s="1308"/>
      <c r="G7" s="1308"/>
      <c r="H7" s="1308"/>
      <c r="I7" s="1308"/>
      <c r="J7" s="1308"/>
      <c r="K7" s="1308"/>
      <c r="L7" s="1308"/>
      <c r="M7" s="1308"/>
      <c r="N7" s="1308"/>
      <c r="O7" s="1308"/>
      <c r="P7" s="1310"/>
      <c r="Q7" s="1310"/>
      <c r="R7" s="1308"/>
      <c r="S7" s="1308"/>
      <c r="T7" s="1308"/>
      <c r="U7" s="1308"/>
      <c r="V7" s="1308"/>
      <c r="AD7" s="1311"/>
    </row>
    <row r="8" spans="1:30" ht="16.5" customHeight="1">
      <c r="A8" s="1292"/>
      <c r="B8" s="1307"/>
      <c r="C8" s="1308"/>
      <c r="D8" s="1308"/>
      <c r="E8" s="1308"/>
      <c r="F8" s="1308"/>
      <c r="G8" s="1308"/>
      <c r="H8" s="1308"/>
      <c r="I8" s="1308"/>
      <c r="J8" s="1308"/>
      <c r="K8" s="1308"/>
      <c r="L8" s="1308"/>
      <c r="M8" s="1308"/>
      <c r="N8" s="1308"/>
      <c r="O8" s="1308"/>
      <c r="P8" s="1308"/>
      <c r="Q8" s="1308"/>
      <c r="R8" s="1308"/>
      <c r="S8" s="1308"/>
      <c r="T8" s="1308"/>
      <c r="U8" s="1308"/>
      <c r="V8" s="1308"/>
      <c r="AD8" s="1311"/>
    </row>
    <row r="9" spans="2:30" s="1312" customFormat="1" ht="20.25">
      <c r="B9" s="1313"/>
      <c r="C9" s="1314"/>
      <c r="D9" s="1309" t="s">
        <v>89</v>
      </c>
      <c r="E9" s="1314"/>
      <c r="F9" s="1314"/>
      <c r="G9" s="1314"/>
      <c r="H9" s="1314"/>
      <c r="N9" s="1314"/>
      <c r="O9" s="1314"/>
      <c r="P9" s="1315"/>
      <c r="Q9" s="1315"/>
      <c r="R9" s="1314"/>
      <c r="S9" s="1314"/>
      <c r="T9" s="1314"/>
      <c r="U9" s="1314"/>
      <c r="V9" s="1314"/>
      <c r="W9" s="1293"/>
      <c r="X9" s="1314"/>
      <c r="Y9" s="1314"/>
      <c r="Z9" s="1314"/>
      <c r="AA9" s="1314"/>
      <c r="AB9" s="1314"/>
      <c r="AC9" s="1293"/>
      <c r="AD9" s="1316"/>
    </row>
    <row r="10" spans="1:30" ht="16.5" customHeight="1">
      <c r="A10" s="1292"/>
      <c r="B10" s="1307"/>
      <c r="C10" s="1308"/>
      <c r="D10" s="1308"/>
      <c r="E10" s="1308"/>
      <c r="F10" s="1308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AD10" s="1311"/>
    </row>
    <row r="11" spans="2:30" s="1312" customFormat="1" ht="20.25">
      <c r="B11" s="1313"/>
      <c r="C11" s="1314"/>
      <c r="D11" s="1309" t="s">
        <v>350</v>
      </c>
      <c r="E11" s="1314"/>
      <c r="F11" s="1314"/>
      <c r="G11" s="1314"/>
      <c r="H11" s="1314"/>
      <c r="N11" s="1314"/>
      <c r="O11" s="1314"/>
      <c r="P11" s="1315"/>
      <c r="Q11" s="1315"/>
      <c r="R11" s="1314"/>
      <c r="S11" s="1314"/>
      <c r="T11" s="1314"/>
      <c r="U11" s="1314"/>
      <c r="V11" s="1314"/>
      <c r="W11" s="1293"/>
      <c r="X11" s="1314"/>
      <c r="Y11" s="1314"/>
      <c r="Z11" s="1314"/>
      <c r="AA11" s="1314"/>
      <c r="AB11" s="1314"/>
      <c r="AC11" s="1293"/>
      <c r="AD11" s="1316"/>
    </row>
    <row r="12" spans="1:30" ht="16.5" customHeight="1">
      <c r="A12" s="1292"/>
      <c r="B12" s="1307"/>
      <c r="C12" s="1308"/>
      <c r="D12" s="1308"/>
      <c r="E12" s="1292"/>
      <c r="F12" s="1292"/>
      <c r="G12" s="1292"/>
      <c r="H12" s="1292"/>
      <c r="I12" s="1317"/>
      <c r="J12" s="1317"/>
      <c r="K12" s="1317"/>
      <c r="L12" s="1317"/>
      <c r="M12" s="1317"/>
      <c r="N12" s="1317"/>
      <c r="O12" s="1317"/>
      <c r="P12" s="1317"/>
      <c r="Q12" s="1317"/>
      <c r="R12" s="1308"/>
      <c r="S12" s="1308"/>
      <c r="T12" s="1308"/>
      <c r="U12" s="1308"/>
      <c r="V12" s="1308"/>
      <c r="AD12" s="1311"/>
    </row>
    <row r="13" spans="2:30" s="1312" customFormat="1" ht="19.5">
      <c r="B13" s="1318" t="str">
        <f>'TOT-0815'!B14</f>
        <v>Desde el 01 al 31 de agosto de 2015</v>
      </c>
      <c r="C13" s="1319"/>
      <c r="D13" s="1320"/>
      <c r="E13" s="1320"/>
      <c r="F13" s="1320"/>
      <c r="G13" s="1320"/>
      <c r="H13" s="1320"/>
      <c r="I13" s="1321"/>
      <c r="J13" s="1322"/>
      <c r="K13" s="1321"/>
      <c r="L13" s="1321"/>
      <c r="M13" s="1321"/>
      <c r="N13" s="1321"/>
      <c r="O13" s="1321"/>
      <c r="P13" s="1321"/>
      <c r="Q13" s="1321"/>
      <c r="R13" s="1321"/>
      <c r="S13" s="1321"/>
      <c r="T13" s="1321"/>
      <c r="U13" s="1323"/>
      <c r="V13" s="1323"/>
      <c r="W13" s="1293"/>
      <c r="X13" s="1324"/>
      <c r="Y13" s="1324"/>
      <c r="Z13" s="1324"/>
      <c r="AA13" s="1324"/>
      <c r="AB13" s="1323"/>
      <c r="AC13" s="1322"/>
      <c r="AD13" s="1325"/>
    </row>
    <row r="14" spans="1:30" ht="16.5" customHeight="1">
      <c r="A14" s="1292"/>
      <c r="B14" s="1307"/>
      <c r="C14" s="1308"/>
      <c r="D14" s="1308"/>
      <c r="E14" s="1326"/>
      <c r="F14" s="1326"/>
      <c r="G14" s="1308"/>
      <c r="H14" s="1308"/>
      <c r="I14" s="1308"/>
      <c r="J14" s="1327"/>
      <c r="K14" s="1308"/>
      <c r="L14" s="1308"/>
      <c r="M14" s="1308"/>
      <c r="N14" s="1292"/>
      <c r="O14" s="1292"/>
      <c r="P14" s="1308"/>
      <c r="Q14" s="1308"/>
      <c r="R14" s="1308"/>
      <c r="S14" s="1308"/>
      <c r="T14" s="1308"/>
      <c r="U14" s="1308"/>
      <c r="V14" s="1308"/>
      <c r="AD14" s="1311"/>
    </row>
    <row r="15" spans="1:30" ht="16.5" customHeight="1">
      <c r="A15" s="1292"/>
      <c r="B15" s="1307"/>
      <c r="C15" s="1308"/>
      <c r="D15" s="1308"/>
      <c r="E15" s="1326"/>
      <c r="F15" s="1326"/>
      <c r="G15" s="1308"/>
      <c r="H15" s="1308"/>
      <c r="I15" s="1328"/>
      <c r="J15" s="1308"/>
      <c r="K15" s="1329"/>
      <c r="M15" s="1308"/>
      <c r="N15" s="1292"/>
      <c r="O15" s="1292"/>
      <c r="P15" s="1308"/>
      <c r="Q15" s="1308"/>
      <c r="R15" s="1308"/>
      <c r="S15" s="1308"/>
      <c r="T15" s="1308"/>
      <c r="U15" s="1308"/>
      <c r="V15" s="1308"/>
      <c r="AD15" s="1311"/>
    </row>
    <row r="16" spans="1:30" ht="16.5" customHeight="1">
      <c r="A16" s="1292"/>
      <c r="B16" s="1307"/>
      <c r="C16" s="1308"/>
      <c r="D16" s="1308"/>
      <c r="E16" s="1326"/>
      <c r="F16" s="1326"/>
      <c r="G16" s="1308"/>
      <c r="H16" s="1308"/>
      <c r="I16" s="1328"/>
      <c r="J16" s="1308"/>
      <c r="K16" s="1329"/>
      <c r="M16" s="1308"/>
      <c r="N16" s="1292"/>
      <c r="O16" s="1292"/>
      <c r="P16" s="1308"/>
      <c r="Q16" s="1308"/>
      <c r="R16" s="1308"/>
      <c r="S16" s="1308"/>
      <c r="T16" s="1308"/>
      <c r="U16" s="1308"/>
      <c r="V16" s="1308"/>
      <c r="AD16" s="1311"/>
    </row>
    <row r="17" spans="1:30" ht="16.5" customHeight="1">
      <c r="A17" s="1292"/>
      <c r="B17" s="1307"/>
      <c r="C17" s="1330" t="s">
        <v>90</v>
      </c>
      <c r="D17" s="1331" t="s">
        <v>91</v>
      </c>
      <c r="E17" s="1326"/>
      <c r="F17" s="1326"/>
      <c r="G17" s="1308"/>
      <c r="H17" s="1308"/>
      <c r="I17" s="1308"/>
      <c r="J17" s="1327"/>
      <c r="K17" s="1308"/>
      <c r="L17" s="1308"/>
      <c r="M17" s="1308"/>
      <c r="N17" s="1292"/>
      <c r="O17" s="1292"/>
      <c r="P17" s="1308"/>
      <c r="Q17" s="1308"/>
      <c r="R17" s="1308"/>
      <c r="S17" s="1308"/>
      <c r="T17" s="1308"/>
      <c r="U17" s="1308"/>
      <c r="V17" s="1308"/>
      <c r="AD17" s="1311"/>
    </row>
    <row r="18" spans="2:30" s="1332" customFormat="1" ht="16.5" customHeight="1">
      <c r="B18" s="1333"/>
      <c r="C18" s="1334"/>
      <c r="D18" s="1335"/>
      <c r="E18" s="1336"/>
      <c r="F18" s="1337"/>
      <c r="G18" s="1334"/>
      <c r="H18" s="1334"/>
      <c r="I18" s="1334"/>
      <c r="J18" s="1338"/>
      <c r="K18" s="1334"/>
      <c r="L18" s="1334"/>
      <c r="M18" s="1334"/>
      <c r="P18" s="1334"/>
      <c r="Q18" s="1334"/>
      <c r="R18" s="1334"/>
      <c r="S18" s="1334"/>
      <c r="T18" s="1334"/>
      <c r="U18" s="1334"/>
      <c r="V18" s="1334"/>
      <c r="W18" s="1293"/>
      <c r="AD18" s="1339"/>
    </row>
    <row r="19" spans="2:30" s="1332" customFormat="1" ht="16.5" customHeight="1">
      <c r="B19" s="1333"/>
      <c r="C19" s="1334"/>
      <c r="D19" s="1340" t="s">
        <v>92</v>
      </c>
      <c r="F19" s="1341">
        <v>463.283</v>
      </c>
      <c r="G19" s="1340" t="s">
        <v>93</v>
      </c>
      <c r="H19" s="1334"/>
      <c r="I19" s="1334"/>
      <c r="J19" s="1342"/>
      <c r="K19" s="1343" t="s">
        <v>94</v>
      </c>
      <c r="L19" s="1344">
        <v>0.04</v>
      </c>
      <c r="P19" s="1341"/>
      <c r="R19" s="1334"/>
      <c r="S19" s="1334"/>
      <c r="T19" s="1334"/>
      <c r="U19" s="1334"/>
      <c r="V19" s="1334"/>
      <c r="W19" s="1293"/>
      <c r="AD19" s="1339"/>
    </row>
    <row r="20" spans="2:30" s="1332" customFormat="1" ht="16.5" customHeight="1">
      <c r="B20" s="1333"/>
      <c r="C20" s="1334"/>
      <c r="D20" s="1340" t="s">
        <v>95</v>
      </c>
      <c r="F20" s="1341">
        <v>1.274</v>
      </c>
      <c r="G20" s="1340" t="s">
        <v>96</v>
      </c>
      <c r="H20" s="1334"/>
      <c r="I20" s="1334"/>
      <c r="J20" s="1334"/>
      <c r="K20" s="1335" t="s">
        <v>97</v>
      </c>
      <c r="L20" s="1334">
        <f>MID(B13,16,2)*24</f>
        <v>744</v>
      </c>
      <c r="M20" s="1334" t="s">
        <v>98</v>
      </c>
      <c r="N20" s="1334"/>
      <c r="O20" s="1334"/>
      <c r="P20" s="1341"/>
      <c r="Q20" s="1334"/>
      <c r="R20" s="1334"/>
      <c r="S20" s="1334"/>
      <c r="T20" s="1334"/>
      <c r="U20" s="1334"/>
      <c r="V20" s="1334"/>
      <c r="W20" s="1293"/>
      <c r="AD20" s="1339"/>
    </row>
    <row r="21" spans="2:30" s="1332" customFormat="1" ht="16.5" customHeight="1">
      <c r="B21" s="1333"/>
      <c r="C21" s="1334"/>
      <c r="D21" s="1340" t="s">
        <v>133</v>
      </c>
      <c r="F21" s="1341">
        <v>202.141</v>
      </c>
      <c r="G21" s="1340" t="s">
        <v>134</v>
      </c>
      <c r="H21" s="1334"/>
      <c r="I21" s="1334"/>
      <c r="J21" s="1334"/>
      <c r="K21" s="1335"/>
      <c r="L21" s="1334"/>
      <c r="M21" s="1334"/>
      <c r="N21" s="1334"/>
      <c r="O21" s="1334"/>
      <c r="P21" s="1341"/>
      <c r="Q21" s="1334"/>
      <c r="R21" s="1334"/>
      <c r="S21" s="1334"/>
      <c r="T21" s="1334"/>
      <c r="U21" s="1334"/>
      <c r="V21" s="1334"/>
      <c r="W21" s="1293"/>
      <c r="AD21" s="1339"/>
    </row>
    <row r="22" spans="2:30" s="1332" customFormat="1" ht="16.5" customHeight="1">
      <c r="B22" s="1333"/>
      <c r="C22" s="1334"/>
      <c r="H22" s="1334"/>
      <c r="I22" s="1334"/>
      <c r="J22" s="1334"/>
      <c r="K22" s="1345"/>
      <c r="L22" s="1346"/>
      <c r="M22" s="1334"/>
      <c r="N22" s="1334"/>
      <c r="O22" s="1334"/>
      <c r="P22" s="1347"/>
      <c r="Q22" s="1334"/>
      <c r="R22" s="1334"/>
      <c r="S22" s="1334"/>
      <c r="T22" s="1334"/>
      <c r="U22" s="1334"/>
      <c r="V22" s="1334"/>
      <c r="W22" s="1293"/>
      <c r="AD22" s="1339"/>
    </row>
    <row r="23" spans="2:30" s="1332" customFormat="1" ht="8.25" customHeight="1">
      <c r="B23" s="1333"/>
      <c r="C23" s="1334"/>
      <c r="D23" s="1334"/>
      <c r="E23" s="1348"/>
      <c r="F23" s="1334"/>
      <c r="G23" s="1334"/>
      <c r="H23" s="1334"/>
      <c r="I23" s="1334"/>
      <c r="J23" s="1334"/>
      <c r="K23" s="1334"/>
      <c r="L23" s="1334"/>
      <c r="M23" s="1334"/>
      <c r="N23" s="1334"/>
      <c r="O23" s="1334"/>
      <c r="P23" s="1334"/>
      <c r="Q23" s="1334"/>
      <c r="R23" s="1334"/>
      <c r="S23" s="1334"/>
      <c r="T23" s="1334"/>
      <c r="U23" s="1334"/>
      <c r="V23" s="1334"/>
      <c r="W23" s="1293"/>
      <c r="AD23" s="1339"/>
    </row>
    <row r="24" spans="1:30" ht="16.5" customHeight="1">
      <c r="A24" s="1292"/>
      <c r="B24" s="1307"/>
      <c r="C24" s="1330" t="s">
        <v>99</v>
      </c>
      <c r="D24" s="1349" t="s">
        <v>314</v>
      </c>
      <c r="I24" s="1308"/>
      <c r="J24" s="1332"/>
      <c r="O24" s="1308"/>
      <c r="P24" s="1308"/>
      <c r="Q24" s="1308"/>
      <c r="R24" s="1308"/>
      <c r="S24" s="1308"/>
      <c r="T24" s="1308"/>
      <c r="V24" s="1308"/>
      <c r="X24" s="1308"/>
      <c r="Y24" s="1308"/>
      <c r="Z24" s="1308"/>
      <c r="AA24" s="1308"/>
      <c r="AB24" s="1308"/>
      <c r="AC24" s="1308"/>
      <c r="AD24" s="1311"/>
    </row>
    <row r="25" spans="1:30" ht="10.5" customHeight="1" thickBot="1">
      <c r="A25" s="1292"/>
      <c r="B25" s="1307"/>
      <c r="C25" s="1326"/>
      <c r="D25" s="1349"/>
      <c r="I25" s="1308"/>
      <c r="J25" s="1332"/>
      <c r="O25" s="1308"/>
      <c r="P25" s="1308"/>
      <c r="Q25" s="1308"/>
      <c r="R25" s="1308"/>
      <c r="S25" s="1308"/>
      <c r="T25" s="1308"/>
      <c r="V25" s="1308"/>
      <c r="X25" s="1308"/>
      <c r="Y25" s="1308"/>
      <c r="Z25" s="1308"/>
      <c r="AA25" s="1308"/>
      <c r="AB25" s="1308"/>
      <c r="AC25" s="1308"/>
      <c r="AD25" s="1311"/>
    </row>
    <row r="26" spans="2:30" s="1332" customFormat="1" ht="16.5" customHeight="1" thickBot="1" thickTop="1">
      <c r="B26" s="1333"/>
      <c r="C26" s="1337"/>
      <c r="D26" s="1293"/>
      <c r="E26" s="1293"/>
      <c r="F26" s="1293"/>
      <c r="G26" s="1293"/>
      <c r="H26" s="1293"/>
      <c r="I26" s="1293"/>
      <c r="J26" s="1350" t="s">
        <v>100</v>
      </c>
      <c r="K26" s="1351">
        <f>L19*AC90</f>
        <v>92668.55888319999</v>
      </c>
      <c r="L26" s="1293"/>
      <c r="S26" s="1293"/>
      <c r="T26" s="1293"/>
      <c r="U26" s="1293"/>
      <c r="W26" s="1293"/>
      <c r="AD26" s="1339"/>
    </row>
    <row r="27" spans="2:30" s="1332" customFormat="1" ht="11.25" customHeight="1" thickTop="1">
      <c r="B27" s="1333"/>
      <c r="C27" s="1337"/>
      <c r="D27" s="1334"/>
      <c r="E27" s="1348"/>
      <c r="F27" s="1334"/>
      <c r="G27" s="1334"/>
      <c r="H27" s="1334"/>
      <c r="I27" s="1334"/>
      <c r="J27" s="1334"/>
      <c r="K27" s="1334"/>
      <c r="L27" s="1334"/>
      <c r="M27" s="1334"/>
      <c r="N27" s="1334"/>
      <c r="O27" s="1334"/>
      <c r="P27" s="1334"/>
      <c r="Q27" s="1334"/>
      <c r="R27" s="1334"/>
      <c r="S27" s="1334"/>
      <c r="T27" s="1334"/>
      <c r="U27" s="1293"/>
      <c r="W27" s="1293"/>
      <c r="AD27" s="1339"/>
    </row>
    <row r="28" spans="1:30" ht="16.5" customHeight="1">
      <c r="A28" s="1292"/>
      <c r="B28" s="1307"/>
      <c r="C28" s="1330" t="s">
        <v>101</v>
      </c>
      <c r="D28" s="1349" t="s">
        <v>179</v>
      </c>
      <c r="E28" s="1352"/>
      <c r="F28" s="1308"/>
      <c r="G28" s="1308"/>
      <c r="H28" s="1308"/>
      <c r="I28" s="1308"/>
      <c r="J28" s="1308"/>
      <c r="K28" s="1308"/>
      <c r="L28" s="1308"/>
      <c r="M28" s="1308"/>
      <c r="N28" s="1308"/>
      <c r="O28" s="1308"/>
      <c r="P28" s="1308"/>
      <c r="Q28" s="1308"/>
      <c r="R28" s="1308"/>
      <c r="S28" s="1308"/>
      <c r="T28" s="1308"/>
      <c r="U28" s="1308"/>
      <c r="V28" s="1308"/>
      <c r="AD28" s="1311"/>
    </row>
    <row r="29" spans="1:30" ht="21.75" customHeight="1" thickBot="1">
      <c r="A29" s="1292"/>
      <c r="B29" s="1307"/>
      <c r="C29" s="1308"/>
      <c r="D29" s="1308"/>
      <c r="E29" s="1352"/>
      <c r="F29" s="1308"/>
      <c r="G29" s="1308"/>
      <c r="H29" s="1308"/>
      <c r="I29" s="1308"/>
      <c r="J29" s="1308"/>
      <c r="K29" s="1308"/>
      <c r="L29" s="1308"/>
      <c r="M29" s="1308"/>
      <c r="N29" s="1308"/>
      <c r="O29" s="1308"/>
      <c r="P29" s="1308"/>
      <c r="Q29" s="1308"/>
      <c r="R29" s="1308"/>
      <c r="S29" s="1308"/>
      <c r="T29" s="1308"/>
      <c r="U29" s="1308"/>
      <c r="V29" s="1308"/>
      <c r="AD29" s="1311"/>
    </row>
    <row r="30" spans="2:31" s="1292" customFormat="1" ht="33.75" customHeight="1" thickBot="1" thickTop="1">
      <c r="B30" s="1307"/>
      <c r="C30" s="1353" t="s">
        <v>30</v>
      </c>
      <c r="D30" s="1354" t="s">
        <v>5</v>
      </c>
      <c r="E30" s="1355" t="s">
        <v>33</v>
      </c>
      <c r="F30" s="1356" t="s">
        <v>34</v>
      </c>
      <c r="G30" s="1357" t="s">
        <v>35</v>
      </c>
      <c r="H30" s="1358" t="s">
        <v>36</v>
      </c>
      <c r="I30" s="1359" t="s">
        <v>37</v>
      </c>
      <c r="J30" s="1360" t="s">
        <v>38</v>
      </c>
      <c r="K30" s="1361" t="s">
        <v>39</v>
      </c>
      <c r="L30" s="1362" t="s">
        <v>40</v>
      </c>
      <c r="M30" s="1363" t="s">
        <v>41</v>
      </c>
      <c r="N30" s="1362" t="s">
        <v>102</v>
      </c>
      <c r="O30" s="1362" t="s">
        <v>42</v>
      </c>
      <c r="P30" s="1361" t="s">
        <v>43</v>
      </c>
      <c r="Q30" s="1360" t="s">
        <v>44</v>
      </c>
      <c r="R30" s="1364" t="s">
        <v>45</v>
      </c>
      <c r="S30" s="1365" t="s">
        <v>46</v>
      </c>
      <c r="T30" s="1366" t="s">
        <v>53</v>
      </c>
      <c r="U30" s="1367"/>
      <c r="V30" s="1368"/>
      <c r="W30" s="1369" t="s">
        <v>103</v>
      </c>
      <c r="X30" s="1370"/>
      <c r="Y30" s="1371"/>
      <c r="Z30" s="1372" t="s">
        <v>49</v>
      </c>
      <c r="AA30" s="1373" t="s">
        <v>104</v>
      </c>
      <c r="AB30" s="1374" t="s">
        <v>51</v>
      </c>
      <c r="AC30" s="1375" t="s">
        <v>52</v>
      </c>
      <c r="AD30" s="1376"/>
      <c r="AE30" s="1293"/>
    </row>
    <row r="31" spans="1:30" ht="16.5" customHeight="1" thickTop="1">
      <c r="A31" s="1292"/>
      <c r="B31" s="1307"/>
      <c r="C31" s="1377"/>
      <c r="D31" s="1378"/>
      <c r="E31" s="1379"/>
      <c r="F31" s="1380"/>
      <c r="G31" s="1381"/>
      <c r="H31" s="1382"/>
      <c r="I31" s="1383"/>
      <c r="J31" s="1384"/>
      <c r="K31" s="1385"/>
      <c r="L31" s="1377"/>
      <c r="M31" s="1377"/>
      <c r="N31" s="1386"/>
      <c r="O31" s="1386"/>
      <c r="P31" s="1377"/>
      <c r="Q31" s="1387"/>
      <c r="R31" s="1388"/>
      <c r="S31" s="1389"/>
      <c r="T31" s="1390"/>
      <c r="U31" s="1391"/>
      <c r="V31" s="1392"/>
      <c r="W31" s="1393"/>
      <c r="X31" s="1394"/>
      <c r="Y31" s="1395"/>
      <c r="Z31" s="1396"/>
      <c r="AA31" s="1397"/>
      <c r="AB31" s="1398"/>
      <c r="AC31" s="1399"/>
      <c r="AD31" s="1311"/>
    </row>
    <row r="32" spans="1:30" ht="16.5" customHeight="1">
      <c r="A32" s="1292"/>
      <c r="B32" s="1307"/>
      <c r="C32" s="1400" t="s">
        <v>105</v>
      </c>
      <c r="D32" s="1401"/>
      <c r="E32" s="1402"/>
      <c r="F32" s="1403"/>
      <c r="G32" s="1402"/>
      <c r="H32" s="1404">
        <f>IF(G32="A",200,IF(G32="B",60,20))</f>
        <v>20</v>
      </c>
      <c r="I32" s="1405">
        <f>IF(F32&gt;100,F32,100)*$F$19/100</f>
        <v>463.283</v>
      </c>
      <c r="J32" s="1406"/>
      <c r="K32" s="1407"/>
      <c r="L32" s="1408">
        <f>IF(D32="","",(K32-J32)*24)</f>
      </c>
      <c r="M32" s="1409">
        <f>IF(D32="","",ROUND((K32-J32)*24*60,0))</f>
      </c>
      <c r="N32" s="1410"/>
      <c r="O32" s="1411">
        <f>IF(D32="","","--")</f>
      </c>
      <c r="P32" s="1412">
        <f>IF(D32="","","NO")</f>
      </c>
      <c r="Q32" s="1412">
        <f>IF(D32="","",IF(OR(N32="P",N32="RP"),"--","NO"))</f>
      </c>
      <c r="R32" s="1413" t="str">
        <f>IF(N32="P",+I32*H32*ROUND(M32/60,2)/100,"--")</f>
        <v>--</v>
      </c>
      <c r="S32" s="1414" t="str">
        <f>IF(N32="RP",I32*H32*ROUND(M32/60,2)*0.01*O32/100,"--")</f>
        <v>--</v>
      </c>
      <c r="T32" s="1415" t="str">
        <f>IF(AND(N32="F",Q32="NO"),IF(P32="SI",1.2,1)*I32*H32,"--")</f>
        <v>--</v>
      </c>
      <c r="U32" s="1416" t="str">
        <f>IF(AND(M32&gt;10,N32="F"),IF(M32&lt;=300,ROUND(M32/60,2),5)*I32*H32*IF(P32="SI",1.2,1),"--")</f>
        <v>--</v>
      </c>
      <c r="V32" s="1417" t="str">
        <f>IF(AND(N32="F",M32&gt;300),IF(P32="SI",1.2,1)*(ROUND(M32/60,2)-5)*I32*H32*0.1,"--")</f>
        <v>--</v>
      </c>
      <c r="W32" s="1418" t="str">
        <f>IF(AND(N32="R",Q32="NO"),IF(P32="SI",1.2,1)*I32*H32*O32/100,"--")</f>
        <v>--</v>
      </c>
      <c r="X32" s="1419" t="str">
        <f>IF(AND(M32&gt;10,N32="R"),IF(M32&lt;=300,ROUND(M32/60,2),5)*I32*H32*O32/100*IF(P32="SI",1.2,1),"--")</f>
        <v>--</v>
      </c>
      <c r="Y32" s="1420" t="str">
        <f>IF(AND(N32="R",M32&gt;300),IF(P32="SI",1.2,1)*(ROUND(M32/60,2)-5)*I32*H32*O32/100*0.1,"--")</f>
        <v>--</v>
      </c>
      <c r="Z32" s="1421" t="str">
        <f>IF(N32="RF",IF(P32="SI",1.2,1)*ROUND(M32/60,2)*I32*H32*0.1,"--")</f>
        <v>--</v>
      </c>
      <c r="AA32" s="1422" t="str">
        <f>IF(N32="RR",IF(P32="SI",1.2,1)*ROUND(M32/60,2)*I32*H32*O32/100*0.1,"--")</f>
        <v>--</v>
      </c>
      <c r="AB32" s="1423">
        <f>IF(D32="","","SI")</f>
      </c>
      <c r="AC32" s="1424">
        <f>IF(D32="","",SUM(R32:AA32)*IF(AB32="SI",1,2))</f>
      </c>
      <c r="AD32" s="1311"/>
    </row>
    <row r="33" spans="1:30" ht="16.5" customHeight="1">
      <c r="A33" s="1292"/>
      <c r="B33" s="1307"/>
      <c r="C33" s="1400" t="s">
        <v>106</v>
      </c>
      <c r="D33" s="1401"/>
      <c r="E33" s="1402"/>
      <c r="F33" s="1403"/>
      <c r="G33" s="1402"/>
      <c r="H33" s="1404">
        <f>IF(G33="A",200,IF(G33="B",60,20))</f>
        <v>20</v>
      </c>
      <c r="I33" s="1405">
        <f>IF(F33&gt;100,F33,100)*$F$19/100</f>
        <v>463.283</v>
      </c>
      <c r="J33" s="1406"/>
      <c r="K33" s="1407"/>
      <c r="L33" s="1408">
        <f>IF(D33="","",(K33-J33)*24)</f>
      </c>
      <c r="M33" s="1409">
        <f>IF(D33="","",ROUND((K33-J33)*24*60,0))</f>
      </c>
      <c r="N33" s="1410"/>
      <c r="O33" s="1411">
        <f>IF(D33="","","--")</f>
      </c>
      <c r="P33" s="1412">
        <f>IF(D33="","","NO")</f>
      </c>
      <c r="Q33" s="1412">
        <f>IF(D33="","",IF(OR(N33="P",N33="RP"),"--","NO"))</f>
      </c>
      <c r="R33" s="1413" t="str">
        <f>IF(N33="P",+I33*H33*ROUND(M33/60,2)/100,"--")</f>
        <v>--</v>
      </c>
      <c r="S33" s="1414" t="str">
        <f>IF(N33="RP",I33*H33*ROUND(M33/60,2)*0.01*O33/100,"--")</f>
        <v>--</v>
      </c>
      <c r="T33" s="1415" t="str">
        <f>IF(AND(N33="F",Q33="NO"),IF(P33="SI",1.2,1)*I33*H33,"--")</f>
        <v>--</v>
      </c>
      <c r="U33" s="1416" t="str">
        <f>IF(AND(M33&gt;10,N33="F"),IF(M33&lt;=300,ROUND(M33/60,2),5)*I33*H33*IF(P33="SI",1.2,1),"--")</f>
        <v>--</v>
      </c>
      <c r="V33" s="1417" t="str">
        <f>IF(AND(N33="F",M33&gt;300),IF(P33="SI",1.2,1)*(ROUND(M33/60,2)-5)*I33*H33*0.1,"--")</f>
        <v>--</v>
      </c>
      <c r="W33" s="1418" t="str">
        <f>IF(AND(N33="R",Q33="NO"),IF(P33="SI",1.2,1)*I33*H33*O33/100,"--")</f>
        <v>--</v>
      </c>
      <c r="X33" s="1419" t="str">
        <f>IF(AND(M33&gt;10,N33="R"),IF(M33&lt;=300,ROUND(M33/60,2),5)*I33*H33*O33/100*IF(P33="SI",1.2,1),"--")</f>
        <v>--</v>
      </c>
      <c r="Y33" s="1420" t="str">
        <f>IF(AND(N33="R",M33&gt;300),IF(P33="SI",1.2,1)*(ROUND(M33/60,2)-5)*I33*H33*O33/100*0.1,"--")</f>
        <v>--</v>
      </c>
      <c r="Z33" s="1421" t="str">
        <f>IF(N33="RF",IF(P33="SI",1.2,1)*ROUND(M33/60,2)*I33*H33*0.1,"--")</f>
        <v>--</v>
      </c>
      <c r="AA33" s="1422" t="str">
        <f>IF(N33="RR",IF(P33="SI",1.2,1)*ROUND(M33/60,2)*I33*H33*O33/100*0.1,"--")</f>
        <v>--</v>
      </c>
      <c r="AB33" s="1423">
        <f>IF(D33="","","SI")</f>
      </c>
      <c r="AC33" s="1424">
        <f>IF(D33="","",SUM(R33:AA33)*IF(AB33="SI",1,2))</f>
      </c>
      <c r="AD33" s="1311"/>
    </row>
    <row r="34" spans="1:30" ht="16.5" customHeight="1" thickBot="1">
      <c r="A34" s="1332"/>
      <c r="B34" s="1307"/>
      <c r="C34" s="1425"/>
      <c r="D34" s="1426"/>
      <c r="E34" s="1427"/>
      <c r="F34" s="1428"/>
      <c r="G34" s="1429"/>
      <c r="H34" s="1430"/>
      <c r="I34" s="1431"/>
      <c r="J34" s="1432"/>
      <c r="K34" s="1432"/>
      <c r="L34" s="1433"/>
      <c r="M34" s="1433"/>
      <c r="N34" s="1433"/>
      <c r="O34" s="1434"/>
      <c r="P34" s="1433"/>
      <c r="Q34" s="1433"/>
      <c r="R34" s="1435"/>
      <c r="S34" s="1436"/>
      <c r="T34" s="1437"/>
      <c r="U34" s="1438"/>
      <c r="V34" s="1439"/>
      <c r="W34" s="1440"/>
      <c r="X34" s="1441"/>
      <c r="Y34" s="1442"/>
      <c r="Z34" s="1443"/>
      <c r="AA34" s="1444"/>
      <c r="AB34" s="1445"/>
      <c r="AC34" s="1446"/>
      <c r="AD34" s="1447"/>
    </row>
    <row r="35" spans="1:30" ht="16.5" customHeight="1" thickBot="1" thickTop="1">
      <c r="A35" s="1332"/>
      <c r="B35" s="1307"/>
      <c r="C35" s="1337"/>
      <c r="D35" s="1337"/>
      <c r="E35" s="1448"/>
      <c r="F35" s="1348"/>
      <c r="G35" s="1449"/>
      <c r="H35" s="1449"/>
      <c r="I35" s="1450"/>
      <c r="J35" s="1450"/>
      <c r="K35" s="1450"/>
      <c r="L35" s="1450"/>
      <c r="M35" s="1450"/>
      <c r="N35" s="1450"/>
      <c r="O35" s="1451"/>
      <c r="P35" s="1450"/>
      <c r="Q35" s="1450"/>
      <c r="R35" s="1452">
        <f aca="true" t="shared" si="0" ref="R35:AA35">SUM(R31:R34)</f>
        <v>0</v>
      </c>
      <c r="S35" s="1453">
        <f t="shared" si="0"/>
        <v>0</v>
      </c>
      <c r="T35" s="1454">
        <f t="shared" si="0"/>
        <v>0</v>
      </c>
      <c r="U35" s="1454">
        <f t="shared" si="0"/>
        <v>0</v>
      </c>
      <c r="V35" s="1454">
        <f t="shared" si="0"/>
        <v>0</v>
      </c>
      <c r="W35" s="1455">
        <f t="shared" si="0"/>
        <v>0</v>
      </c>
      <c r="X35" s="1455">
        <f t="shared" si="0"/>
        <v>0</v>
      </c>
      <c r="Y35" s="1455">
        <f t="shared" si="0"/>
        <v>0</v>
      </c>
      <c r="Z35" s="1456">
        <f t="shared" si="0"/>
        <v>0</v>
      </c>
      <c r="AA35" s="1457">
        <f t="shared" si="0"/>
        <v>0</v>
      </c>
      <c r="AB35" s="1458"/>
      <c r="AC35" s="1459">
        <f>SUM(AC31:AC34)</f>
        <v>0</v>
      </c>
      <c r="AD35" s="1447"/>
    </row>
    <row r="36" spans="1:30" ht="13.5" customHeight="1" thickBot="1" thickTop="1">
      <c r="A36" s="1332"/>
      <c r="B36" s="1307"/>
      <c r="C36" s="1337"/>
      <c r="D36" s="1337"/>
      <c r="E36" s="1448"/>
      <c r="F36" s="1348"/>
      <c r="G36" s="1449"/>
      <c r="H36" s="1449"/>
      <c r="I36" s="1450"/>
      <c r="J36" s="1450"/>
      <c r="K36" s="1450"/>
      <c r="L36" s="1450"/>
      <c r="M36" s="1450"/>
      <c r="N36" s="1450"/>
      <c r="O36" s="1451"/>
      <c r="P36" s="1450"/>
      <c r="Q36" s="1450"/>
      <c r="R36" s="1460"/>
      <c r="S36" s="1461"/>
      <c r="T36" s="1462"/>
      <c r="U36" s="1462"/>
      <c r="V36" s="1462"/>
      <c r="W36" s="1460"/>
      <c r="X36" s="1460"/>
      <c r="Y36" s="1460"/>
      <c r="Z36" s="1460"/>
      <c r="AA36" s="1460"/>
      <c r="AB36" s="1463"/>
      <c r="AC36" s="1464"/>
      <c r="AD36" s="1447"/>
    </row>
    <row r="37" spans="1:33" s="1292" customFormat="1" ht="33.75" customHeight="1" thickBot="1" thickTop="1">
      <c r="A37" s="1291"/>
      <c r="B37" s="1465"/>
      <c r="C37" s="1466" t="s">
        <v>30</v>
      </c>
      <c r="D37" s="1467" t="s">
        <v>59</v>
      </c>
      <c r="E37" s="1468" t="s">
        <v>60</v>
      </c>
      <c r="F37" s="1469" t="s">
        <v>61</v>
      </c>
      <c r="G37" s="1375" t="s">
        <v>33</v>
      </c>
      <c r="H37" s="1470" t="s">
        <v>37</v>
      </c>
      <c r="I37" s="1471"/>
      <c r="J37" s="1468" t="s">
        <v>38</v>
      </c>
      <c r="K37" s="1468" t="s">
        <v>39</v>
      </c>
      <c r="L37" s="1467" t="s">
        <v>62</v>
      </c>
      <c r="M37" s="1467" t="s">
        <v>41</v>
      </c>
      <c r="N37" s="1362" t="s">
        <v>117</v>
      </c>
      <c r="O37" s="1468" t="s">
        <v>44</v>
      </c>
      <c r="P37" s="1472" t="s">
        <v>63</v>
      </c>
      <c r="Q37" s="1473"/>
      <c r="R37" s="1470" t="s">
        <v>119</v>
      </c>
      <c r="S37" s="1474" t="s">
        <v>45</v>
      </c>
      <c r="T37" s="1475" t="s">
        <v>120</v>
      </c>
      <c r="U37" s="1476"/>
      <c r="V37" s="1477" t="s">
        <v>49</v>
      </c>
      <c r="W37" s="1478"/>
      <c r="X37" s="1479"/>
      <c r="Y37" s="1479"/>
      <c r="Z37" s="1479"/>
      <c r="AA37" s="1480"/>
      <c r="AB37" s="1481" t="s">
        <v>51</v>
      </c>
      <c r="AC37" s="1375" t="s">
        <v>52</v>
      </c>
      <c r="AD37" s="1311"/>
      <c r="AF37" s="1293"/>
      <c r="AG37" s="1293"/>
    </row>
    <row r="38" spans="1:30" ht="16.5" customHeight="1" thickTop="1">
      <c r="A38" s="1292"/>
      <c r="B38" s="1307"/>
      <c r="C38" s="1377"/>
      <c r="D38" s="1482"/>
      <c r="E38" s="1482"/>
      <c r="F38" s="1482"/>
      <c r="G38" s="1483"/>
      <c r="H38" s="1484"/>
      <c r="I38" s="1485"/>
      <c r="J38" s="1482"/>
      <c r="K38" s="1482"/>
      <c r="L38" s="1482"/>
      <c r="M38" s="1482"/>
      <c r="N38" s="1482"/>
      <c r="O38" s="1486"/>
      <c r="P38" s="2875"/>
      <c r="Q38" s="2876"/>
      <c r="R38" s="1487"/>
      <c r="S38" s="1488"/>
      <c r="T38" s="1489"/>
      <c r="U38" s="1490"/>
      <c r="V38" s="1491"/>
      <c r="W38" s="1492"/>
      <c r="X38" s="1493"/>
      <c r="Y38" s="1493"/>
      <c r="Z38" s="1493"/>
      <c r="AA38" s="1494"/>
      <c r="AB38" s="1486"/>
      <c r="AC38" s="1495"/>
      <c r="AD38" s="1311"/>
    </row>
    <row r="39" spans="1:30" ht="16.5" customHeight="1">
      <c r="A39" s="1292"/>
      <c r="B39" s="1307"/>
      <c r="C39" s="1400" t="s">
        <v>105</v>
      </c>
      <c r="D39" s="1496"/>
      <c r="E39" s="1497"/>
      <c r="F39" s="1498"/>
      <c r="G39" s="1499"/>
      <c r="H39" s="1500">
        <f>F39*$F$20</f>
        <v>0</v>
      </c>
      <c r="I39" s="1501"/>
      <c r="J39" s="1502"/>
      <c r="K39" s="1502"/>
      <c r="L39" s="1503">
        <f>IF(D39="","",(K39-J39)*24)</f>
      </c>
      <c r="M39" s="1504">
        <f>IF(D39="","",(K39-J39)*24*60)</f>
      </c>
      <c r="N39" s="1505"/>
      <c r="O39" s="1506">
        <f>IF(D39="","",IF(OR(N39="P",N39="RP"),"--","NO"))</f>
      </c>
      <c r="P39" s="2877"/>
      <c r="Q39" s="2878"/>
      <c r="R39" s="1507">
        <f>200*IF(P39="SI",1,0.1)*IF(N39="P",0.1,1)</f>
        <v>20</v>
      </c>
      <c r="S39" s="1508" t="str">
        <f>IF(N39="P",H39*R39*ROUND(M39/60,2),"--")</f>
        <v>--</v>
      </c>
      <c r="T39" s="1509" t="str">
        <f>IF(AND(N39="F",O39="NO"),H39*R39,"--")</f>
        <v>--</v>
      </c>
      <c r="U39" s="1510" t="str">
        <f>IF(N39="F",H39*R39*ROUND(M39/60,2),"--")</f>
        <v>--</v>
      </c>
      <c r="V39" s="1511" t="str">
        <f>IF(N39="RF",H39*R39*ROUND(M39/60,2),"--")</f>
        <v>--</v>
      </c>
      <c r="W39" s="1512"/>
      <c r="X39" s="1513"/>
      <c r="Y39" s="1513"/>
      <c r="Z39" s="1513"/>
      <c r="AA39" s="1514"/>
      <c r="AB39" s="1515">
        <f>IF(D39="","","SI")</f>
      </c>
      <c r="AC39" s="1516">
        <f>IF(D39="","",SUM(S39:V39)*IF(AB39="SI",1,2))</f>
      </c>
      <c r="AD39" s="1311"/>
    </row>
    <row r="40" spans="1:30" ht="16.5" customHeight="1">
      <c r="A40" s="1292"/>
      <c r="B40" s="1307"/>
      <c r="C40" s="1400" t="s">
        <v>106</v>
      </c>
      <c r="D40" s="1496"/>
      <c r="E40" s="1497"/>
      <c r="F40" s="1498"/>
      <c r="G40" s="1499"/>
      <c r="H40" s="1500">
        <f>F40*$F$20</f>
        <v>0</v>
      </c>
      <c r="I40" s="1501"/>
      <c r="J40" s="1517"/>
      <c r="K40" s="1517"/>
      <c r="L40" s="1503">
        <f>IF(D40="","",(K40-J40)*24)</f>
      </c>
      <c r="M40" s="1504">
        <f>IF(D40="","",(K40-J40)*24*60)</f>
      </c>
      <c r="N40" s="1505"/>
      <c r="O40" s="1506">
        <f>IF(D40="","",IF(OR(N40="P",N40="RP"),"--","NO"))</f>
      </c>
      <c r="P40" s="2877"/>
      <c r="Q40" s="2878"/>
      <c r="R40" s="1507">
        <f>200*IF(P40="SI",1,0.1)*IF(N40="P",0.1,1)</f>
        <v>20</v>
      </c>
      <c r="S40" s="1508" t="str">
        <f>IF(N40="P",H40*R40*ROUND(M40/60,2),"--")</f>
        <v>--</v>
      </c>
      <c r="T40" s="1509" t="str">
        <f>IF(AND(N40="F",O40="NO"),H40*R40,"--")</f>
        <v>--</v>
      </c>
      <c r="U40" s="1510" t="str">
        <f>IF(N40="F",H40*R40*ROUND(M40/60,2),"--")</f>
        <v>--</v>
      </c>
      <c r="V40" s="1511" t="str">
        <f>IF(N40="RF",H40*R40*ROUND(M40/60,2),"--")</f>
        <v>--</v>
      </c>
      <c r="W40" s="1512"/>
      <c r="X40" s="1513"/>
      <c r="Y40" s="1513"/>
      <c r="Z40" s="1513"/>
      <c r="AA40" s="1514"/>
      <c r="AB40" s="1515">
        <f>IF(D40="","","SI")</f>
      </c>
      <c r="AC40" s="1516">
        <f>IF(D40="","",SUM(S40:V40)*IF(AB40="SI",1,2))</f>
      </c>
      <c r="AD40" s="1311"/>
    </row>
    <row r="41" spans="1:30" ht="16.5" customHeight="1">
      <c r="A41" s="1292"/>
      <c r="B41" s="1307"/>
      <c r="C41" s="1400" t="s">
        <v>107</v>
      </c>
      <c r="D41" s="1496"/>
      <c r="E41" s="1497"/>
      <c r="F41" s="1498"/>
      <c r="G41" s="1499"/>
      <c r="H41" s="1500">
        <f>F41*$F$20</f>
        <v>0</v>
      </c>
      <c r="I41" s="1501"/>
      <c r="J41" s="1517"/>
      <c r="K41" s="1517"/>
      <c r="L41" s="1503">
        <f>IF(D41="","",(K41-J41)*24)</f>
      </c>
      <c r="M41" s="1504">
        <f>IF(D41="","",(K41-J41)*24*60)</f>
      </c>
      <c r="N41" s="1505"/>
      <c r="O41" s="1506">
        <f>IF(D41="","",IF(OR(N41="P",N41="RP"),"--","NO"))</f>
      </c>
      <c r="P41" s="2877"/>
      <c r="Q41" s="2878"/>
      <c r="R41" s="1507">
        <f>200*IF(P41="SI",1,0.1)*IF(N41="P",0.1,1)</f>
        <v>20</v>
      </c>
      <c r="S41" s="1508" t="str">
        <f>IF(N41="P",H41*R41*ROUND(M41/60,2),"--")</f>
        <v>--</v>
      </c>
      <c r="T41" s="1509" t="str">
        <f>IF(AND(N41="F",O41="NO"),H41*R41,"--")</f>
        <v>--</v>
      </c>
      <c r="U41" s="1510" t="str">
        <f>IF(N41="F",H41*R41*ROUND(M41/60,2),"--")</f>
        <v>--</v>
      </c>
      <c r="V41" s="1511" t="str">
        <f>IF(N41="RF",H41*R41*ROUND(M41/60,2),"--")</f>
        <v>--</v>
      </c>
      <c r="W41" s="1512"/>
      <c r="X41" s="1513"/>
      <c r="Y41" s="1513"/>
      <c r="Z41" s="1513"/>
      <c r="AA41" s="1514"/>
      <c r="AB41" s="1515">
        <f>IF(D41="","","SI")</f>
      </c>
      <c r="AC41" s="1516">
        <f>IF(D41="","",SUM(S41:V41)*IF(AB41="SI",1,2))</f>
      </c>
      <c r="AD41" s="1311"/>
    </row>
    <row r="42" spans="1:30" ht="16.5" customHeight="1">
      <c r="A42" s="1292"/>
      <c r="B42" s="1307"/>
      <c r="C42" s="1400" t="s">
        <v>108</v>
      </c>
      <c r="D42" s="1496"/>
      <c r="E42" s="1497"/>
      <c r="F42" s="1498"/>
      <c r="G42" s="1499"/>
      <c r="H42" s="1500">
        <f>F42*$F$20</f>
        <v>0</v>
      </c>
      <c r="I42" s="1501"/>
      <c r="J42" s="1517"/>
      <c r="K42" s="1517"/>
      <c r="L42" s="1503">
        <f>IF(D42="","",(K42-J42)*24)</f>
      </c>
      <c r="M42" s="1504">
        <f>IF(D42="","",(K42-J42)*24*60)</f>
      </c>
      <c r="N42" s="1505"/>
      <c r="O42" s="1506">
        <f>IF(D42="","",IF(OR(N42="P",N42="RP"),"--","NO"))</f>
      </c>
      <c r="P42" s="2877"/>
      <c r="Q42" s="2878"/>
      <c r="R42" s="1507">
        <f>200*IF(P42="SI",1,0.1)*IF(N42="P",0.1,1)</f>
        <v>20</v>
      </c>
      <c r="S42" s="1508" t="str">
        <f>IF(N42="P",H42*R42*ROUND(M42/60,2),"--")</f>
        <v>--</v>
      </c>
      <c r="T42" s="1509" t="str">
        <f>IF(AND(N42="F",O42="NO"),H42*R42,"--")</f>
        <v>--</v>
      </c>
      <c r="U42" s="1510" t="str">
        <f>IF(N42="F",H42*R42*ROUND(M42/60,2),"--")</f>
        <v>--</v>
      </c>
      <c r="V42" s="1511" t="str">
        <f>IF(N42="RF",H42*R42*ROUND(M42/60,2),"--")</f>
        <v>--</v>
      </c>
      <c r="W42" s="1512"/>
      <c r="X42" s="1513"/>
      <c r="Y42" s="1513"/>
      <c r="Z42" s="1513"/>
      <c r="AA42" s="1514"/>
      <c r="AB42" s="1515">
        <f>IF(D42="","","SI")</f>
      </c>
      <c r="AC42" s="1516">
        <f>IF(D42="","",SUM(S42:V42)*IF(AB42="SI",1,2))</f>
      </c>
      <c r="AD42" s="1311"/>
    </row>
    <row r="43" spans="1:30" ht="16.5" customHeight="1">
      <c r="A43" s="1292"/>
      <c r="B43" s="1307"/>
      <c r="C43" s="1400" t="s">
        <v>109</v>
      </c>
      <c r="D43" s="1518"/>
      <c r="E43" s="1519"/>
      <c r="F43" s="1520"/>
      <c r="G43" s="1521"/>
      <c r="H43" s="1500">
        <f>F43*$F$20</f>
        <v>0</v>
      </c>
      <c r="I43" s="1501"/>
      <c r="J43" s="1522"/>
      <c r="K43" s="1522"/>
      <c r="L43" s="1503">
        <f>IF(D43="","",(K43-J43)*24)</f>
      </c>
      <c r="M43" s="1504">
        <f>IF(D43="","",(K43-J43)*24*60)</f>
      </c>
      <c r="N43" s="1505"/>
      <c r="O43" s="1506">
        <f>IF(D43="","",IF(OR(N43="P",N43="RP"),"--","NO"))</f>
      </c>
      <c r="P43" s="2877">
        <f>IF(D43="","","NO")</f>
      </c>
      <c r="Q43" s="2878"/>
      <c r="R43" s="1507">
        <f>200*IF(P43="SI",1,0.1)*IF(N43="P",0.1,1)</f>
        <v>20</v>
      </c>
      <c r="S43" s="1508" t="str">
        <f>IF(N43="P",H43*R43*ROUND(M43/60,2),"--")</f>
        <v>--</v>
      </c>
      <c r="T43" s="1509" t="str">
        <f>IF(AND(N43="F",O43="NO"),H43*R43,"--")</f>
        <v>--</v>
      </c>
      <c r="U43" s="1510" t="str">
        <f>IF(N43="F",H43*R43*ROUND(M43/60,2),"--")</f>
        <v>--</v>
      </c>
      <c r="V43" s="1511" t="str">
        <f>IF(N43="RF",H43*R43*ROUND(M43/60,2),"--")</f>
        <v>--</v>
      </c>
      <c r="W43" s="1512"/>
      <c r="X43" s="1513"/>
      <c r="Y43" s="1513"/>
      <c r="Z43" s="1513"/>
      <c r="AA43" s="1514"/>
      <c r="AB43" s="1515">
        <f>IF(D43="","","SI")</f>
      </c>
      <c r="AC43" s="1516">
        <f>IF(D43="","",SUM(S43:V43)*IF(AB43="SI",1,2))</f>
      </c>
      <c r="AD43" s="1311"/>
    </row>
    <row r="44" spans="1:30" ht="16.5" customHeight="1" thickBot="1">
      <c r="A44" s="1332"/>
      <c r="B44" s="1307"/>
      <c r="C44" s="1425"/>
      <c r="D44" s="1523"/>
      <c r="E44" s="1524"/>
      <c r="F44" s="1525"/>
      <c r="G44" s="1526"/>
      <c r="H44" s="1527"/>
      <c r="I44" s="1528"/>
      <c r="J44" s="1529"/>
      <c r="K44" s="1530"/>
      <c r="L44" s="1531"/>
      <c r="M44" s="1532"/>
      <c r="N44" s="1533"/>
      <c r="O44" s="1433"/>
      <c r="P44" s="2879"/>
      <c r="Q44" s="2880"/>
      <c r="R44" s="1534"/>
      <c r="S44" s="1535"/>
      <c r="T44" s="1536"/>
      <c r="U44" s="1537"/>
      <c r="V44" s="1538"/>
      <c r="W44" s="1539"/>
      <c r="X44" s="1540"/>
      <c r="Y44" s="1540"/>
      <c r="Z44" s="1540"/>
      <c r="AA44" s="1541"/>
      <c r="AB44" s="1542"/>
      <c r="AC44" s="1543"/>
      <c r="AD44" s="1447"/>
    </row>
    <row r="45" spans="1:30" ht="16.5" customHeight="1" thickBot="1" thickTop="1">
      <c r="A45" s="1332"/>
      <c r="B45" s="1307"/>
      <c r="C45" s="1544"/>
      <c r="D45" s="1352"/>
      <c r="E45" s="1352"/>
      <c r="F45" s="1545"/>
      <c r="G45" s="1546"/>
      <c r="H45" s="1547"/>
      <c r="I45" s="1548"/>
      <c r="J45" s="1549"/>
      <c r="K45" s="1550"/>
      <c r="L45" s="1551"/>
      <c r="M45" s="1547"/>
      <c r="N45" s="1552"/>
      <c r="O45" s="1553"/>
      <c r="P45" s="1554"/>
      <c r="Q45" s="1555"/>
      <c r="R45" s="1556"/>
      <c r="S45" s="1556"/>
      <c r="T45" s="1556"/>
      <c r="U45" s="1557"/>
      <c r="V45" s="1557"/>
      <c r="W45" s="1557"/>
      <c r="X45" s="1557"/>
      <c r="Y45" s="1557"/>
      <c r="Z45" s="1557"/>
      <c r="AA45" s="1557"/>
      <c r="AB45" s="1557"/>
      <c r="AC45" s="1558">
        <f>SUM(AC38:AC44)</f>
        <v>0</v>
      </c>
      <c r="AD45" s="1447"/>
    </row>
    <row r="46" spans="1:30" ht="13.5" customHeight="1" thickBot="1" thickTop="1">
      <c r="A46" s="1332"/>
      <c r="B46" s="1307"/>
      <c r="C46" s="1337"/>
      <c r="D46" s="1337"/>
      <c r="E46" s="1337"/>
      <c r="F46" s="1337"/>
      <c r="G46" s="1337"/>
      <c r="H46" s="1337"/>
      <c r="I46" s="1337"/>
      <c r="J46" s="1337"/>
      <c r="K46" s="1337"/>
      <c r="L46" s="1337"/>
      <c r="M46" s="1337"/>
      <c r="N46" s="1337"/>
      <c r="O46" s="1337"/>
      <c r="P46" s="1337"/>
      <c r="Q46" s="1337"/>
      <c r="R46" s="1337"/>
      <c r="S46" s="1337"/>
      <c r="T46" s="1337"/>
      <c r="U46" s="1337"/>
      <c r="V46" s="1337"/>
      <c r="W46" s="1337"/>
      <c r="X46" s="1337"/>
      <c r="Y46" s="1337"/>
      <c r="Z46" s="1337"/>
      <c r="AA46" s="1337"/>
      <c r="AB46" s="1337"/>
      <c r="AC46" s="1337"/>
      <c r="AD46" s="1447"/>
    </row>
    <row r="47" spans="1:33" s="1292" customFormat="1" ht="33.75" customHeight="1" thickBot="1" thickTop="1">
      <c r="A47" s="1291"/>
      <c r="B47" s="1465"/>
      <c r="C47" s="1466" t="s">
        <v>30</v>
      </c>
      <c r="D47" s="1467" t="s">
        <v>59</v>
      </c>
      <c r="E47" s="1468" t="s">
        <v>60</v>
      </c>
      <c r="F47" s="2881" t="s">
        <v>33</v>
      </c>
      <c r="G47" s="2882"/>
      <c r="H47" s="1470" t="s">
        <v>37</v>
      </c>
      <c r="I47" s="1471"/>
      <c r="J47" s="1468" t="s">
        <v>38</v>
      </c>
      <c r="K47" s="1468" t="s">
        <v>39</v>
      </c>
      <c r="L47" s="1467" t="s">
        <v>62</v>
      </c>
      <c r="M47" s="1467" t="s">
        <v>41</v>
      </c>
      <c r="N47" s="1362" t="s">
        <v>117</v>
      </c>
      <c r="O47" s="2883" t="s">
        <v>44</v>
      </c>
      <c r="P47" s="2884"/>
      <c r="Q47" s="2885"/>
      <c r="R47" s="1359" t="s">
        <v>36</v>
      </c>
      <c r="S47" s="1559" t="s">
        <v>73</v>
      </c>
      <c r="T47" s="1560" t="s">
        <v>74</v>
      </c>
      <c r="U47" s="1561"/>
      <c r="V47" s="1562" t="s">
        <v>49</v>
      </c>
      <c r="W47" s="1479"/>
      <c r="X47" s="1479"/>
      <c r="Y47" s="1479"/>
      <c r="Z47" s="1479"/>
      <c r="AA47" s="1480"/>
      <c r="AB47" s="1481" t="s">
        <v>51</v>
      </c>
      <c r="AC47" s="1375" t="s">
        <v>52</v>
      </c>
      <c r="AD47" s="1311"/>
      <c r="AF47" s="1293"/>
      <c r="AG47" s="1293"/>
    </row>
    <row r="48" spans="1:30" ht="16.5" customHeight="1" thickTop="1">
      <c r="A48" s="1292"/>
      <c r="B48" s="1307"/>
      <c r="C48" s="1377"/>
      <c r="D48" s="1482"/>
      <c r="E48" s="1482"/>
      <c r="F48" s="2875"/>
      <c r="G48" s="2876"/>
      <c r="H48" s="1484"/>
      <c r="I48" s="1485"/>
      <c r="J48" s="1482"/>
      <c r="K48" s="1482"/>
      <c r="L48" s="1482"/>
      <c r="M48" s="1482"/>
      <c r="N48" s="1482"/>
      <c r="O48" s="2875"/>
      <c r="P48" s="2886"/>
      <c r="Q48" s="2876"/>
      <c r="R48" s="1563"/>
      <c r="S48" s="1564"/>
      <c r="T48" s="1565"/>
      <c r="U48" s="1566"/>
      <c r="V48" s="1567"/>
      <c r="W48" s="1493"/>
      <c r="X48" s="1493"/>
      <c r="Y48" s="1493"/>
      <c r="Z48" s="1493"/>
      <c r="AA48" s="1494"/>
      <c r="AB48" s="1486"/>
      <c r="AC48" s="1495"/>
      <c r="AD48" s="1311"/>
    </row>
    <row r="49" spans="1:30" ht="16.5" customHeight="1">
      <c r="A49" s="1292"/>
      <c r="B49" s="1307"/>
      <c r="C49" s="1400" t="s">
        <v>105</v>
      </c>
      <c r="D49" s="502" t="s">
        <v>294</v>
      </c>
      <c r="E49" s="502" t="s">
        <v>297</v>
      </c>
      <c r="F49" s="2887">
        <v>132</v>
      </c>
      <c r="G49" s="2888"/>
      <c r="H49" s="1500">
        <f>IF(F49=132,$F$21,0)</f>
        <v>202.141</v>
      </c>
      <c r="I49" s="1569"/>
      <c r="J49" s="505">
        <v>42222.37986111111</v>
      </c>
      <c r="K49" s="506">
        <v>42222.58125</v>
      </c>
      <c r="L49" s="1503">
        <f>IF(D49="","",(K49-J49)*24)</f>
        <v>4.833333333372138</v>
      </c>
      <c r="M49" s="1504">
        <f>IF(D49="","",(K49-J49)*24*60)</f>
        <v>290.0000000023283</v>
      </c>
      <c r="N49" s="1571" t="s">
        <v>191</v>
      </c>
      <c r="O49" s="2889" t="str">
        <f>IF(D49="","",IF(N49="P","--","NO"))</f>
        <v>--</v>
      </c>
      <c r="P49" s="2890"/>
      <c r="Q49" s="2891"/>
      <c r="R49" s="1563">
        <f>IF(F49=500,200,IF(F49=132,40,0))</f>
        <v>40</v>
      </c>
      <c r="S49" s="1572">
        <f>IF(N49="P",H49*R49*ROUND(M49/60,2)*0.1,"--")</f>
        <v>3905.36412</v>
      </c>
      <c r="T49" s="1573" t="str">
        <f>IF(AND(N49="F",O49="NO"),H49*R49,"--")</f>
        <v>--</v>
      </c>
      <c r="U49" s="1574" t="str">
        <f>IF(N49="F",H49*R49*ROUND(M49/60,2),"--")</f>
        <v>--</v>
      </c>
      <c r="V49" s="1511" t="str">
        <f>IF(N49="RF",H49*R49*ROUND(M49/60,2),"--")</f>
        <v>--</v>
      </c>
      <c r="W49" s="1513"/>
      <c r="X49" s="1513"/>
      <c r="Y49" s="1513"/>
      <c r="Z49" s="1513"/>
      <c r="AA49" s="1514"/>
      <c r="AB49" s="1515" t="str">
        <f>IF(D49="","","SI")</f>
        <v>SI</v>
      </c>
      <c r="AC49" s="1575">
        <f>IF(D49="","",SUM(S49:V49)*IF(AB49="SI",1,2))</f>
        <v>3905.36412</v>
      </c>
      <c r="AD49" s="1311"/>
    </row>
    <row r="50" spans="1:30" ht="16.5" customHeight="1">
      <c r="A50" s="1292"/>
      <c r="B50" s="1307"/>
      <c r="C50" s="1400" t="s">
        <v>106</v>
      </c>
      <c r="D50" s="502" t="s">
        <v>294</v>
      </c>
      <c r="E50" s="502" t="s">
        <v>296</v>
      </c>
      <c r="F50" s="2887">
        <v>132</v>
      </c>
      <c r="G50" s="2888"/>
      <c r="H50" s="1500">
        <f>IF(F50=132,$F$21,0)</f>
        <v>202.141</v>
      </c>
      <c r="I50" s="1569"/>
      <c r="J50" s="505">
        <v>42229.31875</v>
      </c>
      <c r="K50" s="506">
        <v>42229.604166666664</v>
      </c>
      <c r="L50" s="1503">
        <f>IF(D50="","",(K50-J50)*24)</f>
        <v>6.849999999976717</v>
      </c>
      <c r="M50" s="1504">
        <f>IF(D50="","",(K50-J50)*24*60)</f>
        <v>410.999999998603</v>
      </c>
      <c r="N50" s="1571" t="s">
        <v>191</v>
      </c>
      <c r="O50" s="2889" t="str">
        <f>IF(D50="","",IF(N50="P","--","NO"))</f>
        <v>--</v>
      </c>
      <c r="P50" s="2890"/>
      <c r="Q50" s="2891"/>
      <c r="R50" s="1563">
        <f>IF(F50=500,200,IF(F50=132,40,0))</f>
        <v>40</v>
      </c>
      <c r="S50" s="1572">
        <f>IF(N50="P",H50*R50*ROUND(M50/60,2)*0.1,"--")</f>
        <v>5538.6633999999995</v>
      </c>
      <c r="T50" s="1573" t="str">
        <f>IF(AND(N50="F",O50="NO"),H50*R50,"--")</f>
        <v>--</v>
      </c>
      <c r="U50" s="1574" t="str">
        <f>IF(N50="F",H50*R50*ROUND(M50/60,2),"--")</f>
        <v>--</v>
      </c>
      <c r="V50" s="1511" t="str">
        <f>IF(N50="RF",H50*R50*ROUND(M50/60,2),"--")</f>
        <v>--</v>
      </c>
      <c r="W50" s="1513"/>
      <c r="X50" s="1513"/>
      <c r="Y50" s="1513"/>
      <c r="Z50" s="1513"/>
      <c r="AA50" s="1514"/>
      <c r="AB50" s="1515" t="str">
        <f>IF(D50="","","SI")</f>
        <v>SI</v>
      </c>
      <c r="AC50" s="1575">
        <f>IF(D50="","",SUM(S50:V50)*IF(AB50="SI",1,2))</f>
        <v>5538.6633999999995</v>
      </c>
      <c r="AD50" s="1311"/>
    </row>
    <row r="51" spans="1:30" ht="16.5" customHeight="1">
      <c r="A51" s="1292"/>
      <c r="B51" s="1307"/>
      <c r="C51" s="1400" t="s">
        <v>107</v>
      </c>
      <c r="D51" s="502" t="s">
        <v>294</v>
      </c>
      <c r="E51" s="502" t="s">
        <v>295</v>
      </c>
      <c r="F51" s="2887">
        <v>132</v>
      </c>
      <c r="G51" s="2888"/>
      <c r="H51" s="1500">
        <f>IF(F51=132,$F$21,0)</f>
        <v>202.141</v>
      </c>
      <c r="I51" s="1569"/>
      <c r="J51" s="505">
        <v>42237.31597222222</v>
      </c>
      <c r="K51" s="506">
        <v>42237.51736111111</v>
      </c>
      <c r="L51" s="1503">
        <f>IF(D51="","",(K51-J51)*24)</f>
        <v>4.833333333372138</v>
      </c>
      <c r="M51" s="1504">
        <f>IF(D51="","",(K51-J51)*24*60)</f>
        <v>290.0000000023283</v>
      </c>
      <c r="N51" s="1571" t="s">
        <v>191</v>
      </c>
      <c r="O51" s="2889" t="str">
        <f>IF(D51="","",IF(N51="P","--","NO"))</f>
        <v>--</v>
      </c>
      <c r="P51" s="2890"/>
      <c r="Q51" s="2891"/>
      <c r="R51" s="1563">
        <f>IF(F51=500,200,IF(F51=132,40,0))</f>
        <v>40</v>
      </c>
      <c r="S51" s="1572">
        <f>IF(N51="P",H51*R51*ROUND(M51/60,2)*0.1,"--")</f>
        <v>3905.36412</v>
      </c>
      <c r="T51" s="1573" t="str">
        <f>IF(AND(N51="F",O51="NO"),H51*R51,"--")</f>
        <v>--</v>
      </c>
      <c r="U51" s="1574" t="str">
        <f>IF(N51="F",H51*R51*ROUND(M51/60,2),"--")</f>
        <v>--</v>
      </c>
      <c r="V51" s="1511" t="str">
        <f>IF(N51="RF",H51*R51*ROUND(M51/60,2),"--")</f>
        <v>--</v>
      </c>
      <c r="W51" s="1513"/>
      <c r="X51" s="1513"/>
      <c r="Y51" s="1513"/>
      <c r="Z51" s="1513"/>
      <c r="AA51" s="1514"/>
      <c r="AB51" s="1515" t="str">
        <f>IF(D51="","","SI")</f>
        <v>SI</v>
      </c>
      <c r="AC51" s="1575">
        <f>IF(D51="","",SUM(S51:V51)*IF(AB51="SI",1,2))</f>
        <v>3905.36412</v>
      </c>
      <c r="AD51" s="1311"/>
    </row>
    <row r="52" spans="1:30" ht="16.5" customHeight="1">
      <c r="A52" s="1292"/>
      <c r="B52" s="1307"/>
      <c r="C52" s="1400" t="s">
        <v>108</v>
      </c>
      <c r="D52" s="502" t="s">
        <v>298</v>
      </c>
      <c r="E52" s="502" t="s">
        <v>299</v>
      </c>
      <c r="F52" s="2887">
        <v>132</v>
      </c>
      <c r="G52" s="2888"/>
      <c r="H52" s="1500">
        <f>IF(F52=132,$F$21,0)</f>
        <v>202.141</v>
      </c>
      <c r="I52" s="1569"/>
      <c r="J52" s="505">
        <v>42238.57430555556</v>
      </c>
      <c r="K52" s="506">
        <v>42238.677777777775</v>
      </c>
      <c r="L52" s="1503">
        <f>IF(D52="","",(K52-J52)*24)</f>
        <v>2.4833333332207985</v>
      </c>
      <c r="M52" s="1504">
        <f>IF(D52="","",(K52-J52)*24*60)</f>
        <v>148.9999999932479</v>
      </c>
      <c r="N52" s="1571" t="s">
        <v>191</v>
      </c>
      <c r="O52" s="2889" t="str">
        <f>IF(D52="","",IF(N52="P","--","NO"))</f>
        <v>--</v>
      </c>
      <c r="P52" s="2890"/>
      <c r="Q52" s="2891"/>
      <c r="R52" s="1563">
        <f>IF(F52=500,200,IF(F52=132,40,0))</f>
        <v>40</v>
      </c>
      <c r="S52" s="1572">
        <f>IF(N52="P",H52*R52*ROUND(M52/60,2)*0.1,"--")</f>
        <v>2005.2387199999998</v>
      </c>
      <c r="T52" s="1573" t="str">
        <f>IF(AND(N52="F",O52="NO"),H52*R52,"--")</f>
        <v>--</v>
      </c>
      <c r="U52" s="1574" t="str">
        <f>IF(N52="F",H52*R52*ROUND(M52/60,2),"--")</f>
        <v>--</v>
      </c>
      <c r="V52" s="1511" t="str">
        <f>IF(N52="RF",H52*R52*ROUND(M52/60,2),"--")</f>
        <v>--</v>
      </c>
      <c r="W52" s="1513"/>
      <c r="X52" s="1513"/>
      <c r="Y52" s="1513"/>
      <c r="Z52" s="1513"/>
      <c r="AA52" s="1514"/>
      <c r="AB52" s="1515" t="str">
        <f>IF(D52="","","SI")</f>
        <v>SI</v>
      </c>
      <c r="AC52" s="1575">
        <f>IF(D52="","",SUM(S52:V52)*IF(AB52="SI",1,2))</f>
        <v>2005.2387199999998</v>
      </c>
      <c r="AD52" s="1311"/>
    </row>
    <row r="53" spans="1:30" ht="16.5" customHeight="1" thickBot="1">
      <c r="A53" s="1332"/>
      <c r="B53" s="1307"/>
      <c r="C53" s="1576"/>
      <c r="D53" s="1523"/>
      <c r="E53" s="1524"/>
      <c r="F53" s="2892"/>
      <c r="G53" s="2893"/>
      <c r="H53" s="1527"/>
      <c r="I53" s="1528"/>
      <c r="J53" s="1529"/>
      <c r="K53" s="1530"/>
      <c r="L53" s="1531"/>
      <c r="M53" s="1532"/>
      <c r="N53" s="1533"/>
      <c r="O53" s="2879"/>
      <c r="P53" s="2894"/>
      <c r="Q53" s="2880"/>
      <c r="R53" s="1563"/>
      <c r="S53" s="1572"/>
      <c r="T53" s="1573"/>
      <c r="U53" s="1574"/>
      <c r="V53" s="1511"/>
      <c r="W53" s="1540"/>
      <c r="X53" s="1540"/>
      <c r="Y53" s="1540"/>
      <c r="Z53" s="1540"/>
      <c r="AA53" s="1541"/>
      <c r="AB53" s="1542"/>
      <c r="AC53" s="1575">
        <f>IF(D53="","",SUM(S53:V53)*IF(AB53="SI",1,2))</f>
      </c>
      <c r="AD53" s="1447"/>
    </row>
    <row r="54" spans="1:30" ht="16.5" customHeight="1" thickBot="1" thickTop="1">
      <c r="A54" s="1332"/>
      <c r="B54" s="1307"/>
      <c r="C54" s="1544"/>
      <c r="D54" s="1352"/>
      <c r="E54" s="1352"/>
      <c r="F54" s="1545"/>
      <c r="G54" s="1546"/>
      <c r="H54" s="1547"/>
      <c r="I54" s="1548"/>
      <c r="J54" s="1549"/>
      <c r="K54" s="1550"/>
      <c r="L54" s="1551"/>
      <c r="M54" s="1547"/>
      <c r="N54" s="1552"/>
      <c r="O54" s="1553"/>
      <c r="P54" s="1577"/>
      <c r="Q54" s="1578"/>
      <c r="R54" s="1579"/>
      <c r="S54" s="1579"/>
      <c r="T54" s="1579"/>
      <c r="U54" s="1580"/>
      <c r="V54" s="1580"/>
      <c r="W54" s="1580"/>
      <c r="X54" s="1580"/>
      <c r="Y54" s="1580"/>
      <c r="Z54" s="1580"/>
      <c r="AA54" s="1580"/>
      <c r="AB54" s="1580"/>
      <c r="AC54" s="1558">
        <f>SUM(AC48:AC53)</f>
        <v>15354.63036</v>
      </c>
      <c r="AD54" s="1447"/>
    </row>
    <row r="55" spans="1:30" ht="16.5" customHeight="1" thickBot="1" thickTop="1">
      <c r="A55" s="1332"/>
      <c r="B55" s="1307"/>
      <c r="C55" s="1544"/>
      <c r="D55" s="1352"/>
      <c r="E55" s="1352"/>
      <c r="F55" s="1545"/>
      <c r="G55" s="1546"/>
      <c r="H55" s="1547"/>
      <c r="I55" s="1548"/>
      <c r="J55" s="1549"/>
      <c r="K55" s="1550"/>
      <c r="L55" s="1551"/>
      <c r="M55" s="1547"/>
      <c r="N55" s="1552"/>
      <c r="O55" s="1553"/>
      <c r="P55" s="1577"/>
      <c r="Q55" s="1578"/>
      <c r="R55" s="1579"/>
      <c r="S55" s="1579"/>
      <c r="T55" s="1579"/>
      <c r="U55" s="1580"/>
      <c r="V55" s="1580"/>
      <c r="W55" s="1580"/>
      <c r="X55" s="1580"/>
      <c r="Y55" s="1580"/>
      <c r="Z55" s="1580"/>
      <c r="AA55" s="1580"/>
      <c r="AB55" s="1580"/>
      <c r="AC55" s="1581"/>
      <c r="AD55" s="1447"/>
    </row>
    <row r="56" spans="1:30" ht="33.75" customHeight="1" thickBot="1" thickTop="1">
      <c r="A56" s="1332"/>
      <c r="B56" s="1307"/>
      <c r="C56" s="1466" t="s">
        <v>30</v>
      </c>
      <c r="D56" s="1467" t="s">
        <v>59</v>
      </c>
      <c r="E56" s="1468" t="s">
        <v>60</v>
      </c>
      <c r="F56" s="2881" t="s">
        <v>61</v>
      </c>
      <c r="G56" s="2895"/>
      <c r="H56" s="1470" t="s">
        <v>37</v>
      </c>
      <c r="I56" s="1471"/>
      <c r="J56" s="1468" t="s">
        <v>38</v>
      </c>
      <c r="K56" s="1468" t="s">
        <v>39</v>
      </c>
      <c r="L56" s="1467" t="s">
        <v>62</v>
      </c>
      <c r="M56" s="1467" t="s">
        <v>41</v>
      </c>
      <c r="N56" s="1362" t="s">
        <v>117</v>
      </c>
      <c r="O56" s="1468" t="s">
        <v>44</v>
      </c>
      <c r="P56" s="1472" t="s">
        <v>63</v>
      </c>
      <c r="Q56" s="1473"/>
      <c r="R56" s="1470" t="s">
        <v>119</v>
      </c>
      <c r="S56" s="1474" t="s">
        <v>45</v>
      </c>
      <c r="T56" s="1475" t="s">
        <v>120</v>
      </c>
      <c r="U56" s="1476"/>
      <c r="V56" s="1477" t="s">
        <v>49</v>
      </c>
      <c r="W56" s="1478"/>
      <c r="X56" s="1479"/>
      <c r="Y56" s="1479"/>
      <c r="Z56" s="1479"/>
      <c r="AA56" s="1480"/>
      <c r="AB56" s="1481" t="s">
        <v>51</v>
      </c>
      <c r="AC56" s="1375" t="s">
        <v>52</v>
      </c>
      <c r="AD56" s="1447"/>
    </row>
    <row r="57" spans="1:30" ht="16.5" customHeight="1" thickTop="1">
      <c r="A57" s="1332"/>
      <c r="B57" s="1307"/>
      <c r="C57" s="1377"/>
      <c r="D57" s="1482"/>
      <c r="E57" s="1482"/>
      <c r="F57" s="2896"/>
      <c r="G57" s="2897"/>
      <c r="H57" s="1484"/>
      <c r="I57" s="1485"/>
      <c r="J57" s="1482"/>
      <c r="K57" s="1482"/>
      <c r="L57" s="1482"/>
      <c r="M57" s="1482"/>
      <c r="N57" s="1482"/>
      <c r="O57" s="1486"/>
      <c r="P57" s="2875"/>
      <c r="Q57" s="2876"/>
      <c r="R57" s="1487"/>
      <c r="S57" s="1488"/>
      <c r="T57" s="1489"/>
      <c r="U57" s="1490"/>
      <c r="V57" s="1491"/>
      <c r="W57" s="1492"/>
      <c r="X57" s="1493"/>
      <c r="Y57" s="1493"/>
      <c r="Z57" s="1493"/>
      <c r="AA57" s="1494"/>
      <c r="AB57" s="1486"/>
      <c r="AC57" s="1495"/>
      <c r="AD57" s="1447"/>
    </row>
    <row r="58" spans="1:30" ht="16.5" customHeight="1">
      <c r="A58" s="1332"/>
      <c r="B58" s="1307"/>
      <c r="C58" s="1400" t="s">
        <v>105</v>
      </c>
      <c r="D58" s="1582"/>
      <c r="E58" s="1568"/>
      <c r="F58" s="2898"/>
      <c r="G58" s="2899"/>
      <c r="H58" s="1500">
        <f>F58*$F$20</f>
        <v>0</v>
      </c>
      <c r="I58" s="1501"/>
      <c r="J58" s="1570"/>
      <c r="K58" s="1570"/>
      <c r="L58" s="1503">
        <f>IF(D58="","",(K58-J58)*24)</f>
      </c>
      <c r="M58" s="1504">
        <f>IF(D58="","",(K58-J58)*24*60)</f>
      </c>
      <c r="N58" s="1583"/>
      <c r="O58" s="1506">
        <f>IF(D58="","",IF(OR(N58="P",N58="RP"),"--","NO"))</f>
      </c>
      <c r="P58" s="2877">
        <f>IF(D58="","","NO")</f>
      </c>
      <c r="Q58" s="2878"/>
      <c r="R58" s="1507">
        <f>200*IF(P58="SI",1,0.1)*IF(N58="P",0.1,1)</f>
        <v>20</v>
      </c>
      <c r="S58" s="1508" t="str">
        <f>IF(N58="P",H58*R58*ROUND(M58/60,2),"--")</f>
        <v>--</v>
      </c>
      <c r="T58" s="1509" t="str">
        <f>IF(AND(N58="F",O58="NO"),H58*R58,"--")</f>
        <v>--</v>
      </c>
      <c r="U58" s="1510" t="str">
        <f>IF(N58="F",H58*R58*ROUND(M58/60,2),"--")</f>
        <v>--</v>
      </c>
      <c r="V58" s="1511" t="str">
        <f>IF(N58="RF",H58*R58*ROUND(M58/60,2),"--")</f>
        <v>--</v>
      </c>
      <c r="W58" s="1512"/>
      <c r="X58" s="1513"/>
      <c r="Y58" s="1513"/>
      <c r="Z58" s="1513"/>
      <c r="AA58" s="1514"/>
      <c r="AB58" s="1515">
        <f>IF(D58="","","SI")</f>
      </c>
      <c r="AC58" s="1516">
        <f>IF(D58="","",SUM(S58:V58)*IF(AB58="SI",1,2))</f>
      </c>
      <c r="AD58" s="1447"/>
    </row>
    <row r="59" spans="1:30" ht="16.5" customHeight="1">
      <c r="A59" s="1332"/>
      <c r="B59" s="1307"/>
      <c r="C59" s="1400" t="s">
        <v>106</v>
      </c>
      <c r="D59" s="1584"/>
      <c r="E59" s="1585"/>
      <c r="F59" s="2898"/>
      <c r="G59" s="2899"/>
      <c r="H59" s="1500">
        <f>F59*$F$20</f>
        <v>0</v>
      </c>
      <c r="I59" s="1501"/>
      <c r="J59" s="1586"/>
      <c r="K59" s="1587"/>
      <c r="L59" s="1503">
        <f>IF(D59="","",(K59-J59)*24)</f>
      </c>
      <c r="M59" s="1504">
        <f>IF(D59="","",(K59-J59)*24*60)</f>
      </c>
      <c r="N59" s="1588"/>
      <c r="O59" s="1506">
        <f>IF(D59="","",IF(OR(N59="P",N59="RP"),"--","NO"))</f>
      </c>
      <c r="P59" s="2877">
        <f>IF(D59="","","NO")</f>
      </c>
      <c r="Q59" s="2878"/>
      <c r="R59" s="1507">
        <f>200*IF(P59="SI",1,0.1)*IF(N59="P",0.1,1)</f>
        <v>20</v>
      </c>
      <c r="S59" s="1508" t="str">
        <f>IF(N59="P",H59*R59*ROUND(M59/60,2),"--")</f>
        <v>--</v>
      </c>
      <c r="T59" s="1509" t="str">
        <f>IF(AND(N59="F",O59="NO"),H59*R59,"--")</f>
        <v>--</v>
      </c>
      <c r="U59" s="1510" t="str">
        <f>IF(N59="F",H59*R59*ROUND(M59/60,2),"--")</f>
        <v>--</v>
      </c>
      <c r="V59" s="1511" t="str">
        <f>IF(N59="RF",H59*R59*ROUND(M59/60,2),"--")</f>
        <v>--</v>
      </c>
      <c r="W59" s="1512"/>
      <c r="X59" s="1513"/>
      <c r="Y59" s="1513"/>
      <c r="Z59" s="1513"/>
      <c r="AA59" s="1514"/>
      <c r="AB59" s="1515">
        <f>IF(D59="","","SI")</f>
      </c>
      <c r="AC59" s="1516">
        <f>IF(D59="","",SUM(S59:V59)*IF(AB59="SI",1,2))</f>
      </c>
      <c r="AD59" s="1447"/>
    </row>
    <row r="60" spans="1:30" ht="16.5" customHeight="1">
      <c r="A60" s="1332"/>
      <c r="B60" s="1307"/>
      <c r="C60" s="1400" t="s">
        <v>107</v>
      </c>
      <c r="D60" s="1589"/>
      <c r="E60" s="1585"/>
      <c r="F60" s="2900"/>
      <c r="G60" s="2901"/>
      <c r="H60" s="1500">
        <f>F60*$F$20</f>
        <v>0</v>
      </c>
      <c r="I60" s="1501"/>
      <c r="J60" s="1586"/>
      <c r="K60" s="1587"/>
      <c r="L60" s="1503">
        <f>IF(D60="","",(K60-J60)*24)</f>
      </c>
      <c r="M60" s="1504">
        <f>IF(D60="","",(K60-J60)*24*60)</f>
      </c>
      <c r="N60" s="1588"/>
      <c r="O60" s="1506">
        <f>IF(D60="","",IF(OR(N60="P",N60="RP"),"--","NO"))</f>
      </c>
      <c r="P60" s="2877">
        <f>IF(D60="","","NO")</f>
      </c>
      <c r="Q60" s="2878"/>
      <c r="R60" s="1507">
        <f>200*IF(P60="SI",1,0.1)*IF(N60="P",0.1,1)</f>
        <v>20</v>
      </c>
      <c r="S60" s="1508" t="str">
        <f>IF(N60="P",H60*R60*ROUND(M60/60,2),"--")</f>
        <v>--</v>
      </c>
      <c r="T60" s="1509" t="str">
        <f>IF(AND(N60="F",O60="NO"),H60*R60,"--")</f>
        <v>--</v>
      </c>
      <c r="U60" s="1510" t="str">
        <f>IF(N60="F",H60*R60*ROUND(M60/60,2),"--")</f>
        <v>--</v>
      </c>
      <c r="V60" s="1511" t="str">
        <f>IF(N60="RF",H60*R60*ROUND(M60/60,2),"--")</f>
        <v>--</v>
      </c>
      <c r="W60" s="1512"/>
      <c r="X60" s="1513"/>
      <c r="Y60" s="1513"/>
      <c r="Z60" s="1513"/>
      <c r="AA60" s="1514"/>
      <c r="AB60" s="1515">
        <f>IF(D60="","","SI")</f>
      </c>
      <c r="AC60" s="1516">
        <f>IF(D60="","",SUM(S60:V60)*IF(AB60="SI",1,2))</f>
      </c>
      <c r="AD60" s="1447"/>
    </row>
    <row r="61" spans="1:30" ht="16.5" customHeight="1" thickBot="1">
      <c r="A61" s="1332"/>
      <c r="B61" s="1307"/>
      <c r="C61" s="1425"/>
      <c r="D61" s="1523"/>
      <c r="E61" s="1524"/>
      <c r="F61" s="2892"/>
      <c r="G61" s="2902"/>
      <c r="H61" s="1527"/>
      <c r="I61" s="1528"/>
      <c r="J61" s="1529"/>
      <c r="K61" s="1530"/>
      <c r="L61" s="1531"/>
      <c r="M61" s="1532"/>
      <c r="N61" s="1533"/>
      <c r="O61" s="1433"/>
      <c r="P61" s="2879"/>
      <c r="Q61" s="2880"/>
      <c r="R61" s="1534"/>
      <c r="S61" s="1535"/>
      <c r="T61" s="1536"/>
      <c r="U61" s="1537"/>
      <c r="V61" s="1538"/>
      <c r="W61" s="1539"/>
      <c r="X61" s="1540"/>
      <c r="Y61" s="1540"/>
      <c r="Z61" s="1540"/>
      <c r="AA61" s="1541"/>
      <c r="AB61" s="1542"/>
      <c r="AC61" s="1543"/>
      <c r="AD61" s="1447"/>
    </row>
    <row r="62" spans="1:30" ht="16.5" customHeight="1" thickBot="1" thickTop="1">
      <c r="A62" s="1332"/>
      <c r="B62" s="1307"/>
      <c r="C62" s="1544"/>
      <c r="D62" s="1352"/>
      <c r="E62" s="1352"/>
      <c r="F62" s="1545"/>
      <c r="G62" s="1546"/>
      <c r="H62" s="1547"/>
      <c r="I62" s="1548"/>
      <c r="J62" s="1549"/>
      <c r="K62" s="1550"/>
      <c r="L62" s="1551"/>
      <c r="M62" s="1547"/>
      <c r="N62" s="1552"/>
      <c r="O62" s="1553"/>
      <c r="P62" s="1554"/>
      <c r="Q62" s="1555"/>
      <c r="R62" s="1556"/>
      <c r="S62" s="1556"/>
      <c r="T62" s="1556"/>
      <c r="U62" s="1557"/>
      <c r="V62" s="1557"/>
      <c r="W62" s="1557"/>
      <c r="X62" s="1557"/>
      <c r="Y62" s="1557"/>
      <c r="Z62" s="1557"/>
      <c r="AA62" s="1557"/>
      <c r="AB62" s="1557"/>
      <c r="AC62" s="1558">
        <f>SUM(AC57:AC61)</f>
        <v>0</v>
      </c>
      <c r="AD62" s="1447"/>
    </row>
    <row r="63" spans="1:30" ht="16.5" customHeight="1" thickBot="1" thickTop="1">
      <c r="A63" s="1332"/>
      <c r="B63" s="1333"/>
      <c r="C63" s="1544"/>
      <c r="D63" s="1352"/>
      <c r="E63" s="1580"/>
      <c r="F63" s="1580"/>
      <c r="G63" s="1580"/>
      <c r="H63" s="1580"/>
      <c r="I63" s="1580"/>
      <c r="J63" s="1580"/>
      <c r="K63" s="1580"/>
      <c r="L63" s="1580"/>
      <c r="M63" s="1580"/>
      <c r="N63" s="1580"/>
      <c r="O63" s="1580"/>
      <c r="P63" s="1580"/>
      <c r="Q63" s="1580"/>
      <c r="R63" s="1580"/>
      <c r="S63" s="1580"/>
      <c r="T63" s="1580"/>
      <c r="U63" s="1580"/>
      <c r="V63" s="1580"/>
      <c r="W63" s="1580"/>
      <c r="X63" s="1580"/>
      <c r="Y63" s="1580"/>
      <c r="Z63" s="1580"/>
      <c r="AA63" s="1580"/>
      <c r="AB63" s="1580"/>
      <c r="AC63" s="1590"/>
      <c r="AD63" s="1591"/>
    </row>
    <row r="64" spans="1:30" ht="16.5" customHeight="1" thickBot="1" thickTop="1">
      <c r="A64" s="1332"/>
      <c r="B64" s="1307"/>
      <c r="C64" s="1544"/>
      <c r="D64" s="1352"/>
      <c r="E64" s="1352"/>
      <c r="F64" s="1545"/>
      <c r="G64" s="1546"/>
      <c r="H64" s="1547"/>
      <c r="I64" s="1548"/>
      <c r="J64" s="1350" t="s">
        <v>122</v>
      </c>
      <c r="K64" s="1351">
        <f>+AC45+AC35+AC54+AC62</f>
        <v>15354.63036</v>
      </c>
      <c r="L64" s="1551"/>
      <c r="M64" s="1547"/>
      <c r="N64" s="1592"/>
      <c r="O64" s="1593"/>
      <c r="P64" s="1577"/>
      <c r="Q64" s="1578"/>
      <c r="R64" s="1579"/>
      <c r="S64" s="1579"/>
      <c r="T64" s="1579"/>
      <c r="U64" s="1580"/>
      <c r="V64" s="1580"/>
      <c r="W64" s="1580"/>
      <c r="X64" s="1580"/>
      <c r="Y64" s="1580"/>
      <c r="Z64" s="1580"/>
      <c r="AA64" s="1580"/>
      <c r="AB64" s="1580"/>
      <c r="AC64" s="1594"/>
      <c r="AD64" s="1447"/>
    </row>
    <row r="65" spans="1:30" ht="13.5" customHeight="1" thickTop="1">
      <c r="A65" s="1332"/>
      <c r="B65" s="1333"/>
      <c r="C65" s="1337"/>
      <c r="D65" s="1595"/>
      <c r="E65" s="1596"/>
      <c r="F65" s="1597"/>
      <c r="G65" s="1598"/>
      <c r="H65" s="1598"/>
      <c r="I65" s="1596"/>
      <c r="J65" s="1599"/>
      <c r="K65" s="1599"/>
      <c r="L65" s="1596"/>
      <c r="M65" s="1596"/>
      <c r="N65" s="1596"/>
      <c r="O65" s="1600"/>
      <c r="P65" s="1596"/>
      <c r="Q65" s="1596"/>
      <c r="R65" s="1601"/>
      <c r="S65" s="1602"/>
      <c r="T65" s="1602"/>
      <c r="U65" s="1603"/>
      <c r="AC65" s="1603"/>
      <c r="AD65" s="1591"/>
    </row>
    <row r="66" spans="1:30" ht="16.5" customHeight="1">
      <c r="A66" s="1332"/>
      <c r="B66" s="1333"/>
      <c r="C66" s="1604" t="s">
        <v>123</v>
      </c>
      <c r="D66" s="1605" t="s">
        <v>180</v>
      </c>
      <c r="E66" s="1596"/>
      <c r="F66" s="1597"/>
      <c r="G66" s="1598"/>
      <c r="H66" s="1598"/>
      <c r="I66" s="1596"/>
      <c r="J66" s="1599"/>
      <c r="K66" s="1599"/>
      <c r="L66" s="1596"/>
      <c r="M66" s="1596"/>
      <c r="N66" s="1596"/>
      <c r="O66" s="1600"/>
      <c r="P66" s="1596"/>
      <c r="Q66" s="1596"/>
      <c r="R66" s="1601"/>
      <c r="S66" s="1602"/>
      <c r="T66" s="1602"/>
      <c r="U66" s="1603"/>
      <c r="AC66" s="1603"/>
      <c r="AD66" s="1591"/>
    </row>
    <row r="67" spans="1:30" ht="16.5" customHeight="1">
      <c r="A67" s="1332"/>
      <c r="B67" s="1333"/>
      <c r="C67" s="1604"/>
      <c r="D67" s="1595"/>
      <c r="E67" s="1596"/>
      <c r="F67" s="1597"/>
      <c r="G67" s="1598"/>
      <c r="H67" s="1598"/>
      <c r="I67" s="1596"/>
      <c r="J67" s="1599"/>
      <c r="K67" s="1599"/>
      <c r="L67" s="1596"/>
      <c r="M67" s="1596"/>
      <c r="N67" s="1596"/>
      <c r="O67" s="1600"/>
      <c r="P67" s="1596"/>
      <c r="Q67" s="1596"/>
      <c r="R67" s="1596"/>
      <c r="S67" s="1601"/>
      <c r="T67" s="1602"/>
      <c r="AD67" s="1591"/>
    </row>
    <row r="68" spans="2:30" s="1332" customFormat="1" ht="16.5" customHeight="1">
      <c r="B68" s="1333"/>
      <c r="C68" s="1337"/>
      <c r="D68" s="1606" t="s">
        <v>5</v>
      </c>
      <c r="E68" s="1450" t="s">
        <v>124</v>
      </c>
      <c r="F68" s="1450" t="s">
        <v>125</v>
      </c>
      <c r="G68" s="1607" t="s">
        <v>181</v>
      </c>
      <c r="H68" s="1451"/>
      <c r="I68" s="1450"/>
      <c r="J68" s="1293"/>
      <c r="K68" s="1293"/>
      <c r="L68" s="1608" t="s">
        <v>182</v>
      </c>
      <c r="M68" s="1293"/>
      <c r="N68" s="1293"/>
      <c r="O68" s="1293"/>
      <c r="P68" s="1293"/>
      <c r="Q68" s="1609"/>
      <c r="R68" s="1609"/>
      <c r="S68" s="1334"/>
      <c r="T68" s="1293"/>
      <c r="U68" s="1293"/>
      <c r="V68" s="1293"/>
      <c r="W68" s="1293"/>
      <c r="X68" s="1334"/>
      <c r="Y68" s="1334"/>
      <c r="Z68" s="1334"/>
      <c r="AA68" s="1334"/>
      <c r="AB68" s="1334"/>
      <c r="AC68" s="1610" t="s">
        <v>184</v>
      </c>
      <c r="AD68" s="1591"/>
    </row>
    <row r="69" spans="2:30" s="1332" customFormat="1" ht="16.5" customHeight="1">
      <c r="B69" s="1333"/>
      <c r="C69" s="1337"/>
      <c r="D69" s="1450" t="s">
        <v>315</v>
      </c>
      <c r="E69" s="1611">
        <v>160</v>
      </c>
      <c r="F69" s="1611">
        <v>500</v>
      </c>
      <c r="G69" s="1612">
        <f>E69*$F$19*$L$20/100</f>
        <v>551492.0832</v>
      </c>
      <c r="H69" s="1612"/>
      <c r="I69" s="1612"/>
      <c r="J69" s="1322"/>
      <c r="K69" s="1293"/>
      <c r="L69" s="1613">
        <v>12339</v>
      </c>
      <c r="M69" s="1322"/>
      <c r="N69" s="1614" t="s">
        <v>335</v>
      </c>
      <c r="O69" s="1293"/>
      <c r="P69" s="1293"/>
      <c r="Q69" s="1609"/>
      <c r="R69" s="1609"/>
      <c r="S69" s="1334"/>
      <c r="T69" s="1293"/>
      <c r="U69" s="1293"/>
      <c r="V69" s="1293"/>
      <c r="W69" s="1293"/>
      <c r="X69" s="1334"/>
      <c r="Y69" s="1334"/>
      <c r="Z69" s="1334"/>
      <c r="AA69" s="1334"/>
      <c r="AB69" s="1615"/>
      <c r="AC69" s="1616">
        <f>L69+G69</f>
        <v>563831.0832</v>
      </c>
      <c r="AD69" s="1591"/>
    </row>
    <row r="70" spans="2:30" s="1332" customFormat="1" ht="16.5" customHeight="1">
      <c r="B70" s="1333"/>
      <c r="C70" s="1337"/>
      <c r="D70" s="1450" t="s">
        <v>316</v>
      </c>
      <c r="E70" s="1611">
        <v>147</v>
      </c>
      <c r="F70" s="1611">
        <v>500</v>
      </c>
      <c r="G70" s="1612">
        <f>E70*$F$19*$L$20/100</f>
        <v>506683.35143999994</v>
      </c>
      <c r="H70" s="1612"/>
      <c r="I70" s="1612"/>
      <c r="J70" s="1322"/>
      <c r="K70" s="1293"/>
      <c r="L70" s="1613">
        <v>9842</v>
      </c>
      <c r="M70" s="1322"/>
      <c r="N70" s="1614" t="s">
        <v>335</v>
      </c>
      <c r="O70" s="1293"/>
      <c r="P70" s="1293"/>
      <c r="Q70" s="1609"/>
      <c r="R70" s="1609"/>
      <c r="S70" s="1334"/>
      <c r="T70" s="1293"/>
      <c r="U70" s="1293"/>
      <c r="V70" s="1293"/>
      <c r="W70" s="1293"/>
      <c r="X70" s="1334"/>
      <c r="Y70" s="1334"/>
      <c r="Z70" s="1334"/>
      <c r="AA70" s="1334"/>
      <c r="AB70" s="1615"/>
      <c r="AC70" s="1616">
        <f>L70+G70</f>
        <v>516525.35143999994</v>
      </c>
      <c r="AD70" s="1591"/>
    </row>
    <row r="71" spans="2:30" s="1332" customFormat="1" ht="16.5" customHeight="1">
      <c r="B71" s="1333"/>
      <c r="C71" s="1337"/>
      <c r="D71" s="1450" t="s">
        <v>317</v>
      </c>
      <c r="E71" s="1611">
        <v>262.8</v>
      </c>
      <c r="F71" s="1611">
        <v>500</v>
      </c>
      <c r="G71" s="1612">
        <f>E71*$F$19*$L$20/100</f>
        <v>905825.7466560001</v>
      </c>
      <c r="H71" s="1612"/>
      <c r="I71" s="1612"/>
      <c r="J71" s="1322"/>
      <c r="K71" s="1293"/>
      <c r="L71" s="1613">
        <v>20177</v>
      </c>
      <c r="M71" s="1322"/>
      <c r="N71" s="1614" t="s">
        <v>335</v>
      </c>
      <c r="O71" s="1293"/>
      <c r="P71" s="1293"/>
      <c r="Q71" s="1609"/>
      <c r="R71" s="1609"/>
      <c r="S71" s="1334"/>
      <c r="T71" s="1293"/>
      <c r="U71" s="1293"/>
      <c r="V71" s="1293"/>
      <c r="W71" s="1293"/>
      <c r="X71" s="1334"/>
      <c r="Y71" s="1334"/>
      <c r="Z71" s="1334"/>
      <c r="AA71" s="1334"/>
      <c r="AB71" s="1615"/>
      <c r="AC71" s="1616">
        <f>L71+G71</f>
        <v>926002.7466560001</v>
      </c>
      <c r="AD71" s="1591"/>
    </row>
    <row r="72" spans="2:30" s="1332" customFormat="1" ht="16.5" customHeight="1">
      <c r="B72" s="1333"/>
      <c r="C72" s="1337"/>
      <c r="E72" s="1342"/>
      <c r="F72" s="1450"/>
      <c r="G72" s="1451"/>
      <c r="H72" s="1293"/>
      <c r="I72" s="1450"/>
      <c r="J72" s="1450"/>
      <c r="K72" s="1293"/>
      <c r="L72" s="1616"/>
      <c r="M72" s="1617"/>
      <c r="N72" s="1617"/>
      <c r="O72" s="1609"/>
      <c r="P72" s="1609"/>
      <c r="Q72" s="1609"/>
      <c r="R72" s="1609"/>
      <c r="S72" s="1334"/>
      <c r="T72" s="1293"/>
      <c r="U72" s="1293"/>
      <c r="V72" s="1293"/>
      <c r="W72" s="1293"/>
      <c r="X72" s="1334"/>
      <c r="Y72" s="1334"/>
      <c r="Z72" s="1334"/>
      <c r="AA72" s="1334"/>
      <c r="AB72" s="1334"/>
      <c r="AC72" s="1616"/>
      <c r="AD72" s="1591"/>
    </row>
    <row r="73" spans="1:30" ht="16.5" customHeight="1">
      <c r="A73" s="1332"/>
      <c r="B73" s="1333"/>
      <c r="C73" s="1337"/>
      <c r="D73" s="1606" t="s">
        <v>138</v>
      </c>
      <c r="E73" s="1450" t="s">
        <v>139</v>
      </c>
      <c r="F73" s="1450" t="s">
        <v>125</v>
      </c>
      <c r="G73" s="1607" t="s">
        <v>185</v>
      </c>
      <c r="I73" s="1618"/>
      <c r="J73" s="1450"/>
      <c r="L73" s="1608" t="s">
        <v>183</v>
      </c>
      <c r="M73" s="1618"/>
      <c r="N73" s="1617"/>
      <c r="O73" s="1609"/>
      <c r="P73" s="1609"/>
      <c r="Q73" s="1609"/>
      <c r="R73" s="1609"/>
      <c r="S73" s="1609"/>
      <c r="AC73" s="1616"/>
      <c r="AD73" s="1591"/>
    </row>
    <row r="74" spans="1:30" ht="16.5" customHeight="1">
      <c r="A74" s="1332"/>
      <c r="B74" s="1333"/>
      <c r="C74" s="1337"/>
      <c r="D74" s="1450" t="s">
        <v>318</v>
      </c>
      <c r="E74" s="1611">
        <v>300</v>
      </c>
      <c r="F74" s="1611" t="s">
        <v>151</v>
      </c>
      <c r="G74" s="1612">
        <f>E74*F20*L20</f>
        <v>284356.8</v>
      </c>
      <c r="H74" s="1322"/>
      <c r="I74" s="1322"/>
      <c r="J74" s="1613"/>
      <c r="L74" s="1613"/>
      <c r="M74" s="1322"/>
      <c r="N74" s="1614" t="s">
        <v>335</v>
      </c>
      <c r="O74" s="1619"/>
      <c r="P74" s="1619"/>
      <c r="Q74" s="1619"/>
      <c r="R74" s="1619"/>
      <c r="S74" s="1619"/>
      <c r="AC74" s="1620">
        <f>G74+L74</f>
        <v>284356.8</v>
      </c>
      <c r="AD74" s="1591"/>
    </row>
    <row r="75" spans="1:30" ht="16.5" customHeight="1">
      <c r="A75" s="1332"/>
      <c r="B75" s="1333"/>
      <c r="C75" s="1337"/>
      <c r="D75" s="1450" t="s">
        <v>319</v>
      </c>
      <c r="E75" s="1611">
        <v>300</v>
      </c>
      <c r="F75" s="1611" t="s">
        <v>151</v>
      </c>
      <c r="G75" s="1612">
        <f>E75*F20*L20</f>
        <v>284356.8</v>
      </c>
      <c r="H75" s="1322"/>
      <c r="I75" s="1322"/>
      <c r="J75" s="1613"/>
      <c r="L75" s="1613"/>
      <c r="M75" s="1322"/>
      <c r="N75" s="1614" t="s">
        <v>335</v>
      </c>
      <c r="O75" s="1619"/>
      <c r="P75" s="1619"/>
      <c r="Q75" s="1619"/>
      <c r="R75" s="1619"/>
      <c r="S75" s="1619"/>
      <c r="AC75" s="1620">
        <f>G75+L75</f>
        <v>284356.8</v>
      </c>
      <c r="AD75" s="1591"/>
    </row>
    <row r="76" spans="1:30" ht="16.5" customHeight="1">
      <c r="A76" s="1332"/>
      <c r="B76" s="1333"/>
      <c r="C76" s="1337"/>
      <c r="D76" s="1450" t="s">
        <v>320</v>
      </c>
      <c r="E76" s="1611">
        <v>150</v>
      </c>
      <c r="F76" s="1611" t="s">
        <v>151</v>
      </c>
      <c r="G76" s="1612">
        <f>E76*F20*L20</f>
        <v>142178.4</v>
      </c>
      <c r="H76" s="1322"/>
      <c r="I76" s="1322"/>
      <c r="J76" s="1613"/>
      <c r="L76" s="1613"/>
      <c r="M76" s="1322"/>
      <c r="N76" s="1614" t="s">
        <v>335</v>
      </c>
      <c r="O76" s="1619"/>
      <c r="P76" s="1619"/>
      <c r="Q76" s="1619"/>
      <c r="R76" s="1619"/>
      <c r="S76" s="1619"/>
      <c r="AC76" s="1620">
        <f>G76+L76</f>
        <v>142178.4</v>
      </c>
      <c r="AD76" s="1591"/>
    </row>
    <row r="77" spans="1:30" ht="16.5" customHeight="1">
      <c r="A77" s="1332"/>
      <c r="B77" s="1333"/>
      <c r="C77" s="1337"/>
      <c r="D77" s="1450"/>
      <c r="E77" s="1611"/>
      <c r="F77" s="1611"/>
      <c r="G77" s="1612"/>
      <c r="H77" s="1322"/>
      <c r="I77" s="1322"/>
      <c r="J77" s="1613"/>
      <c r="L77" s="1613"/>
      <c r="M77" s="1322"/>
      <c r="N77" s="1621"/>
      <c r="O77" s="1619"/>
      <c r="P77" s="1619"/>
      <c r="Q77" s="1619"/>
      <c r="R77" s="1619"/>
      <c r="S77" s="1619"/>
      <c r="AC77" s="1620"/>
      <c r="AD77" s="1591"/>
    </row>
    <row r="78" spans="1:30" ht="16.5" customHeight="1">
      <c r="A78" s="1332"/>
      <c r="B78" s="1333"/>
      <c r="C78" s="1337"/>
      <c r="D78" s="1606" t="s">
        <v>144</v>
      </c>
      <c r="E78" s="1450" t="s">
        <v>145</v>
      </c>
      <c r="F78" s="1622"/>
      <c r="G78" s="1450" t="s">
        <v>125</v>
      </c>
      <c r="I78" s="1618"/>
      <c r="J78" s="1607" t="s">
        <v>186</v>
      </c>
      <c r="L78" s="1608"/>
      <c r="M78" s="1618"/>
      <c r="N78" s="1617"/>
      <c r="O78" s="1609"/>
      <c r="P78" s="1609"/>
      <c r="Q78" s="1609"/>
      <c r="R78" s="1609"/>
      <c r="S78" s="1609"/>
      <c r="AC78" s="1616"/>
      <c r="AD78" s="1591"/>
    </row>
    <row r="79" spans="1:30" ht="16.5" customHeight="1">
      <c r="A79" s="1332"/>
      <c r="B79" s="1333"/>
      <c r="C79" s="1337"/>
      <c r="D79" s="1450" t="s">
        <v>321</v>
      </c>
      <c r="E79" s="1611" t="s">
        <v>322</v>
      </c>
      <c r="F79" s="1623"/>
      <c r="G79" s="1611">
        <v>132</v>
      </c>
      <c r="H79" s="1322"/>
      <c r="I79" s="1322"/>
      <c r="J79" s="1612">
        <f aca="true" t="shared" si="1" ref="J79:J86">$F$21*$L$20</f>
        <v>150392.90399999998</v>
      </c>
      <c r="L79" s="1613"/>
      <c r="M79" s="1322"/>
      <c r="N79" s="1621"/>
      <c r="O79" s="1619"/>
      <c r="P79" s="1619"/>
      <c r="Q79" s="1619"/>
      <c r="R79" s="1619"/>
      <c r="S79" s="1619"/>
      <c r="AC79" s="1620">
        <f aca="true" t="shared" si="2" ref="AC79:AC86">J79</f>
        <v>150392.90399999998</v>
      </c>
      <c r="AD79" s="1591"/>
    </row>
    <row r="80" spans="1:30" ht="16.5" customHeight="1">
      <c r="A80" s="1332"/>
      <c r="B80" s="1333"/>
      <c r="C80" s="1337"/>
      <c r="D80" s="1450" t="s">
        <v>321</v>
      </c>
      <c r="E80" s="1611" t="s">
        <v>323</v>
      </c>
      <c r="F80" s="1623"/>
      <c r="G80" s="1611">
        <v>132</v>
      </c>
      <c r="H80" s="1322"/>
      <c r="I80" s="1322"/>
      <c r="J80" s="1612">
        <f t="shared" si="1"/>
        <v>150392.90399999998</v>
      </c>
      <c r="L80" s="1613"/>
      <c r="M80" s="1322"/>
      <c r="N80" s="1621"/>
      <c r="O80" s="1619"/>
      <c r="P80" s="1619"/>
      <c r="Q80" s="1619"/>
      <c r="R80" s="1619"/>
      <c r="S80" s="1619"/>
      <c r="AC80" s="1620">
        <f t="shared" si="2"/>
        <v>150392.90399999998</v>
      </c>
      <c r="AD80" s="1591"/>
    </row>
    <row r="81" spans="1:30" ht="16.5" customHeight="1">
      <c r="A81" s="1332"/>
      <c r="B81" s="1333"/>
      <c r="C81" s="1337"/>
      <c r="D81" s="1450" t="s">
        <v>321</v>
      </c>
      <c r="E81" s="1611" t="s">
        <v>324</v>
      </c>
      <c r="F81" s="1623"/>
      <c r="G81" s="1611">
        <v>132</v>
      </c>
      <c r="H81" s="1322"/>
      <c r="I81" s="1322"/>
      <c r="J81" s="1612">
        <f t="shared" si="1"/>
        <v>150392.90399999998</v>
      </c>
      <c r="L81" s="1613"/>
      <c r="M81" s="1322"/>
      <c r="N81" s="1621"/>
      <c r="O81" s="1619"/>
      <c r="P81" s="1619"/>
      <c r="Q81" s="1619"/>
      <c r="R81" s="1619"/>
      <c r="S81" s="1619"/>
      <c r="AC81" s="1620">
        <f t="shared" si="2"/>
        <v>150392.90399999998</v>
      </c>
      <c r="AD81" s="1591"/>
    </row>
    <row r="82" spans="1:30" ht="16.5" customHeight="1">
      <c r="A82" s="1332"/>
      <c r="B82" s="1333"/>
      <c r="C82" s="1337"/>
      <c r="D82" s="1450" t="s">
        <v>321</v>
      </c>
      <c r="E82" s="1611" t="s">
        <v>325</v>
      </c>
      <c r="F82" s="1623"/>
      <c r="G82" s="1611">
        <v>132</v>
      </c>
      <c r="H82" s="1322"/>
      <c r="I82" s="1322"/>
      <c r="J82" s="1612">
        <f t="shared" si="1"/>
        <v>150392.90399999998</v>
      </c>
      <c r="L82" s="1613"/>
      <c r="M82" s="1322"/>
      <c r="N82" s="1621"/>
      <c r="O82" s="1619"/>
      <c r="P82" s="1619"/>
      <c r="Q82" s="1619"/>
      <c r="R82" s="1619"/>
      <c r="S82" s="1619"/>
      <c r="AC82" s="1620">
        <f t="shared" si="2"/>
        <v>150392.90399999998</v>
      </c>
      <c r="AD82" s="1591"/>
    </row>
    <row r="83" spans="1:30" ht="16.5" customHeight="1">
      <c r="A83" s="1332"/>
      <c r="B83" s="1333"/>
      <c r="C83" s="1337"/>
      <c r="D83" s="1450" t="s">
        <v>321</v>
      </c>
      <c r="E83" s="1611" t="s">
        <v>326</v>
      </c>
      <c r="F83" s="1623"/>
      <c r="G83" s="1611">
        <v>132</v>
      </c>
      <c r="H83" s="1322"/>
      <c r="I83" s="1322"/>
      <c r="J83" s="1612">
        <f t="shared" si="1"/>
        <v>150392.90399999998</v>
      </c>
      <c r="L83" s="1613"/>
      <c r="M83" s="1322"/>
      <c r="N83" s="1621"/>
      <c r="O83" s="1619"/>
      <c r="P83" s="1619"/>
      <c r="Q83" s="1619"/>
      <c r="R83" s="1619"/>
      <c r="S83" s="1619"/>
      <c r="AC83" s="1620">
        <f t="shared" si="2"/>
        <v>150392.90399999998</v>
      </c>
      <c r="AD83" s="1591"/>
    </row>
    <row r="84" spans="1:30" ht="16.5" customHeight="1">
      <c r="A84" s="1332"/>
      <c r="B84" s="1333"/>
      <c r="C84" s="1337"/>
      <c r="D84" s="1450" t="s">
        <v>327</v>
      </c>
      <c r="E84" s="1611" t="s">
        <v>328</v>
      </c>
      <c r="F84" s="1623"/>
      <c r="G84" s="1611">
        <v>132</v>
      </c>
      <c r="H84" s="1322"/>
      <c r="I84" s="1322"/>
      <c r="J84" s="1612">
        <f t="shared" si="1"/>
        <v>150392.90399999998</v>
      </c>
      <c r="L84" s="1613"/>
      <c r="M84" s="1322"/>
      <c r="N84" s="1621"/>
      <c r="O84" s="1619"/>
      <c r="P84" s="1619"/>
      <c r="Q84" s="1619"/>
      <c r="R84" s="1619"/>
      <c r="S84" s="1619"/>
      <c r="AC84" s="1620">
        <f t="shared" si="2"/>
        <v>150392.90399999998</v>
      </c>
      <c r="AD84" s="1591"/>
    </row>
    <row r="85" spans="1:30" ht="16.5" customHeight="1">
      <c r="A85" s="1332"/>
      <c r="B85" s="1333"/>
      <c r="C85" s="1337"/>
      <c r="D85" s="1450" t="s">
        <v>327</v>
      </c>
      <c r="E85" s="1611" t="s">
        <v>329</v>
      </c>
      <c r="F85" s="1623"/>
      <c r="G85" s="1611">
        <v>132</v>
      </c>
      <c r="H85" s="1322"/>
      <c r="I85" s="1322"/>
      <c r="J85" s="1612">
        <f t="shared" si="1"/>
        <v>150392.90399999998</v>
      </c>
      <c r="L85" s="1613"/>
      <c r="M85" s="1322"/>
      <c r="N85" s="1621"/>
      <c r="O85" s="1619"/>
      <c r="P85" s="1619"/>
      <c r="Q85" s="1619"/>
      <c r="R85" s="1619"/>
      <c r="S85" s="1619"/>
      <c r="AC85" s="1620">
        <f t="shared" si="2"/>
        <v>150392.90399999998</v>
      </c>
      <c r="AD85" s="1591"/>
    </row>
    <row r="86" spans="1:30" ht="16.5" customHeight="1">
      <c r="A86" s="1332"/>
      <c r="B86" s="1333"/>
      <c r="C86" s="1337"/>
      <c r="D86" s="1450" t="s">
        <v>330</v>
      </c>
      <c r="E86" s="1611" t="s">
        <v>331</v>
      </c>
      <c r="F86" s="1623"/>
      <c r="G86" s="1611">
        <v>132</v>
      </c>
      <c r="H86" s="1322"/>
      <c r="I86" s="1322"/>
      <c r="J86" s="1612">
        <f t="shared" si="1"/>
        <v>150392.90399999998</v>
      </c>
      <c r="L86" s="1613"/>
      <c r="M86" s="1322"/>
      <c r="N86" s="1621"/>
      <c r="O86" s="1619"/>
      <c r="P86" s="1619"/>
      <c r="Q86" s="1619"/>
      <c r="R86" s="1619"/>
      <c r="S86" s="1619"/>
      <c r="AC86" s="1620">
        <f t="shared" si="2"/>
        <v>150392.90399999998</v>
      </c>
      <c r="AD86" s="1591"/>
    </row>
    <row r="87" spans="1:30" ht="16.5" customHeight="1" thickBot="1">
      <c r="A87" s="1332"/>
      <c r="B87" s="1333"/>
      <c r="C87" s="1337"/>
      <c r="D87" s="1450"/>
      <c r="E87" s="1611"/>
      <c r="F87" s="1611"/>
      <c r="G87" s="1612"/>
      <c r="H87" s="1322"/>
      <c r="I87" s="1322"/>
      <c r="J87" s="1612"/>
      <c r="L87" s="1613"/>
      <c r="M87" s="1322"/>
      <c r="N87" s="1621"/>
      <c r="O87" s="1619"/>
      <c r="P87" s="1619"/>
      <c r="Q87" s="1619"/>
      <c r="R87" s="1619"/>
      <c r="S87" s="1619"/>
      <c r="AC87" s="1620"/>
      <c r="AD87" s="1591"/>
    </row>
    <row r="88" spans="1:30" ht="16.5" customHeight="1" thickBot="1" thickTop="1">
      <c r="A88" s="1332"/>
      <c r="B88" s="1333"/>
      <c r="C88" s="1337"/>
      <c r="D88" s="1599"/>
      <c r="E88" s="1342"/>
      <c r="F88" s="1450"/>
      <c r="G88" s="1450"/>
      <c r="H88" s="1451"/>
      <c r="J88" s="1450"/>
      <c r="L88" s="1624"/>
      <c r="M88" s="1617"/>
      <c r="N88" s="1617"/>
      <c r="O88" s="1609"/>
      <c r="P88" s="1609"/>
      <c r="Q88" s="1609"/>
      <c r="R88" s="1609"/>
      <c r="S88" s="1609"/>
      <c r="AB88" s="1625" t="s">
        <v>332</v>
      </c>
      <c r="AC88" s="1626">
        <f>SUM(AC69:AC86)</f>
        <v>3920394.4132960006</v>
      </c>
      <c r="AD88" s="1591"/>
    </row>
    <row r="89" spans="2:30" ht="16.5" customHeight="1" thickBot="1" thickTop="1">
      <c r="B89" s="1333"/>
      <c r="C89" s="1604" t="s">
        <v>128</v>
      </c>
      <c r="D89" s="1627" t="s">
        <v>129</v>
      </c>
      <c r="E89" s="1450"/>
      <c r="F89" s="1628"/>
      <c r="G89" s="1449"/>
      <c r="H89" s="1599"/>
      <c r="I89" s="1599"/>
      <c r="J89" s="1599"/>
      <c r="K89" s="1450"/>
      <c r="L89" s="1450"/>
      <c r="M89" s="1599"/>
      <c r="N89" s="1450"/>
      <c r="O89" s="1599"/>
      <c r="P89" s="1599"/>
      <c r="Q89" s="1599"/>
      <c r="R89" s="1599"/>
      <c r="S89" s="1599"/>
      <c r="T89" s="1599"/>
      <c r="U89" s="1599"/>
      <c r="AC89" s="1599"/>
      <c r="AD89" s="1591"/>
    </row>
    <row r="90" spans="2:30" s="1332" customFormat="1" ht="16.5" customHeight="1" thickBot="1" thickTop="1">
      <c r="B90" s="1333"/>
      <c r="C90" s="1337"/>
      <c r="D90" s="1606" t="s">
        <v>130</v>
      </c>
      <c r="E90" s="1629">
        <f>10*K64*K26/AC88</f>
        <v>3629.4599921367603</v>
      </c>
      <c r="G90" s="1449"/>
      <c r="L90" s="1450"/>
      <c r="N90" s="1450"/>
      <c r="O90" s="1451"/>
      <c r="V90" s="1293"/>
      <c r="W90" s="1293"/>
      <c r="AB90" s="1625" t="s">
        <v>333</v>
      </c>
      <c r="AC90" s="1626">
        <v>2316713.9720799997</v>
      </c>
      <c r="AD90" s="1591"/>
    </row>
    <row r="91" spans="2:30" s="1332" customFormat="1" ht="16.5" customHeight="1" thickTop="1">
      <c r="B91" s="1333"/>
      <c r="C91" s="1337"/>
      <c r="E91" s="1630"/>
      <c r="F91" s="1348"/>
      <c r="G91" s="1449"/>
      <c r="J91" s="1449"/>
      <c r="K91" s="1464"/>
      <c r="L91" s="1450"/>
      <c r="M91" s="1450"/>
      <c r="N91" s="1450"/>
      <c r="O91" s="1451"/>
      <c r="P91" s="1450"/>
      <c r="Q91" s="1450"/>
      <c r="R91" s="1463"/>
      <c r="S91" s="1463"/>
      <c r="T91" s="1463"/>
      <c r="U91" s="1631"/>
      <c r="V91" s="1293"/>
      <c r="W91" s="1293"/>
      <c r="AC91" s="1631"/>
      <c r="AD91" s="1591"/>
    </row>
    <row r="92" spans="2:30" ht="16.5" customHeight="1">
      <c r="B92" s="1333"/>
      <c r="C92" s="1337"/>
      <c r="D92" s="1632"/>
      <c r="E92" s="1633"/>
      <c r="F92" s="1348"/>
      <c r="G92" s="1449"/>
      <c r="H92" s="1599"/>
      <c r="I92" s="1599"/>
      <c r="N92" s="1450"/>
      <c r="O92" s="1451"/>
      <c r="P92" s="1450"/>
      <c r="Q92" s="1450"/>
      <c r="R92" s="1618"/>
      <c r="S92" s="1618"/>
      <c r="T92" s="1618"/>
      <c r="U92" s="1617"/>
      <c r="AC92" s="1617"/>
      <c r="AD92" s="1591"/>
    </row>
    <row r="93" spans="2:30" ht="16.5" customHeight="1" thickBot="1">
      <c r="B93" s="1333"/>
      <c r="C93" s="1337"/>
      <c r="D93" s="1632"/>
      <c r="E93" s="1633"/>
      <c r="F93" s="1348"/>
      <c r="G93" s="1449"/>
      <c r="H93" s="1599"/>
      <c r="I93" s="1599"/>
      <c r="N93" s="1450"/>
      <c r="O93" s="1451"/>
      <c r="P93" s="1450"/>
      <c r="Q93" s="1450"/>
      <c r="R93" s="1618"/>
      <c r="S93" s="1618"/>
      <c r="T93" s="1618"/>
      <c r="U93" s="1617"/>
      <c r="AC93" s="1617"/>
      <c r="AD93" s="1591"/>
    </row>
    <row r="94" spans="2:30" s="1634" customFormat="1" ht="21" thickBot="1" thickTop="1">
      <c r="B94" s="1635"/>
      <c r="C94" s="1636"/>
      <c r="D94" s="1637"/>
      <c r="E94" s="1638"/>
      <c r="F94" s="1639"/>
      <c r="G94" s="1640"/>
      <c r="I94" s="1293"/>
      <c r="J94" s="1641" t="s">
        <v>132</v>
      </c>
      <c r="K94" s="1642">
        <f>IF(E90&gt;3*K26,K26*3,E90)</f>
        <v>3629.4599921367603</v>
      </c>
      <c r="M94" s="1643"/>
      <c r="N94" s="1644" t="s">
        <v>334</v>
      </c>
      <c r="O94" s="1645"/>
      <c r="P94" s="1643"/>
      <c r="Q94" s="1643"/>
      <c r="R94" s="1646"/>
      <c r="S94" s="1646"/>
      <c r="T94" s="1646"/>
      <c r="U94" s="1647"/>
      <c r="V94" s="1293"/>
      <c r="W94" s="1293"/>
      <c r="AC94" s="1647"/>
      <c r="AD94" s="1648"/>
    </row>
    <row r="95" spans="2:30" ht="16.5" customHeight="1" thickBot="1" thickTop="1">
      <c r="B95" s="1649"/>
      <c r="C95" s="1650"/>
      <c r="D95" s="1650"/>
      <c r="E95" s="1650"/>
      <c r="F95" s="1650"/>
      <c r="G95" s="1650"/>
      <c r="H95" s="1650"/>
      <c r="I95" s="1650"/>
      <c r="J95" s="1650"/>
      <c r="K95" s="1650"/>
      <c r="L95" s="1650"/>
      <c r="M95" s="1650"/>
      <c r="N95" s="1650"/>
      <c r="O95" s="1650"/>
      <c r="P95" s="1650"/>
      <c r="Q95" s="1650"/>
      <c r="R95" s="1650"/>
      <c r="S95" s="1650"/>
      <c r="T95" s="1650"/>
      <c r="U95" s="1650"/>
      <c r="V95" s="1651"/>
      <c r="W95" s="1651"/>
      <c r="X95" s="1651"/>
      <c r="Y95" s="1651"/>
      <c r="Z95" s="1651"/>
      <c r="AA95" s="1651"/>
      <c r="AB95" s="1651"/>
      <c r="AC95" s="1650"/>
      <c r="AD95" s="1652"/>
    </row>
    <row r="96" spans="2:23" ht="16.5" customHeight="1" thickTop="1">
      <c r="B96" s="1329"/>
      <c r="C96" s="1653"/>
      <c r="W96" s="1329"/>
    </row>
  </sheetData>
  <sheetProtection password="CC12"/>
  <mergeCells count="32">
    <mergeCell ref="F59:G59"/>
    <mergeCell ref="P59:Q59"/>
    <mergeCell ref="F60:G60"/>
    <mergeCell ref="P60:Q60"/>
    <mergeCell ref="F61:G61"/>
    <mergeCell ref="P61:Q61"/>
    <mergeCell ref="F53:G53"/>
    <mergeCell ref="O53:Q53"/>
    <mergeCell ref="F56:G56"/>
    <mergeCell ref="F57:G57"/>
    <mergeCell ref="P57:Q57"/>
    <mergeCell ref="F58:G58"/>
    <mergeCell ref="P58:Q58"/>
    <mergeCell ref="F50:G50"/>
    <mergeCell ref="O50:Q50"/>
    <mergeCell ref="F51:G51"/>
    <mergeCell ref="O51:Q51"/>
    <mergeCell ref="F52:G52"/>
    <mergeCell ref="O52:Q52"/>
    <mergeCell ref="P44:Q44"/>
    <mergeCell ref="F47:G47"/>
    <mergeCell ref="O47:Q47"/>
    <mergeCell ref="F48:G48"/>
    <mergeCell ref="O48:Q48"/>
    <mergeCell ref="F49:G49"/>
    <mergeCell ref="O49:Q49"/>
    <mergeCell ref="P38:Q38"/>
    <mergeCell ref="P39:Q39"/>
    <mergeCell ref="P40:Q40"/>
    <mergeCell ref="P41:Q41"/>
    <mergeCell ref="P42:Q42"/>
    <mergeCell ref="P43:Q43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portrait" paperSize="9" scale="36" r:id="rId4"/>
  <headerFooter alignWithMargins="0">
    <oddFooter>&amp;L&amp;"Times New Roman,Normal"&amp;8&amp;Z&amp;F</oddFooter>
  </headerFooter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0"/>
  <dimension ref="A1:AD55"/>
  <sheetViews>
    <sheetView zoomScale="75" zoomScaleNormal="75" zoomScalePageLayoutView="0" workbookViewId="0" topLeftCell="C13">
      <selection activeCell="M20" sqref="M20"/>
    </sheetView>
  </sheetViews>
  <sheetFormatPr defaultColWidth="11.421875" defaultRowHeight="12.75"/>
  <cols>
    <col min="1" max="1" width="23.421875" style="7" customWidth="1"/>
    <col min="2" max="2" width="19.140625" style="7" customWidth="1"/>
    <col min="3" max="3" width="4.7109375" style="7" customWidth="1"/>
    <col min="4" max="4" width="32.28125" style="7" customWidth="1"/>
    <col min="5" max="5" width="24.140625" style="7" customWidth="1"/>
    <col min="6" max="6" width="16.57421875" style="7" customWidth="1"/>
    <col min="7" max="7" width="13.28125" style="7" bestFit="1" customWidth="1"/>
    <col min="8" max="8" width="7.00390625" style="7" hidden="1" customWidth="1"/>
    <col min="9" max="11" width="18.7109375" style="7" customWidth="1"/>
    <col min="12" max="13" width="10.7109375" style="7" customWidth="1"/>
    <col min="14" max="14" width="9.7109375" style="7" customWidth="1"/>
    <col min="15" max="15" width="10.57421875" style="7" customWidth="1"/>
    <col min="16" max="16" width="5.28125" style="7" hidden="1" customWidth="1"/>
    <col min="17" max="17" width="13.140625" style="7" hidden="1" customWidth="1"/>
    <col min="18" max="19" width="4.00390625" style="7" hidden="1" customWidth="1"/>
    <col min="20" max="20" width="12.28125" style="7" hidden="1" customWidth="1"/>
    <col min="21" max="21" width="14.8515625" style="7" customWidth="1"/>
    <col min="22" max="22" width="20.7109375" style="7" customWidth="1"/>
    <col min="23" max="23" width="19.140625" style="7" customWidth="1"/>
    <col min="24" max="24" width="17.7109375" style="7" customWidth="1"/>
    <col min="25" max="25" width="12.8515625" style="7" customWidth="1"/>
    <col min="26" max="26" width="14.28125" style="7" customWidth="1"/>
    <col min="27" max="27" width="24.28125" style="7" customWidth="1"/>
    <col min="28" max="28" width="9.7109375" style="7" customWidth="1"/>
    <col min="29" max="29" width="17.28125" style="7" customWidth="1"/>
    <col min="30" max="30" width="25.7109375" style="7" customWidth="1"/>
    <col min="31" max="31" width="4.140625" style="7" customWidth="1"/>
    <col min="32" max="32" width="7.140625" style="7" customWidth="1"/>
    <col min="33" max="33" width="5.28125" style="7" customWidth="1"/>
    <col min="34" max="34" width="5.421875" style="7" customWidth="1"/>
    <col min="35" max="35" width="4.7109375" style="7" customWidth="1"/>
    <col min="36" max="36" width="5.28125" style="7" customWidth="1"/>
    <col min="37" max="38" width="13.28125" style="7" customWidth="1"/>
    <col min="39" max="39" width="6.57421875" style="7" customWidth="1"/>
    <col min="40" max="40" width="6.421875" style="7" customWidth="1"/>
    <col min="41" max="44" width="11.421875" style="7" customWidth="1"/>
    <col min="45" max="45" width="12.7109375" style="7" customWidth="1"/>
    <col min="46" max="48" width="11.421875" style="7" customWidth="1"/>
    <col min="49" max="49" width="21.00390625" style="7" customWidth="1"/>
    <col min="50" max="16384" width="11.421875" style="7" customWidth="1"/>
  </cols>
  <sheetData>
    <row r="1" spans="1:30" ht="13.5">
      <c r="A1" s="81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5"/>
      <c r="AD1" s="875"/>
    </row>
    <row r="2" spans="1:23" ht="27" customHeight="1">
      <c r="A2" s="8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30" s="603" customFormat="1" ht="30.75">
      <c r="A3" s="600"/>
      <c r="B3" s="601" t="str">
        <f>+'TOT-0815'!B2</f>
        <v>ANEXO III al Memorándum D.T.E.E. N°   580 / 2016          .-</v>
      </c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AB3" s="602"/>
      <c r="AC3" s="602"/>
      <c r="AD3" s="602"/>
    </row>
    <row r="4" spans="1:2" s="10" customFormat="1" ht="11.25">
      <c r="A4" s="824" t="s">
        <v>2</v>
      </c>
      <c r="B4" s="275"/>
    </row>
    <row r="5" spans="1:2" s="10" customFormat="1" ht="12" thickBot="1">
      <c r="A5" s="824" t="s">
        <v>3</v>
      </c>
      <c r="B5" s="824"/>
    </row>
    <row r="6" spans="1:23" ht="16.5" customHeight="1" thickTop="1">
      <c r="A6" s="6"/>
      <c r="B6" s="83"/>
      <c r="C6" s="84"/>
      <c r="D6" s="84"/>
      <c r="E6" s="85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6"/>
    </row>
    <row r="7" spans="1:23" ht="20.25">
      <c r="A7" s="6"/>
      <c r="B7" s="47"/>
      <c r="C7" s="8"/>
      <c r="D7" s="88" t="s">
        <v>88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05"/>
      <c r="Q7" s="605"/>
      <c r="R7" s="8"/>
      <c r="S7" s="8"/>
      <c r="T7" s="8"/>
      <c r="U7" s="8"/>
      <c r="V7" s="8"/>
      <c r="W7" s="91"/>
    </row>
    <row r="8" spans="1:23" ht="16.5" customHeight="1">
      <c r="A8" s="6"/>
      <c r="B8" s="4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1"/>
    </row>
    <row r="9" spans="2:23" s="26" customFormat="1" ht="20.25">
      <c r="B9" s="35"/>
      <c r="C9" s="34"/>
      <c r="D9" s="88" t="s">
        <v>89</v>
      </c>
      <c r="E9" s="34"/>
      <c r="F9" s="34"/>
      <c r="G9" s="34"/>
      <c r="H9" s="34"/>
      <c r="N9" s="34"/>
      <c r="O9" s="34"/>
      <c r="P9" s="263"/>
      <c r="Q9" s="263"/>
      <c r="R9" s="34"/>
      <c r="S9" s="34"/>
      <c r="T9" s="34"/>
      <c r="U9" s="34"/>
      <c r="V9" s="34"/>
      <c r="W9" s="264"/>
    </row>
    <row r="10" spans="1:23" ht="16.5" customHeight="1">
      <c r="A10" s="6"/>
      <c r="B10" s="4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1"/>
    </row>
    <row r="11" spans="2:23" s="26" customFormat="1" ht="20.25">
      <c r="B11" s="35"/>
      <c r="C11" s="34"/>
      <c r="D11" s="88" t="s">
        <v>349</v>
      </c>
      <c r="E11" s="34"/>
      <c r="F11" s="34"/>
      <c r="G11" s="34"/>
      <c r="H11" s="34"/>
      <c r="N11" s="34"/>
      <c r="O11" s="34"/>
      <c r="P11" s="263"/>
      <c r="Q11" s="263"/>
      <c r="R11" s="34"/>
      <c r="S11" s="34"/>
      <c r="T11" s="34"/>
      <c r="U11" s="34"/>
      <c r="V11" s="34"/>
      <c r="W11" s="264"/>
    </row>
    <row r="12" spans="1:23" ht="16.5" customHeight="1">
      <c r="A12" s="6"/>
      <c r="B12" s="47"/>
      <c r="C12" s="8"/>
      <c r="D12" s="8"/>
      <c r="E12" s="6"/>
      <c r="F12" s="6"/>
      <c r="G12" s="6"/>
      <c r="H12" s="6"/>
      <c r="I12" s="92"/>
      <c r="J12" s="92"/>
      <c r="K12" s="92"/>
      <c r="L12" s="92"/>
      <c r="M12" s="92"/>
      <c r="N12" s="92"/>
      <c r="O12" s="92"/>
      <c r="P12" s="92"/>
      <c r="Q12" s="92"/>
      <c r="R12" s="8"/>
      <c r="S12" s="8"/>
      <c r="T12" s="8"/>
      <c r="U12" s="8"/>
      <c r="V12" s="8"/>
      <c r="W12" s="91"/>
    </row>
    <row r="13" spans="2:23" s="26" customFormat="1" ht="19.5">
      <c r="B13" s="27" t="str">
        <f>'TOT-0815'!B14</f>
        <v>Desde el 01 al 31 de agosto de 2015</v>
      </c>
      <c r="C13" s="28"/>
      <c r="D13" s="31"/>
      <c r="E13" s="31"/>
      <c r="F13" s="31"/>
      <c r="G13" s="31"/>
      <c r="H13" s="31"/>
      <c r="I13" s="32"/>
      <c r="J13" s="18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606"/>
      <c r="V13" s="606"/>
      <c r="W13" s="33"/>
    </row>
    <row r="14" spans="1:23" ht="16.5" customHeight="1">
      <c r="A14" s="6"/>
      <c r="B14" s="47"/>
      <c r="C14" s="8"/>
      <c r="D14" s="8"/>
      <c r="E14" s="77"/>
      <c r="F14" s="77"/>
      <c r="G14" s="8"/>
      <c r="H14" s="8"/>
      <c r="I14" s="8"/>
      <c r="J14" s="608"/>
      <c r="K14" s="8"/>
      <c r="L14" s="8"/>
      <c r="M14" s="8"/>
      <c r="N14" s="6"/>
      <c r="O14" s="6"/>
      <c r="P14" s="8"/>
      <c r="Q14" s="8"/>
      <c r="R14" s="8"/>
      <c r="S14" s="8"/>
      <c r="T14" s="8"/>
      <c r="U14" s="8"/>
      <c r="V14" s="8"/>
      <c r="W14" s="91"/>
    </row>
    <row r="15" spans="1:23" ht="16.5" customHeight="1">
      <c r="A15" s="6"/>
      <c r="B15" s="47"/>
      <c r="C15" s="8"/>
      <c r="D15" s="8"/>
      <c r="E15" s="77"/>
      <c r="F15" s="77"/>
      <c r="G15" s="8"/>
      <c r="H15" s="8"/>
      <c r="I15" s="609"/>
      <c r="J15" s="8"/>
      <c r="K15" s="239"/>
      <c r="M15" s="8"/>
      <c r="N15" s="6"/>
      <c r="O15" s="6"/>
      <c r="P15" s="8"/>
      <c r="Q15" s="8"/>
      <c r="R15" s="8"/>
      <c r="S15" s="8"/>
      <c r="T15" s="8"/>
      <c r="U15" s="8"/>
      <c r="V15" s="8"/>
      <c r="W15" s="91"/>
    </row>
    <row r="16" spans="1:23" ht="16.5" customHeight="1">
      <c r="A16" s="6"/>
      <c r="B16" s="47"/>
      <c r="C16" s="8"/>
      <c r="D16" s="8"/>
      <c r="E16" s="77"/>
      <c r="F16" s="77"/>
      <c r="G16" s="8"/>
      <c r="H16" s="8"/>
      <c r="I16" s="609"/>
      <c r="J16" s="8"/>
      <c r="K16" s="239"/>
      <c r="M16" s="8"/>
      <c r="N16" s="6"/>
      <c r="O16" s="6"/>
      <c r="P16" s="8"/>
      <c r="Q16" s="8"/>
      <c r="R16" s="8"/>
      <c r="S16" s="8"/>
      <c r="T16" s="8"/>
      <c r="U16" s="8"/>
      <c r="V16" s="8"/>
      <c r="W16" s="91"/>
    </row>
    <row r="17" spans="1:23" ht="16.5" customHeight="1" thickBot="1">
      <c r="A17" s="6"/>
      <c r="B17" s="47"/>
      <c r="C17" s="65" t="s">
        <v>90</v>
      </c>
      <c r="D17" s="4" t="s">
        <v>91</v>
      </c>
      <c r="E17" s="77"/>
      <c r="F17" s="77"/>
      <c r="G17" s="8"/>
      <c r="H17" s="8"/>
      <c r="I17" s="8"/>
      <c r="J17" s="608"/>
      <c r="K17" s="8"/>
      <c r="L17" s="8"/>
      <c r="M17" s="8"/>
      <c r="N17" s="6"/>
      <c r="O17" s="6"/>
      <c r="P17" s="8"/>
      <c r="Q17" s="8"/>
      <c r="R17" s="8"/>
      <c r="S17" s="8"/>
      <c r="T17" s="8"/>
      <c r="U17" s="8"/>
      <c r="V17" s="8"/>
      <c r="W17" s="91"/>
    </row>
    <row r="18" spans="2:23" s="19" customFormat="1" ht="16.5" customHeight="1" thickBot="1">
      <c r="B18" s="610"/>
      <c r="C18" s="21"/>
      <c r="D18" s="611"/>
      <c r="E18" s="612"/>
      <c r="F18" s="613"/>
      <c r="G18" s="21"/>
      <c r="H18" s="21"/>
      <c r="I18" s="21"/>
      <c r="J18" s="614"/>
      <c r="K18" s="21"/>
      <c r="L18" s="21"/>
      <c r="M18" s="21"/>
      <c r="N18" s="876" t="s">
        <v>36</v>
      </c>
      <c r="P18" s="21"/>
      <c r="Q18" s="21"/>
      <c r="R18" s="21"/>
      <c r="S18" s="21"/>
      <c r="T18" s="21"/>
      <c r="U18" s="21"/>
      <c r="V18" s="21"/>
      <c r="W18" s="615"/>
    </row>
    <row r="19" spans="2:23" s="19" customFormat="1" ht="16.5" customHeight="1" thickBot="1">
      <c r="B19" s="610"/>
      <c r="C19" s="21"/>
      <c r="E19" s="619" t="s">
        <v>94</v>
      </c>
      <c r="F19" s="620">
        <v>0.025</v>
      </c>
      <c r="G19" s="617"/>
      <c r="H19" s="21"/>
      <c r="I19" s="99"/>
      <c r="J19" s="100"/>
      <c r="K19" s="899" t="s">
        <v>152</v>
      </c>
      <c r="L19" s="900"/>
      <c r="M19" s="901">
        <v>252.67</v>
      </c>
      <c r="N19" s="902">
        <v>200</v>
      </c>
      <c r="R19" s="21"/>
      <c r="S19" s="21"/>
      <c r="T19" s="21"/>
      <c r="U19" s="21"/>
      <c r="V19" s="21"/>
      <c r="W19" s="615"/>
    </row>
    <row r="20" spans="2:23" s="19" customFormat="1" ht="16.5" customHeight="1">
      <c r="B20" s="610"/>
      <c r="C20" s="21"/>
      <c r="E20" s="611" t="s">
        <v>97</v>
      </c>
      <c r="F20" s="21">
        <f>MID(B13,16,2)*24</f>
        <v>744</v>
      </c>
      <c r="G20" s="21" t="s">
        <v>98</v>
      </c>
      <c r="H20" s="21"/>
      <c r="I20" s="21"/>
      <c r="J20" s="21"/>
      <c r="K20" s="21"/>
      <c r="L20" s="21"/>
      <c r="M20" s="21"/>
      <c r="N20" s="21"/>
      <c r="O20" s="21"/>
      <c r="P20" s="825"/>
      <c r="Q20" s="21"/>
      <c r="R20" s="21"/>
      <c r="S20" s="21"/>
      <c r="T20" s="21"/>
      <c r="U20" s="21"/>
      <c r="V20" s="21"/>
      <c r="W20" s="615"/>
    </row>
    <row r="21" spans="2:23" s="19" customFormat="1" ht="16.5" customHeight="1">
      <c r="B21" s="610"/>
      <c r="C21" s="21"/>
      <c r="E21" s="611" t="s">
        <v>153</v>
      </c>
      <c r="F21" s="611" t="s">
        <v>285</v>
      </c>
      <c r="G21" s="19" t="s">
        <v>96</v>
      </c>
      <c r="H21" s="21"/>
      <c r="I21" s="21"/>
      <c r="J21" s="21"/>
      <c r="K21" s="21"/>
      <c r="L21" s="21"/>
      <c r="M21" s="21"/>
      <c r="N21" s="21"/>
      <c r="O21" s="21"/>
      <c r="P21" s="825"/>
      <c r="Q21" s="21"/>
      <c r="R21" s="21"/>
      <c r="S21" s="21"/>
      <c r="T21" s="21"/>
      <c r="U21" s="21"/>
      <c r="V21" s="21"/>
      <c r="W21" s="615"/>
    </row>
    <row r="22" spans="2:23" s="19" customFormat="1" ht="16.5" customHeight="1">
      <c r="B22" s="610"/>
      <c r="C22" s="21"/>
      <c r="D22" s="21"/>
      <c r="E22" s="622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615"/>
    </row>
    <row r="23" spans="1:23" ht="16.5" customHeight="1">
      <c r="A23" s="6"/>
      <c r="B23" s="47"/>
      <c r="C23" s="65" t="s">
        <v>99</v>
      </c>
      <c r="D23" s="20" t="s">
        <v>178</v>
      </c>
      <c r="I23" s="8"/>
      <c r="J23" s="19"/>
      <c r="O23" s="8"/>
      <c r="P23" s="8"/>
      <c r="Q23" s="8"/>
      <c r="R23" s="8"/>
      <c r="S23" s="8"/>
      <c r="T23" s="8"/>
      <c r="V23" s="8"/>
      <c r="W23" s="91"/>
    </row>
    <row r="24" spans="1:23" ht="10.5" customHeight="1" thickBot="1">
      <c r="A24" s="6"/>
      <c r="B24" s="47"/>
      <c r="C24" s="77"/>
      <c r="D24" s="20"/>
      <c r="I24" s="8"/>
      <c r="J24" s="19"/>
      <c r="O24" s="8"/>
      <c r="P24" s="8"/>
      <c r="Q24" s="8"/>
      <c r="R24" s="8"/>
      <c r="S24" s="8"/>
      <c r="T24" s="8"/>
      <c r="V24" s="8"/>
      <c r="W24" s="91"/>
    </row>
    <row r="25" spans="2:23" s="19" customFormat="1" ht="16.5" customHeight="1" thickBot="1" thickTop="1">
      <c r="B25" s="610"/>
      <c r="C25" s="613"/>
      <c r="D25" s="7"/>
      <c r="E25" s="7"/>
      <c r="F25" s="7"/>
      <c r="G25" s="7"/>
      <c r="H25" s="7"/>
      <c r="I25" s="623" t="s">
        <v>100</v>
      </c>
      <c r="J25" s="877">
        <f>+V46*F19</f>
        <v>219.2382</v>
      </c>
      <c r="L25" s="7"/>
      <c r="S25" s="7"/>
      <c r="T25" s="7"/>
      <c r="U25" s="7"/>
      <c r="W25" s="615"/>
    </row>
    <row r="26" spans="2:23" s="19" customFormat="1" ht="11.25" customHeight="1" thickTop="1">
      <c r="B26" s="610"/>
      <c r="C26" s="613"/>
      <c r="D26" s="21"/>
      <c r="E26" s="622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7"/>
      <c r="W26" s="615"/>
    </row>
    <row r="27" spans="1:23" ht="16.5" customHeight="1">
      <c r="A27" s="6"/>
      <c r="B27" s="47"/>
      <c r="C27" s="65" t="s">
        <v>101</v>
      </c>
      <c r="D27" s="20" t="s">
        <v>179</v>
      </c>
      <c r="E27" s="22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91"/>
    </row>
    <row r="28" spans="1:23" ht="13.5" customHeight="1" thickBot="1">
      <c r="A28" s="19"/>
      <c r="B28" s="47"/>
      <c r="C28" s="613"/>
      <c r="D28" s="613"/>
      <c r="E28" s="697"/>
      <c r="F28" s="622"/>
      <c r="G28" s="698"/>
      <c r="H28" s="698"/>
      <c r="I28" s="699"/>
      <c r="J28" s="699"/>
      <c r="K28" s="699"/>
      <c r="L28" s="699"/>
      <c r="M28" s="699"/>
      <c r="N28" s="699"/>
      <c r="O28" s="700"/>
      <c r="P28" s="699"/>
      <c r="Q28" s="699"/>
      <c r="R28" s="878"/>
      <c r="S28" s="903"/>
      <c r="T28" s="904"/>
      <c r="U28" s="758"/>
      <c r="V28" s="758"/>
      <c r="W28" s="274"/>
    </row>
    <row r="29" spans="1:23" ht="16.5" customHeight="1" thickTop="1">
      <c r="A29" s="19"/>
      <c r="B29" s="47"/>
      <c r="C29" s="305"/>
      <c r="D29" s="224"/>
      <c r="E29" s="224"/>
      <c r="F29" s="751"/>
      <c r="G29" s="752"/>
      <c r="H29" s="753"/>
      <c r="I29" s="754"/>
      <c r="J29" s="755"/>
      <c r="K29" s="756"/>
      <c r="L29" s="757"/>
      <c r="M29" s="753"/>
      <c r="N29" s="758"/>
      <c r="O29" s="226"/>
      <c r="P29" s="759"/>
      <c r="Q29" s="767"/>
      <c r="R29" s="771"/>
      <c r="S29" s="771"/>
      <c r="T29" s="771"/>
      <c r="U29" s="758"/>
      <c r="V29" s="758"/>
      <c r="W29" s="274"/>
    </row>
    <row r="30" spans="1:23" ht="16.5" customHeight="1" thickBot="1">
      <c r="A30" s="19"/>
      <c r="B30" s="47"/>
      <c r="C30" s="305"/>
      <c r="D30" s="224"/>
      <c r="E30" s="224"/>
      <c r="F30" s="751"/>
      <c r="G30" s="752"/>
      <c r="H30" s="753"/>
      <c r="I30" s="754"/>
      <c r="L30" s="757"/>
      <c r="M30" s="753"/>
      <c r="N30" s="769"/>
      <c r="O30" s="770"/>
      <c r="P30" s="759"/>
      <c r="Q30" s="767"/>
      <c r="R30" s="771"/>
      <c r="S30" s="771"/>
      <c r="T30" s="771"/>
      <c r="U30" s="768"/>
      <c r="V30" s="768"/>
      <c r="W30" s="274"/>
    </row>
    <row r="31" spans="2:23" s="6" customFormat="1" ht="33.75" customHeight="1" thickBot="1" thickTop="1">
      <c r="B31" s="47"/>
      <c r="C31" s="103" t="s">
        <v>30</v>
      </c>
      <c r="D31" s="106" t="s">
        <v>59</v>
      </c>
      <c r="E31" s="2864" t="s">
        <v>60</v>
      </c>
      <c r="F31" s="2903"/>
      <c r="G31" s="122" t="s">
        <v>33</v>
      </c>
      <c r="H31" s="323" t="s">
        <v>37</v>
      </c>
      <c r="I31" s="104" t="s">
        <v>38</v>
      </c>
      <c r="J31" s="479" t="s">
        <v>39</v>
      </c>
      <c r="K31" s="481" t="s">
        <v>40</v>
      </c>
      <c r="L31" s="481" t="s">
        <v>41</v>
      </c>
      <c r="M31" s="111" t="s">
        <v>176</v>
      </c>
      <c r="N31" s="2864" t="s">
        <v>44</v>
      </c>
      <c r="O31" s="2865"/>
      <c r="P31" s="482" t="s">
        <v>36</v>
      </c>
      <c r="Q31" s="483" t="s">
        <v>73</v>
      </c>
      <c r="R31" s="484" t="s">
        <v>74</v>
      </c>
      <c r="S31" s="485"/>
      <c r="T31" s="486" t="s">
        <v>49</v>
      </c>
      <c r="U31" s="122" t="s">
        <v>51</v>
      </c>
      <c r="V31" s="322" t="s">
        <v>52</v>
      </c>
      <c r="W31" s="52"/>
    </row>
    <row r="32" spans="2:23" s="6" customFormat="1" ht="16.5" customHeight="1" thickTop="1">
      <c r="B32" s="47"/>
      <c r="C32" s="270"/>
      <c r="D32" s="1656"/>
      <c r="E32" s="2904"/>
      <c r="F32" s="2905"/>
      <c r="G32" s="1656"/>
      <c r="H32" s="905">
        <f>IF(G32=500,$M$19,IF(G32=220,$M$20,$M$21))</f>
        <v>0</v>
      </c>
      <c r="I32" s="906"/>
      <c r="J32" s="907"/>
      <c r="K32" s="908">
        <f>IF(D32="","",(J32-I32)*24)</f>
      </c>
      <c r="L32" s="909">
        <f>IF(D32="","",ROUND((J32-I32)*24*60,0))</f>
      </c>
      <c r="M32" s="879"/>
      <c r="N32" s="2906">
        <f>IF(D32="","",IF(OR(M32="P",M32="RP"),"--","NO"))</f>
      </c>
      <c r="O32" s="2907"/>
      <c r="P32" s="910">
        <f>IF(G32=500,$N$19,IF(G32=220,$N$20,$N$21))</f>
        <v>0</v>
      </c>
      <c r="Q32" s="911" t="str">
        <f>IF(M32="P",H32*P32*ROUND(L32/60,2)*0.1,"--")</f>
        <v>--</v>
      </c>
      <c r="R32" s="490" t="str">
        <f>IF(AND(M32="F",N32="NO"),H32*P32,"--")</f>
        <v>--</v>
      </c>
      <c r="S32" s="491" t="str">
        <f>IF(M32="F",H32*P32*ROUND(L32/60,2),"--")</f>
        <v>--</v>
      </c>
      <c r="T32" s="492" t="str">
        <f>IF(M32="RF",H32*P32*ROUND(L32/60,2),"--")</f>
        <v>--</v>
      </c>
      <c r="U32" s="912">
        <f>IF(D32="","","SI")</f>
      </c>
      <c r="V32" s="913">
        <f>IF(D32="","",SUM(Q32:T32)*IF(U32="SI",1,2))</f>
      </c>
      <c r="W32" s="52"/>
    </row>
    <row r="33" spans="2:23" s="6" customFormat="1" ht="16.5" customHeight="1" thickBot="1">
      <c r="B33" s="47"/>
      <c r="C33" s="898" t="s">
        <v>105</v>
      </c>
      <c r="D33" s="1657" t="s">
        <v>267</v>
      </c>
      <c r="E33" s="2911" t="s">
        <v>300</v>
      </c>
      <c r="F33" s="2912"/>
      <c r="G33" s="1657">
        <v>500</v>
      </c>
      <c r="H33" s="883">
        <f>IF(G33=500,$M$19,IF(G33=220,$M$20,$M$21))</f>
        <v>252.67</v>
      </c>
      <c r="I33" s="1654">
        <v>42235.59930555556</v>
      </c>
      <c r="J33" s="1655">
        <v>42235.74166666667</v>
      </c>
      <c r="K33" s="884">
        <f>IF(D33="","",(J33-I33)*24)</f>
        <v>3.4166666666278616</v>
      </c>
      <c r="L33" s="885">
        <f>IF(D33="","",ROUND((J33-I33)*24*60,0))</f>
        <v>205</v>
      </c>
      <c r="M33" s="782" t="s">
        <v>193</v>
      </c>
      <c r="N33" s="2868" t="s">
        <v>86</v>
      </c>
      <c r="O33" s="2870"/>
      <c r="P33" s="886">
        <f>IF(G33=500,$N$19,IF(G33=220,$N$20,$N$21))</f>
        <v>200</v>
      </c>
      <c r="Q33" s="887" t="str">
        <f>IF(M33="P",H33*P33*ROUND(L33/60,2)*0.1,"--")</f>
        <v>--</v>
      </c>
      <c r="R33" s="888" t="str">
        <f>IF(AND(M33="F",N33="NO"),H33*P33,"--")</f>
        <v>--</v>
      </c>
      <c r="S33" s="889">
        <f>IF(M33="F",H33*P33*ROUND(L33/60,2),"--")</f>
        <v>172826.28</v>
      </c>
      <c r="T33" s="890" t="str">
        <f>IF(M33="RF",H33*P33*ROUND(L33/60,2),"--")</f>
        <v>--</v>
      </c>
      <c r="U33" s="891" t="str">
        <f>IF(D33="","","SI")</f>
        <v>SI</v>
      </c>
      <c r="V33" s="892">
        <f>IF(D33="","",SUM(Q33:T33)*IF(U33="SI",1,2))</f>
        <v>172826.28</v>
      </c>
      <c r="W33" s="52"/>
    </row>
    <row r="34" spans="1:23" ht="17.25" thickBot="1" thickTop="1">
      <c r="A34" s="19"/>
      <c r="B34" s="610"/>
      <c r="C34" s="613"/>
      <c r="D34" s="773"/>
      <c r="E34" s="774"/>
      <c r="F34" s="775"/>
      <c r="G34" s="776"/>
      <c r="H34" s="776"/>
      <c r="I34" s="774"/>
      <c r="J34" s="777"/>
      <c r="K34" s="777"/>
      <c r="L34" s="774"/>
      <c r="M34" s="774"/>
      <c r="N34" s="774"/>
      <c r="O34" s="778"/>
      <c r="P34" s="774"/>
      <c r="Q34" s="774"/>
      <c r="R34" s="779"/>
      <c r="S34" s="780"/>
      <c r="T34" s="780"/>
      <c r="U34" s="781"/>
      <c r="V34" s="867">
        <f>SUM(V32:V33)</f>
        <v>172826.28</v>
      </c>
      <c r="W34" s="766"/>
    </row>
    <row r="35" spans="1:23" ht="17.25" thickBot="1" thickTop="1">
      <c r="A35" s="19"/>
      <c r="B35" s="610"/>
      <c r="C35" s="613"/>
      <c r="D35" s="773"/>
      <c r="E35" s="774"/>
      <c r="F35" s="775"/>
      <c r="G35" s="776"/>
      <c r="H35" s="776"/>
      <c r="I35" s="774"/>
      <c r="J35" s="777"/>
      <c r="K35" s="777"/>
      <c r="L35" s="774"/>
      <c r="M35" s="774"/>
      <c r="N35" s="774"/>
      <c r="O35" s="778"/>
      <c r="P35" s="774"/>
      <c r="Q35" s="774"/>
      <c r="R35" s="779"/>
      <c r="S35" s="780"/>
      <c r="T35" s="780"/>
      <c r="U35" s="781"/>
      <c r="V35" s="772"/>
      <c r="W35" s="766"/>
    </row>
    <row r="36" spans="1:23" ht="17.25" thickBot="1" thickTop="1">
      <c r="A36" s="19"/>
      <c r="B36" s="610"/>
      <c r="C36" s="613"/>
      <c r="D36" s="773"/>
      <c r="E36" s="774"/>
      <c r="F36" s="775"/>
      <c r="G36" s="776"/>
      <c r="H36" s="776"/>
      <c r="I36" s="623" t="s">
        <v>122</v>
      </c>
      <c r="J36" s="877">
        <f>+V34</f>
        <v>172826.28</v>
      </c>
      <c r="L36" s="774"/>
      <c r="M36" s="774"/>
      <c r="N36" s="774"/>
      <c r="O36" s="778"/>
      <c r="P36" s="774"/>
      <c r="Q36" s="774"/>
      <c r="R36" s="779"/>
      <c r="S36" s="780"/>
      <c r="T36" s="780"/>
      <c r="U36" s="781"/>
      <c r="W36" s="766"/>
    </row>
    <row r="37" spans="1:23" ht="13.5" customHeight="1" thickTop="1">
      <c r="A37" s="19"/>
      <c r="B37" s="610"/>
      <c r="C37" s="613"/>
      <c r="D37" s="773"/>
      <c r="E37" s="774"/>
      <c r="F37" s="775"/>
      <c r="G37" s="776"/>
      <c r="H37" s="776"/>
      <c r="I37" s="774"/>
      <c r="J37" s="777"/>
      <c r="K37" s="777"/>
      <c r="L37" s="774"/>
      <c r="M37" s="774"/>
      <c r="N37" s="774"/>
      <c r="O37" s="778"/>
      <c r="P37" s="774"/>
      <c r="Q37" s="774"/>
      <c r="R37" s="779"/>
      <c r="S37" s="780"/>
      <c r="T37" s="780"/>
      <c r="U37" s="781"/>
      <c r="W37" s="766"/>
    </row>
    <row r="38" spans="1:23" ht="16.5" customHeight="1">
      <c r="A38" s="19"/>
      <c r="B38" s="610"/>
      <c r="C38" s="783" t="s">
        <v>123</v>
      </c>
      <c r="D38" s="784" t="s">
        <v>180</v>
      </c>
      <c r="E38" s="774"/>
      <c r="F38" s="775"/>
      <c r="G38" s="776"/>
      <c r="H38" s="776"/>
      <c r="I38" s="774"/>
      <c r="J38" s="777"/>
      <c r="K38" s="777"/>
      <c r="L38" s="774"/>
      <c r="M38" s="774"/>
      <c r="N38" s="774"/>
      <c r="O38" s="778"/>
      <c r="P38" s="774"/>
      <c r="Q38" s="774"/>
      <c r="R38" s="779"/>
      <c r="S38" s="780"/>
      <c r="T38" s="780"/>
      <c r="U38" s="781"/>
      <c r="W38" s="766"/>
    </row>
    <row r="39" spans="1:23" ht="16.5" customHeight="1">
      <c r="A39" s="19"/>
      <c r="B39" s="610"/>
      <c r="C39" s="783"/>
      <c r="D39" s="773"/>
      <c r="E39" s="774"/>
      <c r="F39" s="775"/>
      <c r="G39" s="776"/>
      <c r="H39" s="776"/>
      <c r="I39" s="774"/>
      <c r="J39" s="777"/>
      <c r="K39" s="777"/>
      <c r="L39" s="774"/>
      <c r="M39" s="774"/>
      <c r="N39" s="774"/>
      <c r="O39" s="778"/>
      <c r="P39" s="774"/>
      <c r="Q39" s="774"/>
      <c r="R39" s="774"/>
      <c r="S39" s="779"/>
      <c r="T39" s="780"/>
      <c r="W39" s="766"/>
    </row>
    <row r="40" spans="2:23" s="19" customFormat="1" ht="16.5" customHeight="1">
      <c r="B40" s="610"/>
      <c r="C40" s="613"/>
      <c r="D40" s="785"/>
      <c r="E40" s="797" t="s">
        <v>144</v>
      </c>
      <c r="F40" s="699" t="s">
        <v>125</v>
      </c>
      <c r="G40" s="7" t="s">
        <v>155</v>
      </c>
      <c r="H40" s="709"/>
      <c r="I40" s="2909" t="s">
        <v>187</v>
      </c>
      <c r="J40" s="2909"/>
      <c r="K40" s="895"/>
      <c r="L40" s="895"/>
      <c r="M40" s="895"/>
      <c r="O40" s="786"/>
      <c r="P40" s="7"/>
      <c r="Q40" s="790"/>
      <c r="R40" s="790"/>
      <c r="S40" s="21"/>
      <c r="T40" s="7"/>
      <c r="U40" s="7"/>
      <c r="V40" s="7"/>
      <c r="W40" s="766"/>
    </row>
    <row r="41" spans="2:23" s="19" customFormat="1" ht="16.5" customHeight="1">
      <c r="B41" s="610"/>
      <c r="C41" s="613"/>
      <c r="D41" s="894"/>
      <c r="E41" s="896" t="s">
        <v>169</v>
      </c>
      <c r="F41" s="894">
        <v>500</v>
      </c>
      <c r="G41" s="894">
        <v>1</v>
      </c>
      <c r="H41" s="709"/>
      <c r="I41" s="2910">
        <f>G41*$F$20*$M$19</f>
        <v>187986.47999999998</v>
      </c>
      <c r="J41" s="2910"/>
      <c r="K41" s="895"/>
      <c r="L41" s="895"/>
      <c r="M41" s="895"/>
      <c r="O41" s="2908"/>
      <c r="P41" s="2908"/>
      <c r="Q41" s="2908"/>
      <c r="R41" s="2908"/>
      <c r="S41" s="2908"/>
      <c r="T41" s="2908"/>
      <c r="U41" s="2908"/>
      <c r="V41" s="7"/>
      <c r="W41" s="766"/>
    </row>
    <row r="42" spans="2:23" s="19" customFormat="1" ht="16.5" customHeight="1">
      <c r="B42" s="610"/>
      <c r="C42" s="613"/>
      <c r="D42" s="894"/>
      <c r="E42" s="709"/>
      <c r="F42" s="895"/>
      <c r="G42" s="709"/>
      <c r="H42" s="709"/>
      <c r="I42" s="709"/>
      <c r="J42" s="895"/>
      <c r="K42" s="895"/>
      <c r="L42" s="895"/>
      <c r="M42" s="895"/>
      <c r="O42" s="2908"/>
      <c r="P42" s="2908"/>
      <c r="Q42" s="2908"/>
      <c r="R42" s="2908"/>
      <c r="S42" s="2908"/>
      <c r="T42" s="2908"/>
      <c r="U42" s="2908"/>
      <c r="V42" s="7"/>
      <c r="W42" s="766"/>
    </row>
    <row r="43" spans="2:23" s="19" customFormat="1" ht="16.5" customHeight="1">
      <c r="B43" s="610"/>
      <c r="C43" s="613"/>
      <c r="D43" s="897"/>
      <c r="E43" s="709"/>
      <c r="F43" s="895"/>
      <c r="G43" s="709"/>
      <c r="H43" s="709"/>
      <c r="I43" s="709"/>
      <c r="J43" s="895"/>
      <c r="K43" s="895"/>
      <c r="L43" s="895"/>
      <c r="M43" s="895"/>
      <c r="O43" s="2908"/>
      <c r="P43" s="2908"/>
      <c r="Q43" s="2908"/>
      <c r="R43" s="2908"/>
      <c r="S43" s="2908"/>
      <c r="T43" s="2908"/>
      <c r="U43" s="2908"/>
      <c r="V43" s="7"/>
      <c r="W43" s="766"/>
    </row>
    <row r="44" spans="1:23" ht="16.5" customHeight="1">
      <c r="A44" s="19"/>
      <c r="B44" s="610"/>
      <c r="C44" s="613"/>
      <c r="D44" s="897"/>
      <c r="E44" s="709"/>
      <c r="F44" s="895"/>
      <c r="G44" s="709"/>
      <c r="H44" s="709"/>
      <c r="I44" s="709"/>
      <c r="M44" s="894"/>
      <c r="N44" s="893"/>
      <c r="O44" s="893"/>
      <c r="P44" s="869"/>
      <c r="Q44" s="869"/>
      <c r="R44" s="869"/>
      <c r="S44" s="869"/>
      <c r="W44" s="766"/>
    </row>
    <row r="45" spans="1:23" ht="16.5" customHeight="1" thickBot="1">
      <c r="A45" s="19"/>
      <c r="B45" s="610"/>
      <c r="C45" s="613"/>
      <c r="D45" s="785"/>
      <c r="E45" s="798"/>
      <c r="F45" s="798"/>
      <c r="G45" s="699"/>
      <c r="I45" s="788"/>
      <c r="J45" s="786"/>
      <c r="L45" s="787"/>
      <c r="M45" s="788"/>
      <c r="N45" s="789"/>
      <c r="O45" s="790"/>
      <c r="P45" s="790"/>
      <c r="Q45" s="790"/>
      <c r="R45" s="790"/>
      <c r="S45" s="790"/>
      <c r="W45" s="766"/>
    </row>
    <row r="46" spans="1:23" ht="16.5" customHeight="1" thickBot="1" thickTop="1">
      <c r="A46" s="19"/>
      <c r="B46" s="610"/>
      <c r="C46" s="613"/>
      <c r="D46" s="699"/>
      <c r="E46" s="872"/>
      <c r="F46" s="872"/>
      <c r="G46" s="792"/>
      <c r="H46" s="18"/>
      <c r="I46" s="623" t="s">
        <v>164</v>
      </c>
      <c r="J46" s="877">
        <f>I41</f>
        <v>187986.47999999998</v>
      </c>
      <c r="L46" s="794"/>
      <c r="M46" s="18"/>
      <c r="N46" s="795"/>
      <c r="O46" s="869"/>
      <c r="P46" s="869"/>
      <c r="Q46" s="869"/>
      <c r="R46" s="869"/>
      <c r="S46" s="869"/>
      <c r="U46" s="623" t="s">
        <v>336</v>
      </c>
      <c r="V46" s="877">
        <v>8769.528</v>
      </c>
      <c r="W46" s="766"/>
    </row>
    <row r="47" spans="1:23" ht="16.5" customHeight="1" thickTop="1">
      <c r="A47" s="19"/>
      <c r="B47" s="610"/>
      <c r="C47" s="613"/>
      <c r="D47" s="777"/>
      <c r="E47" s="618"/>
      <c r="F47" s="699"/>
      <c r="G47" s="699"/>
      <c r="H47" s="700"/>
      <c r="J47" s="699"/>
      <c r="L47" s="800"/>
      <c r="M47" s="789"/>
      <c r="N47" s="789"/>
      <c r="O47" s="790"/>
      <c r="P47" s="790"/>
      <c r="Q47" s="790"/>
      <c r="R47" s="790"/>
      <c r="S47" s="790"/>
      <c r="W47" s="766"/>
    </row>
    <row r="48" spans="2:23" ht="16.5" customHeight="1">
      <c r="B48" s="610"/>
      <c r="C48" s="783" t="s">
        <v>128</v>
      </c>
      <c r="D48" s="801" t="s">
        <v>129</v>
      </c>
      <c r="E48" s="699"/>
      <c r="F48" s="802"/>
      <c r="G48" s="698"/>
      <c r="H48" s="777"/>
      <c r="I48" s="777"/>
      <c r="J48" s="777"/>
      <c r="K48" s="699"/>
      <c r="L48" s="699"/>
      <c r="M48" s="777"/>
      <c r="N48" s="699"/>
      <c r="O48" s="777"/>
      <c r="P48" s="777"/>
      <c r="Q48" s="777"/>
      <c r="R48" s="777"/>
      <c r="S48" s="777"/>
      <c r="T48" s="777"/>
      <c r="U48" s="777"/>
      <c r="W48" s="766"/>
    </row>
    <row r="49" spans="2:23" s="19" customFormat="1" ht="16.5" customHeight="1">
      <c r="B49" s="610"/>
      <c r="C49" s="613"/>
      <c r="D49" s="785" t="s">
        <v>130</v>
      </c>
      <c r="E49" s="803">
        <f>10*J36*J25/J46</f>
        <v>2015.5770000000002</v>
      </c>
      <c r="G49" s="698"/>
      <c r="L49" s="699"/>
      <c r="N49" s="699"/>
      <c r="O49" s="700"/>
      <c r="V49" s="7"/>
      <c r="W49" s="766"/>
    </row>
    <row r="50" spans="2:23" s="19" customFormat="1" ht="12.75" customHeight="1">
      <c r="B50" s="610"/>
      <c r="C50" s="613"/>
      <c r="E50" s="804"/>
      <c r="F50" s="622"/>
      <c r="G50" s="698"/>
      <c r="J50" s="698"/>
      <c r="K50" s="714"/>
      <c r="L50" s="699"/>
      <c r="M50" s="699"/>
      <c r="N50" s="699"/>
      <c r="O50" s="700"/>
      <c r="P50" s="699"/>
      <c r="Q50" s="699"/>
      <c r="R50" s="713"/>
      <c r="S50" s="713"/>
      <c r="T50" s="713"/>
      <c r="U50" s="805"/>
      <c r="V50" s="7"/>
      <c r="W50" s="766"/>
    </row>
    <row r="51" spans="2:23" ht="16.5" customHeight="1">
      <c r="B51" s="610"/>
      <c r="C51" s="613"/>
      <c r="D51" s="806" t="s">
        <v>170</v>
      </c>
      <c r="E51" s="807"/>
      <c r="F51" s="622"/>
      <c r="G51" s="698"/>
      <c r="H51" s="777"/>
      <c r="I51" s="777"/>
      <c r="N51" s="699"/>
      <c r="O51" s="700"/>
      <c r="P51" s="699"/>
      <c r="Q51" s="699"/>
      <c r="R51" s="788"/>
      <c r="S51" s="788"/>
      <c r="T51" s="788"/>
      <c r="U51" s="789"/>
      <c r="W51" s="766"/>
    </row>
    <row r="52" spans="2:23" ht="13.5" customHeight="1" thickBot="1">
      <c r="B52" s="610"/>
      <c r="C52" s="613"/>
      <c r="D52" s="806"/>
      <c r="E52" s="807"/>
      <c r="F52" s="622"/>
      <c r="G52" s="698"/>
      <c r="H52" s="777"/>
      <c r="I52" s="777"/>
      <c r="N52" s="699"/>
      <c r="O52" s="700"/>
      <c r="P52" s="699"/>
      <c r="Q52" s="699"/>
      <c r="R52" s="788"/>
      <c r="S52" s="788"/>
      <c r="T52" s="788"/>
      <c r="U52" s="789"/>
      <c r="W52" s="766"/>
    </row>
    <row r="53" spans="2:23" s="808" customFormat="1" ht="21" thickBot="1" thickTop="1">
      <c r="B53" s="809"/>
      <c r="C53" s="810"/>
      <c r="D53" s="811"/>
      <c r="E53" s="812"/>
      <c r="F53" s="813"/>
      <c r="G53" s="814"/>
      <c r="I53" s="815" t="s">
        <v>132</v>
      </c>
      <c r="J53" s="816">
        <f>IF(E49&gt;3*J25,J25*3,E49)</f>
        <v>657.7146</v>
      </c>
      <c r="M53" s="1644" t="s">
        <v>334</v>
      </c>
      <c r="N53" s="817"/>
      <c r="O53" s="818"/>
      <c r="P53" s="817"/>
      <c r="Q53" s="817"/>
      <c r="R53" s="819"/>
      <c r="S53" s="819"/>
      <c r="T53" s="819"/>
      <c r="U53" s="820"/>
      <c r="V53" s="7"/>
      <c r="W53" s="821"/>
    </row>
    <row r="54" spans="2:23" ht="16.5" customHeight="1" thickBot="1" thickTop="1">
      <c r="B54" s="67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822"/>
      <c r="W54" s="823"/>
    </row>
    <row r="55" spans="2:23" ht="16.5" customHeight="1" thickTop="1">
      <c r="B55" s="239"/>
      <c r="C55" s="262"/>
      <c r="W55" s="239"/>
    </row>
  </sheetData>
  <sheetProtection password="CC12"/>
  <mergeCells count="11">
    <mergeCell ref="N33:O33"/>
    <mergeCell ref="E31:F31"/>
    <mergeCell ref="N31:O31"/>
    <mergeCell ref="E32:F32"/>
    <mergeCell ref="N32:O32"/>
    <mergeCell ref="O42:U42"/>
    <mergeCell ref="O43:U43"/>
    <mergeCell ref="O41:U41"/>
    <mergeCell ref="I40:J40"/>
    <mergeCell ref="I41:J41"/>
    <mergeCell ref="E33:F33"/>
  </mergeCells>
  <printOptions horizontalCentered="1"/>
  <pageMargins left="0.3937007874015748" right="0.1968503937007874" top="0.7874015748031497" bottom="0.7874015748031497" header="0.5118110236220472" footer="0.5118110236220472"/>
  <pageSetup orientation="landscape" paperSize="9" scale="50" r:id="rId2"/>
  <headerFooter alignWithMargins="0">
    <oddFooter>&amp;L&amp;"Times New Roman,Normal"&amp;8&amp;Z&amp;F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2"/>
  <sheetViews>
    <sheetView zoomScale="80" zoomScaleNormal="80" zoomScalePageLayoutView="0" workbookViewId="0" topLeftCell="D61">
      <selection activeCell="O20" sqref="O20"/>
    </sheetView>
  </sheetViews>
  <sheetFormatPr defaultColWidth="11.421875" defaultRowHeight="12.75"/>
  <cols>
    <col min="1" max="1" width="23.00390625" style="1661" customWidth="1"/>
    <col min="2" max="2" width="11.8515625" style="1661" customWidth="1"/>
    <col min="3" max="3" width="6.57421875" style="1661" bestFit="1" customWidth="1"/>
    <col min="4" max="4" width="27.140625" style="1661" customWidth="1"/>
    <col min="5" max="5" width="16.8515625" style="1661" customWidth="1"/>
    <col min="6" max="6" width="16.57421875" style="1661" customWidth="1"/>
    <col min="7" max="7" width="14.421875" style="1661" customWidth="1"/>
    <col min="8" max="8" width="7.8515625" style="1661" hidden="1" customWidth="1"/>
    <col min="9" max="9" width="22.00390625" style="1661" customWidth="1"/>
    <col min="10" max="10" width="21.57421875" style="1661" bestFit="1" customWidth="1"/>
    <col min="11" max="11" width="18.7109375" style="1661" customWidth="1"/>
    <col min="12" max="13" width="10.7109375" style="1661" customWidth="1"/>
    <col min="14" max="14" width="9.7109375" style="1661" customWidth="1"/>
    <col min="15" max="15" width="10.28125" style="1661" customWidth="1"/>
    <col min="16" max="16" width="9.8515625" style="1661" hidden="1" customWidth="1"/>
    <col min="17" max="17" width="12.28125" style="1661" hidden="1" customWidth="1"/>
    <col min="18" max="18" width="13.421875" style="1661" hidden="1" customWidth="1"/>
    <col min="19" max="19" width="12.8515625" style="1661" hidden="1" customWidth="1"/>
    <col min="20" max="20" width="11.57421875" style="1661" hidden="1" customWidth="1"/>
    <col min="21" max="21" width="14.8515625" style="1661" customWidth="1"/>
    <col min="22" max="22" width="20.7109375" style="1661" customWidth="1"/>
    <col min="23" max="23" width="12.140625" style="1661" customWidth="1"/>
    <col min="24" max="24" width="17.7109375" style="1661" customWidth="1"/>
    <col min="25" max="25" width="12.8515625" style="1661" customWidth="1"/>
    <col min="26" max="26" width="14.28125" style="1661" customWidth="1"/>
    <col min="27" max="27" width="24.28125" style="1661" customWidth="1"/>
    <col min="28" max="28" width="9.7109375" style="1661" customWidth="1"/>
    <col min="29" max="29" width="17.28125" style="1661" customWidth="1"/>
    <col min="30" max="30" width="25.7109375" style="1661" customWidth="1"/>
    <col min="31" max="31" width="4.140625" style="1661" customWidth="1"/>
    <col min="32" max="32" width="7.140625" style="1661" customWidth="1"/>
    <col min="33" max="33" width="5.28125" style="1661" customWidth="1"/>
    <col min="34" max="34" width="5.421875" style="1661" customWidth="1"/>
    <col min="35" max="35" width="4.7109375" style="1661" customWidth="1"/>
    <col min="36" max="36" width="5.28125" style="1661" customWidth="1"/>
    <col min="37" max="38" width="13.28125" style="1661" customWidth="1"/>
    <col min="39" max="39" width="6.57421875" style="1661" customWidth="1"/>
    <col min="40" max="40" width="6.421875" style="1661" customWidth="1"/>
    <col min="41" max="44" width="11.421875" style="1661" customWidth="1"/>
    <col min="45" max="45" width="12.7109375" style="1661" customWidth="1"/>
    <col min="46" max="48" width="11.421875" style="1661" customWidth="1"/>
    <col min="49" max="49" width="21.00390625" style="1661" customWidth="1"/>
    <col min="50" max="16384" width="11.421875" style="1661" customWidth="1"/>
  </cols>
  <sheetData>
    <row r="1" spans="1:30" ht="13.5">
      <c r="A1" s="1658"/>
      <c r="B1" s="1659"/>
      <c r="C1" s="1659"/>
      <c r="D1" s="1659"/>
      <c r="E1" s="1659"/>
      <c r="F1" s="1659"/>
      <c r="G1" s="1659"/>
      <c r="H1" s="1659"/>
      <c r="I1" s="1659"/>
      <c r="J1" s="1659"/>
      <c r="K1" s="1659"/>
      <c r="L1" s="1659"/>
      <c r="M1" s="1659"/>
      <c r="N1" s="1659"/>
      <c r="O1" s="1659"/>
      <c r="P1" s="1659"/>
      <c r="Q1" s="1659"/>
      <c r="R1" s="1659"/>
      <c r="S1" s="1659"/>
      <c r="T1" s="1659"/>
      <c r="U1" s="1659"/>
      <c r="V1" s="1659"/>
      <c r="W1" s="1660"/>
      <c r="AD1" s="1660"/>
    </row>
    <row r="2" spans="1:23" ht="27" customHeight="1">
      <c r="A2" s="1658"/>
      <c r="B2" s="1659"/>
      <c r="C2" s="1659"/>
      <c r="D2" s="1659"/>
      <c r="E2" s="1659"/>
      <c r="F2" s="1659"/>
      <c r="G2" s="1659"/>
      <c r="H2" s="1659"/>
      <c r="I2" s="1659"/>
      <c r="J2" s="1659"/>
      <c r="K2" s="1659"/>
      <c r="L2" s="1659"/>
      <c r="M2" s="1659"/>
      <c r="N2" s="1659"/>
      <c r="O2" s="1659"/>
      <c r="P2" s="1659"/>
      <c r="Q2" s="1659"/>
      <c r="R2" s="1659"/>
      <c r="S2" s="1659"/>
      <c r="T2" s="1659"/>
      <c r="U2" s="1659"/>
      <c r="V2" s="1659"/>
      <c r="W2" s="1659"/>
    </row>
    <row r="3" spans="1:30" s="1665" customFormat="1" ht="30.75">
      <c r="A3" s="1662"/>
      <c r="B3" s="1663" t="str">
        <f>'TOT-0815'!B2</f>
        <v>ANEXO III al Memorándum D.T.E.E. N°   580 / 2016          .-</v>
      </c>
      <c r="C3" s="1664"/>
      <c r="D3" s="1664"/>
      <c r="E3" s="1664"/>
      <c r="F3" s="1664"/>
      <c r="G3" s="1664"/>
      <c r="H3" s="1664"/>
      <c r="I3" s="1664"/>
      <c r="J3" s="1664"/>
      <c r="K3" s="1664"/>
      <c r="L3" s="1664"/>
      <c r="M3" s="1664"/>
      <c r="N3" s="1664"/>
      <c r="O3" s="1664"/>
      <c r="P3" s="1664"/>
      <c r="Q3" s="1664"/>
      <c r="R3" s="1664"/>
      <c r="S3" s="1664"/>
      <c r="T3" s="1664"/>
      <c r="U3" s="1664"/>
      <c r="V3" s="1664"/>
      <c r="W3" s="1664"/>
      <c r="AB3" s="1664"/>
      <c r="AC3" s="1664"/>
      <c r="AD3" s="1664"/>
    </row>
    <row r="4" spans="1:2" s="1668" customFormat="1" ht="11.25">
      <c r="A4" s="1666" t="s">
        <v>2</v>
      </c>
      <c r="B4" s="1667"/>
    </row>
    <row r="5" spans="1:2" s="1668" customFormat="1" ht="12" thickBot="1">
      <c r="A5" s="1666" t="s">
        <v>3</v>
      </c>
      <c r="B5" s="1666"/>
    </row>
    <row r="6" spans="1:23" ht="16.5" customHeight="1" thickTop="1">
      <c r="A6" s="1659"/>
      <c r="B6" s="1669"/>
      <c r="C6" s="1670"/>
      <c r="D6" s="1670"/>
      <c r="E6" s="1671"/>
      <c r="F6" s="1670"/>
      <c r="G6" s="1670"/>
      <c r="H6" s="1670"/>
      <c r="I6" s="1670"/>
      <c r="J6" s="1670"/>
      <c r="K6" s="1670"/>
      <c r="L6" s="1670"/>
      <c r="M6" s="1670"/>
      <c r="N6" s="1670"/>
      <c r="O6" s="1670"/>
      <c r="P6" s="1670"/>
      <c r="Q6" s="1670"/>
      <c r="R6" s="1670"/>
      <c r="S6" s="1670"/>
      <c r="T6" s="1670"/>
      <c r="U6" s="1670"/>
      <c r="V6" s="1670"/>
      <c r="W6" s="1672"/>
    </row>
    <row r="7" spans="1:23" ht="20.25">
      <c r="A7" s="1659"/>
      <c r="B7" s="1673"/>
      <c r="C7" s="1674"/>
      <c r="D7" s="1675" t="s">
        <v>88</v>
      </c>
      <c r="E7" s="1674"/>
      <c r="F7" s="1674"/>
      <c r="G7" s="1674"/>
      <c r="H7" s="1674"/>
      <c r="I7" s="1674"/>
      <c r="J7" s="1674"/>
      <c r="K7" s="1674"/>
      <c r="L7" s="1674"/>
      <c r="M7" s="1674"/>
      <c r="N7" s="1674"/>
      <c r="O7" s="1674"/>
      <c r="P7" s="1676"/>
      <c r="Q7" s="1676"/>
      <c r="R7" s="1674"/>
      <c r="S7" s="1674"/>
      <c r="T7" s="1674"/>
      <c r="U7" s="1674"/>
      <c r="V7" s="1674"/>
      <c r="W7" s="1677"/>
    </row>
    <row r="8" spans="1:23" ht="16.5" customHeight="1">
      <c r="A8" s="1659"/>
      <c r="B8" s="1673"/>
      <c r="C8" s="1674"/>
      <c r="D8" s="1674"/>
      <c r="E8" s="1674"/>
      <c r="F8" s="1674"/>
      <c r="G8" s="1674"/>
      <c r="H8" s="1674"/>
      <c r="I8" s="1674"/>
      <c r="J8" s="1674"/>
      <c r="K8" s="1674"/>
      <c r="L8" s="1674"/>
      <c r="M8" s="1674"/>
      <c r="N8" s="1674"/>
      <c r="O8" s="1674"/>
      <c r="P8" s="1674"/>
      <c r="Q8" s="1674"/>
      <c r="R8" s="1674"/>
      <c r="S8" s="1674"/>
      <c r="T8" s="1674"/>
      <c r="U8" s="1674"/>
      <c r="V8" s="1674"/>
      <c r="W8" s="1677"/>
    </row>
    <row r="9" spans="2:23" s="1678" customFormat="1" ht="20.25">
      <c r="B9" s="1679"/>
      <c r="C9" s="1680"/>
      <c r="D9" s="1675" t="s">
        <v>89</v>
      </c>
      <c r="E9" s="1680"/>
      <c r="F9" s="1680"/>
      <c r="G9" s="1680"/>
      <c r="H9" s="1680"/>
      <c r="N9" s="1680"/>
      <c r="O9" s="1680"/>
      <c r="P9" s="1681"/>
      <c r="Q9" s="1681"/>
      <c r="R9" s="1680"/>
      <c r="S9" s="1680"/>
      <c r="T9" s="1680"/>
      <c r="U9" s="1680"/>
      <c r="V9" s="1680"/>
      <c r="W9" s="1682"/>
    </row>
    <row r="10" spans="1:23" ht="16.5" customHeight="1">
      <c r="A10" s="1659"/>
      <c r="B10" s="1673"/>
      <c r="C10" s="1674"/>
      <c r="D10" s="1674"/>
      <c r="E10" s="1674"/>
      <c r="F10" s="1674"/>
      <c r="G10" s="1674"/>
      <c r="H10" s="1674"/>
      <c r="I10" s="1674"/>
      <c r="J10" s="1674"/>
      <c r="K10" s="1674"/>
      <c r="L10" s="1674"/>
      <c r="M10" s="1674"/>
      <c r="N10" s="1674"/>
      <c r="O10" s="1674"/>
      <c r="P10" s="1674"/>
      <c r="Q10" s="1674"/>
      <c r="R10" s="1674"/>
      <c r="S10" s="1674"/>
      <c r="T10" s="1674"/>
      <c r="U10" s="1674"/>
      <c r="V10" s="1674"/>
      <c r="W10" s="1677"/>
    </row>
    <row r="11" spans="2:23" s="1678" customFormat="1" ht="20.25">
      <c r="B11" s="1679"/>
      <c r="C11" s="1680"/>
      <c r="D11" s="1675" t="s">
        <v>348</v>
      </c>
      <c r="E11" s="1680"/>
      <c r="F11" s="1680"/>
      <c r="G11" s="1680"/>
      <c r="H11" s="1680"/>
      <c r="N11" s="1680"/>
      <c r="O11" s="1680"/>
      <c r="P11" s="1681"/>
      <c r="Q11" s="1681"/>
      <c r="R11" s="1680"/>
      <c r="S11" s="1680"/>
      <c r="T11" s="1680"/>
      <c r="U11" s="1680"/>
      <c r="V11" s="1680"/>
      <c r="W11" s="1682"/>
    </row>
    <row r="12" spans="1:23" ht="16.5" customHeight="1">
      <c r="A12" s="1659"/>
      <c r="B12" s="1673"/>
      <c r="C12" s="1674"/>
      <c r="D12" s="1674"/>
      <c r="E12" s="1659"/>
      <c r="F12" s="1659"/>
      <c r="G12" s="1659"/>
      <c r="H12" s="1659"/>
      <c r="I12" s="1683"/>
      <c r="J12" s="1683"/>
      <c r="K12" s="1683"/>
      <c r="L12" s="1683"/>
      <c r="M12" s="1683"/>
      <c r="N12" s="1683"/>
      <c r="O12" s="1683"/>
      <c r="P12" s="1683"/>
      <c r="Q12" s="1683"/>
      <c r="R12" s="1674"/>
      <c r="S12" s="1674"/>
      <c r="T12" s="1674"/>
      <c r="U12" s="1674"/>
      <c r="V12" s="1674"/>
      <c r="W12" s="1677"/>
    </row>
    <row r="13" spans="2:23" s="1678" customFormat="1" ht="19.5">
      <c r="B13" s="1684" t="str">
        <f>'TOT-0815'!B14</f>
        <v>Desde el 01 al 31 de agosto de 2015</v>
      </c>
      <c r="C13" s="1685"/>
      <c r="D13" s="1686"/>
      <c r="E13" s="1686"/>
      <c r="F13" s="1686"/>
      <c r="G13" s="1686"/>
      <c r="H13" s="1686"/>
      <c r="I13" s="1687"/>
      <c r="J13" s="1688"/>
      <c r="K13" s="1687"/>
      <c r="L13" s="1687"/>
      <c r="M13" s="1687"/>
      <c r="N13" s="1687"/>
      <c r="O13" s="1687"/>
      <c r="P13" s="1687"/>
      <c r="Q13" s="1687"/>
      <c r="R13" s="1687"/>
      <c r="S13" s="1687"/>
      <c r="T13" s="1687"/>
      <c r="U13" s="1689"/>
      <c r="V13" s="1689"/>
      <c r="W13" s="1690"/>
    </row>
    <row r="14" spans="1:23" ht="16.5" customHeight="1">
      <c r="A14" s="1659"/>
      <c r="B14" s="1673"/>
      <c r="C14" s="1674"/>
      <c r="D14" s="1674"/>
      <c r="E14" s="1691"/>
      <c r="F14" s="1691"/>
      <c r="G14" s="1674"/>
      <c r="H14" s="1674"/>
      <c r="I14" s="1674"/>
      <c r="J14" s="1692"/>
      <c r="K14" s="1674"/>
      <c r="L14" s="1674"/>
      <c r="M14" s="1674"/>
      <c r="N14" s="1659"/>
      <c r="O14" s="1659"/>
      <c r="P14" s="1674"/>
      <c r="Q14" s="1674"/>
      <c r="R14" s="1674"/>
      <c r="S14" s="1674"/>
      <c r="T14" s="1674"/>
      <c r="U14" s="1674"/>
      <c r="V14" s="1674"/>
      <c r="W14" s="1677"/>
    </row>
    <row r="15" spans="1:23" ht="16.5" customHeight="1">
      <c r="A15" s="1659"/>
      <c r="B15" s="1673"/>
      <c r="C15" s="1674"/>
      <c r="D15" s="1674"/>
      <c r="E15" s="1691"/>
      <c r="F15" s="1691"/>
      <c r="G15" s="1674"/>
      <c r="H15" s="1674"/>
      <c r="I15" s="1693"/>
      <c r="J15" s="1674"/>
      <c r="K15" s="1694"/>
      <c r="M15" s="1674"/>
      <c r="N15" s="1659"/>
      <c r="O15" s="1659"/>
      <c r="P15" s="1674"/>
      <c r="Q15" s="1674"/>
      <c r="R15" s="1674"/>
      <c r="S15" s="1674"/>
      <c r="T15" s="1674"/>
      <c r="U15" s="1674"/>
      <c r="V15" s="1674"/>
      <c r="W15" s="1677"/>
    </row>
    <row r="16" spans="1:23" ht="16.5" customHeight="1">
      <c r="A16" s="1659"/>
      <c r="B16" s="1673"/>
      <c r="C16" s="1674"/>
      <c r="D16" s="1674"/>
      <c r="E16" s="1691"/>
      <c r="F16" s="1691"/>
      <c r="G16" s="1674"/>
      <c r="H16" s="1674"/>
      <c r="I16" s="1693"/>
      <c r="J16" s="1674"/>
      <c r="K16" s="1694"/>
      <c r="M16" s="1674"/>
      <c r="N16" s="1659"/>
      <c r="O16" s="1659"/>
      <c r="P16" s="1674"/>
      <c r="Q16" s="1674"/>
      <c r="R16" s="1674"/>
      <c r="S16" s="1674"/>
      <c r="T16" s="1674"/>
      <c r="U16" s="1674"/>
      <c r="V16" s="1674"/>
      <c r="W16" s="1677"/>
    </row>
    <row r="17" spans="1:23" ht="16.5" customHeight="1" thickBot="1">
      <c r="A17" s="1659"/>
      <c r="B17" s="1673"/>
      <c r="C17" s="1695" t="s">
        <v>90</v>
      </c>
      <c r="D17" s="1696" t="s">
        <v>91</v>
      </c>
      <c r="E17" s="1691"/>
      <c r="F17" s="1691"/>
      <c r="G17" s="1674"/>
      <c r="H17" s="1674"/>
      <c r="I17" s="1674"/>
      <c r="J17" s="1692"/>
      <c r="K17" s="1674"/>
      <c r="L17" s="1674"/>
      <c r="M17" s="1674"/>
      <c r="N17" s="1659"/>
      <c r="O17" s="1659"/>
      <c r="P17" s="1674"/>
      <c r="Q17" s="1674"/>
      <c r="R17" s="1674"/>
      <c r="S17" s="1674"/>
      <c r="T17" s="1674"/>
      <c r="U17" s="1674"/>
      <c r="V17" s="1674"/>
      <c r="W17" s="1677"/>
    </row>
    <row r="18" spans="2:23" s="1697" customFormat="1" ht="16.5" customHeight="1" thickBot="1">
      <c r="B18" s="1698"/>
      <c r="C18" s="1699"/>
      <c r="D18" s="1700"/>
      <c r="E18" s="1701"/>
      <c r="F18" s="1702"/>
      <c r="G18" s="1703"/>
      <c r="H18" s="1699"/>
      <c r="I18" s="1699"/>
      <c r="J18" s="1704"/>
      <c r="K18" s="1699"/>
      <c r="L18" s="1699"/>
      <c r="M18" s="1699"/>
      <c r="N18" s="1705" t="s">
        <v>36</v>
      </c>
      <c r="P18" s="1699"/>
      <c r="Q18" s="1699"/>
      <c r="R18" s="1699"/>
      <c r="S18" s="1699"/>
      <c r="T18" s="1699"/>
      <c r="U18" s="1699"/>
      <c r="V18" s="1699"/>
      <c r="W18" s="1706"/>
    </row>
    <row r="19" spans="2:23" s="1697" customFormat="1" ht="16.5" customHeight="1">
      <c r="B19" s="1698"/>
      <c r="C19" s="1699"/>
      <c r="D19" s="1707"/>
      <c r="E19" s="1701" t="s">
        <v>94</v>
      </c>
      <c r="F19" s="1708">
        <v>0.025</v>
      </c>
      <c r="G19" s="1709"/>
      <c r="H19" s="1699"/>
      <c r="I19" s="1710"/>
      <c r="J19" s="1711"/>
      <c r="K19" s="1712" t="s">
        <v>152</v>
      </c>
      <c r="L19" s="1713"/>
      <c r="M19" s="1714">
        <v>252.67</v>
      </c>
      <c r="N19" s="1715">
        <v>200</v>
      </c>
      <c r="R19" s="1699"/>
      <c r="S19" s="1699"/>
      <c r="T19" s="1699"/>
      <c r="U19" s="1699"/>
      <c r="V19" s="1716"/>
      <c r="W19" s="1706"/>
    </row>
    <row r="20" spans="2:23" s="1697" customFormat="1" ht="16.5" customHeight="1">
      <c r="B20" s="1698"/>
      <c r="C20" s="1699"/>
      <c r="D20" s="1707"/>
      <c r="E20" s="1700" t="s">
        <v>97</v>
      </c>
      <c r="F20" s="1699">
        <f>MID(B13,16,2)*24</f>
        <v>744</v>
      </c>
      <c r="G20" s="1699" t="s">
        <v>98</v>
      </c>
      <c r="H20" s="1699"/>
      <c r="I20" s="1699"/>
      <c r="J20" s="1699"/>
      <c r="K20" s="1717" t="s">
        <v>71</v>
      </c>
      <c r="L20" s="1718"/>
      <c r="M20" s="1719" t="s">
        <v>337</v>
      </c>
      <c r="N20" s="1720">
        <v>100</v>
      </c>
      <c r="O20" s="1699"/>
      <c r="P20" s="1721"/>
      <c r="Q20" s="1699"/>
      <c r="R20" s="1699"/>
      <c r="S20" s="1699"/>
      <c r="T20" s="1699"/>
      <c r="U20" s="1699"/>
      <c r="V20" s="1699"/>
      <c r="W20" s="1706"/>
    </row>
    <row r="21" spans="2:23" s="1697" customFormat="1" ht="16.5" customHeight="1" thickBot="1">
      <c r="B21" s="1698"/>
      <c r="C21" s="1699"/>
      <c r="D21" s="1707"/>
      <c r="E21" s="1700" t="s">
        <v>153</v>
      </c>
      <c r="F21" s="1699">
        <v>1.274</v>
      </c>
      <c r="G21" s="1697" t="s">
        <v>96</v>
      </c>
      <c r="H21" s="1699"/>
      <c r="I21" s="1699"/>
      <c r="J21" s="1699"/>
      <c r="K21" s="1722" t="s">
        <v>154</v>
      </c>
      <c r="L21" s="1723"/>
      <c r="M21" s="1724">
        <v>202.141</v>
      </c>
      <c r="N21" s="1725">
        <v>40</v>
      </c>
      <c r="O21" s="1699"/>
      <c r="P21" s="1721"/>
      <c r="Q21" s="1699"/>
      <c r="R21" s="1699"/>
      <c r="S21" s="1699"/>
      <c r="T21" s="1699"/>
      <c r="U21" s="1699"/>
      <c r="V21" s="1726"/>
      <c r="W21" s="1706"/>
    </row>
    <row r="22" spans="2:23" s="1697" customFormat="1" ht="16.5" customHeight="1">
      <c r="B22" s="1698"/>
      <c r="C22" s="1699"/>
      <c r="D22" s="1699"/>
      <c r="E22" s="1727"/>
      <c r="F22" s="1699"/>
      <c r="G22" s="1699"/>
      <c r="H22" s="1699"/>
      <c r="I22" s="1699"/>
      <c r="J22" s="1699"/>
      <c r="K22" s="1699"/>
      <c r="L22" s="1699"/>
      <c r="M22" s="1699"/>
      <c r="N22" s="1699"/>
      <c r="O22" s="1699"/>
      <c r="P22" s="1699"/>
      <c r="Q22" s="1699"/>
      <c r="R22" s="1699"/>
      <c r="S22" s="1699"/>
      <c r="T22" s="1699"/>
      <c r="U22" s="1699"/>
      <c r="V22" s="1699"/>
      <c r="W22" s="1706"/>
    </row>
    <row r="23" spans="1:23" ht="16.5" customHeight="1">
      <c r="A23" s="1659"/>
      <c r="B23" s="1673"/>
      <c r="C23" s="1695" t="s">
        <v>99</v>
      </c>
      <c r="D23" s="1728" t="s">
        <v>314</v>
      </c>
      <c r="I23" s="1674"/>
      <c r="J23" s="1697"/>
      <c r="O23" s="1674"/>
      <c r="P23" s="1674"/>
      <c r="Q23" s="1674"/>
      <c r="R23" s="1674"/>
      <c r="S23" s="1674"/>
      <c r="T23" s="1674"/>
      <c r="V23" s="1674"/>
      <c r="W23" s="1677"/>
    </row>
    <row r="24" spans="1:23" ht="10.5" customHeight="1" thickBot="1">
      <c r="A24" s="1659"/>
      <c r="B24" s="1673"/>
      <c r="C24" s="1691"/>
      <c r="D24" s="1728"/>
      <c r="I24" s="1674"/>
      <c r="J24" s="1697"/>
      <c r="O24" s="1674"/>
      <c r="P24" s="1674"/>
      <c r="Q24" s="1674"/>
      <c r="R24" s="1674"/>
      <c r="S24" s="1674"/>
      <c r="T24" s="1674"/>
      <c r="V24" s="1674"/>
      <c r="W24" s="1677"/>
    </row>
    <row r="25" spans="2:23" s="1697" customFormat="1" ht="21" customHeight="1" thickBot="1" thickTop="1">
      <c r="B25" s="1698"/>
      <c r="C25" s="1729"/>
      <c r="D25" s="1661"/>
      <c r="E25" s="1661"/>
      <c r="F25" s="1661"/>
      <c r="G25" s="1661"/>
      <c r="H25" s="1661"/>
      <c r="I25" s="1730" t="s">
        <v>100</v>
      </c>
      <c r="J25" s="1731">
        <f>+V73*F19</f>
        <v>47154.0275</v>
      </c>
      <c r="L25" s="1661"/>
      <c r="S25" s="1661"/>
      <c r="T25" s="1661"/>
      <c r="U25" s="1661"/>
      <c r="W25" s="1706"/>
    </row>
    <row r="26" spans="2:23" s="1697" customFormat="1" ht="11.25" customHeight="1" thickTop="1">
      <c r="B26" s="1698"/>
      <c r="C26" s="1729"/>
      <c r="D26" s="1699"/>
      <c r="E26" s="1727"/>
      <c r="F26" s="1699"/>
      <c r="G26" s="1699"/>
      <c r="H26" s="1699"/>
      <c r="I26" s="1699"/>
      <c r="J26" s="1699"/>
      <c r="K26" s="1699"/>
      <c r="L26" s="1699"/>
      <c r="M26" s="1699"/>
      <c r="N26" s="1699"/>
      <c r="O26" s="1699"/>
      <c r="P26" s="1699"/>
      <c r="Q26" s="1699"/>
      <c r="R26" s="1699"/>
      <c r="S26" s="1699"/>
      <c r="T26" s="1699"/>
      <c r="U26" s="1661"/>
      <c r="W26" s="1706"/>
    </row>
    <row r="27" spans="1:23" ht="16.5" customHeight="1">
      <c r="A27" s="1659"/>
      <c r="B27" s="1673"/>
      <c r="C27" s="1695" t="s">
        <v>101</v>
      </c>
      <c r="D27" s="1728" t="s">
        <v>179</v>
      </c>
      <c r="E27" s="1732"/>
      <c r="F27" s="1674"/>
      <c r="G27" s="1674"/>
      <c r="H27" s="1674"/>
      <c r="I27" s="1674"/>
      <c r="J27" s="1674"/>
      <c r="K27" s="1674"/>
      <c r="L27" s="1674"/>
      <c r="M27" s="1674"/>
      <c r="N27" s="1674"/>
      <c r="O27" s="1674"/>
      <c r="P27" s="1674"/>
      <c r="Q27" s="1674"/>
      <c r="R27" s="1674"/>
      <c r="S27" s="1674"/>
      <c r="T27" s="1674"/>
      <c r="U27" s="1674"/>
      <c r="V27" s="1674"/>
      <c r="W27" s="1677"/>
    </row>
    <row r="28" spans="1:23" ht="13.5" customHeight="1" thickBot="1">
      <c r="A28" s="1697"/>
      <c r="B28" s="1673"/>
      <c r="C28" s="1729"/>
      <c r="D28" s="1729"/>
      <c r="E28" s="1733"/>
      <c r="F28" s="1727"/>
      <c r="G28" s="1734"/>
      <c r="H28" s="1734"/>
      <c r="I28" s="1735"/>
      <c r="J28" s="1735"/>
      <c r="K28" s="1735"/>
      <c r="L28" s="1735"/>
      <c r="M28" s="1735"/>
      <c r="N28" s="1735"/>
      <c r="O28" s="1736"/>
      <c r="P28" s="1735"/>
      <c r="Q28" s="1735"/>
      <c r="R28" s="1737"/>
      <c r="S28" s="1738"/>
      <c r="T28" s="1739"/>
      <c r="U28" s="1739"/>
      <c r="V28" s="1739"/>
      <c r="W28" s="1740"/>
    </row>
    <row r="29" spans="1:26" s="1659" customFormat="1" ht="33.75" customHeight="1" thickBot="1" thickTop="1">
      <c r="A29" s="1658"/>
      <c r="B29" s="1741"/>
      <c r="C29" s="1742" t="s">
        <v>30</v>
      </c>
      <c r="D29" s="1743" t="s">
        <v>59</v>
      </c>
      <c r="E29" s="1744" t="s">
        <v>60</v>
      </c>
      <c r="F29" s="1745" t="s">
        <v>61</v>
      </c>
      <c r="G29" s="1746" t="s">
        <v>33</v>
      </c>
      <c r="H29" s="1747" t="s">
        <v>37</v>
      </c>
      <c r="I29" s="1744" t="s">
        <v>38</v>
      </c>
      <c r="J29" s="1744" t="s">
        <v>39</v>
      </c>
      <c r="K29" s="1743" t="s">
        <v>62</v>
      </c>
      <c r="L29" s="1743" t="s">
        <v>41</v>
      </c>
      <c r="M29" s="1748" t="s">
        <v>117</v>
      </c>
      <c r="N29" s="1744" t="s">
        <v>44</v>
      </c>
      <c r="O29" s="1749" t="s">
        <v>63</v>
      </c>
      <c r="P29" s="1747" t="s">
        <v>119</v>
      </c>
      <c r="Q29" s="1750" t="s">
        <v>45</v>
      </c>
      <c r="R29" s="1751" t="s">
        <v>120</v>
      </c>
      <c r="S29" s="1752"/>
      <c r="T29" s="1753" t="s">
        <v>49</v>
      </c>
      <c r="U29" s="1754" t="s">
        <v>51</v>
      </c>
      <c r="V29" s="1746" t="s">
        <v>52</v>
      </c>
      <c r="W29" s="1677"/>
      <c r="Y29" s="1661"/>
      <c r="Z29" s="1661"/>
    </row>
    <row r="30" spans="1:23" ht="16.5" customHeight="1" thickTop="1">
      <c r="A30" s="1659"/>
      <c r="B30" s="1673"/>
      <c r="C30" s="1755"/>
      <c r="D30" s="1755"/>
      <c r="E30" s="1755"/>
      <c r="F30" s="1755"/>
      <c r="G30" s="1756"/>
      <c r="H30" s="1757"/>
      <c r="I30" s="1755"/>
      <c r="J30" s="1755"/>
      <c r="K30" s="1755"/>
      <c r="L30" s="1755"/>
      <c r="M30" s="1755"/>
      <c r="N30" s="1758"/>
      <c r="O30" s="1759"/>
      <c r="P30" s="1760"/>
      <c r="Q30" s="1761"/>
      <c r="R30" s="1762"/>
      <c r="S30" s="1763"/>
      <c r="T30" s="1764"/>
      <c r="U30" s="1758"/>
      <c r="V30" s="1765"/>
      <c r="W30" s="1677"/>
    </row>
    <row r="31" spans="1:23" ht="16.5" customHeight="1">
      <c r="A31" s="1659"/>
      <c r="B31" s="1673"/>
      <c r="C31" s="1766" t="s">
        <v>105</v>
      </c>
      <c r="D31" s="1212"/>
      <c r="E31" s="1213"/>
      <c r="F31" s="1767"/>
      <c r="G31" s="1214"/>
      <c r="H31" s="1768">
        <f>F31*$F$21</f>
        <v>0</v>
      </c>
      <c r="I31" s="1769"/>
      <c r="J31" s="1769"/>
      <c r="K31" s="1770">
        <f aca="true" t="shared" si="0" ref="K31:K37">IF(D31="","",(J31-I31)*24)</f>
      </c>
      <c r="L31" s="1771">
        <f aca="true" t="shared" si="1" ref="L31:L37">IF(D31="","",(J31-I31)*24*60)</f>
      </c>
      <c r="M31" s="1772"/>
      <c r="N31" s="1773">
        <f aca="true" t="shared" si="2" ref="N31:N37">IF(D31="","",IF(OR(M31="P",M31="RP"),"--","NO"))</f>
      </c>
      <c r="O31" s="1774">
        <f aca="true" t="shared" si="3" ref="O31:O37">IF(D31="","","NO")</f>
      </c>
      <c r="P31" s="1775">
        <f aca="true" t="shared" si="4" ref="P31:P37">200*IF(O31="SI",1,0.1)*IF(M31="P",0.1,1)</f>
        <v>20</v>
      </c>
      <c r="Q31" s="1776" t="str">
        <f aca="true" t="shared" si="5" ref="Q31:Q37">IF(M31="P",H31*P31*ROUND(L31/60,2),"--")</f>
        <v>--</v>
      </c>
      <c r="R31" s="1777" t="str">
        <f aca="true" t="shared" si="6" ref="R31:R37">IF(AND(M31="F",N31="NO"),H31*P31,"--")</f>
        <v>--</v>
      </c>
      <c r="S31" s="1778" t="str">
        <f aca="true" t="shared" si="7" ref="S31:S37">IF(M31="F",H31*P31*ROUND(L31/60,2),"--")</f>
        <v>--</v>
      </c>
      <c r="T31" s="1779" t="str">
        <f aca="true" t="shared" si="8" ref="T31:T37">IF(M31="RF",H31*P31*ROUND(L31/60,2),"--")</f>
        <v>--</v>
      </c>
      <c r="U31" s="1780">
        <f aca="true" t="shared" si="9" ref="U31:U37">IF(D31="","","SI")</f>
      </c>
      <c r="V31" s="1781">
        <f aca="true" t="shared" si="10" ref="V31:V37">IF(D31="","",SUM(Q31:T31)*IF(U31="SI",1,2))</f>
      </c>
      <c r="W31" s="1740"/>
    </row>
    <row r="32" spans="1:23" ht="16.5" customHeight="1">
      <c r="A32" s="1659"/>
      <c r="B32" s="1673"/>
      <c r="C32" s="1766" t="s">
        <v>106</v>
      </c>
      <c r="D32" s="1212"/>
      <c r="E32" s="1213"/>
      <c r="F32" s="1767"/>
      <c r="G32" s="1214"/>
      <c r="H32" s="1768">
        <f aca="true" t="shared" si="11" ref="H32:H37">F32*$F$21</f>
        <v>0</v>
      </c>
      <c r="I32" s="1769"/>
      <c r="J32" s="1769"/>
      <c r="K32" s="1770">
        <f t="shared" si="0"/>
      </c>
      <c r="L32" s="1771">
        <f t="shared" si="1"/>
      </c>
      <c r="M32" s="1772"/>
      <c r="N32" s="1773">
        <f t="shared" si="2"/>
      </c>
      <c r="O32" s="1774">
        <f t="shared" si="3"/>
      </c>
      <c r="P32" s="1775">
        <f t="shared" si="4"/>
        <v>20</v>
      </c>
      <c r="Q32" s="1776" t="str">
        <f t="shared" si="5"/>
        <v>--</v>
      </c>
      <c r="R32" s="1777" t="str">
        <f t="shared" si="6"/>
        <v>--</v>
      </c>
      <c r="S32" s="1778" t="str">
        <f t="shared" si="7"/>
        <v>--</v>
      </c>
      <c r="T32" s="1779" t="str">
        <f t="shared" si="8"/>
        <v>--</v>
      </c>
      <c r="U32" s="1780">
        <f t="shared" si="9"/>
      </c>
      <c r="V32" s="1781">
        <f t="shared" si="10"/>
      </c>
      <c r="W32" s="1740"/>
    </row>
    <row r="33" spans="1:23" ht="16.5" customHeight="1">
      <c r="A33" s="1659"/>
      <c r="B33" s="1673"/>
      <c r="C33" s="1766" t="s">
        <v>107</v>
      </c>
      <c r="D33" s="1212"/>
      <c r="E33" s="1213"/>
      <c r="F33" s="1767"/>
      <c r="G33" s="1214"/>
      <c r="H33" s="1768">
        <f t="shared" si="11"/>
        <v>0</v>
      </c>
      <c r="I33" s="1769"/>
      <c r="J33" s="1769"/>
      <c r="K33" s="1770">
        <f t="shared" si="0"/>
      </c>
      <c r="L33" s="1771">
        <f t="shared" si="1"/>
      </c>
      <c r="M33" s="1772"/>
      <c r="N33" s="1773">
        <f t="shared" si="2"/>
      </c>
      <c r="O33" s="1774">
        <f t="shared" si="3"/>
      </c>
      <c r="P33" s="1775">
        <f t="shared" si="4"/>
        <v>20</v>
      </c>
      <c r="Q33" s="1776" t="str">
        <f t="shared" si="5"/>
        <v>--</v>
      </c>
      <c r="R33" s="1777" t="str">
        <f t="shared" si="6"/>
        <v>--</v>
      </c>
      <c r="S33" s="1778" t="str">
        <f t="shared" si="7"/>
        <v>--</v>
      </c>
      <c r="T33" s="1779" t="str">
        <f t="shared" si="8"/>
        <v>--</v>
      </c>
      <c r="U33" s="1780">
        <f t="shared" si="9"/>
      </c>
      <c r="V33" s="1781">
        <f t="shared" si="10"/>
      </c>
      <c r="W33" s="1740"/>
    </row>
    <row r="34" spans="1:23" ht="16.5" customHeight="1">
      <c r="A34" s="1659"/>
      <c r="B34" s="1673"/>
      <c r="C34" s="1766" t="s">
        <v>108</v>
      </c>
      <c r="D34" s="1782"/>
      <c r="E34" s="1783"/>
      <c r="F34" s="1784"/>
      <c r="G34" s="1785"/>
      <c r="H34" s="1768">
        <f t="shared" si="11"/>
        <v>0</v>
      </c>
      <c r="I34" s="1786"/>
      <c r="J34" s="1786"/>
      <c r="K34" s="1770">
        <f t="shared" si="0"/>
      </c>
      <c r="L34" s="1771">
        <f t="shared" si="1"/>
      </c>
      <c r="M34" s="1772"/>
      <c r="N34" s="1773">
        <f t="shared" si="2"/>
      </c>
      <c r="O34" s="1774">
        <f t="shared" si="3"/>
      </c>
      <c r="P34" s="1775">
        <f t="shared" si="4"/>
        <v>20</v>
      </c>
      <c r="Q34" s="1776" t="str">
        <f t="shared" si="5"/>
        <v>--</v>
      </c>
      <c r="R34" s="1777" t="str">
        <f t="shared" si="6"/>
        <v>--</v>
      </c>
      <c r="S34" s="1778" t="str">
        <f t="shared" si="7"/>
        <v>--</v>
      </c>
      <c r="T34" s="1779" t="str">
        <f t="shared" si="8"/>
        <v>--</v>
      </c>
      <c r="U34" s="1780">
        <f t="shared" si="9"/>
      </c>
      <c r="V34" s="1781">
        <f t="shared" si="10"/>
      </c>
      <c r="W34" s="1740"/>
    </row>
    <row r="35" spans="1:23" ht="16.5" customHeight="1">
      <c r="A35" s="1659"/>
      <c r="B35" s="1673"/>
      <c r="C35" s="1766" t="s">
        <v>109</v>
      </c>
      <c r="D35" s="1782"/>
      <c r="E35" s="1783"/>
      <c r="F35" s="1784"/>
      <c r="G35" s="1785"/>
      <c r="H35" s="1768">
        <f t="shared" si="11"/>
        <v>0</v>
      </c>
      <c r="I35" s="1786"/>
      <c r="J35" s="1786"/>
      <c r="K35" s="1770">
        <f t="shared" si="0"/>
      </c>
      <c r="L35" s="1771">
        <f t="shared" si="1"/>
      </c>
      <c r="M35" s="1772"/>
      <c r="N35" s="1773">
        <f t="shared" si="2"/>
      </c>
      <c r="O35" s="1774">
        <f t="shared" si="3"/>
      </c>
      <c r="P35" s="1775">
        <f t="shared" si="4"/>
        <v>20</v>
      </c>
      <c r="Q35" s="1776" t="str">
        <f t="shared" si="5"/>
        <v>--</v>
      </c>
      <c r="R35" s="1777" t="str">
        <f t="shared" si="6"/>
        <v>--</v>
      </c>
      <c r="S35" s="1778" t="str">
        <f t="shared" si="7"/>
        <v>--</v>
      </c>
      <c r="T35" s="1779" t="str">
        <f t="shared" si="8"/>
        <v>--</v>
      </c>
      <c r="U35" s="1780">
        <f t="shared" si="9"/>
      </c>
      <c r="V35" s="1781">
        <f t="shared" si="10"/>
      </c>
      <c r="W35" s="1740"/>
    </row>
    <row r="36" spans="1:23" ht="16.5" customHeight="1">
      <c r="A36" s="1659"/>
      <c r="B36" s="1673"/>
      <c r="C36" s="1766" t="s">
        <v>110</v>
      </c>
      <c r="D36" s="1782"/>
      <c r="E36" s="1783"/>
      <c r="F36" s="1784"/>
      <c r="G36" s="1785"/>
      <c r="H36" s="1768">
        <f t="shared" si="11"/>
        <v>0</v>
      </c>
      <c r="I36" s="1786"/>
      <c r="J36" s="1786"/>
      <c r="K36" s="1770">
        <f t="shared" si="0"/>
      </c>
      <c r="L36" s="1771">
        <f t="shared" si="1"/>
      </c>
      <c r="M36" s="1772"/>
      <c r="N36" s="1773">
        <f t="shared" si="2"/>
      </c>
      <c r="O36" s="1774">
        <f t="shared" si="3"/>
      </c>
      <c r="P36" s="1775">
        <f t="shared" si="4"/>
        <v>20</v>
      </c>
      <c r="Q36" s="1776" t="str">
        <f t="shared" si="5"/>
        <v>--</v>
      </c>
      <c r="R36" s="1777" t="str">
        <f t="shared" si="6"/>
        <v>--</v>
      </c>
      <c r="S36" s="1778" t="str">
        <f t="shared" si="7"/>
        <v>--</v>
      </c>
      <c r="T36" s="1779" t="str">
        <f t="shared" si="8"/>
        <v>--</v>
      </c>
      <c r="U36" s="1780">
        <f t="shared" si="9"/>
      </c>
      <c r="V36" s="1781">
        <f t="shared" si="10"/>
      </c>
      <c r="W36" s="1740"/>
    </row>
    <row r="37" spans="1:23" ht="16.5" customHeight="1">
      <c r="A37" s="1659"/>
      <c r="B37" s="1673"/>
      <c r="C37" s="1787" t="s">
        <v>111</v>
      </c>
      <c r="D37" s="1788"/>
      <c r="E37" s="1789"/>
      <c r="F37" s="1790"/>
      <c r="G37" s="1791"/>
      <c r="H37" s="1768">
        <f t="shared" si="11"/>
        <v>0</v>
      </c>
      <c r="I37" s="1792"/>
      <c r="J37" s="1792"/>
      <c r="K37" s="1770">
        <f t="shared" si="0"/>
      </c>
      <c r="L37" s="1771">
        <f t="shared" si="1"/>
      </c>
      <c r="M37" s="1793"/>
      <c r="N37" s="1773">
        <f t="shared" si="2"/>
      </c>
      <c r="O37" s="1774">
        <f t="shared" si="3"/>
      </c>
      <c r="P37" s="1775">
        <f t="shared" si="4"/>
        <v>20</v>
      </c>
      <c r="Q37" s="1776" t="str">
        <f t="shared" si="5"/>
        <v>--</v>
      </c>
      <c r="R37" s="1777" t="str">
        <f t="shared" si="6"/>
        <v>--</v>
      </c>
      <c r="S37" s="1778" t="str">
        <f t="shared" si="7"/>
        <v>--</v>
      </c>
      <c r="T37" s="1779" t="str">
        <f t="shared" si="8"/>
        <v>--</v>
      </c>
      <c r="U37" s="1780">
        <f t="shared" si="9"/>
      </c>
      <c r="V37" s="1781">
        <f t="shared" si="10"/>
      </c>
      <c r="W37" s="1740"/>
    </row>
    <row r="38" spans="1:23" ht="16.5" customHeight="1" thickBot="1">
      <c r="A38" s="1697"/>
      <c r="B38" s="1673"/>
      <c r="C38" s="1794"/>
      <c r="D38" s="1795"/>
      <c r="E38" s="1796"/>
      <c r="F38" s="1797"/>
      <c r="G38" s="1798"/>
      <c r="H38" s="1799"/>
      <c r="I38" s="1800"/>
      <c r="J38" s="1801"/>
      <c r="K38" s="1802"/>
      <c r="L38" s="1803"/>
      <c r="M38" s="1804"/>
      <c r="N38" s="1805"/>
      <c r="O38" s="1806"/>
      <c r="P38" s="1807"/>
      <c r="Q38" s="1808"/>
      <c r="R38" s="1809"/>
      <c r="S38" s="1810"/>
      <c r="T38" s="1811"/>
      <c r="U38" s="1812"/>
      <c r="V38" s="1813"/>
      <c r="W38" s="1740"/>
    </row>
    <row r="39" spans="1:23" ht="16.5" customHeight="1" thickBot="1" thickTop="1">
      <c r="A39" s="1697"/>
      <c r="B39" s="1673"/>
      <c r="C39" s="1814"/>
      <c r="D39" s="1732"/>
      <c r="E39" s="1732"/>
      <c r="F39" s="1815"/>
      <c r="G39" s="1816"/>
      <c r="H39" s="1817"/>
      <c r="I39" s="1818"/>
      <c r="J39" s="1819"/>
      <c r="K39" s="1820"/>
      <c r="L39" s="1821"/>
      <c r="M39" s="1817"/>
      <c r="N39" s="1822"/>
      <c r="O39" s="1823"/>
      <c r="P39" s="1824"/>
      <c r="Q39" s="1825"/>
      <c r="R39" s="1826"/>
      <c r="S39" s="1826"/>
      <c r="T39" s="1826"/>
      <c r="U39" s="1827"/>
      <c r="V39" s="1828">
        <f>SUM(V30:V38)</f>
        <v>0</v>
      </c>
      <c r="W39" s="1740"/>
    </row>
    <row r="40" spans="1:23" ht="16.5" customHeight="1" thickBot="1" thickTop="1">
      <c r="A40" s="1697"/>
      <c r="B40" s="1673"/>
      <c r="C40" s="1814"/>
      <c r="D40" s="1732"/>
      <c r="E40" s="1732"/>
      <c r="F40" s="1815"/>
      <c r="G40" s="1816"/>
      <c r="H40" s="1817"/>
      <c r="I40" s="1818"/>
      <c r="L40" s="1821"/>
      <c r="M40" s="1817"/>
      <c r="N40" s="1829"/>
      <c r="O40" s="1830"/>
      <c r="P40" s="1824"/>
      <c r="Q40" s="1825"/>
      <c r="R40" s="1826"/>
      <c r="S40" s="1826"/>
      <c r="T40" s="1826"/>
      <c r="U40" s="1827"/>
      <c r="V40" s="1827"/>
      <c r="W40" s="1740"/>
    </row>
    <row r="41" spans="2:23" s="1659" customFormat="1" ht="33.75" customHeight="1" thickBot="1" thickTop="1">
      <c r="B41" s="1673"/>
      <c r="C41" s="1831" t="s">
        <v>30</v>
      </c>
      <c r="D41" s="1832" t="s">
        <v>59</v>
      </c>
      <c r="E41" s="2797" t="s">
        <v>60</v>
      </c>
      <c r="F41" s="2798"/>
      <c r="G41" s="1754" t="s">
        <v>33</v>
      </c>
      <c r="H41" s="1747" t="s">
        <v>37</v>
      </c>
      <c r="I41" s="1834" t="s">
        <v>38</v>
      </c>
      <c r="J41" s="1835" t="s">
        <v>39</v>
      </c>
      <c r="K41" s="1836" t="s">
        <v>40</v>
      </c>
      <c r="L41" s="1836" t="s">
        <v>41</v>
      </c>
      <c r="M41" s="1748" t="s">
        <v>176</v>
      </c>
      <c r="N41" s="2797" t="s">
        <v>44</v>
      </c>
      <c r="O41" s="2799"/>
      <c r="P41" s="1837" t="s">
        <v>36</v>
      </c>
      <c r="Q41" s="1838" t="s">
        <v>73</v>
      </c>
      <c r="R41" s="1839" t="s">
        <v>74</v>
      </c>
      <c r="S41" s="1840"/>
      <c r="T41" s="1841" t="s">
        <v>49</v>
      </c>
      <c r="U41" s="1754" t="s">
        <v>51</v>
      </c>
      <c r="V41" s="1746" t="s">
        <v>52</v>
      </c>
      <c r="W41" s="1842"/>
    </row>
    <row r="42" spans="2:23" s="1659" customFormat="1" ht="16.5" customHeight="1" thickTop="1">
      <c r="B42" s="1673"/>
      <c r="C42" s="1843"/>
      <c r="D42" s="1844"/>
      <c r="E42" s="2913"/>
      <c r="F42" s="2914"/>
      <c r="G42" s="1844"/>
      <c r="H42" s="1847"/>
      <c r="I42" s="1844"/>
      <c r="J42" s="1844"/>
      <c r="K42" s="1844"/>
      <c r="L42" s="1844"/>
      <c r="M42" s="1844"/>
      <c r="N42" s="2915"/>
      <c r="O42" s="2916"/>
      <c r="P42" s="1849"/>
      <c r="Q42" s="1850"/>
      <c r="R42" s="1851"/>
      <c r="S42" s="1852"/>
      <c r="T42" s="1779"/>
      <c r="U42" s="1844"/>
      <c r="V42" s="1853"/>
      <c r="W42" s="1842"/>
    </row>
    <row r="43" spans="2:23" s="1659" customFormat="1" ht="16.5" customHeight="1">
      <c r="B43" s="1673"/>
      <c r="C43" s="1766" t="s">
        <v>105</v>
      </c>
      <c r="D43" s="494" t="s">
        <v>234</v>
      </c>
      <c r="E43" s="2873" t="s">
        <v>243</v>
      </c>
      <c r="F43" s="2874"/>
      <c r="G43" s="880">
        <v>132</v>
      </c>
      <c r="H43" s="1856">
        <f aca="true" t="shared" si="12" ref="H43:H55">IF(G43=500,$M$19,IF(G43=220,$M$20,$M$21))</f>
        <v>202.141</v>
      </c>
      <c r="I43" s="881">
        <v>42219.41875</v>
      </c>
      <c r="J43" s="882">
        <v>42219.72708333333</v>
      </c>
      <c r="K43" s="1859">
        <f aca="true" t="shared" si="13" ref="K43:K54">IF(D43="","",(J43-I43)*24)</f>
        <v>7.400000000023283</v>
      </c>
      <c r="L43" s="1860">
        <f aca="true" t="shared" si="14" ref="L43:L54">IF(D43="","",ROUND((J43-I43)*24*60,0))</f>
        <v>444</v>
      </c>
      <c r="M43" s="665" t="s">
        <v>191</v>
      </c>
      <c r="N43" s="2795" t="str">
        <f aca="true" t="shared" si="15" ref="N43:N56">IF(D43="","",IF(OR(M43="P",M43="RP"),"--","NO"))</f>
        <v>--</v>
      </c>
      <c r="O43" s="2917"/>
      <c r="P43" s="1863">
        <f aca="true" t="shared" si="16" ref="P43:P55">IF(G43=500,$N$19,IF(G43=220,$N$20,$N$21))</f>
        <v>40</v>
      </c>
      <c r="Q43" s="1864">
        <f aca="true" t="shared" si="17" ref="Q43:Q55">IF(M43="P",H43*P43*ROUND(L43/60,2)*0.1,"--")</f>
        <v>5983.3736</v>
      </c>
      <c r="R43" s="1851" t="str">
        <f aca="true" t="shared" si="18" ref="R43:R55">IF(AND(M43="F",N43="NO"),H43*P43,"--")</f>
        <v>--</v>
      </c>
      <c r="S43" s="1852" t="str">
        <f aca="true" t="shared" si="19" ref="S43:S55">IF(M43="F",H43*P43*ROUND(L43/60,2),"--")</f>
        <v>--</v>
      </c>
      <c r="T43" s="1779" t="str">
        <f aca="true" t="shared" si="20" ref="T43:T55">IF(M43="RF",H43*P43*ROUND(L43/60,2),"--")</f>
        <v>--</v>
      </c>
      <c r="U43" s="1865" t="str">
        <f aca="true" t="shared" si="21" ref="U43:U55">IF(D43="","","SI")</f>
        <v>SI</v>
      </c>
      <c r="V43" s="1866">
        <f aca="true" t="shared" si="22" ref="V43:V55">IF(D43="","",SUM(Q43:T43)*IF(U43="SI",1,2))</f>
        <v>5983.3736</v>
      </c>
      <c r="W43" s="1842"/>
    </row>
    <row r="44" spans="2:23" s="1659" customFormat="1" ht="16.5" customHeight="1">
      <c r="B44" s="1673"/>
      <c r="C44" s="1766" t="s">
        <v>106</v>
      </c>
      <c r="D44" s="494" t="s">
        <v>234</v>
      </c>
      <c r="E44" s="2873" t="s">
        <v>243</v>
      </c>
      <c r="F44" s="2874"/>
      <c r="G44" s="880">
        <v>132</v>
      </c>
      <c r="H44" s="1856">
        <f t="shared" si="12"/>
        <v>202.141</v>
      </c>
      <c r="I44" s="881">
        <v>42220.37569444445</v>
      </c>
      <c r="J44" s="882">
        <v>42220.720138888886</v>
      </c>
      <c r="K44" s="1859">
        <f t="shared" si="13"/>
        <v>8.26666666654637</v>
      </c>
      <c r="L44" s="1860">
        <f t="shared" si="14"/>
        <v>496</v>
      </c>
      <c r="M44" s="665" t="s">
        <v>191</v>
      </c>
      <c r="N44" s="2795" t="str">
        <f t="shared" si="15"/>
        <v>--</v>
      </c>
      <c r="O44" s="2917"/>
      <c r="P44" s="1863">
        <f t="shared" si="16"/>
        <v>40</v>
      </c>
      <c r="Q44" s="1864">
        <f t="shared" si="17"/>
        <v>6686.82428</v>
      </c>
      <c r="R44" s="1851" t="str">
        <f t="shared" si="18"/>
        <v>--</v>
      </c>
      <c r="S44" s="1852" t="str">
        <f t="shared" si="19"/>
        <v>--</v>
      </c>
      <c r="T44" s="1779" t="str">
        <f t="shared" si="20"/>
        <v>--</v>
      </c>
      <c r="U44" s="1865" t="str">
        <f t="shared" si="21"/>
        <v>SI</v>
      </c>
      <c r="V44" s="1866">
        <f t="shared" si="22"/>
        <v>6686.82428</v>
      </c>
      <c r="W44" s="1842"/>
    </row>
    <row r="45" spans="2:23" s="1659" customFormat="1" ht="16.5" customHeight="1">
      <c r="B45" s="1673"/>
      <c r="C45" s="1766" t="s">
        <v>107</v>
      </c>
      <c r="D45" s="494" t="s">
        <v>244</v>
      </c>
      <c r="E45" s="2873" t="s">
        <v>245</v>
      </c>
      <c r="F45" s="2874"/>
      <c r="G45" s="880">
        <v>132</v>
      </c>
      <c r="H45" s="1856">
        <f t="shared" si="12"/>
        <v>202.141</v>
      </c>
      <c r="I45" s="881">
        <v>42227.36666666667</v>
      </c>
      <c r="J45" s="882">
        <v>42227.59930555556</v>
      </c>
      <c r="K45" s="1859">
        <f t="shared" si="13"/>
        <v>5.583333333372138</v>
      </c>
      <c r="L45" s="1860">
        <f t="shared" si="14"/>
        <v>335</v>
      </c>
      <c r="M45" s="665" t="s">
        <v>191</v>
      </c>
      <c r="N45" s="2795" t="str">
        <f t="shared" si="15"/>
        <v>--</v>
      </c>
      <c r="O45" s="2917"/>
      <c r="P45" s="1863">
        <f t="shared" si="16"/>
        <v>40</v>
      </c>
      <c r="Q45" s="1864">
        <f t="shared" si="17"/>
        <v>4511.78712</v>
      </c>
      <c r="R45" s="1851" t="str">
        <f t="shared" si="18"/>
        <v>--</v>
      </c>
      <c r="S45" s="1852" t="str">
        <f t="shared" si="19"/>
        <v>--</v>
      </c>
      <c r="T45" s="1779" t="str">
        <f t="shared" si="20"/>
        <v>--</v>
      </c>
      <c r="U45" s="1865" t="str">
        <f t="shared" si="21"/>
        <v>SI</v>
      </c>
      <c r="V45" s="1866">
        <f t="shared" si="22"/>
        <v>4511.78712</v>
      </c>
      <c r="W45" s="1842"/>
    </row>
    <row r="46" spans="2:23" s="1659" customFormat="1" ht="16.5" customHeight="1">
      <c r="B46" s="1673"/>
      <c r="C46" s="1766" t="s">
        <v>108</v>
      </c>
      <c r="D46" s="494" t="s">
        <v>246</v>
      </c>
      <c r="E46" s="2873" t="s">
        <v>247</v>
      </c>
      <c r="F46" s="2874"/>
      <c r="G46" s="880">
        <v>132</v>
      </c>
      <c r="H46" s="1856">
        <f t="shared" si="12"/>
        <v>202.141</v>
      </c>
      <c r="I46" s="881">
        <v>42232.334027777775</v>
      </c>
      <c r="J46" s="882">
        <v>42232.61875</v>
      </c>
      <c r="K46" s="1859">
        <f t="shared" si="13"/>
        <v>6.833333333430346</v>
      </c>
      <c r="L46" s="1860">
        <f t="shared" si="14"/>
        <v>410</v>
      </c>
      <c r="M46" s="665" t="s">
        <v>191</v>
      </c>
      <c r="N46" s="2795" t="str">
        <f t="shared" si="15"/>
        <v>--</v>
      </c>
      <c r="O46" s="2917"/>
      <c r="P46" s="1863">
        <f t="shared" si="16"/>
        <v>40</v>
      </c>
      <c r="Q46" s="1864">
        <f t="shared" si="17"/>
        <v>5522.49212</v>
      </c>
      <c r="R46" s="1851" t="str">
        <f t="shared" si="18"/>
        <v>--</v>
      </c>
      <c r="S46" s="1852" t="str">
        <f t="shared" si="19"/>
        <v>--</v>
      </c>
      <c r="T46" s="1779" t="str">
        <f t="shared" si="20"/>
        <v>--</v>
      </c>
      <c r="U46" s="1865" t="str">
        <f t="shared" si="21"/>
        <v>SI</v>
      </c>
      <c r="V46" s="1866">
        <f t="shared" si="22"/>
        <v>5522.49212</v>
      </c>
      <c r="W46" s="1842"/>
    </row>
    <row r="47" spans="2:23" s="1659" customFormat="1" ht="16.5" customHeight="1">
      <c r="B47" s="1673"/>
      <c r="C47" s="1766" t="s">
        <v>109</v>
      </c>
      <c r="D47" s="494" t="s">
        <v>234</v>
      </c>
      <c r="E47" s="2873" t="s">
        <v>248</v>
      </c>
      <c r="F47" s="2874"/>
      <c r="G47" s="880">
        <v>132</v>
      </c>
      <c r="H47" s="1856">
        <f t="shared" si="12"/>
        <v>202.141</v>
      </c>
      <c r="I47" s="881">
        <v>42235.4</v>
      </c>
      <c r="J47" s="882">
        <v>42235.65347222222</v>
      </c>
      <c r="K47" s="1859">
        <f t="shared" si="13"/>
        <v>6.083333333255723</v>
      </c>
      <c r="L47" s="1860">
        <f t="shared" si="14"/>
        <v>365</v>
      </c>
      <c r="M47" s="665" t="s">
        <v>191</v>
      </c>
      <c r="N47" s="2795" t="str">
        <f t="shared" si="15"/>
        <v>--</v>
      </c>
      <c r="O47" s="2917"/>
      <c r="P47" s="1863">
        <f t="shared" si="16"/>
        <v>40</v>
      </c>
      <c r="Q47" s="1864">
        <f t="shared" si="17"/>
        <v>4916.06912</v>
      </c>
      <c r="R47" s="1851" t="str">
        <f t="shared" si="18"/>
        <v>--</v>
      </c>
      <c r="S47" s="1852" t="str">
        <f t="shared" si="19"/>
        <v>--</v>
      </c>
      <c r="T47" s="1779" t="str">
        <f t="shared" si="20"/>
        <v>--</v>
      </c>
      <c r="U47" s="1865" t="str">
        <f t="shared" si="21"/>
        <v>SI</v>
      </c>
      <c r="V47" s="1866">
        <f t="shared" si="22"/>
        <v>4916.06912</v>
      </c>
      <c r="W47" s="1842"/>
    </row>
    <row r="48" spans="2:23" s="1659" customFormat="1" ht="16.5" customHeight="1">
      <c r="B48" s="1673"/>
      <c r="C48" s="1766" t="s">
        <v>110</v>
      </c>
      <c r="D48" s="494" t="s">
        <v>244</v>
      </c>
      <c r="E48" s="2873" t="s">
        <v>249</v>
      </c>
      <c r="F48" s="2874"/>
      <c r="G48" s="880">
        <v>132</v>
      </c>
      <c r="H48" s="1856">
        <f t="shared" si="12"/>
        <v>202.141</v>
      </c>
      <c r="I48" s="881">
        <v>42236.38333333333</v>
      </c>
      <c r="J48" s="882">
        <v>42236.71875</v>
      </c>
      <c r="K48" s="1859">
        <f t="shared" si="13"/>
        <v>8.050000000046566</v>
      </c>
      <c r="L48" s="1860">
        <f t="shared" si="14"/>
        <v>483</v>
      </c>
      <c r="M48" s="665" t="s">
        <v>191</v>
      </c>
      <c r="N48" s="2795" t="str">
        <f t="shared" si="15"/>
        <v>--</v>
      </c>
      <c r="O48" s="2917"/>
      <c r="P48" s="1863">
        <f t="shared" si="16"/>
        <v>40</v>
      </c>
      <c r="Q48" s="1864">
        <f t="shared" si="17"/>
        <v>6508.940200000001</v>
      </c>
      <c r="R48" s="1851" t="str">
        <f t="shared" si="18"/>
        <v>--</v>
      </c>
      <c r="S48" s="1852" t="str">
        <f t="shared" si="19"/>
        <v>--</v>
      </c>
      <c r="T48" s="1779" t="str">
        <f t="shared" si="20"/>
        <v>--</v>
      </c>
      <c r="U48" s="1865" t="str">
        <f t="shared" si="21"/>
        <v>SI</v>
      </c>
      <c r="V48" s="1866">
        <f t="shared" si="22"/>
        <v>6508.940200000001</v>
      </c>
      <c r="W48" s="1842"/>
    </row>
    <row r="49" spans="2:23" s="1659" customFormat="1" ht="16.5" customHeight="1">
      <c r="B49" s="1673"/>
      <c r="C49" s="1766" t="s">
        <v>111</v>
      </c>
      <c r="D49" s="494" t="s">
        <v>234</v>
      </c>
      <c r="E49" s="2873" t="s">
        <v>250</v>
      </c>
      <c r="F49" s="2874"/>
      <c r="G49" s="880">
        <v>132</v>
      </c>
      <c r="H49" s="1856">
        <f t="shared" si="12"/>
        <v>202.141</v>
      </c>
      <c r="I49" s="881">
        <v>42239.36597222222</v>
      </c>
      <c r="J49" s="882">
        <v>42239.72222222222</v>
      </c>
      <c r="K49" s="1859">
        <f t="shared" si="13"/>
        <v>8.54999999993015</v>
      </c>
      <c r="L49" s="1860">
        <f t="shared" si="14"/>
        <v>513</v>
      </c>
      <c r="M49" s="665" t="s">
        <v>191</v>
      </c>
      <c r="N49" s="2795" t="str">
        <f t="shared" si="15"/>
        <v>--</v>
      </c>
      <c r="O49" s="2917"/>
      <c r="P49" s="1863">
        <f t="shared" si="16"/>
        <v>40</v>
      </c>
      <c r="Q49" s="1864">
        <f t="shared" si="17"/>
        <v>6913.2222</v>
      </c>
      <c r="R49" s="1851" t="str">
        <f t="shared" si="18"/>
        <v>--</v>
      </c>
      <c r="S49" s="1852" t="str">
        <f t="shared" si="19"/>
        <v>--</v>
      </c>
      <c r="T49" s="1779" t="str">
        <f t="shared" si="20"/>
        <v>--</v>
      </c>
      <c r="U49" s="1865" t="str">
        <f t="shared" si="21"/>
        <v>SI</v>
      </c>
      <c r="V49" s="1866">
        <f t="shared" si="22"/>
        <v>6913.2222</v>
      </c>
      <c r="W49" s="1842"/>
    </row>
    <row r="50" spans="2:23" s="1659" customFormat="1" ht="16.5" customHeight="1">
      <c r="B50" s="1673"/>
      <c r="C50" s="1766" t="s">
        <v>112</v>
      </c>
      <c r="D50" s="494" t="s">
        <v>244</v>
      </c>
      <c r="E50" s="2873" t="s">
        <v>245</v>
      </c>
      <c r="F50" s="2874"/>
      <c r="G50" s="880">
        <v>132</v>
      </c>
      <c r="H50" s="1856">
        <f t="shared" si="12"/>
        <v>202.141</v>
      </c>
      <c r="I50" s="881">
        <v>42240.46597222222</v>
      </c>
      <c r="J50" s="882">
        <v>42240.60902777778</v>
      </c>
      <c r="K50" s="1859">
        <f t="shared" si="13"/>
        <v>3.4333333333488554</v>
      </c>
      <c r="L50" s="1860">
        <f t="shared" si="14"/>
        <v>206</v>
      </c>
      <c r="M50" s="665" t="s">
        <v>191</v>
      </c>
      <c r="N50" s="2795" t="str">
        <f t="shared" si="15"/>
        <v>--</v>
      </c>
      <c r="O50" s="2917"/>
      <c r="P50" s="1863">
        <f t="shared" si="16"/>
        <v>40</v>
      </c>
      <c r="Q50" s="1864">
        <f t="shared" si="17"/>
        <v>2773.37452</v>
      </c>
      <c r="R50" s="1851" t="str">
        <f t="shared" si="18"/>
        <v>--</v>
      </c>
      <c r="S50" s="1852" t="str">
        <f t="shared" si="19"/>
        <v>--</v>
      </c>
      <c r="T50" s="1779" t="str">
        <f t="shared" si="20"/>
        <v>--</v>
      </c>
      <c r="U50" s="1865" t="str">
        <f t="shared" si="21"/>
        <v>SI</v>
      </c>
      <c r="V50" s="1866">
        <f t="shared" si="22"/>
        <v>2773.37452</v>
      </c>
      <c r="W50" s="1842"/>
    </row>
    <row r="51" spans="2:23" s="1659" customFormat="1" ht="16.5" customHeight="1">
      <c r="B51" s="1673"/>
      <c r="C51" s="1766" t="s">
        <v>113</v>
      </c>
      <c r="D51" s="494" t="s">
        <v>251</v>
      </c>
      <c r="E51" s="2873" t="s">
        <v>252</v>
      </c>
      <c r="F51" s="2874"/>
      <c r="G51" s="880">
        <v>132</v>
      </c>
      <c r="H51" s="1856">
        <f t="shared" si="12"/>
        <v>202.141</v>
      </c>
      <c r="I51" s="881">
        <v>42245.373611111114</v>
      </c>
      <c r="J51" s="882">
        <v>42245.73263888889</v>
      </c>
      <c r="K51" s="1859">
        <f t="shared" si="13"/>
        <v>8.616666666639503</v>
      </c>
      <c r="L51" s="1860">
        <f t="shared" si="14"/>
        <v>517</v>
      </c>
      <c r="M51" s="665" t="s">
        <v>191</v>
      </c>
      <c r="N51" s="2795" t="str">
        <f t="shared" si="15"/>
        <v>--</v>
      </c>
      <c r="O51" s="2917"/>
      <c r="P51" s="1863">
        <f t="shared" si="16"/>
        <v>40</v>
      </c>
      <c r="Q51" s="1864">
        <f t="shared" si="17"/>
        <v>6969.82168</v>
      </c>
      <c r="R51" s="1851" t="str">
        <f t="shared" si="18"/>
        <v>--</v>
      </c>
      <c r="S51" s="1852" t="str">
        <f t="shared" si="19"/>
        <v>--</v>
      </c>
      <c r="T51" s="1779" t="str">
        <f t="shared" si="20"/>
        <v>--</v>
      </c>
      <c r="U51" s="1865" t="str">
        <f t="shared" si="21"/>
        <v>SI</v>
      </c>
      <c r="V51" s="1866">
        <f t="shared" si="22"/>
        <v>6969.82168</v>
      </c>
      <c r="W51" s="1842"/>
    </row>
    <row r="52" spans="2:23" s="1659" customFormat="1" ht="16.5" customHeight="1">
      <c r="B52" s="1673"/>
      <c r="C52" s="1766" t="s">
        <v>114</v>
      </c>
      <c r="D52" s="1867"/>
      <c r="E52" s="2918"/>
      <c r="F52" s="2919"/>
      <c r="G52" s="1868"/>
      <c r="H52" s="1856">
        <f t="shared" si="12"/>
        <v>202.141</v>
      </c>
      <c r="I52" s="1857"/>
      <c r="J52" s="1858"/>
      <c r="K52" s="1859">
        <f t="shared" si="13"/>
      </c>
      <c r="L52" s="1860">
        <f t="shared" si="14"/>
      </c>
      <c r="M52" s="1861"/>
      <c r="N52" s="2795">
        <f t="shared" si="15"/>
      </c>
      <c r="O52" s="2917"/>
      <c r="P52" s="1863">
        <f t="shared" si="16"/>
        <v>40</v>
      </c>
      <c r="Q52" s="1864" t="str">
        <f t="shared" si="17"/>
        <v>--</v>
      </c>
      <c r="R52" s="1851" t="str">
        <f t="shared" si="18"/>
        <v>--</v>
      </c>
      <c r="S52" s="1852" t="str">
        <f t="shared" si="19"/>
        <v>--</v>
      </c>
      <c r="T52" s="1779" t="str">
        <f t="shared" si="20"/>
        <v>--</v>
      </c>
      <c r="U52" s="1865">
        <f t="shared" si="21"/>
      </c>
      <c r="V52" s="1866">
        <f t="shared" si="22"/>
      </c>
      <c r="W52" s="1842"/>
    </row>
    <row r="53" spans="2:23" s="1659" customFormat="1" ht="16.5" customHeight="1">
      <c r="B53" s="1673"/>
      <c r="C53" s="1766" t="s">
        <v>115</v>
      </c>
      <c r="D53" s="1867"/>
      <c r="E53" s="2918"/>
      <c r="F53" s="2919"/>
      <c r="G53" s="1868"/>
      <c r="H53" s="1856">
        <f t="shared" si="12"/>
        <v>202.141</v>
      </c>
      <c r="I53" s="1857"/>
      <c r="J53" s="1858"/>
      <c r="K53" s="1859">
        <f t="shared" si="13"/>
      </c>
      <c r="L53" s="1860">
        <f t="shared" si="14"/>
      </c>
      <c r="M53" s="1861"/>
      <c r="N53" s="2795">
        <f t="shared" si="15"/>
      </c>
      <c r="O53" s="2917"/>
      <c r="P53" s="1863">
        <f t="shared" si="16"/>
        <v>40</v>
      </c>
      <c r="Q53" s="1864" t="str">
        <f t="shared" si="17"/>
        <v>--</v>
      </c>
      <c r="R53" s="1851" t="str">
        <f t="shared" si="18"/>
        <v>--</v>
      </c>
      <c r="S53" s="1852" t="str">
        <f t="shared" si="19"/>
        <v>--</v>
      </c>
      <c r="T53" s="1779" t="str">
        <f t="shared" si="20"/>
        <v>--</v>
      </c>
      <c r="U53" s="1865">
        <f t="shared" si="21"/>
      </c>
      <c r="V53" s="1866">
        <f t="shared" si="22"/>
      </c>
      <c r="W53" s="1842"/>
    </row>
    <row r="54" spans="2:23" s="1659" customFormat="1" ht="16.5" customHeight="1">
      <c r="B54" s="1673"/>
      <c r="C54" s="1787" t="s">
        <v>338</v>
      </c>
      <c r="D54" s="1854"/>
      <c r="E54" s="2791"/>
      <c r="F54" s="2920"/>
      <c r="G54" s="1855"/>
      <c r="H54" s="1856">
        <f t="shared" si="12"/>
        <v>202.141</v>
      </c>
      <c r="I54" s="1857"/>
      <c r="J54" s="1858"/>
      <c r="K54" s="1869">
        <f t="shared" si="13"/>
      </c>
      <c r="L54" s="1860">
        <f t="shared" si="14"/>
      </c>
      <c r="M54" s="1861"/>
      <c r="N54" s="2795">
        <f t="shared" si="15"/>
      </c>
      <c r="O54" s="2917"/>
      <c r="P54" s="1863">
        <f t="shared" si="16"/>
        <v>40</v>
      </c>
      <c r="Q54" s="1864" t="str">
        <f t="shared" si="17"/>
        <v>--</v>
      </c>
      <c r="R54" s="1851" t="str">
        <f t="shared" si="18"/>
        <v>--</v>
      </c>
      <c r="S54" s="1852" t="str">
        <f t="shared" si="19"/>
        <v>--</v>
      </c>
      <c r="T54" s="1779" t="str">
        <f t="shared" si="20"/>
        <v>--</v>
      </c>
      <c r="U54" s="1865">
        <f t="shared" si="21"/>
      </c>
      <c r="V54" s="1866">
        <f t="shared" si="22"/>
      </c>
      <c r="W54" s="1842"/>
    </row>
    <row r="55" spans="2:23" s="1659" customFormat="1" ht="16.5" customHeight="1">
      <c r="B55" s="1673"/>
      <c r="C55" s="1787" t="s">
        <v>339</v>
      </c>
      <c r="D55" s="1854"/>
      <c r="E55" s="2791"/>
      <c r="F55" s="2920"/>
      <c r="G55" s="1855"/>
      <c r="H55" s="1856">
        <f t="shared" si="12"/>
        <v>202.141</v>
      </c>
      <c r="I55" s="1857"/>
      <c r="J55" s="1858"/>
      <c r="K55" s="1869">
        <f>IF(D55="","",(J55-I55)*24)</f>
      </c>
      <c r="L55" s="1860">
        <f>IF(D55="","",ROUND((J55-I55)*24*60,0))</f>
      </c>
      <c r="M55" s="1861"/>
      <c r="N55" s="2795">
        <f t="shared" si="15"/>
      </c>
      <c r="O55" s="2917"/>
      <c r="P55" s="1863">
        <f t="shared" si="16"/>
        <v>40</v>
      </c>
      <c r="Q55" s="1864" t="str">
        <f t="shared" si="17"/>
        <v>--</v>
      </c>
      <c r="R55" s="1851" t="str">
        <f t="shared" si="18"/>
        <v>--</v>
      </c>
      <c r="S55" s="1852" t="str">
        <f t="shared" si="19"/>
        <v>--</v>
      </c>
      <c r="T55" s="1779" t="str">
        <f t="shared" si="20"/>
        <v>--</v>
      </c>
      <c r="U55" s="1865">
        <f t="shared" si="21"/>
      </c>
      <c r="V55" s="1866">
        <f t="shared" si="22"/>
      </c>
      <c r="W55" s="1842"/>
    </row>
    <row r="56" spans="2:23" s="1659" customFormat="1" ht="16.5" customHeight="1">
      <c r="B56" s="1673"/>
      <c r="C56" s="1787" t="s">
        <v>340</v>
      </c>
      <c r="D56" s="1788"/>
      <c r="E56" s="2921"/>
      <c r="F56" s="2794"/>
      <c r="G56" s="1870"/>
      <c r="H56" s="1871"/>
      <c r="I56" s="1872"/>
      <c r="J56" s="1873"/>
      <c r="K56" s="1869"/>
      <c r="L56" s="1874"/>
      <c r="M56" s="1862"/>
      <c r="N56" s="2795">
        <f t="shared" si="15"/>
      </c>
      <c r="O56" s="2917"/>
      <c r="P56" s="1875"/>
      <c r="Q56" s="1876"/>
      <c r="R56" s="1877"/>
      <c r="S56" s="1878"/>
      <c r="T56" s="1879"/>
      <c r="U56" s="1880"/>
      <c r="V56" s="1881"/>
      <c r="W56" s="1842"/>
    </row>
    <row r="57" spans="2:28" s="1659" customFormat="1" ht="16.5" customHeight="1" thickBot="1">
      <c r="B57" s="1673"/>
      <c r="C57" s="1794"/>
      <c r="D57" s="1882"/>
      <c r="E57" s="2922"/>
      <c r="F57" s="2923"/>
      <c r="G57" s="1884"/>
      <c r="H57" s="1885"/>
      <c r="I57" s="1886"/>
      <c r="J57" s="1887"/>
      <c r="K57" s="1888"/>
      <c r="L57" s="1889"/>
      <c r="M57" s="1890"/>
      <c r="N57" s="2924"/>
      <c r="O57" s="2925"/>
      <c r="P57" s="1892"/>
      <c r="Q57" s="1893"/>
      <c r="R57" s="1894"/>
      <c r="S57" s="1895"/>
      <c r="T57" s="1896"/>
      <c r="U57" s="1897"/>
      <c r="V57" s="1898"/>
      <c r="W57" s="1842"/>
      <c r="X57" s="1661"/>
      <c r="Y57" s="1661"/>
      <c r="Z57" s="1661"/>
      <c r="AA57" s="1661"/>
      <c r="AB57" s="1661"/>
    </row>
    <row r="58" spans="1:23" ht="17.25" thickBot="1" thickTop="1">
      <c r="A58" s="1697"/>
      <c r="B58" s="1698"/>
      <c r="C58" s="1729"/>
      <c r="D58" s="1899"/>
      <c r="E58" s="1900"/>
      <c r="F58" s="1901"/>
      <c r="G58" s="1902"/>
      <c r="H58" s="1902"/>
      <c r="I58" s="1900"/>
      <c r="J58" s="1903"/>
      <c r="K58" s="1903"/>
      <c r="L58" s="1900"/>
      <c r="M58" s="1900"/>
      <c r="N58" s="1900"/>
      <c r="O58" s="1904"/>
      <c r="P58" s="1900"/>
      <c r="Q58" s="1900"/>
      <c r="R58" s="1905"/>
      <c r="S58" s="1906"/>
      <c r="T58" s="1906"/>
      <c r="U58" s="1907"/>
      <c r="V58" s="1828">
        <f>SUM(V43:V57)</f>
        <v>50785.904839999996</v>
      </c>
      <c r="W58" s="1908"/>
    </row>
    <row r="59" spans="1:23" ht="21" customHeight="1" thickBot="1" thickTop="1">
      <c r="A59" s="1697"/>
      <c r="B59" s="1698"/>
      <c r="C59" s="1729"/>
      <c r="D59" s="1899"/>
      <c r="E59" s="1900"/>
      <c r="F59" s="1901"/>
      <c r="G59" s="1902"/>
      <c r="H59" s="1902"/>
      <c r="I59" s="1730" t="s">
        <v>122</v>
      </c>
      <c r="J59" s="1731">
        <f>+V58+V39</f>
        <v>50785.904839999996</v>
      </c>
      <c r="L59" s="1900"/>
      <c r="M59" s="1900"/>
      <c r="N59" s="1900"/>
      <c r="O59" s="1904"/>
      <c r="P59" s="1900"/>
      <c r="Q59" s="1900"/>
      <c r="R59" s="1905"/>
      <c r="S59" s="1906"/>
      <c r="T59" s="1906"/>
      <c r="U59" s="1907"/>
      <c r="W59" s="1908"/>
    </row>
    <row r="60" spans="1:23" ht="13.5" customHeight="1" thickTop="1">
      <c r="A60" s="1697"/>
      <c r="B60" s="1698"/>
      <c r="C60" s="1729"/>
      <c r="D60" s="1899"/>
      <c r="E60" s="1900"/>
      <c r="F60" s="1901"/>
      <c r="G60" s="1902"/>
      <c r="H60" s="1902"/>
      <c r="I60" s="1900"/>
      <c r="J60" s="1903"/>
      <c r="K60" s="1903"/>
      <c r="L60" s="1900"/>
      <c r="M60" s="1900"/>
      <c r="N60" s="1900"/>
      <c r="O60" s="1904"/>
      <c r="P60" s="1900"/>
      <c r="Q60" s="1900"/>
      <c r="R60" s="1905"/>
      <c r="S60" s="1906"/>
      <c r="T60" s="1906"/>
      <c r="U60" s="1907"/>
      <c r="W60" s="1908"/>
    </row>
    <row r="61" spans="1:23" ht="16.5" customHeight="1">
      <c r="A61" s="1697"/>
      <c r="B61" s="1698"/>
      <c r="C61" s="1909" t="s">
        <v>123</v>
      </c>
      <c r="D61" s="1910" t="s">
        <v>180</v>
      </c>
      <c r="E61" s="1900"/>
      <c r="F61" s="1901"/>
      <c r="G61" s="1902"/>
      <c r="H61" s="1902"/>
      <c r="I61" s="1900"/>
      <c r="J61" s="1903"/>
      <c r="K61" s="1903"/>
      <c r="L61" s="1900"/>
      <c r="M61" s="1900"/>
      <c r="N61" s="1900"/>
      <c r="O61" s="1904"/>
      <c r="P61" s="1900"/>
      <c r="Q61" s="1900"/>
      <c r="R61" s="1905"/>
      <c r="S61" s="1906"/>
      <c r="T61" s="1906"/>
      <c r="U61" s="1907"/>
      <c r="W61" s="1908"/>
    </row>
    <row r="62" spans="1:23" ht="16.5" customHeight="1">
      <c r="A62" s="1697"/>
      <c r="B62" s="1698"/>
      <c r="C62" s="1909"/>
      <c r="D62" s="1899"/>
      <c r="E62" s="1900"/>
      <c r="F62" s="1901"/>
      <c r="G62" s="1902"/>
      <c r="H62" s="1902"/>
      <c r="I62" s="1900"/>
      <c r="J62" s="1903"/>
      <c r="K62" s="1903"/>
      <c r="L62" s="1900"/>
      <c r="M62" s="1900"/>
      <c r="N62" s="1900"/>
      <c r="O62" s="1904"/>
      <c r="P62" s="1900"/>
      <c r="Q62" s="1900"/>
      <c r="R62" s="1900"/>
      <c r="S62" s="1905"/>
      <c r="T62" s="1906"/>
      <c r="W62" s="1908"/>
    </row>
    <row r="63" spans="2:23" s="1697" customFormat="1" ht="16.5" customHeight="1">
      <c r="B63" s="1698"/>
      <c r="C63" s="1729"/>
      <c r="D63" s="1911" t="s">
        <v>138</v>
      </c>
      <c r="E63" s="1735" t="s">
        <v>139</v>
      </c>
      <c r="F63" s="1735" t="s">
        <v>125</v>
      </c>
      <c r="G63" s="1912" t="s">
        <v>185</v>
      </c>
      <c r="H63" s="1661"/>
      <c r="I63" s="1913"/>
      <c r="J63" s="1914" t="s">
        <v>144</v>
      </c>
      <c r="K63" s="1914"/>
      <c r="L63" s="1735" t="s">
        <v>125</v>
      </c>
      <c r="M63" s="1661" t="s">
        <v>155</v>
      </c>
      <c r="O63" s="1912" t="s">
        <v>187</v>
      </c>
      <c r="P63" s="1661"/>
      <c r="Q63" s="1915"/>
      <c r="R63" s="1915"/>
      <c r="S63" s="1699"/>
      <c r="T63" s="1661"/>
      <c r="U63" s="1661"/>
      <c r="V63" s="1661"/>
      <c r="W63" s="1908"/>
    </row>
    <row r="64" spans="2:23" s="1697" customFormat="1" ht="16.5" customHeight="1">
      <c r="B64" s="1698"/>
      <c r="C64" s="1729"/>
      <c r="D64" s="1916" t="s">
        <v>156</v>
      </c>
      <c r="E64" s="1916">
        <v>300</v>
      </c>
      <c r="F64" s="1917">
        <v>500</v>
      </c>
      <c r="G64" s="2796">
        <f>+E64*$F$20*$F$21</f>
        <v>284356.8</v>
      </c>
      <c r="H64" s="2796"/>
      <c r="I64" s="2796"/>
      <c r="J64" s="1919" t="s">
        <v>157</v>
      </c>
      <c r="K64" s="1919"/>
      <c r="L64" s="1916">
        <v>500</v>
      </c>
      <c r="M64" s="1916">
        <v>2</v>
      </c>
      <c r="O64" s="2796">
        <f>+M64*$F$20*$M$19</f>
        <v>375972.95999999996</v>
      </c>
      <c r="P64" s="2796"/>
      <c r="Q64" s="2796"/>
      <c r="R64" s="2796"/>
      <c r="S64" s="2796"/>
      <c r="T64" s="2796"/>
      <c r="U64" s="2796"/>
      <c r="V64" s="1661"/>
      <c r="W64" s="1908"/>
    </row>
    <row r="65" spans="2:23" s="1697" customFormat="1" ht="16.5" customHeight="1">
      <c r="B65" s="1698"/>
      <c r="C65" s="1729"/>
      <c r="D65" s="1916" t="s">
        <v>158</v>
      </c>
      <c r="E65" s="1920">
        <v>300</v>
      </c>
      <c r="F65" s="1917">
        <v>500</v>
      </c>
      <c r="G65" s="2796">
        <f>+E65*$F$20*$F$21</f>
        <v>284356.8</v>
      </c>
      <c r="H65" s="2796"/>
      <c r="I65" s="2796"/>
      <c r="J65" s="1919" t="s">
        <v>157</v>
      </c>
      <c r="K65" s="1919"/>
      <c r="L65" s="1916">
        <v>132</v>
      </c>
      <c r="M65" s="1916">
        <v>9</v>
      </c>
      <c r="O65" s="2796">
        <f>+M65*$F$20*$M$21</f>
        <v>1353536.136</v>
      </c>
      <c r="P65" s="2796"/>
      <c r="Q65" s="2796"/>
      <c r="R65" s="2796"/>
      <c r="S65" s="2796"/>
      <c r="T65" s="2796"/>
      <c r="U65" s="2796"/>
      <c r="V65" s="1661"/>
      <c r="W65" s="1908"/>
    </row>
    <row r="66" spans="2:23" s="1697" customFormat="1" ht="16.5" customHeight="1">
      <c r="B66" s="1698"/>
      <c r="C66" s="1729"/>
      <c r="D66" s="1921" t="s">
        <v>159</v>
      </c>
      <c r="E66" s="1920">
        <v>300</v>
      </c>
      <c r="F66" s="1917">
        <v>500</v>
      </c>
      <c r="G66" s="2796">
        <f>+E66*$F$20*$F$21</f>
        <v>284356.8</v>
      </c>
      <c r="H66" s="2796"/>
      <c r="I66" s="2796"/>
      <c r="J66" s="1919" t="s">
        <v>160</v>
      </c>
      <c r="K66" s="1919"/>
      <c r="L66" s="1916">
        <v>132</v>
      </c>
      <c r="M66" s="1916">
        <v>8</v>
      </c>
      <c r="O66" s="2796">
        <f>+M66*$F$20*$M$21</f>
        <v>1203143.2319999998</v>
      </c>
      <c r="P66" s="2796"/>
      <c r="Q66" s="2796"/>
      <c r="R66" s="2796"/>
      <c r="S66" s="2796"/>
      <c r="T66" s="2796"/>
      <c r="U66" s="2796"/>
      <c r="V66" s="1661"/>
      <c r="W66" s="1908"/>
    </row>
    <row r="67" spans="1:23" ht="16.5" customHeight="1">
      <c r="A67" s="1697"/>
      <c r="B67" s="1698"/>
      <c r="C67" s="1729"/>
      <c r="D67" s="1921" t="s">
        <v>161</v>
      </c>
      <c r="E67" s="1920">
        <v>300</v>
      </c>
      <c r="F67" s="1917">
        <v>500</v>
      </c>
      <c r="G67" s="2796">
        <f>+E67*$F$20*$F$21</f>
        <v>284356.8</v>
      </c>
      <c r="H67" s="2796"/>
      <c r="I67" s="2796"/>
      <c r="J67" s="1919" t="s">
        <v>162</v>
      </c>
      <c r="K67" s="1919"/>
      <c r="L67" s="1916">
        <v>132</v>
      </c>
      <c r="M67" s="1916">
        <v>5</v>
      </c>
      <c r="O67" s="2805">
        <f>+M67*$F$20*$M$21</f>
        <v>751964.52</v>
      </c>
      <c r="P67" s="2805"/>
      <c r="Q67" s="2805"/>
      <c r="R67" s="2805"/>
      <c r="S67" s="2805"/>
      <c r="T67" s="2805"/>
      <c r="U67" s="2805"/>
      <c r="W67" s="1908"/>
    </row>
    <row r="68" spans="1:23" ht="16.5" customHeight="1">
      <c r="A68" s="1697"/>
      <c r="B68" s="1698"/>
      <c r="C68" s="1729"/>
      <c r="D68" s="1921" t="s">
        <v>163</v>
      </c>
      <c r="E68" s="1920">
        <v>600</v>
      </c>
      <c r="F68" s="1917">
        <v>500</v>
      </c>
      <c r="G68" s="2805">
        <f>+E68*$F$20*$F$21</f>
        <v>568713.6</v>
      </c>
      <c r="H68" s="2805"/>
      <c r="I68" s="2805"/>
      <c r="M68" s="1916"/>
      <c r="O68" s="2796">
        <f>SUM(O64:P67)</f>
        <v>3684616.8479999998</v>
      </c>
      <c r="P68" s="2796"/>
      <c r="Q68" s="2796"/>
      <c r="R68" s="2796"/>
      <c r="S68" s="2796"/>
      <c r="T68" s="2796"/>
      <c r="U68" s="2796"/>
      <c r="W68" s="1908"/>
    </row>
    <row r="69" spans="1:23" ht="16.5" customHeight="1">
      <c r="A69" s="1697"/>
      <c r="B69" s="1698"/>
      <c r="C69" s="1729"/>
      <c r="D69" s="1921"/>
      <c r="E69" s="1920"/>
      <c r="F69" s="1917"/>
      <c r="G69" s="2796">
        <f>SUM(G64:G68)</f>
        <v>1706140.7999999998</v>
      </c>
      <c r="H69" s="2796"/>
      <c r="I69" s="2796"/>
      <c r="M69" s="1916"/>
      <c r="N69" s="1913"/>
      <c r="O69" s="1913"/>
      <c r="P69" s="1922"/>
      <c r="Q69" s="1922"/>
      <c r="R69" s="1922"/>
      <c r="S69" s="1922"/>
      <c r="W69" s="1908"/>
    </row>
    <row r="70" spans="1:23" ht="16.5" customHeight="1">
      <c r="A70" s="1697"/>
      <c r="B70" s="1698"/>
      <c r="C70" s="1729"/>
      <c r="D70" s="1921"/>
      <c r="E70" s="1920"/>
      <c r="F70" s="1917"/>
      <c r="G70" s="1918"/>
      <c r="H70" s="1918"/>
      <c r="I70" s="1918"/>
      <c r="M70" s="1916"/>
      <c r="N70" s="1913"/>
      <c r="O70" s="1913"/>
      <c r="P70" s="1922"/>
      <c r="Q70" s="1922"/>
      <c r="R70" s="1922"/>
      <c r="S70" s="1922"/>
      <c r="W70" s="1908"/>
    </row>
    <row r="71" spans="1:23" ht="16.5" customHeight="1">
      <c r="A71" s="1697"/>
      <c r="B71" s="1698"/>
      <c r="C71" s="2926" t="s">
        <v>341</v>
      </c>
      <c r="D71" s="2926"/>
      <c r="E71" s="1920" t="s">
        <v>342</v>
      </c>
      <c r="F71" s="1961">
        <v>19613.9</v>
      </c>
      <c r="G71" s="1918"/>
      <c r="H71" s="1918"/>
      <c r="I71" s="1918"/>
      <c r="M71" s="1916"/>
      <c r="N71" s="1913"/>
      <c r="O71" s="1913"/>
      <c r="P71" s="1922"/>
      <c r="Q71" s="1922"/>
      <c r="R71" s="1922"/>
      <c r="S71" s="1922"/>
      <c r="W71" s="1908"/>
    </row>
    <row r="72" spans="1:23" ht="16.5" customHeight="1" thickBot="1">
      <c r="A72" s="1697"/>
      <c r="B72" s="1698"/>
      <c r="C72" s="1729"/>
      <c r="D72" s="1911"/>
      <c r="E72" s="1923"/>
      <c r="F72" s="1923"/>
      <c r="G72" s="1735"/>
      <c r="I72" s="1924"/>
      <c r="J72" s="1912"/>
      <c r="L72" s="1925"/>
      <c r="M72" s="1924"/>
      <c r="N72" s="1926"/>
      <c r="O72" s="1915"/>
      <c r="P72" s="1915"/>
      <c r="Q72" s="1915"/>
      <c r="R72" s="1915"/>
      <c r="S72" s="1915"/>
      <c r="W72" s="1908"/>
    </row>
    <row r="73" spans="1:23" ht="21" customHeight="1" thickBot="1" thickTop="1">
      <c r="A73" s="1697"/>
      <c r="B73" s="1698"/>
      <c r="C73" s="1729"/>
      <c r="D73" s="1735"/>
      <c r="E73" s="1927"/>
      <c r="F73" s="1927"/>
      <c r="G73" s="1928"/>
      <c r="H73" s="1688"/>
      <c r="I73" s="1730" t="s">
        <v>164</v>
      </c>
      <c r="J73" s="1731">
        <f>+G69+O68+F71</f>
        <v>5410371.548</v>
      </c>
      <c r="L73" s="1929"/>
      <c r="M73" s="1688"/>
      <c r="N73" s="1703"/>
      <c r="O73" s="1922"/>
      <c r="P73" s="1922"/>
      <c r="Q73" s="1922"/>
      <c r="R73" s="1922"/>
      <c r="S73" s="1922"/>
      <c r="U73" s="1730" t="s">
        <v>336</v>
      </c>
      <c r="V73" s="1731">
        <v>1886161.0999999999</v>
      </c>
      <c r="W73" s="1908"/>
    </row>
    <row r="74" spans="1:23" ht="16.5" customHeight="1" thickTop="1">
      <c r="A74" s="1697"/>
      <c r="B74" s="1698"/>
      <c r="C74" s="1729"/>
      <c r="D74" s="1903"/>
      <c r="E74" s="1930"/>
      <c r="F74" s="1735"/>
      <c r="G74" s="1735"/>
      <c r="H74" s="1736"/>
      <c r="J74" s="1735"/>
      <c r="L74" s="1931"/>
      <c r="M74" s="1926"/>
      <c r="N74" s="1926"/>
      <c r="O74" s="1915"/>
      <c r="P74" s="1915"/>
      <c r="Q74" s="1915"/>
      <c r="R74" s="1915"/>
      <c r="S74" s="1915"/>
      <c r="W74" s="1908"/>
    </row>
    <row r="75" spans="2:23" ht="16.5" customHeight="1">
      <c r="B75" s="1698"/>
      <c r="C75" s="1909" t="s">
        <v>128</v>
      </c>
      <c r="D75" s="1932" t="s">
        <v>129</v>
      </c>
      <c r="E75" s="1735"/>
      <c r="F75" s="1933"/>
      <c r="G75" s="1734"/>
      <c r="H75" s="1903"/>
      <c r="I75" s="1903"/>
      <c r="J75" s="1903"/>
      <c r="K75" s="1735"/>
      <c r="L75" s="1735"/>
      <c r="M75" s="1903"/>
      <c r="N75" s="1735"/>
      <c r="O75" s="1903"/>
      <c r="P75" s="1903"/>
      <c r="Q75" s="1903"/>
      <c r="R75" s="1903"/>
      <c r="S75" s="1903"/>
      <c r="T75" s="1903"/>
      <c r="U75" s="1903"/>
      <c r="W75" s="1908"/>
    </row>
    <row r="76" spans="2:23" s="1697" customFormat="1" ht="16.5" customHeight="1">
      <c r="B76" s="1698"/>
      <c r="C76" s="1729"/>
      <c r="D76" s="1911" t="s">
        <v>130</v>
      </c>
      <c r="E76" s="1934">
        <f>10*J59*J25/J73</f>
        <v>4426.2393667270235</v>
      </c>
      <c r="G76" s="1734"/>
      <c r="L76" s="1735"/>
      <c r="N76" s="1735"/>
      <c r="O76" s="1736"/>
      <c r="V76" s="1661"/>
      <c r="W76" s="1908"/>
    </row>
    <row r="77" spans="2:23" s="1697" customFormat="1" ht="12.75" customHeight="1">
      <c r="B77" s="1698"/>
      <c r="C77" s="1729"/>
      <c r="E77" s="1935"/>
      <c r="F77" s="1727"/>
      <c r="G77" s="1734"/>
      <c r="J77" s="1734"/>
      <c r="K77" s="1936"/>
      <c r="L77" s="1735"/>
      <c r="M77" s="1735"/>
      <c r="N77" s="1735"/>
      <c r="O77" s="1736"/>
      <c r="P77" s="1735"/>
      <c r="Q77" s="1735"/>
      <c r="R77" s="1937"/>
      <c r="S77" s="1937"/>
      <c r="T77" s="1937"/>
      <c r="U77" s="1938"/>
      <c r="V77" s="1661"/>
      <c r="W77" s="1908"/>
    </row>
    <row r="78" spans="2:23" ht="16.5" customHeight="1">
      <c r="B78" s="1698"/>
      <c r="C78" s="1729"/>
      <c r="D78" s="1939" t="s">
        <v>165</v>
      </c>
      <c r="E78" s="1940"/>
      <c r="F78" s="1727"/>
      <c r="G78" s="1734"/>
      <c r="H78" s="1903"/>
      <c r="I78" s="1903"/>
      <c r="N78" s="1735"/>
      <c r="O78" s="1736"/>
      <c r="P78" s="1735"/>
      <c r="Q78" s="1735"/>
      <c r="R78" s="1924"/>
      <c r="S78" s="1924"/>
      <c r="T78" s="1924"/>
      <c r="U78" s="1926"/>
      <c r="W78" s="1908"/>
    </row>
    <row r="79" spans="2:23" ht="13.5" customHeight="1" thickBot="1">
      <c r="B79" s="1698"/>
      <c r="C79" s="1729"/>
      <c r="D79" s="1939"/>
      <c r="E79" s="1940"/>
      <c r="F79" s="1727"/>
      <c r="G79" s="1734"/>
      <c r="H79" s="1903"/>
      <c r="I79" s="1903"/>
      <c r="N79" s="1735"/>
      <c r="O79" s="1736"/>
      <c r="P79" s="1735"/>
      <c r="Q79" s="1735"/>
      <c r="R79" s="1924"/>
      <c r="S79" s="1924"/>
      <c r="T79" s="1924"/>
      <c r="U79" s="1926"/>
      <c r="W79" s="1908"/>
    </row>
    <row r="80" spans="2:23" s="1941" customFormat="1" ht="21" thickBot="1" thickTop="1">
      <c r="B80" s="1942"/>
      <c r="C80" s="1943"/>
      <c r="D80" s="1944"/>
      <c r="E80" s="1945"/>
      <c r="F80" s="1946"/>
      <c r="G80" s="1947"/>
      <c r="I80" s="1948" t="s">
        <v>132</v>
      </c>
      <c r="J80" s="1949">
        <f>IF(E76&gt;3*J25,J25*3,E76)</f>
        <v>4426.2393667270235</v>
      </c>
      <c r="M80" s="1950" t="s">
        <v>343</v>
      </c>
      <c r="N80" s="1950"/>
      <c r="O80" s="1951"/>
      <c r="P80" s="1952"/>
      <c r="Q80" s="1952"/>
      <c r="R80" s="1953"/>
      <c r="S80" s="1953"/>
      <c r="T80" s="1953"/>
      <c r="U80" s="1954"/>
      <c r="V80" s="1661"/>
      <c r="W80" s="1955"/>
    </row>
    <row r="81" spans="2:23" ht="16.5" customHeight="1" thickBot="1" thickTop="1">
      <c r="B81" s="1956"/>
      <c r="C81" s="1957"/>
      <c r="D81" s="1957"/>
      <c r="E81" s="1957"/>
      <c r="F81" s="1957"/>
      <c r="G81" s="1957"/>
      <c r="H81" s="1957"/>
      <c r="I81" s="1957"/>
      <c r="J81" s="1957"/>
      <c r="K81" s="1957"/>
      <c r="L81" s="1957"/>
      <c r="M81" s="1957"/>
      <c r="N81" s="1957"/>
      <c r="O81" s="1957"/>
      <c r="P81" s="1957"/>
      <c r="Q81" s="1957"/>
      <c r="R81" s="1957"/>
      <c r="S81" s="1957"/>
      <c r="T81" s="1957"/>
      <c r="U81" s="1957"/>
      <c r="V81" s="1958"/>
      <c r="W81" s="1959"/>
    </row>
    <row r="82" spans="2:23" ht="16.5" customHeight="1" thickTop="1">
      <c r="B82" s="1694"/>
      <c r="C82" s="1960"/>
      <c r="W82" s="1694"/>
    </row>
  </sheetData>
  <sheetProtection/>
  <mergeCells count="46">
    <mergeCell ref="G68:I68"/>
    <mergeCell ref="O68:U68"/>
    <mergeCell ref="G69:I69"/>
    <mergeCell ref="C71:D71"/>
    <mergeCell ref="G65:I65"/>
    <mergeCell ref="O65:U65"/>
    <mergeCell ref="G66:I66"/>
    <mergeCell ref="O66:U66"/>
    <mergeCell ref="G67:I67"/>
    <mergeCell ref="O67:U67"/>
    <mergeCell ref="E56:F56"/>
    <mergeCell ref="N56:O56"/>
    <mergeCell ref="E57:F57"/>
    <mergeCell ref="N57:O57"/>
    <mergeCell ref="G64:I64"/>
    <mergeCell ref="O64:U64"/>
    <mergeCell ref="E53:F53"/>
    <mergeCell ref="N53:O53"/>
    <mergeCell ref="E54:F54"/>
    <mergeCell ref="N54:O54"/>
    <mergeCell ref="E55:F55"/>
    <mergeCell ref="N55:O55"/>
    <mergeCell ref="E50:F50"/>
    <mergeCell ref="N50:O50"/>
    <mergeCell ref="E51:F51"/>
    <mergeCell ref="N51:O51"/>
    <mergeCell ref="E52:F52"/>
    <mergeCell ref="N52:O52"/>
    <mergeCell ref="E47:F47"/>
    <mergeCell ref="N47:O47"/>
    <mergeCell ref="E48:F48"/>
    <mergeCell ref="N48:O48"/>
    <mergeCell ref="E49:F49"/>
    <mergeCell ref="N49:O49"/>
    <mergeCell ref="E44:F44"/>
    <mergeCell ref="N44:O44"/>
    <mergeCell ref="E45:F45"/>
    <mergeCell ref="N45:O45"/>
    <mergeCell ref="E46:F46"/>
    <mergeCell ref="N46:O46"/>
    <mergeCell ref="E41:F41"/>
    <mergeCell ref="N41:O41"/>
    <mergeCell ref="E42:F42"/>
    <mergeCell ref="N42:O42"/>
    <mergeCell ref="E43:F43"/>
    <mergeCell ref="N43:O43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portrait" paperSize="9" scale="35" r:id="rId2"/>
  <headerFooter alignWithMargins="0">
    <oddFooter>&amp;L&amp;"Times New Roman,Normal"&amp;8&amp;Z&amp;F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7"/>
  <sheetViews>
    <sheetView zoomScale="75" zoomScaleNormal="75" zoomScalePageLayoutView="0" workbookViewId="0" topLeftCell="C1">
      <selection activeCell="F22" sqref="F22"/>
    </sheetView>
  </sheetViews>
  <sheetFormatPr defaultColWidth="11.421875" defaultRowHeight="12.75"/>
  <cols>
    <col min="1" max="1" width="7.00390625" style="1661" customWidth="1"/>
    <col min="2" max="2" width="14.140625" style="1661" customWidth="1"/>
    <col min="3" max="3" width="4.7109375" style="1661" customWidth="1"/>
    <col min="4" max="4" width="36.140625" style="1661" customWidth="1"/>
    <col min="5" max="5" width="20.7109375" style="1661" customWidth="1"/>
    <col min="6" max="6" width="15.00390625" style="1661" customWidth="1"/>
    <col min="7" max="7" width="13.8515625" style="1661" customWidth="1"/>
    <col min="8" max="8" width="7.140625" style="1661" hidden="1" customWidth="1"/>
    <col min="9" max="9" width="8.7109375" style="1661" hidden="1" customWidth="1"/>
    <col min="10" max="11" width="18.7109375" style="1661" customWidth="1"/>
    <col min="12" max="13" width="10.7109375" style="1661" customWidth="1"/>
    <col min="14" max="14" width="9.7109375" style="1661" customWidth="1"/>
    <col min="15" max="15" width="10.57421875" style="1661" customWidth="1"/>
    <col min="16" max="16" width="8.421875" style="1661" customWidth="1"/>
    <col min="17" max="17" width="13.28125" style="1661" customWidth="1"/>
    <col min="18" max="18" width="11.57421875" style="1661" hidden="1" customWidth="1"/>
    <col min="19" max="19" width="12.28125" style="1661" hidden="1" customWidth="1"/>
    <col min="20" max="22" width="5.57421875" style="1661" hidden="1" customWidth="1"/>
    <col min="23" max="23" width="15.57421875" style="1661" hidden="1" customWidth="1"/>
    <col min="24" max="25" width="11.57421875" style="1661" hidden="1" customWidth="1"/>
    <col min="26" max="27" width="5.57421875" style="1661" hidden="1" customWidth="1"/>
    <col min="28" max="28" width="10.8515625" style="1661" customWidth="1"/>
    <col min="29" max="29" width="22.8515625" style="1661" customWidth="1"/>
    <col min="30" max="30" width="11.8515625" style="1661" customWidth="1"/>
    <col min="31" max="31" width="4.140625" style="1661" customWidth="1"/>
    <col min="32" max="32" width="7.140625" style="1661" customWidth="1"/>
    <col min="33" max="33" width="5.28125" style="1661" customWidth="1"/>
    <col min="34" max="34" width="5.421875" style="1661" customWidth="1"/>
    <col min="35" max="35" width="4.7109375" style="1661" customWidth="1"/>
    <col min="36" max="36" width="5.28125" style="1661" customWidth="1"/>
    <col min="37" max="38" width="13.28125" style="1661" customWidth="1"/>
    <col min="39" max="39" width="6.57421875" style="1661" customWidth="1"/>
    <col min="40" max="40" width="6.421875" style="1661" customWidth="1"/>
    <col min="41" max="44" width="11.421875" style="1661" customWidth="1"/>
    <col min="45" max="45" width="12.7109375" style="1661" customWidth="1"/>
    <col min="46" max="48" width="11.421875" style="1661" customWidth="1"/>
    <col min="49" max="49" width="21.00390625" style="1661" customWidth="1"/>
    <col min="50" max="16384" width="11.421875" style="1661" customWidth="1"/>
  </cols>
  <sheetData>
    <row r="1" spans="1:30" ht="13.5">
      <c r="A1" s="1658"/>
      <c r="B1" s="1659"/>
      <c r="C1" s="1659"/>
      <c r="D1" s="1659"/>
      <c r="E1" s="1659"/>
      <c r="F1" s="1659"/>
      <c r="G1" s="1659"/>
      <c r="H1" s="1659"/>
      <c r="I1" s="1659"/>
      <c r="J1" s="1659"/>
      <c r="K1" s="1659"/>
      <c r="L1" s="1659"/>
      <c r="M1" s="1659"/>
      <c r="N1" s="1659"/>
      <c r="O1" s="1659"/>
      <c r="P1" s="1659"/>
      <c r="Q1" s="1659"/>
      <c r="R1" s="1659"/>
      <c r="S1" s="1659"/>
      <c r="T1" s="1659"/>
      <c r="U1" s="1659"/>
      <c r="V1" s="1659"/>
      <c r="AD1" s="1660"/>
    </row>
    <row r="2" spans="1:23" ht="27" customHeight="1">
      <c r="A2" s="1658"/>
      <c r="B2" s="1659"/>
      <c r="C2" s="1659"/>
      <c r="D2" s="1659"/>
      <c r="E2" s="1659"/>
      <c r="F2" s="1659"/>
      <c r="G2" s="1659"/>
      <c r="H2" s="1659"/>
      <c r="I2" s="1659"/>
      <c r="J2" s="1659"/>
      <c r="K2" s="1659"/>
      <c r="L2" s="1659"/>
      <c r="M2" s="1659"/>
      <c r="N2" s="1659"/>
      <c r="O2" s="1659"/>
      <c r="P2" s="1659"/>
      <c r="Q2" s="1659"/>
      <c r="R2" s="1659"/>
      <c r="S2" s="1659"/>
      <c r="T2" s="1659"/>
      <c r="U2" s="1659"/>
      <c r="V2" s="1659"/>
      <c r="W2" s="1659"/>
    </row>
    <row r="3" spans="1:30" s="1665" customFormat="1" ht="30.75">
      <c r="A3" s="1662"/>
      <c r="B3" s="1663" t="str">
        <f>'TOT-0815'!B2</f>
        <v>ANEXO III al Memorándum D.T.E.E. N°   580 / 2016          .-</v>
      </c>
      <c r="C3" s="1664"/>
      <c r="D3" s="1664"/>
      <c r="E3" s="1664"/>
      <c r="F3" s="1664"/>
      <c r="G3" s="1664"/>
      <c r="H3" s="1664"/>
      <c r="I3" s="1664"/>
      <c r="J3" s="1664"/>
      <c r="K3" s="1664"/>
      <c r="L3" s="1664"/>
      <c r="M3" s="1664"/>
      <c r="N3" s="1664"/>
      <c r="O3" s="1664"/>
      <c r="P3" s="1664"/>
      <c r="Q3" s="1664"/>
      <c r="R3" s="1664"/>
      <c r="S3" s="1664"/>
      <c r="T3" s="1664"/>
      <c r="U3" s="1664"/>
      <c r="V3" s="1664"/>
      <c r="W3" s="1664"/>
      <c r="AB3" s="1664"/>
      <c r="AC3" s="1664"/>
      <c r="AD3" s="1664"/>
    </row>
    <row r="4" spans="1:2" s="1668" customFormat="1" ht="11.25">
      <c r="A4" s="1962" t="s">
        <v>2</v>
      </c>
      <c r="B4" s="1962"/>
    </row>
    <row r="5" spans="1:2" s="1668" customFormat="1" ht="11.25">
      <c r="A5" s="1962" t="s">
        <v>3</v>
      </c>
      <c r="B5" s="1962"/>
    </row>
    <row r="6" s="1668" customFormat="1" ht="12" thickBot="1">
      <c r="A6" s="1962"/>
    </row>
    <row r="7" spans="1:30" ht="16.5" customHeight="1" thickTop="1">
      <c r="A7" s="1659"/>
      <c r="B7" s="1669"/>
      <c r="C7" s="1670"/>
      <c r="D7" s="1670"/>
      <c r="E7" s="1671"/>
      <c r="F7" s="1670"/>
      <c r="G7" s="1670"/>
      <c r="H7" s="1670"/>
      <c r="I7" s="1670"/>
      <c r="J7" s="1670"/>
      <c r="K7" s="1670"/>
      <c r="L7" s="1670"/>
      <c r="M7" s="1670"/>
      <c r="N7" s="1670"/>
      <c r="O7" s="1670"/>
      <c r="P7" s="1670"/>
      <c r="Q7" s="1670"/>
      <c r="R7" s="1670"/>
      <c r="S7" s="1670"/>
      <c r="T7" s="1670"/>
      <c r="U7" s="1670"/>
      <c r="V7" s="1670"/>
      <c r="W7" s="1963"/>
      <c r="X7" s="1963"/>
      <c r="Y7" s="1963"/>
      <c r="Z7" s="1963"/>
      <c r="AA7" s="1963"/>
      <c r="AB7" s="1963"/>
      <c r="AC7" s="1963"/>
      <c r="AD7" s="1672"/>
    </row>
    <row r="8" spans="1:30" ht="20.25">
      <c r="A8" s="1659"/>
      <c r="B8" s="1673"/>
      <c r="C8" s="1674"/>
      <c r="D8" s="1675" t="s">
        <v>88</v>
      </c>
      <c r="E8" s="1674"/>
      <c r="F8" s="1674"/>
      <c r="G8" s="1674"/>
      <c r="H8" s="1674"/>
      <c r="I8" s="1674"/>
      <c r="J8" s="1674"/>
      <c r="K8" s="1674"/>
      <c r="L8" s="1674"/>
      <c r="M8" s="1674"/>
      <c r="N8" s="1674"/>
      <c r="O8" s="1674"/>
      <c r="P8" s="1676"/>
      <c r="Q8" s="1676"/>
      <c r="R8" s="1674"/>
      <c r="S8" s="1674"/>
      <c r="T8" s="1674"/>
      <c r="U8" s="1674"/>
      <c r="V8" s="1674"/>
      <c r="AD8" s="1677"/>
    </row>
    <row r="9" spans="1:30" ht="16.5" customHeight="1">
      <c r="A9" s="1659"/>
      <c r="B9" s="1673"/>
      <c r="C9" s="1674"/>
      <c r="D9" s="1674"/>
      <c r="E9" s="1674"/>
      <c r="F9" s="1674"/>
      <c r="G9" s="1674"/>
      <c r="H9" s="1674"/>
      <c r="I9" s="1674"/>
      <c r="J9" s="1674"/>
      <c r="K9" s="1674"/>
      <c r="L9" s="1674"/>
      <c r="M9" s="1674"/>
      <c r="N9" s="1674"/>
      <c r="O9" s="1674"/>
      <c r="P9" s="1674"/>
      <c r="Q9" s="1674"/>
      <c r="R9" s="1674"/>
      <c r="S9" s="1674"/>
      <c r="T9" s="1674"/>
      <c r="U9" s="1674"/>
      <c r="V9" s="1674"/>
      <c r="AD9" s="1677"/>
    </row>
    <row r="10" spans="2:30" s="1678" customFormat="1" ht="20.25">
      <c r="B10" s="1679"/>
      <c r="C10" s="1680"/>
      <c r="D10" s="1675" t="s">
        <v>89</v>
      </c>
      <c r="E10" s="1680"/>
      <c r="F10" s="1680"/>
      <c r="G10" s="1680"/>
      <c r="H10" s="1680"/>
      <c r="N10" s="1680"/>
      <c r="O10" s="1680"/>
      <c r="P10" s="1681"/>
      <c r="Q10" s="1681"/>
      <c r="R10" s="1680"/>
      <c r="S10" s="1680"/>
      <c r="T10" s="1680"/>
      <c r="U10" s="1680"/>
      <c r="V10" s="1680"/>
      <c r="W10" s="1661"/>
      <c r="X10" s="1680"/>
      <c r="Y10" s="1680"/>
      <c r="Z10" s="1680"/>
      <c r="AA10" s="1680"/>
      <c r="AB10" s="1680"/>
      <c r="AC10" s="1661"/>
      <c r="AD10" s="1682"/>
    </row>
    <row r="11" spans="1:30" ht="16.5" customHeight="1">
      <c r="A11" s="1659"/>
      <c r="B11" s="1673"/>
      <c r="C11" s="1674"/>
      <c r="D11" s="1674"/>
      <c r="E11" s="1674"/>
      <c r="F11" s="1674"/>
      <c r="G11" s="1674"/>
      <c r="H11" s="1674"/>
      <c r="I11" s="1674"/>
      <c r="J11" s="1674"/>
      <c r="K11" s="1674"/>
      <c r="L11" s="1674"/>
      <c r="M11" s="1674"/>
      <c r="N11" s="1674"/>
      <c r="O11" s="1674"/>
      <c r="P11" s="1674"/>
      <c r="Q11" s="1674"/>
      <c r="R11" s="1674"/>
      <c r="S11" s="1674"/>
      <c r="T11" s="1674"/>
      <c r="U11" s="1674"/>
      <c r="V11" s="1674"/>
      <c r="AD11" s="1677"/>
    </row>
    <row r="12" spans="2:30" s="1678" customFormat="1" ht="20.25">
      <c r="B12" s="1679"/>
      <c r="C12" s="1680"/>
      <c r="D12" s="1675" t="s">
        <v>347</v>
      </c>
      <c r="E12" s="1680"/>
      <c r="F12" s="1680"/>
      <c r="G12" s="1680"/>
      <c r="H12" s="1680"/>
      <c r="N12" s="1680"/>
      <c r="O12" s="1680"/>
      <c r="P12" s="1681"/>
      <c r="Q12" s="1681"/>
      <c r="R12" s="1680"/>
      <c r="S12" s="1680"/>
      <c r="T12" s="1680"/>
      <c r="U12" s="1680"/>
      <c r="V12" s="1680"/>
      <c r="W12" s="1661"/>
      <c r="X12" s="1680"/>
      <c r="Y12" s="1680"/>
      <c r="Z12" s="1680"/>
      <c r="AA12" s="1680"/>
      <c r="AB12" s="1680"/>
      <c r="AC12" s="1661"/>
      <c r="AD12" s="1682"/>
    </row>
    <row r="13" spans="1:30" ht="16.5" customHeight="1">
      <c r="A13" s="1659"/>
      <c r="B13" s="1673"/>
      <c r="C13" s="1674"/>
      <c r="D13" s="1674"/>
      <c r="E13" s="1659"/>
      <c r="F13" s="1659"/>
      <c r="G13" s="1659"/>
      <c r="H13" s="1659"/>
      <c r="I13" s="1683"/>
      <c r="J13" s="1683"/>
      <c r="K13" s="1683"/>
      <c r="L13" s="1683"/>
      <c r="M13" s="1683"/>
      <c r="N13" s="1683"/>
      <c r="O13" s="1683"/>
      <c r="P13" s="1683"/>
      <c r="Q13" s="1683"/>
      <c r="R13" s="1674"/>
      <c r="S13" s="1674"/>
      <c r="T13" s="1674"/>
      <c r="U13" s="1674"/>
      <c r="V13" s="1674"/>
      <c r="AD13" s="1677"/>
    </row>
    <row r="14" spans="2:30" s="1678" customFormat="1" ht="19.5">
      <c r="B14" s="1684" t="str">
        <f>'TOT-0815'!B14</f>
        <v>Desde el 01 al 31 de agosto de 2015</v>
      </c>
      <c r="C14" s="1685"/>
      <c r="D14" s="1686"/>
      <c r="E14" s="1686"/>
      <c r="F14" s="1686"/>
      <c r="G14" s="1686"/>
      <c r="H14" s="1686"/>
      <c r="I14" s="1687"/>
      <c r="J14" s="1688"/>
      <c r="K14" s="1687"/>
      <c r="L14" s="1687"/>
      <c r="M14" s="1687"/>
      <c r="N14" s="1687"/>
      <c r="O14" s="1687"/>
      <c r="P14" s="1687"/>
      <c r="Q14" s="1687"/>
      <c r="R14" s="1687"/>
      <c r="S14" s="1687"/>
      <c r="T14" s="1687"/>
      <c r="U14" s="1689"/>
      <c r="V14" s="1689"/>
      <c r="W14" s="1661"/>
      <c r="X14" s="1964"/>
      <c r="Y14" s="1964"/>
      <c r="Z14" s="1964"/>
      <c r="AA14" s="1964"/>
      <c r="AB14" s="1689"/>
      <c r="AC14" s="1688"/>
      <c r="AD14" s="1690"/>
    </row>
    <row r="15" spans="1:30" ht="16.5" customHeight="1">
      <c r="A15" s="1659"/>
      <c r="B15" s="1673"/>
      <c r="C15" s="1674"/>
      <c r="D15" s="1674"/>
      <c r="E15" s="1691"/>
      <c r="F15" s="1691"/>
      <c r="G15" s="1674"/>
      <c r="H15" s="1674"/>
      <c r="I15" s="1674"/>
      <c r="J15" s="1692"/>
      <c r="K15" s="1674"/>
      <c r="L15" s="1674"/>
      <c r="M15" s="1674"/>
      <c r="N15" s="1659"/>
      <c r="O15" s="1659"/>
      <c r="P15" s="1674"/>
      <c r="Q15" s="1674"/>
      <c r="R15" s="1674"/>
      <c r="S15" s="1674"/>
      <c r="T15" s="1674"/>
      <c r="U15" s="1674"/>
      <c r="V15" s="1674"/>
      <c r="AD15" s="1677"/>
    </row>
    <row r="16" spans="1:30" ht="16.5" customHeight="1">
      <c r="A16" s="1659"/>
      <c r="B16" s="1673"/>
      <c r="C16" s="1674"/>
      <c r="D16" s="1674"/>
      <c r="E16" s="1691"/>
      <c r="F16" s="1691"/>
      <c r="G16" s="1674"/>
      <c r="H16" s="1674"/>
      <c r="I16" s="1693"/>
      <c r="J16" s="1674"/>
      <c r="K16" s="1694"/>
      <c r="M16" s="1674"/>
      <c r="N16" s="1659"/>
      <c r="O16" s="1659"/>
      <c r="P16" s="1674"/>
      <c r="Q16" s="1674"/>
      <c r="R16" s="1674"/>
      <c r="S16" s="1674"/>
      <c r="T16" s="1674"/>
      <c r="U16" s="1674"/>
      <c r="V16" s="1674"/>
      <c r="AD16" s="1677"/>
    </row>
    <row r="17" spans="1:30" ht="16.5" customHeight="1">
      <c r="A17" s="1659"/>
      <c r="B17" s="1673"/>
      <c r="C17" s="1674"/>
      <c r="D17" s="1674"/>
      <c r="E17" s="1691"/>
      <c r="F17" s="1691"/>
      <c r="G17" s="1674"/>
      <c r="H17" s="1674"/>
      <c r="I17" s="1693"/>
      <c r="J17" s="1674"/>
      <c r="K17" s="1694"/>
      <c r="M17" s="1674"/>
      <c r="N17" s="1659"/>
      <c r="O17" s="1659"/>
      <c r="P17" s="1674"/>
      <c r="Q17" s="1674"/>
      <c r="R17" s="1674"/>
      <c r="S17" s="1674"/>
      <c r="T17" s="1674"/>
      <c r="U17" s="1674"/>
      <c r="V17" s="1674"/>
      <c r="AD17" s="1677"/>
    </row>
    <row r="18" spans="1:30" ht="16.5" customHeight="1">
      <c r="A18" s="1659"/>
      <c r="B18" s="1673"/>
      <c r="C18" s="1695" t="s">
        <v>90</v>
      </c>
      <c r="D18" s="1696" t="s">
        <v>91</v>
      </c>
      <c r="E18" s="1691"/>
      <c r="F18" s="1691"/>
      <c r="G18" s="1674"/>
      <c r="H18" s="1674"/>
      <c r="I18" s="1674"/>
      <c r="J18" s="1692"/>
      <c r="K18" s="1674"/>
      <c r="L18" s="1674"/>
      <c r="M18" s="1674"/>
      <c r="N18" s="1659"/>
      <c r="O18" s="1659"/>
      <c r="P18" s="1674"/>
      <c r="Q18" s="1674"/>
      <c r="R18" s="1674"/>
      <c r="S18" s="1674"/>
      <c r="T18" s="1674"/>
      <c r="U18" s="1674"/>
      <c r="V18" s="1674"/>
      <c r="AD18" s="1677"/>
    </row>
    <row r="19" spans="2:30" s="1697" customFormat="1" ht="16.5" customHeight="1">
      <c r="B19" s="1698"/>
      <c r="C19" s="1699"/>
      <c r="D19" s="1700"/>
      <c r="E19" s="1965"/>
      <c r="F19" s="1729"/>
      <c r="G19" s="1699"/>
      <c r="H19" s="1699"/>
      <c r="I19" s="1699"/>
      <c r="J19" s="1704"/>
      <c r="K19" s="1699"/>
      <c r="L19" s="1699"/>
      <c r="M19" s="1699"/>
      <c r="P19" s="1699"/>
      <c r="Q19" s="1699"/>
      <c r="R19" s="1699"/>
      <c r="S19" s="1699"/>
      <c r="T19" s="1699"/>
      <c r="U19" s="1699"/>
      <c r="V19" s="1699"/>
      <c r="W19" s="1661"/>
      <c r="AD19" s="1706"/>
    </row>
    <row r="20" spans="2:30" s="1697" customFormat="1" ht="16.5" customHeight="1">
      <c r="B20" s="1698"/>
      <c r="C20" s="1699"/>
      <c r="D20" s="1966" t="s">
        <v>92</v>
      </c>
      <c r="F20" s="1709">
        <v>463.283</v>
      </c>
      <c r="G20" s="1966" t="s">
        <v>93</v>
      </c>
      <c r="H20" s="1699"/>
      <c r="I20" s="1699"/>
      <c r="J20" s="1930"/>
      <c r="K20" s="1701" t="s">
        <v>94</v>
      </c>
      <c r="L20" s="1708">
        <v>0.025</v>
      </c>
      <c r="Q20" s="1709"/>
      <c r="R20" s="1699"/>
      <c r="S20" s="1699"/>
      <c r="T20" s="1699"/>
      <c r="U20" s="1699"/>
      <c r="V20" s="1699"/>
      <c r="W20" s="1661"/>
      <c r="AD20" s="1706"/>
    </row>
    <row r="21" spans="2:30" s="1697" customFormat="1" ht="16.5" customHeight="1">
      <c r="B21" s="1698"/>
      <c r="C21" s="1699"/>
      <c r="D21" s="1966" t="s">
        <v>346</v>
      </c>
      <c r="E21" s="1967"/>
      <c r="F21" s="1968">
        <v>1.274</v>
      </c>
      <c r="G21" s="1969" t="s">
        <v>96</v>
      </c>
      <c r="H21" s="1699"/>
      <c r="I21" s="1699"/>
      <c r="J21" s="1699"/>
      <c r="K21" s="1700" t="s">
        <v>97</v>
      </c>
      <c r="L21" s="1699">
        <f>MID(B14,16,2)*24</f>
        <v>744</v>
      </c>
      <c r="M21" s="1699" t="s">
        <v>98</v>
      </c>
      <c r="N21" s="1699"/>
      <c r="O21" s="1710"/>
      <c r="P21" s="1711"/>
      <c r="Q21" s="1968"/>
      <c r="R21" s="1699"/>
      <c r="S21" s="1699"/>
      <c r="T21" s="1699"/>
      <c r="U21" s="1699"/>
      <c r="V21" s="1699"/>
      <c r="W21" s="1661"/>
      <c r="AD21" s="1706"/>
    </row>
    <row r="22" spans="2:30" s="1697" customFormat="1" ht="16.5" customHeight="1">
      <c r="B22" s="1698"/>
      <c r="C22" s="1699"/>
      <c r="D22" s="1966" t="s">
        <v>344</v>
      </c>
      <c r="E22" s="1967"/>
      <c r="F22" s="1970">
        <v>20</v>
      </c>
      <c r="G22" s="1969"/>
      <c r="H22" s="1699"/>
      <c r="I22" s="1699"/>
      <c r="J22" s="1699"/>
      <c r="K22" s="1700"/>
      <c r="L22" s="1699"/>
      <c r="M22" s="1699"/>
      <c r="N22" s="1699"/>
      <c r="O22" s="1710"/>
      <c r="P22" s="1711"/>
      <c r="Q22" s="1674"/>
      <c r="R22" s="1699"/>
      <c r="S22" s="1699"/>
      <c r="T22" s="1699"/>
      <c r="U22" s="1699"/>
      <c r="V22" s="1699"/>
      <c r="W22" s="1661"/>
      <c r="AD22" s="1706"/>
    </row>
    <row r="23" spans="2:30" s="1697" customFormat="1" ht="16.5" customHeight="1">
      <c r="B23" s="1698"/>
      <c r="C23" s="1699"/>
      <c r="D23" s="1699"/>
      <c r="E23" s="1727"/>
      <c r="F23" s="1699"/>
      <c r="G23" s="1699"/>
      <c r="H23" s="1699"/>
      <c r="I23" s="1699"/>
      <c r="J23" s="1699"/>
      <c r="K23" s="1699"/>
      <c r="L23" s="1699"/>
      <c r="M23" s="1699"/>
      <c r="N23" s="1699"/>
      <c r="O23" s="1699"/>
      <c r="P23" s="1699"/>
      <c r="Q23" s="1699"/>
      <c r="R23" s="1699"/>
      <c r="S23" s="1699"/>
      <c r="T23" s="1699"/>
      <c r="U23" s="1699"/>
      <c r="V23" s="1699"/>
      <c r="W23" s="1661"/>
      <c r="AD23" s="1706"/>
    </row>
    <row r="24" spans="1:30" ht="16.5" customHeight="1">
      <c r="A24" s="1659"/>
      <c r="B24" s="1673"/>
      <c r="C24" s="1695" t="s">
        <v>99</v>
      </c>
      <c r="D24" s="1728" t="s">
        <v>314</v>
      </c>
      <c r="I24" s="1674"/>
      <c r="J24" s="1697"/>
      <c r="O24" s="1674"/>
      <c r="P24" s="1674"/>
      <c r="Q24" s="1674"/>
      <c r="R24" s="1674"/>
      <c r="S24" s="1674"/>
      <c r="T24" s="1674"/>
      <c r="V24" s="1674"/>
      <c r="X24" s="1674"/>
      <c r="Y24" s="1674"/>
      <c r="Z24" s="1674"/>
      <c r="AA24" s="1674"/>
      <c r="AB24" s="1674"/>
      <c r="AC24" s="1674"/>
      <c r="AD24" s="1677"/>
    </row>
    <row r="25" spans="1:30" ht="10.5" customHeight="1" thickBot="1">
      <c r="A25" s="1659"/>
      <c r="B25" s="1673"/>
      <c r="C25" s="1691"/>
      <c r="D25" s="1728"/>
      <c r="I25" s="1674"/>
      <c r="J25" s="1697"/>
      <c r="O25" s="1674"/>
      <c r="P25" s="1674"/>
      <c r="Q25" s="1674"/>
      <c r="R25" s="1674"/>
      <c r="S25" s="1674"/>
      <c r="T25" s="1674"/>
      <c r="V25" s="1674"/>
      <c r="X25" s="1674"/>
      <c r="Y25" s="1674"/>
      <c r="Z25" s="1674"/>
      <c r="AA25" s="1674"/>
      <c r="AB25" s="1674"/>
      <c r="AC25" s="1674"/>
      <c r="AD25" s="1677"/>
    </row>
    <row r="26" spans="2:30" s="1697" customFormat="1" ht="21" customHeight="1" thickBot="1" thickTop="1">
      <c r="B26" s="1698"/>
      <c r="C26" s="1729"/>
      <c r="D26" s="1661"/>
      <c r="E26" s="1661"/>
      <c r="F26" s="1661"/>
      <c r="G26" s="1661"/>
      <c r="H26" s="1661"/>
      <c r="I26" s="1661"/>
      <c r="J26" s="1730" t="s">
        <v>100</v>
      </c>
      <c r="K26" s="1731">
        <f>AC69*L20</f>
        <v>43911.307673200005</v>
      </c>
      <c r="L26" s="1661"/>
      <c r="S26" s="1661"/>
      <c r="T26" s="1661"/>
      <c r="U26" s="1661"/>
      <c r="W26" s="1661"/>
      <c r="AD26" s="1706"/>
    </row>
    <row r="27" spans="2:30" s="1697" customFormat="1" ht="11.25" customHeight="1" thickTop="1">
      <c r="B27" s="1698"/>
      <c r="C27" s="1729"/>
      <c r="D27" s="1699"/>
      <c r="E27" s="1727"/>
      <c r="F27" s="1699"/>
      <c r="G27" s="1699"/>
      <c r="H27" s="1699"/>
      <c r="I27" s="1699"/>
      <c r="J27" s="1699"/>
      <c r="K27" s="1699"/>
      <c r="L27" s="1699"/>
      <c r="M27" s="1699"/>
      <c r="N27" s="1699"/>
      <c r="O27" s="1699"/>
      <c r="P27" s="1699"/>
      <c r="Q27" s="1699"/>
      <c r="R27" s="1699"/>
      <c r="S27" s="1699"/>
      <c r="T27" s="1699"/>
      <c r="U27" s="1661"/>
      <c r="W27" s="1661"/>
      <c r="AD27" s="1706"/>
    </row>
    <row r="28" spans="1:30" ht="16.5" customHeight="1">
      <c r="A28" s="1659"/>
      <c r="B28" s="1673"/>
      <c r="C28" s="1695" t="s">
        <v>101</v>
      </c>
      <c r="D28" s="1728" t="s">
        <v>179</v>
      </c>
      <c r="E28" s="1732"/>
      <c r="F28" s="1674"/>
      <c r="G28" s="1674"/>
      <c r="H28" s="1674"/>
      <c r="I28" s="1674"/>
      <c r="J28" s="1674"/>
      <c r="K28" s="1674"/>
      <c r="L28" s="1674"/>
      <c r="M28" s="1674"/>
      <c r="N28" s="1674"/>
      <c r="O28" s="1674"/>
      <c r="P28" s="1674"/>
      <c r="Q28" s="1674"/>
      <c r="R28" s="1674"/>
      <c r="S28" s="1674"/>
      <c r="T28" s="1674"/>
      <c r="U28" s="1674"/>
      <c r="V28" s="1674"/>
      <c r="AD28" s="1677"/>
    </row>
    <row r="29" spans="1:30" ht="21.75" customHeight="1" thickBot="1">
      <c r="A29" s="1659"/>
      <c r="B29" s="1673"/>
      <c r="C29" s="1674"/>
      <c r="D29" s="1674"/>
      <c r="E29" s="1732"/>
      <c r="F29" s="1674"/>
      <c r="G29" s="1674"/>
      <c r="H29" s="1674"/>
      <c r="I29" s="1674"/>
      <c r="J29" s="1674"/>
      <c r="K29" s="1674"/>
      <c r="L29" s="1674"/>
      <c r="M29" s="1674"/>
      <c r="N29" s="1674"/>
      <c r="O29" s="1674"/>
      <c r="P29" s="1674"/>
      <c r="Q29" s="1674"/>
      <c r="R29" s="1674"/>
      <c r="S29" s="1674"/>
      <c r="T29" s="1674"/>
      <c r="U29" s="1674"/>
      <c r="V29" s="1674"/>
      <c r="AD29" s="1677"/>
    </row>
    <row r="30" spans="2:31" s="1659" customFormat="1" ht="33.75" customHeight="1" thickBot="1" thickTop="1">
      <c r="B30" s="1673"/>
      <c r="C30" s="1831" t="s">
        <v>30</v>
      </c>
      <c r="D30" s="1971" t="s">
        <v>5</v>
      </c>
      <c r="E30" s="1972" t="s">
        <v>33</v>
      </c>
      <c r="F30" s="1973" t="s">
        <v>34</v>
      </c>
      <c r="G30" s="1974" t="s">
        <v>35</v>
      </c>
      <c r="H30" s="1975" t="s">
        <v>36</v>
      </c>
      <c r="I30" s="1837" t="s">
        <v>37</v>
      </c>
      <c r="J30" s="1834" t="s">
        <v>38</v>
      </c>
      <c r="K30" s="1833" t="s">
        <v>39</v>
      </c>
      <c r="L30" s="1748" t="s">
        <v>40</v>
      </c>
      <c r="M30" s="1832" t="s">
        <v>41</v>
      </c>
      <c r="N30" s="1748" t="s">
        <v>102</v>
      </c>
      <c r="O30" s="1748" t="s">
        <v>42</v>
      </c>
      <c r="P30" s="1833" t="s">
        <v>43</v>
      </c>
      <c r="Q30" s="1834" t="s">
        <v>44</v>
      </c>
      <c r="R30" s="1976" t="s">
        <v>45</v>
      </c>
      <c r="S30" s="1977" t="s">
        <v>46</v>
      </c>
      <c r="T30" s="1978" t="s">
        <v>53</v>
      </c>
      <c r="U30" s="1979"/>
      <c r="V30" s="1980"/>
      <c r="W30" s="1981" t="s">
        <v>103</v>
      </c>
      <c r="X30" s="1982"/>
      <c r="Y30" s="1983"/>
      <c r="Z30" s="1984" t="s">
        <v>49</v>
      </c>
      <c r="AA30" s="1985" t="s">
        <v>104</v>
      </c>
      <c r="AB30" s="1986" t="s">
        <v>51</v>
      </c>
      <c r="AC30" s="1746" t="s">
        <v>52</v>
      </c>
      <c r="AD30" s="1987"/>
      <c r="AE30" s="1661"/>
    </row>
    <row r="31" spans="1:30" ht="16.5" customHeight="1" thickTop="1">
      <c r="A31" s="1659"/>
      <c r="B31" s="1673"/>
      <c r="C31" s="1843"/>
      <c r="D31" s="1988"/>
      <c r="E31" s="1989"/>
      <c r="F31" s="1990"/>
      <c r="G31" s="1991"/>
      <c r="H31" s="1992"/>
      <c r="I31" s="1993"/>
      <c r="J31" s="1994"/>
      <c r="K31" s="1995"/>
      <c r="L31" s="1843"/>
      <c r="M31" s="1843"/>
      <c r="N31" s="1996"/>
      <c r="O31" s="1996"/>
      <c r="P31" s="1843"/>
      <c r="Q31" s="1997"/>
      <c r="R31" s="1998"/>
      <c r="S31" s="1999"/>
      <c r="T31" s="2000"/>
      <c r="U31" s="2001"/>
      <c r="V31" s="2002"/>
      <c r="W31" s="2003"/>
      <c r="X31" s="2004"/>
      <c r="Y31" s="2005"/>
      <c r="Z31" s="2006"/>
      <c r="AA31" s="2007"/>
      <c r="AB31" s="2008"/>
      <c r="AC31" s="2009"/>
      <c r="AD31" s="1677"/>
    </row>
    <row r="32" spans="1:30" ht="16.5" customHeight="1">
      <c r="A32" s="1659"/>
      <c r="B32" s="1673"/>
      <c r="C32" s="1766" t="s">
        <v>105</v>
      </c>
      <c r="D32" s="2010"/>
      <c r="E32" s="2011"/>
      <c r="F32" s="2012"/>
      <c r="G32" s="2013"/>
      <c r="H32" s="2014">
        <f>IF(G32="A",200,IF(G32="B",60,20))</f>
        <v>20</v>
      </c>
      <c r="I32" s="2015">
        <f>IF(F32&gt;100,F32,100)*$F$20/100</f>
        <v>463.283</v>
      </c>
      <c r="J32" s="2016"/>
      <c r="K32" s="2017"/>
      <c r="L32" s="2018">
        <f>IF(D32="","",(K32-J32)*24)</f>
      </c>
      <c r="M32" s="1860">
        <f>IF(D32="","",ROUND((K32-J32)*24*60,0))</f>
      </c>
      <c r="N32" s="1861"/>
      <c r="O32" s="2019">
        <f>IF(D32="","","--")</f>
      </c>
      <c r="P32" s="2020">
        <f>IF(D32="","","NO")</f>
      </c>
      <c r="Q32" s="2020">
        <f>IF(D32="","",IF(OR(N32="P",N32="RP"),"--","NO"))</f>
      </c>
      <c r="R32" s="2021" t="str">
        <f>IF(N32="P",+I32*H32*ROUND(M32/60,2)/100,"--")</f>
        <v>--</v>
      </c>
      <c r="S32" s="2022" t="str">
        <f>IF(N32="RP",I32*H32*ROUND(M32/60,2)*0.01*O32/100,"--")</f>
        <v>--</v>
      </c>
      <c r="T32" s="2023" t="str">
        <f>IF(AND(N32="F",Q32="NO"),IF(P32="SI",1.2,1)*I32*H32,"--")</f>
        <v>--</v>
      </c>
      <c r="U32" s="2024" t="str">
        <f>IF(AND(M32&gt;10,N32="F"),IF(M32&lt;=300,ROUND(M32/60,2),5)*I32*H32*IF(P32="SI",1.2,1),"--")</f>
        <v>--</v>
      </c>
      <c r="V32" s="2025" t="str">
        <f>IF(AND(N32="F",M32&gt;300),IF(P32="SI",1.2,1)*(ROUND(M32/60,2)-5)*I32*H32*0.1,"--")</f>
        <v>--</v>
      </c>
      <c r="W32" s="2026" t="str">
        <f>IF(AND(N32="R",Q32="NO"),IF(P32="SI",1.2,1)*I32*H32*O32/100,"--")</f>
        <v>--</v>
      </c>
      <c r="X32" s="2027" t="str">
        <f>IF(AND(M32&gt;10,N32="R"),IF(M32&lt;=300,ROUND(M32/60,2),5)*I32*H32*O32/100*IF(P32="SI",1.2,1),"--")</f>
        <v>--</v>
      </c>
      <c r="Y32" s="2028" t="str">
        <f>IF(AND(N32="R",M32&gt;300),IF(P32="SI",1.2,1)*(ROUND(M32/60,2)-5)*I32*H32*O32/100*0.1,"--")</f>
        <v>--</v>
      </c>
      <c r="Z32" s="2029" t="str">
        <f>IF(N32="RF",IF(P32="SI",1.2,1)*ROUND(M32/60,2)*I32*H32*0.1,"--")</f>
        <v>--</v>
      </c>
      <c r="AA32" s="2030" t="str">
        <f>IF(N32="RR",IF(P32="SI",1.2,1)*ROUND(M32/60,2)*I32*H32*O32/100*0.1,"--")</f>
        <v>--</v>
      </c>
      <c r="AB32" s="2031">
        <f>IF(D32="","","SI")</f>
      </c>
      <c r="AC32" s="2032">
        <f>IF(D32="","",SUM(R32:AA32)*IF(AB32="SI",1,2))</f>
      </c>
      <c r="AD32" s="1677"/>
    </row>
    <row r="33" spans="1:30" ht="16.5" customHeight="1">
      <c r="A33" s="1659"/>
      <c r="B33" s="1673"/>
      <c r="C33" s="1766" t="s">
        <v>106</v>
      </c>
      <c r="D33" s="2010"/>
      <c r="E33" s="2011"/>
      <c r="F33" s="2012"/>
      <c r="G33" s="2013"/>
      <c r="H33" s="2014">
        <f>IF(G33="A",200,IF(G33="B",60,20))</f>
        <v>20</v>
      </c>
      <c r="I33" s="2015">
        <f>IF(F33&gt;100,F33,100)*$F$20/100</f>
        <v>463.283</v>
      </c>
      <c r="J33" s="2016"/>
      <c r="K33" s="2017"/>
      <c r="L33" s="2018">
        <f>IF(D33="","",(K33-J33)*24)</f>
      </c>
      <c r="M33" s="1860">
        <f>IF(D33="","",ROUND((K33-J33)*24*60,0))</f>
      </c>
      <c r="N33" s="1861"/>
      <c r="O33" s="2019">
        <f>IF(D33="","","--")</f>
      </c>
      <c r="P33" s="2020">
        <f>IF(D33="","","NO")</f>
      </c>
      <c r="Q33" s="2020">
        <f>IF(D33="","",IF(OR(N33="P",N33="RP"),"--","NO"))</f>
      </c>
      <c r="R33" s="2021" t="str">
        <f>IF(N33="P",+I33*H33*ROUND(M33/60,2)/100,"--")</f>
        <v>--</v>
      </c>
      <c r="S33" s="2022" t="str">
        <f>IF(N33="RP",I33*H33*ROUND(M33/60,2)*0.01*O33/100,"--")</f>
        <v>--</v>
      </c>
      <c r="T33" s="2023" t="str">
        <f>IF(AND(N33="F",Q33="NO"),IF(P33="SI",1.2,1)*I33*H33,"--")</f>
        <v>--</v>
      </c>
      <c r="U33" s="2024" t="str">
        <f>IF(AND(M33&gt;10,N33="F"),IF(M33&lt;=300,ROUND(M33/60,2),5)*I33*H33*IF(P33="SI",1.2,1),"--")</f>
        <v>--</v>
      </c>
      <c r="V33" s="2025" t="str">
        <f>IF(AND(N33="F",M33&gt;300),IF(P33="SI",1.2,1)*(ROUND(M33/60,2)-5)*I33*H33*0.1,"--")</f>
        <v>--</v>
      </c>
      <c r="W33" s="2026" t="str">
        <f>IF(AND(N33="R",Q33="NO"),IF(P33="SI",1.2,1)*I33*H33*O33/100,"--")</f>
        <v>--</v>
      </c>
      <c r="X33" s="2027" t="str">
        <f>IF(AND(M33&gt;10,N33="R"),IF(M33&lt;=300,ROUND(M33/60,2),5)*I33*H33*O33/100*IF(P33="SI",1.2,1),"--")</f>
        <v>--</v>
      </c>
      <c r="Y33" s="2028" t="str">
        <f>IF(AND(N33="R",M33&gt;300),IF(P33="SI",1.2,1)*(ROUND(M33/60,2)-5)*I33*H33*O33/100*0.1,"--")</f>
        <v>--</v>
      </c>
      <c r="Z33" s="2029" t="str">
        <f>IF(N33="RF",IF(P33="SI",1.2,1)*ROUND(M33/60,2)*I33*H33*0.1,"--")</f>
        <v>--</v>
      </c>
      <c r="AA33" s="2030" t="str">
        <f>IF(N33="RR",IF(P33="SI",1.2,1)*ROUND(M33/60,2)*I33*H33*O33/100*0.1,"--")</f>
        <v>--</v>
      </c>
      <c r="AB33" s="2031">
        <f>IF(D33="","","SI")</f>
      </c>
      <c r="AC33" s="2032">
        <f>IF(D33="","",SUM(R33:AA33)*IF(AB33="SI",1,2))</f>
      </c>
      <c r="AD33" s="1677"/>
    </row>
    <row r="34" spans="1:30" ht="16.5" customHeight="1">
      <c r="A34" s="1659"/>
      <c r="B34" s="1673"/>
      <c r="C34" s="1787" t="s">
        <v>107</v>
      </c>
      <c r="D34" s="2010"/>
      <c r="E34" s="2011"/>
      <c r="F34" s="2012"/>
      <c r="G34" s="2013"/>
      <c r="H34" s="2014">
        <f>IF(G34="A",200,IF(G34="B",60,20))</f>
        <v>20</v>
      </c>
      <c r="I34" s="2015">
        <f>IF(F34&gt;100,F34,100)*$F$20/100</f>
        <v>463.283</v>
      </c>
      <c r="J34" s="2016"/>
      <c r="K34" s="2017"/>
      <c r="L34" s="2018">
        <f>IF(D34="","",(K34-J34)*24)</f>
      </c>
      <c r="M34" s="1860">
        <f>IF(D34="","",ROUND((K34-J34)*24*60,0))</f>
      </c>
      <c r="N34" s="1861"/>
      <c r="O34" s="2019">
        <f>IF(D34="","","--")</f>
      </c>
      <c r="P34" s="2020">
        <f>IF(D34="","","NO")</f>
      </c>
      <c r="Q34" s="2020">
        <f>IF(D34="","",IF(OR(N34="P",N34="RP"),"--","NO"))</f>
      </c>
      <c r="R34" s="2021" t="str">
        <f>IF(N34="P",+I34*H34*ROUND(M34/60,2)/100,"--")</f>
        <v>--</v>
      </c>
      <c r="S34" s="2022" t="str">
        <f>IF(N34="RP",I34*H34*ROUND(M34/60,2)*0.01*O34/100,"--")</f>
        <v>--</v>
      </c>
      <c r="T34" s="2023" t="str">
        <f>IF(AND(N34="F",Q34="NO"),IF(P34="SI",1.2,1)*I34*H34,"--")</f>
        <v>--</v>
      </c>
      <c r="U34" s="2024" t="str">
        <f>IF(AND(M34&gt;10,N34="F"),IF(M34&lt;=300,ROUND(M34/60,2),5)*I34*H34*IF(P34="SI",1.2,1),"--")</f>
        <v>--</v>
      </c>
      <c r="V34" s="2025" t="str">
        <f>IF(AND(N34="F",M34&gt;300),IF(P34="SI",1.2,1)*(ROUND(M34/60,2)-5)*I34*H34*0.1,"--")</f>
        <v>--</v>
      </c>
      <c r="W34" s="2026" t="str">
        <f>IF(AND(N34="R",Q34="NO"),IF(P34="SI",1.2,1)*I34*H34*O34/100,"--")</f>
        <v>--</v>
      </c>
      <c r="X34" s="2027" t="str">
        <f>IF(AND(M34&gt;10,N34="R"),IF(M34&lt;=300,ROUND(M34/60,2),5)*I34*H34*O34/100*IF(P34="SI",1.2,1),"--")</f>
        <v>--</v>
      </c>
      <c r="Y34" s="2028" t="str">
        <f>IF(AND(N34="R",M34&gt;300),IF(P34="SI",1.2,1)*(ROUND(M34/60,2)-5)*I34*H34*O34/100*0.1,"--")</f>
        <v>--</v>
      </c>
      <c r="Z34" s="2029" t="str">
        <f>IF(N34="RF",IF(P34="SI",1.2,1)*ROUND(M34/60,2)*I34*H34*0.1,"--")</f>
        <v>--</v>
      </c>
      <c r="AA34" s="2030" t="str">
        <f>IF(N34="RR",IF(P34="SI",1.2,1)*ROUND(M34/60,2)*I34*H34*O34/100*0.1,"--")</f>
        <v>--</v>
      </c>
      <c r="AB34" s="2031">
        <f>IF(D34="","","SI")</f>
      </c>
      <c r="AC34" s="2032">
        <f>IF(D34="","",SUM(R34:AA34)*IF(AB34="SI",1,2))</f>
      </c>
      <c r="AD34" s="1677"/>
    </row>
    <row r="35" spans="1:30" ht="16.5" customHeight="1">
      <c r="A35" s="1659"/>
      <c r="B35" s="1673"/>
      <c r="C35" s="1787" t="s">
        <v>108</v>
      </c>
      <c r="D35" s="2010"/>
      <c r="E35" s="2011"/>
      <c r="F35" s="2012"/>
      <c r="G35" s="2013"/>
      <c r="H35" s="2014">
        <f>IF(G35="A",200,IF(G35="B",60,20))</f>
        <v>20</v>
      </c>
      <c r="I35" s="2015">
        <f>IF(F35&gt;100,F35,100)*$F$20/100</f>
        <v>463.283</v>
      </c>
      <c r="J35" s="2016"/>
      <c r="K35" s="2017"/>
      <c r="L35" s="2018">
        <f>IF(D35="","",(K35-J35)*24)</f>
      </c>
      <c r="M35" s="1860">
        <f>IF(D35="","",ROUND((K35-J35)*24*60,0))</f>
      </c>
      <c r="N35" s="1861"/>
      <c r="O35" s="2019">
        <f>IF(D35="","","--")</f>
      </c>
      <c r="P35" s="2020">
        <f>IF(D35="","","NO")</f>
      </c>
      <c r="Q35" s="2020">
        <f>IF(D35="","",IF(OR(N35="P",N35="RP"),"--","NO"))</f>
      </c>
      <c r="R35" s="2021" t="str">
        <f>IF(N35="P",+I35*H35*ROUND(M35/60,2)/100,"--")</f>
        <v>--</v>
      </c>
      <c r="S35" s="2022" t="str">
        <f>IF(N35="RP",I35*H35*ROUND(M35/60,2)*0.01*O35/100,"--")</f>
        <v>--</v>
      </c>
      <c r="T35" s="2023" t="str">
        <f>IF(AND(N35="F",Q35="NO"),IF(P35="SI",1.2,1)*I35*H35,"--")</f>
        <v>--</v>
      </c>
      <c r="U35" s="2024" t="str">
        <f>IF(AND(M35&gt;10,N35="F"),IF(M35&lt;=300,ROUND(M35/60,2),5)*I35*H35*IF(P35="SI",1.2,1),"--")</f>
        <v>--</v>
      </c>
      <c r="V35" s="2025" t="str">
        <f>IF(AND(N35="F",M35&gt;300),IF(P35="SI",1.2,1)*(ROUND(M35/60,2)-5)*I35*H35*0.1,"--")</f>
        <v>--</v>
      </c>
      <c r="W35" s="2026" t="str">
        <f>IF(AND(N35="R",Q35="NO"),IF(P35="SI",1.2,1)*I35*H35*O35/100,"--")</f>
        <v>--</v>
      </c>
      <c r="X35" s="2027" t="str">
        <f>IF(AND(M35&gt;10,N35="R"),IF(M35&lt;=300,ROUND(M35/60,2),5)*I35*H35*O35/100*IF(P35="SI",1.2,1),"--")</f>
        <v>--</v>
      </c>
      <c r="Y35" s="2028" t="str">
        <f>IF(AND(N35="R",M35&gt;300),IF(P35="SI",1.2,1)*(ROUND(M35/60,2)-5)*I35*H35*O35/100*0.1,"--")</f>
        <v>--</v>
      </c>
      <c r="Z35" s="2029" t="str">
        <f>IF(N35="RF",IF(P35="SI",1.2,1)*ROUND(M35/60,2)*I35*H35*0.1,"--")</f>
        <v>--</v>
      </c>
      <c r="AA35" s="2030" t="str">
        <f>IF(N35="RR",IF(P35="SI",1.2,1)*ROUND(M35/60,2)*I35*H35*O35/100*0.1,"--")</f>
        <v>--</v>
      </c>
      <c r="AB35" s="2031">
        <f>IF(D35="","","SI")</f>
      </c>
      <c r="AC35" s="2032">
        <f>IF(D35="","",SUM(R35:AA35)*IF(AB35="SI",1,2))</f>
      </c>
      <c r="AD35" s="1677"/>
    </row>
    <row r="36" spans="1:30" ht="16.5" customHeight="1" thickBot="1">
      <c r="A36" s="1697"/>
      <c r="B36" s="1673"/>
      <c r="C36" s="2033"/>
      <c r="D36" s="2034"/>
      <c r="E36" s="2035"/>
      <c r="F36" s="2036"/>
      <c r="G36" s="2037"/>
      <c r="H36" s="2038"/>
      <c r="I36" s="2039"/>
      <c r="J36" s="2040"/>
      <c r="K36" s="2040"/>
      <c r="L36" s="1805"/>
      <c r="M36" s="1805"/>
      <c r="N36" s="1805"/>
      <c r="O36" s="2041"/>
      <c r="P36" s="1805"/>
      <c r="Q36" s="1805"/>
      <c r="R36" s="2042"/>
      <c r="S36" s="2043"/>
      <c r="T36" s="2044"/>
      <c r="U36" s="2045"/>
      <c r="V36" s="2046"/>
      <c r="W36" s="2047"/>
      <c r="X36" s="2048"/>
      <c r="Y36" s="2049"/>
      <c r="Z36" s="2050"/>
      <c r="AA36" s="2051"/>
      <c r="AB36" s="2052"/>
      <c r="AC36" s="2053"/>
      <c r="AD36" s="1740"/>
    </row>
    <row r="37" spans="1:30" ht="17.25" thickBot="1" thickTop="1">
      <c r="A37" s="1697"/>
      <c r="B37" s="1673"/>
      <c r="C37" s="1729"/>
      <c r="D37" s="1729"/>
      <c r="E37" s="1733"/>
      <c r="F37" s="1727"/>
      <c r="G37" s="1734"/>
      <c r="H37" s="1734"/>
      <c r="I37" s="1735"/>
      <c r="J37" s="1735"/>
      <c r="K37" s="1735"/>
      <c r="L37" s="1735"/>
      <c r="M37" s="1735"/>
      <c r="N37" s="1735"/>
      <c r="O37" s="1736"/>
      <c r="P37" s="1735"/>
      <c r="Q37" s="1735"/>
      <c r="R37" s="2054">
        <f aca="true" t="shared" si="0" ref="R37:AA37">SUM(R31:R36)</f>
        <v>0</v>
      </c>
      <c r="S37" s="2055">
        <f t="shared" si="0"/>
        <v>0</v>
      </c>
      <c r="T37" s="2056">
        <f t="shared" si="0"/>
        <v>0</v>
      </c>
      <c r="U37" s="2056">
        <f t="shared" si="0"/>
        <v>0</v>
      </c>
      <c r="V37" s="2056">
        <f t="shared" si="0"/>
        <v>0</v>
      </c>
      <c r="W37" s="2057">
        <f t="shared" si="0"/>
        <v>0</v>
      </c>
      <c r="X37" s="2057">
        <f t="shared" si="0"/>
        <v>0</v>
      </c>
      <c r="Y37" s="2057">
        <f t="shared" si="0"/>
        <v>0</v>
      </c>
      <c r="Z37" s="2058">
        <f t="shared" si="0"/>
        <v>0</v>
      </c>
      <c r="AA37" s="2059">
        <f t="shared" si="0"/>
        <v>0</v>
      </c>
      <c r="AB37" s="2060"/>
      <c r="AC37" s="2061">
        <f>SUM(AC31:AC36)</f>
        <v>0</v>
      </c>
      <c r="AD37" s="1740"/>
    </row>
    <row r="38" spans="1:30" ht="17.25" thickBot="1" thickTop="1">
      <c r="A38" s="1697"/>
      <c r="B38" s="1673"/>
      <c r="C38" s="2062"/>
      <c r="D38" s="1920"/>
      <c r="G38" s="2063"/>
      <c r="H38" s="2064"/>
      <c r="I38" s="2065"/>
      <c r="J38" s="2065"/>
      <c r="L38" s="1735"/>
      <c r="M38" s="1735"/>
      <c r="N38" s="1735"/>
      <c r="O38" s="1736"/>
      <c r="P38" s="1735"/>
      <c r="Q38" s="1735"/>
      <c r="R38" s="2066"/>
      <c r="S38" s="2067"/>
      <c r="T38" s="2068"/>
      <c r="U38" s="2068"/>
      <c r="V38" s="2068"/>
      <c r="W38" s="2066"/>
      <c r="X38" s="2066"/>
      <c r="Y38" s="2066"/>
      <c r="Z38" s="2066"/>
      <c r="AA38" s="2066"/>
      <c r="AB38" s="1937"/>
      <c r="AC38" s="1936"/>
      <c r="AD38" s="1740"/>
    </row>
    <row r="39" spans="1:33" s="1659" customFormat="1" ht="27" thickBot="1" thickTop="1">
      <c r="A39" s="1658"/>
      <c r="B39" s="1741"/>
      <c r="C39" s="1742" t="s">
        <v>30</v>
      </c>
      <c r="D39" s="1743" t="s">
        <v>59</v>
      </c>
      <c r="E39" s="1744" t="s">
        <v>60</v>
      </c>
      <c r="F39" s="2800" t="s">
        <v>61</v>
      </c>
      <c r="G39" s="2927"/>
      <c r="H39" s="1747" t="s">
        <v>37</v>
      </c>
      <c r="I39" s="2069"/>
      <c r="J39" s="1744" t="s">
        <v>38</v>
      </c>
      <c r="K39" s="1744" t="s">
        <v>39</v>
      </c>
      <c r="L39" s="1743" t="s">
        <v>62</v>
      </c>
      <c r="M39" s="1743" t="s">
        <v>41</v>
      </c>
      <c r="N39" s="1748" t="s">
        <v>117</v>
      </c>
      <c r="O39" s="1744" t="s">
        <v>44</v>
      </c>
      <c r="P39" s="2928" t="s">
        <v>118</v>
      </c>
      <c r="Q39" s="2929"/>
      <c r="R39" s="1747" t="s">
        <v>119</v>
      </c>
      <c r="S39" s="1750" t="s">
        <v>45</v>
      </c>
      <c r="T39" s="1751" t="s">
        <v>120</v>
      </c>
      <c r="U39" s="1752"/>
      <c r="V39" s="1753" t="s">
        <v>49</v>
      </c>
      <c r="W39" s="2070" t="s">
        <v>121</v>
      </c>
      <c r="X39" s="2071"/>
      <c r="Y39" s="2071"/>
      <c r="Z39" s="2071"/>
      <c r="AA39" s="2072"/>
      <c r="AB39" s="1754" t="s">
        <v>51</v>
      </c>
      <c r="AC39" s="1746" t="s">
        <v>52</v>
      </c>
      <c r="AD39" s="1677"/>
      <c r="AF39" s="1661"/>
      <c r="AG39" s="1661"/>
    </row>
    <row r="40" spans="1:30" ht="15.75" thickTop="1">
      <c r="A40" s="1659"/>
      <c r="B40" s="1673"/>
      <c r="C40" s="1755"/>
      <c r="D40" s="1755"/>
      <c r="E40" s="1755"/>
      <c r="F40" s="2802"/>
      <c r="G40" s="2930"/>
      <c r="H40" s="2073"/>
      <c r="I40" s="2073"/>
      <c r="J40" s="1755"/>
      <c r="K40" s="1755"/>
      <c r="L40" s="1755"/>
      <c r="M40" s="1755"/>
      <c r="N40" s="1755"/>
      <c r="O40" s="1758"/>
      <c r="P40" s="2802"/>
      <c r="Q40" s="2930"/>
      <c r="R40" s="2074"/>
      <c r="S40" s="2074"/>
      <c r="T40" s="2074"/>
      <c r="U40" s="2074"/>
      <c r="V40" s="2074"/>
      <c r="W40" s="2074"/>
      <c r="X40" s="2074"/>
      <c r="Y40" s="2074"/>
      <c r="Z40" s="2074"/>
      <c r="AA40" s="2075"/>
      <c r="AB40" s="1758"/>
      <c r="AC40" s="1765"/>
      <c r="AD40" s="1677"/>
    </row>
    <row r="41" spans="1:30" ht="15">
      <c r="A41" s="1659"/>
      <c r="B41" s="1673"/>
      <c r="C41" s="1766" t="s">
        <v>105</v>
      </c>
      <c r="D41" s="2076"/>
      <c r="E41" s="2077"/>
      <c r="F41" s="2931"/>
      <c r="G41" s="2932"/>
      <c r="H41" s="1768">
        <f>F41*$F$22</f>
        <v>0</v>
      </c>
      <c r="I41" s="2078"/>
      <c r="J41" s="2079"/>
      <c r="K41" s="2080"/>
      <c r="L41" s="1770">
        <f>IF(D41="","",(K41-J41)*24)</f>
      </c>
      <c r="M41" s="1771">
        <f>IF(D41="","",(K41-J41)*24*60)</f>
      </c>
      <c r="N41" s="2081"/>
      <c r="O41" s="1773">
        <f>IF(D41="","",IF(N41="P","--","NO"))</f>
      </c>
      <c r="P41" s="2933">
        <f>IF(D41="","","--")</f>
      </c>
      <c r="Q41" s="2934"/>
      <c r="R41" s="2082">
        <f>IF(OR(N41="P",N41="RP"),20/10,20)</f>
        <v>20</v>
      </c>
      <c r="S41" s="1776" t="str">
        <f>IF(N41="P",H41*R41*ROUND(M41/60,2),"--")</f>
        <v>--</v>
      </c>
      <c r="T41" s="1777" t="str">
        <f>IF(AND(N41="F",O41="NO"),H41*R41,"--")</f>
        <v>--</v>
      </c>
      <c r="U41" s="1778" t="str">
        <f>IF(N41="F",H41*R41*ROUND(M41/60,2),"--")</f>
        <v>--</v>
      </c>
      <c r="V41" s="1779" t="str">
        <f>IF(N41="RF",H41*R41*ROUND(M41/60,2),"--")</f>
        <v>--</v>
      </c>
      <c r="W41" s="2083" t="str">
        <f>IF(N41="RP",H41*R41*P41/100*ROUND(M41/60,2),"--")</f>
        <v>--</v>
      </c>
      <c r="X41" s="2084"/>
      <c r="Y41" s="2084"/>
      <c r="Z41" s="2084"/>
      <c r="AA41" s="2085"/>
      <c r="AB41" s="1780">
        <f>IF(D41="","","SI")</f>
      </c>
      <c r="AC41" s="1781">
        <f>IF(D41="","",SUM(S41:W41)*IF(AB41="SI",1,2)*IF(AND(P41&lt;&gt;"--",N41="RF"),P41/100,1))</f>
      </c>
      <c r="AD41" s="1740"/>
    </row>
    <row r="42" spans="1:30" ht="15">
      <c r="A42" s="1659"/>
      <c r="B42" s="1673"/>
      <c r="C42" s="1766" t="s">
        <v>106</v>
      </c>
      <c r="D42" s="2076"/>
      <c r="E42" s="2077"/>
      <c r="F42" s="2931"/>
      <c r="G42" s="2932"/>
      <c r="H42" s="1768">
        <f>F42*$F$22</f>
        <v>0</v>
      </c>
      <c r="I42" s="2078"/>
      <c r="J42" s="2086"/>
      <c r="K42" s="1792"/>
      <c r="L42" s="1770">
        <f>IF(D42="","",(K42-J42)*24)</f>
      </c>
      <c r="M42" s="1771">
        <f>IF(D42="","",(K42-J42)*24*60)</f>
      </c>
      <c r="N42" s="2081"/>
      <c r="O42" s="1773">
        <f>IF(D42="","",IF(N42="P","--","NO"))</f>
      </c>
      <c r="P42" s="2933">
        <f>IF(D42="","","--")</f>
      </c>
      <c r="Q42" s="2934"/>
      <c r="R42" s="2082">
        <f>IF(OR(N42="P",N42="RP"),20/10,20)</f>
        <v>20</v>
      </c>
      <c r="S42" s="1776" t="str">
        <f>IF(N42="P",H42*R42*ROUND(M42/60,2),"--")</f>
        <v>--</v>
      </c>
      <c r="T42" s="1777" t="str">
        <f>IF(AND(N42="F",O42="NO"),H42*R42,"--")</f>
        <v>--</v>
      </c>
      <c r="U42" s="1778" t="str">
        <f>IF(N42="F",H42*R42*ROUND(M42/60,2),"--")</f>
        <v>--</v>
      </c>
      <c r="V42" s="1779" t="str">
        <f>IF(N42="RF",H42*R42*ROUND(M42/60,2),"--")</f>
        <v>--</v>
      </c>
      <c r="W42" s="2083" t="str">
        <f>IF(N42="RP",H42*R42*P42/100*ROUND(M42/60,2),"--")</f>
        <v>--</v>
      </c>
      <c r="X42" s="2084"/>
      <c r="Y42" s="2084"/>
      <c r="Z42" s="2084"/>
      <c r="AA42" s="2085"/>
      <c r="AB42" s="1780">
        <f>IF(D42="","","SI")</f>
      </c>
      <c r="AC42" s="1781">
        <f>IF(D42="","",SUM(S42:W42)*IF(AB42="SI",1,2)*IF(AND(P42&lt;&gt;"--",N42="RF"),P42/100,1))</f>
      </c>
      <c r="AD42" s="1740"/>
    </row>
    <row r="43" spans="1:30" ht="15">
      <c r="A43" s="1659"/>
      <c r="B43" s="1673"/>
      <c r="C43" s="1766" t="s">
        <v>107</v>
      </c>
      <c r="D43" s="2076"/>
      <c r="E43" s="2077"/>
      <c r="F43" s="2931"/>
      <c r="G43" s="2932"/>
      <c r="H43" s="1768">
        <f>F43*$F$22</f>
        <v>0</v>
      </c>
      <c r="I43" s="2078"/>
      <c r="J43" s="2086"/>
      <c r="K43" s="1792"/>
      <c r="L43" s="1770">
        <f>IF(D43="","",(K43-J43)*24)</f>
      </c>
      <c r="M43" s="1771">
        <f>IF(D43="","",(K43-J43)*24*60)</f>
      </c>
      <c r="N43" s="2081"/>
      <c r="O43" s="1773">
        <f>IF(D43="","",IF(N43="P","--","NO"))</f>
      </c>
      <c r="P43" s="2933">
        <f>IF(D43="","","--")</f>
      </c>
      <c r="Q43" s="2934"/>
      <c r="R43" s="2082">
        <f>IF(OR(N43="P",N43="RP"),20/10,20)</f>
        <v>20</v>
      </c>
      <c r="S43" s="1776" t="str">
        <f>IF(N43="P",H43*R43*ROUND(M43/60,2),"--")</f>
        <v>--</v>
      </c>
      <c r="T43" s="1777" t="str">
        <f>IF(AND(N43="F",O43="NO"),H43*R43,"--")</f>
        <v>--</v>
      </c>
      <c r="U43" s="1778" t="str">
        <f>IF(N43="F",H43*R43*ROUND(M43/60,2),"--")</f>
        <v>--</v>
      </c>
      <c r="V43" s="1779" t="str">
        <f>IF(N43="RF",H43*R43*ROUND(M43/60,2),"--")</f>
        <v>--</v>
      </c>
      <c r="W43" s="2083" t="str">
        <f>IF(N43="RP",H43*R43*P43/100*ROUND(M43/60,2),"--")</f>
        <v>--</v>
      </c>
      <c r="X43" s="2084"/>
      <c r="Y43" s="2084"/>
      <c r="Z43" s="2084"/>
      <c r="AA43" s="2085"/>
      <c r="AB43" s="1780">
        <f>IF(D43="","","SI")</f>
      </c>
      <c r="AC43" s="1781">
        <f>IF(D43="","",SUM(S43:W43)*IF(AB43="SI",1,2)*IF(AND(P43&lt;&gt;"--",N43="RF"),P43/100,1))</f>
      </c>
      <c r="AD43" s="1740"/>
    </row>
    <row r="44" spans="1:30" ht="15">
      <c r="A44" s="1659"/>
      <c r="B44" s="1673"/>
      <c r="C44" s="1766" t="s">
        <v>108</v>
      </c>
      <c r="D44" s="2076"/>
      <c r="E44" s="2077"/>
      <c r="F44" s="2931"/>
      <c r="G44" s="2932"/>
      <c r="H44" s="1768">
        <f>F44*$F$22</f>
        <v>0</v>
      </c>
      <c r="I44" s="2078"/>
      <c r="J44" s="2086"/>
      <c r="K44" s="1792"/>
      <c r="L44" s="1770">
        <f>IF(D44="","",(K44-J44)*24)</f>
      </c>
      <c r="M44" s="1771">
        <f>IF(D44="","",(K44-J44)*24*60)</f>
      </c>
      <c r="N44" s="2081"/>
      <c r="O44" s="1773">
        <f>IF(D44="","",IF(N44="P","--","NO"))</f>
      </c>
      <c r="P44" s="2933">
        <f>IF(D44="","","--")</f>
      </c>
      <c r="Q44" s="2934"/>
      <c r="R44" s="2082">
        <f>IF(OR(N44="P",N44="RP"),20/10,20)</f>
        <v>20</v>
      </c>
      <c r="S44" s="1776" t="str">
        <f>IF(N44="P",H44*R44*ROUND(M44/60,2),"--")</f>
        <v>--</v>
      </c>
      <c r="T44" s="1777" t="str">
        <f>IF(AND(N44="F",O44="NO"),H44*R44,"--")</f>
        <v>--</v>
      </c>
      <c r="U44" s="1778" t="str">
        <f>IF(N44="F",H44*R44*ROUND(M44/60,2),"--")</f>
        <v>--</v>
      </c>
      <c r="V44" s="1779" t="str">
        <f>IF(N44="RF",H44*R44*ROUND(M44/60,2),"--")</f>
        <v>--</v>
      </c>
      <c r="W44" s="2083" t="str">
        <f>IF(N44="RP",H44*R44*P44/100*ROUND(M44/60,2),"--")</f>
        <v>--</v>
      </c>
      <c r="X44" s="2084"/>
      <c r="Y44" s="2084"/>
      <c r="Z44" s="2084"/>
      <c r="AA44" s="2085"/>
      <c r="AB44" s="1780">
        <f>IF(D44="","","SI")</f>
      </c>
      <c r="AC44" s="1781">
        <f>IF(D44="","",SUM(S44:W44)*IF(AB44="SI",1,2)*IF(AND(P44&lt;&gt;"--",N44="RF"),P44/100,1))</f>
      </c>
      <c r="AD44" s="1740"/>
    </row>
    <row r="45" spans="1:30" ht="16.5" thickBot="1">
      <c r="A45" s="1697"/>
      <c r="B45" s="1673"/>
      <c r="C45" s="1794"/>
      <c r="D45" s="1795"/>
      <c r="E45" s="1796"/>
      <c r="F45" s="2935"/>
      <c r="G45" s="2936"/>
      <c r="H45" s="2088"/>
      <c r="I45" s="2088"/>
      <c r="J45" s="1800"/>
      <c r="K45" s="1801"/>
      <c r="L45" s="1802"/>
      <c r="M45" s="1803"/>
      <c r="N45" s="1804"/>
      <c r="O45" s="1805"/>
      <c r="P45" s="2924"/>
      <c r="Q45" s="2925"/>
      <c r="R45" s="2089"/>
      <c r="S45" s="2089"/>
      <c r="T45" s="2089"/>
      <c r="U45" s="2089"/>
      <c r="V45" s="2089"/>
      <c r="W45" s="2089"/>
      <c r="X45" s="2089"/>
      <c r="Y45" s="2089"/>
      <c r="Z45" s="2089"/>
      <c r="AA45" s="2090"/>
      <c r="AB45" s="1812"/>
      <c r="AC45" s="1813"/>
      <c r="AD45" s="1740"/>
    </row>
    <row r="46" spans="1:30" ht="17.25" thickBot="1" thickTop="1">
      <c r="A46" s="1697"/>
      <c r="B46" s="1673"/>
      <c r="C46" s="1814"/>
      <c r="D46" s="1732"/>
      <c r="E46" s="1732"/>
      <c r="F46" s="1815"/>
      <c r="G46" s="1816"/>
      <c r="H46" s="1817"/>
      <c r="I46" s="1818"/>
      <c r="J46" s="1819"/>
      <c r="K46" s="1820"/>
      <c r="L46" s="1821"/>
      <c r="M46" s="1817"/>
      <c r="N46" s="1822"/>
      <c r="O46" s="1823"/>
      <c r="P46" s="1824"/>
      <c r="Q46" s="2091"/>
      <c r="R46" s="2092"/>
      <c r="S46" s="2092"/>
      <c r="T46" s="2092"/>
      <c r="U46" s="2093"/>
      <c r="V46" s="2093"/>
      <c r="W46" s="2093"/>
      <c r="X46" s="2093"/>
      <c r="Y46" s="2093"/>
      <c r="Z46" s="2093"/>
      <c r="AA46" s="2093"/>
      <c r="AB46" s="2093"/>
      <c r="AC46" s="1828">
        <f>SUM(AC40:AC45)</f>
        <v>0</v>
      </c>
      <c r="AD46" s="1740"/>
    </row>
    <row r="47" spans="1:30" ht="17.25" thickBot="1" thickTop="1">
      <c r="A47" s="1697"/>
      <c r="B47" s="1673"/>
      <c r="C47" s="1814"/>
      <c r="D47" s="1674"/>
      <c r="E47" s="1814"/>
      <c r="F47" s="1674"/>
      <c r="G47" s="1814"/>
      <c r="H47" s="1674"/>
      <c r="I47" s="1814"/>
      <c r="J47" s="1674"/>
      <c r="K47" s="1814"/>
      <c r="L47" s="1674"/>
      <c r="M47" s="1814"/>
      <c r="N47" s="1674"/>
      <c r="O47" s="1814"/>
      <c r="P47" s="1674"/>
      <c r="Q47" s="1814"/>
      <c r="R47" s="1674"/>
      <c r="S47" s="1814"/>
      <c r="T47" s="1674"/>
      <c r="U47" s="1814"/>
      <c r="V47" s="1674"/>
      <c r="W47" s="1814"/>
      <c r="X47" s="1674"/>
      <c r="Y47" s="1814"/>
      <c r="Z47" s="1674"/>
      <c r="AA47" s="1814"/>
      <c r="AB47" s="1674"/>
      <c r="AC47" s="1814"/>
      <c r="AD47" s="1740"/>
    </row>
    <row r="48" spans="1:33" s="1659" customFormat="1" ht="31.5" customHeight="1" thickBot="1" thickTop="1">
      <c r="A48" s="1658"/>
      <c r="B48" s="1741"/>
      <c r="C48" s="1742" t="s">
        <v>30</v>
      </c>
      <c r="D48" s="1743" t="s">
        <v>59</v>
      </c>
      <c r="E48" s="1834" t="s">
        <v>60</v>
      </c>
      <c r="F48" s="2937" t="s">
        <v>83</v>
      </c>
      <c r="G48" s="2938"/>
      <c r="H48" s="1747" t="s">
        <v>37</v>
      </c>
      <c r="I48" s="2094"/>
      <c r="J48" s="1834" t="s">
        <v>38</v>
      </c>
      <c r="K48" s="1834" t="s">
        <v>39</v>
      </c>
      <c r="L48" s="1832" t="s">
        <v>40</v>
      </c>
      <c r="M48" s="1832" t="s">
        <v>41</v>
      </c>
      <c r="N48" s="1748" t="s">
        <v>176</v>
      </c>
      <c r="O48" s="1748" t="s">
        <v>42</v>
      </c>
      <c r="P48" s="2797" t="s">
        <v>44</v>
      </c>
      <c r="Q48" s="2799"/>
      <c r="R48" s="2095" t="s">
        <v>36</v>
      </c>
      <c r="S48" s="2096" t="s">
        <v>73</v>
      </c>
      <c r="T48" s="2097" t="s">
        <v>84</v>
      </c>
      <c r="U48" s="2098"/>
      <c r="V48" s="2099" t="s">
        <v>85</v>
      </c>
      <c r="W48" s="2100"/>
      <c r="X48" s="2101" t="s">
        <v>49</v>
      </c>
      <c r="Y48" s="2102" t="s">
        <v>46</v>
      </c>
      <c r="Z48" s="2094"/>
      <c r="AA48" s="2094"/>
      <c r="AB48" s="1754" t="s">
        <v>51</v>
      </c>
      <c r="AC48" s="2103" t="s">
        <v>52</v>
      </c>
      <c r="AD48" s="1677"/>
      <c r="AF48" s="1661"/>
      <c r="AG48" s="1661"/>
    </row>
    <row r="49" spans="1:30" ht="15.75" thickTop="1">
      <c r="A49" s="1659"/>
      <c r="B49" s="1673"/>
      <c r="C49" s="1755"/>
      <c r="D49" s="1755"/>
      <c r="E49" s="1755"/>
      <c r="F49" s="2802"/>
      <c r="G49" s="2930"/>
      <c r="H49" s="2073"/>
      <c r="I49" s="2073"/>
      <c r="J49" s="1755"/>
      <c r="K49" s="1755"/>
      <c r="L49" s="1755"/>
      <c r="M49" s="1755"/>
      <c r="N49" s="2104"/>
      <c r="O49" s="2019">
        <f aca="true" t="shared" si="1" ref="O49:O54">IF(D49="","","--")</f>
      </c>
      <c r="P49" s="2105"/>
      <c r="Q49" s="2106"/>
      <c r="R49" s="2074"/>
      <c r="S49" s="2074"/>
      <c r="T49" s="2074"/>
      <c r="U49" s="2074"/>
      <c r="V49" s="2074"/>
      <c r="W49" s="2074"/>
      <c r="X49" s="2074"/>
      <c r="Y49" s="2074"/>
      <c r="Z49" s="2074"/>
      <c r="AA49" s="2075"/>
      <c r="AB49" s="1780">
        <f aca="true" t="shared" si="2" ref="AB49:AB54">IF(D49="","","SI")</f>
      </c>
      <c r="AC49" s="1765"/>
      <c r="AD49" s="1677"/>
    </row>
    <row r="50" spans="1:30" ht="15">
      <c r="A50" s="1659"/>
      <c r="B50" s="1673"/>
      <c r="C50" s="1766" t="s">
        <v>105</v>
      </c>
      <c r="D50" s="1582" t="s">
        <v>267</v>
      </c>
      <c r="E50" s="494" t="s">
        <v>302</v>
      </c>
      <c r="F50" s="2939">
        <v>80</v>
      </c>
      <c r="G50" s="2792"/>
      <c r="H50" s="2107">
        <f aca="true" t="shared" si="3" ref="H50:H55">F50*$F$21</f>
        <v>101.92</v>
      </c>
      <c r="I50" s="2094"/>
      <c r="J50" s="881">
        <v>42217</v>
      </c>
      <c r="K50" s="1286">
        <v>42247.99998842592</v>
      </c>
      <c r="L50" s="1859">
        <f aca="true" t="shared" si="4" ref="L50:L55">IF(D50="","",(K50-J50)*24)</f>
        <v>743.9997222221573</v>
      </c>
      <c r="M50" s="1860">
        <f aca="true" t="shared" si="5" ref="M50:M55">IF(D50="","",ROUND((K50-J50)*24*60,0))</f>
        <v>44640</v>
      </c>
      <c r="N50" s="2108" t="s">
        <v>191</v>
      </c>
      <c r="O50" s="2019" t="str">
        <f t="shared" si="1"/>
        <v>--</v>
      </c>
      <c r="P50" s="2795" t="str">
        <f aca="true" t="shared" si="6" ref="P50:P55">IF(D50="","",IF(OR(N50="P",N50="RP"),"--","NO"))</f>
        <v>--</v>
      </c>
      <c r="Q50" s="2917"/>
      <c r="R50" s="2109">
        <f aca="true" t="shared" si="7" ref="R50:R55">IF(OR(N50="P",N50="RP"),$F$22/10,$F$22)</f>
        <v>2</v>
      </c>
      <c r="S50" s="2110">
        <f aca="true" t="shared" si="8" ref="S50:S55">IF(N50="P",H50*R50*ROUND(M50/60,2),"--")</f>
        <v>151656.96</v>
      </c>
      <c r="T50" s="2111" t="str">
        <f aca="true" t="shared" si="9" ref="T50:T55">IF(AND(N50="F",P50="NO"),H50*R50,"--")</f>
        <v>--</v>
      </c>
      <c r="U50" s="2112" t="str">
        <f aca="true" t="shared" si="10" ref="U50:U55">IF(N50="F",H50*R50*ROUND(M50/60,2),"--")</f>
        <v>--</v>
      </c>
      <c r="V50" s="2113" t="str">
        <f aca="true" t="shared" si="11" ref="V50:V55">IF(AND(N50="R",P50="NO"),H50*R50*O50/100,"--")</f>
        <v>--</v>
      </c>
      <c r="W50" s="2114" t="str">
        <f aca="true" t="shared" si="12" ref="W50:W55">IF(N50="R",H50*R50*O50/100*ROUND(M50/60,2),"--")</f>
        <v>--</v>
      </c>
      <c r="X50" s="2115" t="str">
        <f aca="true" t="shared" si="13" ref="X50:X55">IF(N50="RF",H50*R50*ROUND(M50/60,2),"--")</f>
        <v>--</v>
      </c>
      <c r="Y50" s="2116" t="str">
        <f aca="true" t="shared" si="14" ref="Y50:Y55">IF(N50="RP",H50*R50*O50/100*ROUND(M50/60,2),"--")</f>
        <v>--</v>
      </c>
      <c r="Z50" s="2094"/>
      <c r="AA50" s="2094"/>
      <c r="AB50" s="2020" t="str">
        <f t="shared" si="2"/>
        <v>SI</v>
      </c>
      <c r="AC50" s="1866">
        <f aca="true" t="shared" si="15" ref="AC50:AC55">IF(D50="","",SUM(S50:Y50)*IF(AB50="SI",1,2)*IF(AND(O50&lt;&gt;"--",N50="RF"),O50/100,1))</f>
        <v>151656.96</v>
      </c>
      <c r="AD50" s="1740"/>
    </row>
    <row r="51" spans="2:30" s="1697" customFormat="1" ht="16.5" customHeight="1">
      <c r="B51" s="1698"/>
      <c r="C51" s="1766" t="s">
        <v>106</v>
      </c>
      <c r="D51" s="1582" t="s">
        <v>267</v>
      </c>
      <c r="E51" s="1568" t="s">
        <v>268</v>
      </c>
      <c r="F51" s="2939">
        <v>80</v>
      </c>
      <c r="G51" s="2792"/>
      <c r="H51" s="2107">
        <f t="shared" si="3"/>
        <v>101.92</v>
      </c>
      <c r="I51" s="2094"/>
      <c r="J51" s="1570">
        <v>42233.31805555556</v>
      </c>
      <c r="K51" s="1050">
        <v>42233.65625</v>
      </c>
      <c r="L51" s="1859">
        <f t="shared" si="4"/>
        <v>8.116666666581295</v>
      </c>
      <c r="M51" s="1860">
        <f t="shared" si="5"/>
        <v>487</v>
      </c>
      <c r="N51" s="2108" t="s">
        <v>191</v>
      </c>
      <c r="O51" s="2019" t="str">
        <f t="shared" si="1"/>
        <v>--</v>
      </c>
      <c r="P51" s="2795" t="str">
        <f t="shared" si="6"/>
        <v>--</v>
      </c>
      <c r="Q51" s="2917"/>
      <c r="R51" s="2109">
        <f t="shared" si="7"/>
        <v>2</v>
      </c>
      <c r="S51" s="2110">
        <f t="shared" si="8"/>
        <v>1655.1807999999999</v>
      </c>
      <c r="T51" s="2111" t="str">
        <f t="shared" si="9"/>
        <v>--</v>
      </c>
      <c r="U51" s="2112" t="str">
        <f t="shared" si="10"/>
        <v>--</v>
      </c>
      <c r="V51" s="2113" t="str">
        <f t="shared" si="11"/>
        <v>--</v>
      </c>
      <c r="W51" s="2114" t="str">
        <f t="shared" si="12"/>
        <v>--</v>
      </c>
      <c r="X51" s="2115" t="str">
        <f t="shared" si="13"/>
        <v>--</v>
      </c>
      <c r="Y51" s="2116" t="str">
        <f t="shared" si="14"/>
        <v>--</v>
      </c>
      <c r="Z51" s="2094"/>
      <c r="AA51" s="2094"/>
      <c r="AB51" s="2020" t="str">
        <f t="shared" si="2"/>
        <v>SI</v>
      </c>
      <c r="AC51" s="1866">
        <f t="shared" si="15"/>
        <v>1655.1807999999999</v>
      </c>
      <c r="AD51" s="1908"/>
    </row>
    <row r="52" spans="1:30" ht="15">
      <c r="A52" s="1659"/>
      <c r="B52" s="1673"/>
      <c r="C52" s="1766" t="s">
        <v>107</v>
      </c>
      <c r="D52" s="1582" t="s">
        <v>267</v>
      </c>
      <c r="E52" s="1568" t="s">
        <v>268</v>
      </c>
      <c r="F52" s="2939">
        <v>80</v>
      </c>
      <c r="G52" s="2792"/>
      <c r="H52" s="2107">
        <f t="shared" si="3"/>
        <v>101.92</v>
      </c>
      <c r="I52" s="2094"/>
      <c r="J52" s="1570">
        <v>42234.370833333334</v>
      </c>
      <c r="K52" s="1050">
        <v>42234.666666666664</v>
      </c>
      <c r="L52" s="1859">
        <f t="shared" si="4"/>
        <v>7.099999999918509</v>
      </c>
      <c r="M52" s="1860">
        <f t="shared" si="5"/>
        <v>426</v>
      </c>
      <c r="N52" s="2108" t="s">
        <v>191</v>
      </c>
      <c r="O52" s="2019" t="str">
        <f t="shared" si="1"/>
        <v>--</v>
      </c>
      <c r="P52" s="2795" t="str">
        <f t="shared" si="6"/>
        <v>--</v>
      </c>
      <c r="Q52" s="2917"/>
      <c r="R52" s="2109">
        <f t="shared" si="7"/>
        <v>2</v>
      </c>
      <c r="S52" s="2110">
        <f t="shared" si="8"/>
        <v>1447.264</v>
      </c>
      <c r="T52" s="2111" t="str">
        <f t="shared" si="9"/>
        <v>--</v>
      </c>
      <c r="U52" s="2112" t="str">
        <f t="shared" si="10"/>
        <v>--</v>
      </c>
      <c r="V52" s="2113" t="str">
        <f t="shared" si="11"/>
        <v>--</v>
      </c>
      <c r="W52" s="2114" t="str">
        <f t="shared" si="12"/>
        <v>--</v>
      </c>
      <c r="X52" s="2115" t="str">
        <f t="shared" si="13"/>
        <v>--</v>
      </c>
      <c r="Y52" s="2116" t="str">
        <f t="shared" si="14"/>
        <v>--</v>
      </c>
      <c r="Z52" s="2094"/>
      <c r="AA52" s="2094"/>
      <c r="AB52" s="2020" t="str">
        <f t="shared" si="2"/>
        <v>SI</v>
      </c>
      <c r="AC52" s="1866">
        <f t="shared" si="15"/>
        <v>1447.264</v>
      </c>
      <c r="AD52" s="1740"/>
    </row>
    <row r="53" spans="1:30" ht="15">
      <c r="A53" s="1659"/>
      <c r="B53" s="1673"/>
      <c r="C53" s="1766" t="s">
        <v>108</v>
      </c>
      <c r="D53" s="1582"/>
      <c r="E53" s="1568"/>
      <c r="F53" s="2939"/>
      <c r="G53" s="2940"/>
      <c r="H53" s="2107">
        <f t="shared" si="3"/>
        <v>0</v>
      </c>
      <c r="I53" s="2094"/>
      <c r="J53" s="1570"/>
      <c r="K53" s="1050"/>
      <c r="L53" s="1859">
        <f t="shared" si="4"/>
      </c>
      <c r="M53" s="1860">
        <f t="shared" si="5"/>
      </c>
      <c r="N53" s="2108"/>
      <c r="O53" s="2019">
        <f t="shared" si="1"/>
      </c>
      <c r="P53" s="2795">
        <f t="shared" si="6"/>
      </c>
      <c r="Q53" s="2917"/>
      <c r="R53" s="2109">
        <f t="shared" si="7"/>
        <v>20</v>
      </c>
      <c r="S53" s="2110" t="str">
        <f t="shared" si="8"/>
        <v>--</v>
      </c>
      <c r="T53" s="2111" t="str">
        <f t="shared" si="9"/>
        <v>--</v>
      </c>
      <c r="U53" s="2112" t="str">
        <f t="shared" si="10"/>
        <v>--</v>
      </c>
      <c r="V53" s="2113" t="str">
        <f t="shared" si="11"/>
        <v>--</v>
      </c>
      <c r="W53" s="2114" t="str">
        <f t="shared" si="12"/>
        <v>--</v>
      </c>
      <c r="X53" s="2115" t="str">
        <f t="shared" si="13"/>
        <v>--</v>
      </c>
      <c r="Y53" s="2116" t="str">
        <f t="shared" si="14"/>
        <v>--</v>
      </c>
      <c r="Z53" s="2094"/>
      <c r="AA53" s="2094"/>
      <c r="AB53" s="2020">
        <f t="shared" si="2"/>
      </c>
      <c r="AC53" s="1866">
        <f t="shared" si="15"/>
      </c>
      <c r="AD53" s="1740"/>
    </row>
    <row r="54" spans="1:30" ht="15">
      <c r="A54" s="1659"/>
      <c r="B54" s="1673"/>
      <c r="C54" s="1766" t="s">
        <v>109</v>
      </c>
      <c r="D54" s="2117"/>
      <c r="E54" s="2118"/>
      <c r="F54" s="2939"/>
      <c r="G54" s="2940"/>
      <c r="H54" s="2107">
        <f t="shared" si="3"/>
        <v>0</v>
      </c>
      <c r="I54" s="2094"/>
      <c r="J54" s="1570"/>
      <c r="K54" s="1050"/>
      <c r="L54" s="1859">
        <f t="shared" si="4"/>
      </c>
      <c r="M54" s="1860">
        <f t="shared" si="5"/>
      </c>
      <c r="N54" s="2108"/>
      <c r="O54" s="2019">
        <f t="shared" si="1"/>
      </c>
      <c r="P54" s="2795">
        <f t="shared" si="6"/>
      </c>
      <c r="Q54" s="2917"/>
      <c r="R54" s="2109">
        <f t="shared" si="7"/>
        <v>20</v>
      </c>
      <c r="S54" s="2110" t="str">
        <f t="shared" si="8"/>
        <v>--</v>
      </c>
      <c r="T54" s="2111" t="str">
        <f t="shared" si="9"/>
        <v>--</v>
      </c>
      <c r="U54" s="2112" t="str">
        <f t="shared" si="10"/>
        <v>--</v>
      </c>
      <c r="V54" s="2113" t="str">
        <f t="shared" si="11"/>
        <v>--</v>
      </c>
      <c r="W54" s="2114" t="str">
        <f t="shared" si="12"/>
        <v>--</v>
      </c>
      <c r="X54" s="2115" t="str">
        <f t="shared" si="13"/>
        <v>--</v>
      </c>
      <c r="Y54" s="2116" t="str">
        <f t="shared" si="14"/>
        <v>--</v>
      </c>
      <c r="Z54" s="2094"/>
      <c r="AA54" s="2094"/>
      <c r="AB54" s="2020">
        <f t="shared" si="2"/>
      </c>
      <c r="AC54" s="1866">
        <f t="shared" si="15"/>
      </c>
      <c r="AD54" s="1740"/>
    </row>
    <row r="55" spans="1:30" ht="15">
      <c r="A55" s="1659"/>
      <c r="B55" s="1673"/>
      <c r="C55" s="1787" t="s">
        <v>110</v>
      </c>
      <c r="D55" s="2117"/>
      <c r="E55" s="2118"/>
      <c r="F55" s="2939"/>
      <c r="G55" s="2940"/>
      <c r="H55" s="2107">
        <f t="shared" si="3"/>
        <v>0</v>
      </c>
      <c r="I55" s="2094"/>
      <c r="J55" s="1570"/>
      <c r="K55" s="1050"/>
      <c r="L55" s="1859">
        <f t="shared" si="4"/>
      </c>
      <c r="M55" s="1860">
        <f t="shared" si="5"/>
      </c>
      <c r="N55" s="2108"/>
      <c r="O55" s="2019">
        <f>IF(D55="","","--")</f>
      </c>
      <c r="P55" s="2795">
        <f t="shared" si="6"/>
      </c>
      <c r="Q55" s="2917"/>
      <c r="R55" s="2109">
        <f t="shared" si="7"/>
        <v>20</v>
      </c>
      <c r="S55" s="2110" t="str">
        <f t="shared" si="8"/>
        <v>--</v>
      </c>
      <c r="T55" s="2111" t="str">
        <f t="shared" si="9"/>
        <v>--</v>
      </c>
      <c r="U55" s="2112" t="str">
        <f t="shared" si="10"/>
        <v>--</v>
      </c>
      <c r="V55" s="2113" t="str">
        <f t="shared" si="11"/>
        <v>--</v>
      </c>
      <c r="W55" s="2114" t="str">
        <f t="shared" si="12"/>
        <v>--</v>
      </c>
      <c r="X55" s="2115" t="str">
        <f t="shared" si="13"/>
        <v>--</v>
      </c>
      <c r="Y55" s="2116" t="str">
        <f t="shared" si="14"/>
        <v>--</v>
      </c>
      <c r="Z55" s="2094"/>
      <c r="AA55" s="2094"/>
      <c r="AB55" s="2020">
        <f>IF(D55="","","SI")</f>
      </c>
      <c r="AC55" s="1866">
        <f t="shared" si="15"/>
      </c>
      <c r="AD55" s="1740"/>
    </row>
    <row r="56" spans="1:30" ht="16.5" thickBot="1">
      <c r="A56" s="1697"/>
      <c r="B56" s="1673"/>
      <c r="C56" s="1794"/>
      <c r="D56" s="1795"/>
      <c r="E56" s="1796"/>
      <c r="F56" s="2935"/>
      <c r="G56" s="2936"/>
      <c r="H56" s="2088"/>
      <c r="I56" s="2088"/>
      <c r="J56" s="1800"/>
      <c r="K56" s="1801"/>
      <c r="L56" s="1802"/>
      <c r="M56" s="1803"/>
      <c r="N56" s="2119"/>
      <c r="O56" s="2119"/>
      <c r="P56" s="2120"/>
      <c r="Q56" s="2121"/>
      <c r="R56" s="2089"/>
      <c r="S56" s="2089"/>
      <c r="T56" s="2089"/>
      <c r="U56" s="2089"/>
      <c r="V56" s="2089"/>
      <c r="W56" s="2089"/>
      <c r="X56" s="2089"/>
      <c r="Y56" s="2089"/>
      <c r="Z56" s="2089"/>
      <c r="AA56" s="2090"/>
      <c r="AB56" s="1812"/>
      <c r="AC56" s="1813"/>
      <c r="AD56" s="1740"/>
    </row>
    <row r="57" spans="1:30" ht="17.25" thickBot="1" thickTop="1">
      <c r="A57" s="1697"/>
      <c r="B57" s="1673"/>
      <c r="C57" s="1814"/>
      <c r="D57" s="1732"/>
      <c r="E57" s="1732"/>
      <c r="F57" s="1815"/>
      <c r="G57" s="1816"/>
      <c r="H57" s="1817"/>
      <c r="I57" s="1818"/>
      <c r="J57" s="1819"/>
      <c r="K57" s="1820"/>
      <c r="L57" s="1821"/>
      <c r="M57" s="1817"/>
      <c r="N57" s="1822"/>
      <c r="O57" s="1823"/>
      <c r="P57" s="1824"/>
      <c r="Q57" s="1825"/>
      <c r="R57" s="2092"/>
      <c r="S57" s="2092"/>
      <c r="T57" s="2092"/>
      <c r="U57" s="2093"/>
      <c r="V57" s="2093"/>
      <c r="W57" s="2093"/>
      <c r="X57" s="2093"/>
      <c r="Y57" s="2093"/>
      <c r="Z57" s="2093"/>
      <c r="AA57" s="2093"/>
      <c r="AB57" s="1827"/>
      <c r="AC57" s="1828">
        <f>SUM(AC49:AC56)</f>
        <v>154759.4048</v>
      </c>
      <c r="AD57" s="1740"/>
    </row>
    <row r="58" spans="1:30" ht="20.25" thickBot="1" thickTop="1">
      <c r="A58" s="1697"/>
      <c r="B58" s="1673"/>
      <c r="C58" s="1814"/>
      <c r="D58" s="1732"/>
      <c r="E58" s="1732"/>
      <c r="F58" s="1815"/>
      <c r="G58" s="1816"/>
      <c r="H58" s="1817"/>
      <c r="I58" s="1818"/>
      <c r="J58" s="1730" t="s">
        <v>122</v>
      </c>
      <c r="K58" s="1731">
        <f>AC37+AC46+AC57</f>
        <v>154759.4048</v>
      </c>
      <c r="L58" s="1821"/>
      <c r="M58" s="1817"/>
      <c r="N58" s="1829"/>
      <c r="O58" s="1830"/>
      <c r="P58" s="1824"/>
      <c r="Q58" s="1825"/>
      <c r="R58" s="1826"/>
      <c r="S58" s="1826"/>
      <c r="T58" s="1826"/>
      <c r="U58" s="1827"/>
      <c r="V58" s="1827"/>
      <c r="W58" s="1827"/>
      <c r="X58" s="1827"/>
      <c r="Y58" s="1827"/>
      <c r="Z58" s="1827"/>
      <c r="AA58" s="1827"/>
      <c r="AB58" s="1827"/>
      <c r="AC58" s="2122"/>
      <c r="AD58" s="1740"/>
    </row>
    <row r="59" spans="1:30" ht="13.5" customHeight="1" thickTop="1">
      <c r="A59" s="1697"/>
      <c r="B59" s="1698"/>
      <c r="C59" s="1729"/>
      <c r="D59" s="1899"/>
      <c r="E59" s="1900"/>
      <c r="F59" s="1901"/>
      <c r="G59" s="1902"/>
      <c r="H59" s="1902"/>
      <c r="I59" s="1900"/>
      <c r="J59" s="1903"/>
      <c r="K59" s="1903"/>
      <c r="L59" s="1900"/>
      <c r="M59" s="1900"/>
      <c r="N59" s="1900"/>
      <c r="O59" s="1904"/>
      <c r="P59" s="1900"/>
      <c r="Q59" s="1900"/>
      <c r="R59" s="1905"/>
      <c r="S59" s="1906"/>
      <c r="T59" s="1906"/>
      <c r="U59" s="1907"/>
      <c r="AC59" s="1907"/>
      <c r="AD59" s="1908"/>
    </row>
    <row r="60" spans="1:30" ht="16.5" customHeight="1">
      <c r="A60" s="1697"/>
      <c r="B60" s="1698"/>
      <c r="C60" s="1909" t="s">
        <v>123</v>
      </c>
      <c r="D60" s="1910" t="s">
        <v>180</v>
      </c>
      <c r="E60" s="1900"/>
      <c r="F60" s="1901"/>
      <c r="G60" s="1902"/>
      <c r="H60" s="1902"/>
      <c r="I60" s="1900"/>
      <c r="J60" s="1903"/>
      <c r="K60" s="1903"/>
      <c r="L60" s="1900"/>
      <c r="M60" s="1900"/>
      <c r="N60" s="1900"/>
      <c r="O60" s="1904"/>
      <c r="P60" s="1900"/>
      <c r="Q60" s="1900"/>
      <c r="R60" s="1905"/>
      <c r="S60" s="1906"/>
      <c r="T60" s="1906"/>
      <c r="U60" s="1907"/>
      <c r="AC60" s="1907"/>
      <c r="AD60" s="1908"/>
    </row>
    <row r="61" spans="1:30" ht="16.5" customHeight="1">
      <c r="A61" s="1697"/>
      <c r="B61" s="1698"/>
      <c r="C61" s="1909"/>
      <c r="D61" s="1899"/>
      <c r="E61" s="1900"/>
      <c r="F61" s="1901"/>
      <c r="G61" s="1902"/>
      <c r="H61" s="1902"/>
      <c r="I61" s="1900"/>
      <c r="J61" s="1903"/>
      <c r="K61" s="1903"/>
      <c r="L61" s="1900"/>
      <c r="M61" s="1900"/>
      <c r="N61" s="1900"/>
      <c r="O61" s="1904"/>
      <c r="P61" s="1900"/>
      <c r="Q61" s="1900"/>
      <c r="R61" s="1900"/>
      <c r="S61" s="1905"/>
      <c r="T61" s="1906"/>
      <c r="AD61" s="1908"/>
    </row>
    <row r="62" spans="2:30" s="1697" customFormat="1" ht="16.5" customHeight="1">
      <c r="B62" s="1698"/>
      <c r="C62" s="1729"/>
      <c r="D62" s="1911" t="s">
        <v>5</v>
      </c>
      <c r="E62" s="1735" t="s">
        <v>124</v>
      </c>
      <c r="F62" s="1735" t="s">
        <v>125</v>
      </c>
      <c r="G62" s="1912" t="s">
        <v>181</v>
      </c>
      <c r="H62" s="1736"/>
      <c r="I62" s="1735"/>
      <c r="J62" s="1661"/>
      <c r="K62" s="1925" t="s">
        <v>182</v>
      </c>
      <c r="L62" s="1661"/>
      <c r="M62" s="1661"/>
      <c r="O62" s="1925" t="s">
        <v>183</v>
      </c>
      <c r="P62" s="1924"/>
      <c r="Q62" s="1926"/>
      <c r="R62" s="1915"/>
      <c r="S62" s="1699"/>
      <c r="T62" s="1661"/>
      <c r="U62" s="1661"/>
      <c r="V62" s="1661"/>
      <c r="W62" s="1661"/>
      <c r="X62" s="1699"/>
      <c r="Y62" s="1699"/>
      <c r="Z62" s="1699"/>
      <c r="AA62" s="1699"/>
      <c r="AB62" s="1699"/>
      <c r="AC62" s="2123" t="s">
        <v>184</v>
      </c>
      <c r="AD62" s="1908"/>
    </row>
    <row r="63" spans="2:30" s="1697" customFormat="1" ht="16.5" customHeight="1">
      <c r="B63" s="1698"/>
      <c r="C63" s="1729"/>
      <c r="D63" s="1735" t="s">
        <v>126</v>
      </c>
      <c r="E63" s="2124">
        <v>267</v>
      </c>
      <c r="F63" s="1928">
        <v>500</v>
      </c>
      <c r="G63" s="1702">
        <f>E63*$F$20*$L$21/100</f>
        <v>920302.41384</v>
      </c>
      <c r="H63" s="1702"/>
      <c r="I63" s="1702"/>
      <c r="J63" s="1688"/>
      <c r="K63" s="1929">
        <v>1464544</v>
      </c>
      <c r="L63" s="1688"/>
      <c r="M63" s="2589" t="s">
        <v>381</v>
      </c>
      <c r="R63" s="1915"/>
      <c r="S63" s="1699"/>
      <c r="T63" s="1661"/>
      <c r="U63" s="1661"/>
      <c r="V63" s="1661"/>
      <c r="W63" s="1661"/>
      <c r="X63" s="1699"/>
      <c r="Y63" s="1699"/>
      <c r="Z63" s="1699"/>
      <c r="AA63" s="1699"/>
      <c r="AB63" s="2125"/>
      <c r="AC63" s="1969">
        <f>K63+G63</f>
        <v>2384846.41384</v>
      </c>
      <c r="AD63" s="1908"/>
    </row>
    <row r="64" spans="2:30" s="1697" customFormat="1" ht="16.5" customHeight="1">
      <c r="B64" s="1698"/>
      <c r="C64" s="1729"/>
      <c r="D64" s="1735" t="s">
        <v>127</v>
      </c>
      <c r="E64" s="2124">
        <f>3*3.6</f>
        <v>10.8</v>
      </c>
      <c r="F64" s="1928">
        <v>500</v>
      </c>
      <c r="G64" s="1702">
        <f>E64*$F$20*$L$21/100</f>
        <v>37225.71561600001</v>
      </c>
      <c r="H64" s="1914"/>
      <c r="I64" s="1923"/>
      <c r="J64" s="1688"/>
      <c r="K64" s="1702">
        <v>49719</v>
      </c>
      <c r="L64" s="1688"/>
      <c r="M64" s="2589" t="s">
        <v>381</v>
      </c>
      <c r="O64" s="2126"/>
      <c r="P64" s="1661"/>
      <c r="Q64" s="1915"/>
      <c r="R64" s="1915"/>
      <c r="S64" s="1699"/>
      <c r="T64" s="1661"/>
      <c r="U64" s="1661"/>
      <c r="V64" s="1661"/>
      <c r="W64" s="1661"/>
      <c r="X64" s="1699"/>
      <c r="Y64" s="1699"/>
      <c r="Z64" s="1699"/>
      <c r="AA64" s="1699"/>
      <c r="AB64" s="1699"/>
      <c r="AC64" s="1969">
        <f>K64+G64</f>
        <v>86944.715616</v>
      </c>
      <c r="AD64" s="1908"/>
    </row>
    <row r="65" spans="2:30" s="1697" customFormat="1" ht="16.5" customHeight="1">
      <c r="B65" s="1698"/>
      <c r="C65" s="1729"/>
      <c r="E65" s="1930"/>
      <c r="F65" s="1735"/>
      <c r="G65" s="1736"/>
      <c r="H65" s="1661"/>
      <c r="I65" s="1735"/>
      <c r="J65" s="1735"/>
      <c r="K65" s="1661"/>
      <c r="L65" s="1969"/>
      <c r="M65" s="1926"/>
      <c r="N65" s="1926"/>
      <c r="O65" s="1929">
        <v>0</v>
      </c>
      <c r="P65" s="1688"/>
      <c r="Q65" s="2589" t="s">
        <v>381</v>
      </c>
      <c r="R65" s="1915"/>
      <c r="S65" s="1699"/>
      <c r="T65" s="1661"/>
      <c r="U65" s="1661"/>
      <c r="V65" s="1661"/>
      <c r="W65" s="1661"/>
      <c r="X65" s="1699"/>
      <c r="Y65" s="1699"/>
      <c r="Z65" s="1699"/>
      <c r="AA65" s="1699"/>
      <c r="AB65" s="1699"/>
      <c r="AC65" s="2127">
        <f>+O65</f>
        <v>0</v>
      </c>
      <c r="AD65" s="1908"/>
    </row>
    <row r="66" spans="2:30" s="1697" customFormat="1" ht="10.5" customHeight="1" thickBot="1">
      <c r="B66" s="1698"/>
      <c r="C66" s="1729"/>
      <c r="E66" s="1930"/>
      <c r="F66" s="1735"/>
      <c r="G66" s="1736"/>
      <c r="H66" s="1661"/>
      <c r="I66" s="1735"/>
      <c r="J66" s="1735"/>
      <c r="K66" s="1661"/>
      <c r="L66" s="1969"/>
      <c r="M66" s="1926"/>
      <c r="N66" s="1926"/>
      <c r="O66" s="1929"/>
      <c r="P66" s="1688"/>
      <c r="Q66" s="1703"/>
      <c r="R66" s="1915"/>
      <c r="S66" s="1699"/>
      <c r="T66" s="1661"/>
      <c r="U66" s="1661"/>
      <c r="V66" s="1661"/>
      <c r="W66" s="1661"/>
      <c r="X66" s="1699"/>
      <c r="Y66" s="1699"/>
      <c r="Z66" s="1699"/>
      <c r="AA66" s="1699"/>
      <c r="AB66" s="1699"/>
      <c r="AC66" s="1969"/>
      <c r="AD66" s="1908"/>
    </row>
    <row r="67" spans="1:30" ht="21" customHeight="1" thickBot="1" thickTop="1">
      <c r="A67" s="1697"/>
      <c r="B67" s="1698"/>
      <c r="C67" s="1729"/>
      <c r="D67" s="1903"/>
      <c r="E67" s="1930"/>
      <c r="F67" s="1735"/>
      <c r="G67" s="1735"/>
      <c r="H67" s="1736"/>
      <c r="J67" s="1735"/>
      <c r="L67" s="1931"/>
      <c r="M67" s="1926"/>
      <c r="N67" s="1926"/>
      <c r="O67" s="1915"/>
      <c r="P67" s="1915"/>
      <c r="Q67" s="1915"/>
      <c r="R67" s="1915"/>
      <c r="S67" s="1915"/>
      <c r="AB67" s="2128" t="s">
        <v>164</v>
      </c>
      <c r="AC67" s="2129">
        <f>SUM(AC63:AC65)</f>
        <v>2471791.129456</v>
      </c>
      <c r="AD67" s="1908"/>
    </row>
    <row r="68" spans="1:30" ht="16.5" customHeight="1" thickBot="1" thickTop="1">
      <c r="A68" s="1697"/>
      <c r="B68" s="1698"/>
      <c r="C68" s="1729"/>
      <c r="D68" s="1903"/>
      <c r="E68" s="1930"/>
      <c r="F68" s="1735"/>
      <c r="G68" s="1735"/>
      <c r="H68" s="1736"/>
      <c r="J68" s="1735"/>
      <c r="L68" s="1931"/>
      <c r="M68" s="1926"/>
      <c r="N68" s="1926"/>
      <c r="O68" s="1915"/>
      <c r="P68" s="1915"/>
      <c r="Q68" s="1915"/>
      <c r="R68" s="1915"/>
      <c r="S68" s="1915"/>
      <c r="AC68" s="1965"/>
      <c r="AD68" s="1908"/>
    </row>
    <row r="69" spans="1:30" ht="21" customHeight="1" thickBot="1" thickTop="1">
      <c r="A69" s="1697"/>
      <c r="B69" s="1698"/>
      <c r="C69" s="1729"/>
      <c r="D69" s="1903"/>
      <c r="E69" s="1930"/>
      <c r="F69" s="1735"/>
      <c r="G69" s="1735"/>
      <c r="H69" s="1736"/>
      <c r="J69" s="1735"/>
      <c r="L69" s="1931"/>
      <c r="M69" s="1926"/>
      <c r="N69" s="1926"/>
      <c r="O69" s="1915"/>
      <c r="P69" s="1915"/>
      <c r="Q69" s="1915"/>
      <c r="R69" s="1915"/>
      <c r="S69" s="1915"/>
      <c r="AB69" s="2128" t="s">
        <v>333</v>
      </c>
      <c r="AC69" s="2129">
        <v>1756452.3069280002</v>
      </c>
      <c r="AD69" s="1908"/>
    </row>
    <row r="70" spans="2:30" ht="16.5" customHeight="1" thickTop="1">
      <c r="B70" s="1698"/>
      <c r="C70" s="1909" t="s">
        <v>128</v>
      </c>
      <c r="D70" s="1932" t="s">
        <v>129</v>
      </c>
      <c r="E70" s="1735"/>
      <c r="F70" s="1933"/>
      <c r="G70" s="1734"/>
      <c r="H70" s="1903"/>
      <c r="I70" s="1903"/>
      <c r="J70" s="1903"/>
      <c r="K70" s="1735"/>
      <c r="L70" s="1735"/>
      <c r="M70" s="1903"/>
      <c r="N70" s="1735"/>
      <c r="O70" s="1903"/>
      <c r="P70" s="1903"/>
      <c r="Q70" s="1903"/>
      <c r="R70" s="1903"/>
      <c r="S70" s="1903"/>
      <c r="T70" s="1903"/>
      <c r="U70" s="1903"/>
      <c r="AC70" s="1903"/>
      <c r="AD70" s="1908"/>
    </row>
    <row r="71" spans="2:30" s="1697" customFormat="1" ht="16.5" customHeight="1">
      <c r="B71" s="1698"/>
      <c r="C71" s="1729"/>
      <c r="D71" s="1911" t="s">
        <v>130</v>
      </c>
      <c r="E71" s="1934">
        <f>10*K58*K26/AC67</f>
        <v>27492.969606172683</v>
      </c>
      <c r="G71" s="1734"/>
      <c r="L71" s="1735"/>
      <c r="N71" s="1735"/>
      <c r="O71" s="1736"/>
      <c r="V71" s="1661"/>
      <c r="W71" s="1661"/>
      <c r="AD71" s="1908"/>
    </row>
    <row r="72" spans="2:30" s="1697" customFormat="1" ht="16.5" customHeight="1">
      <c r="B72" s="1698"/>
      <c r="C72" s="1729"/>
      <c r="E72" s="1935"/>
      <c r="F72" s="1727"/>
      <c r="G72" s="1734"/>
      <c r="J72" s="1734"/>
      <c r="K72" s="1936"/>
      <c r="L72" s="1735"/>
      <c r="M72" s="1735"/>
      <c r="N72" s="1735"/>
      <c r="O72" s="1736"/>
      <c r="P72" s="1735"/>
      <c r="Q72" s="1735"/>
      <c r="R72" s="1937"/>
      <c r="S72" s="1937"/>
      <c r="T72" s="1937"/>
      <c r="U72" s="1938"/>
      <c r="V72" s="1661"/>
      <c r="W72" s="1661"/>
      <c r="AC72" s="1938"/>
      <c r="AD72" s="1908"/>
    </row>
    <row r="73" spans="2:30" ht="16.5" customHeight="1">
      <c r="B73" s="1698"/>
      <c r="C73" s="1729"/>
      <c r="D73" s="1939" t="s">
        <v>131</v>
      </c>
      <c r="E73" s="1940"/>
      <c r="F73" s="1727"/>
      <c r="G73" s="1734"/>
      <c r="H73" s="1903"/>
      <c r="I73" s="1903"/>
      <c r="N73" s="1735"/>
      <c r="O73" s="1736"/>
      <c r="P73" s="1735"/>
      <c r="Q73" s="1735"/>
      <c r="R73" s="1924"/>
      <c r="S73" s="1924"/>
      <c r="T73" s="1924"/>
      <c r="U73" s="1926"/>
      <c r="AC73" s="1926"/>
      <c r="AD73" s="1908"/>
    </row>
    <row r="74" spans="2:30" ht="16.5" customHeight="1" thickBot="1">
      <c r="B74" s="1698"/>
      <c r="C74" s="1729"/>
      <c r="D74" s="1939"/>
      <c r="E74" s="1940"/>
      <c r="F74" s="1727"/>
      <c r="G74" s="1734"/>
      <c r="H74" s="1903"/>
      <c r="I74" s="1903"/>
      <c r="N74" s="1735"/>
      <c r="O74" s="1736"/>
      <c r="P74" s="1735"/>
      <c r="Q74" s="1735"/>
      <c r="R74" s="1924"/>
      <c r="S74" s="1924"/>
      <c r="T74" s="1924"/>
      <c r="U74" s="1926"/>
      <c r="AC74" s="1926"/>
      <c r="AD74" s="1908"/>
    </row>
    <row r="75" spans="2:30" s="1941" customFormat="1" ht="21" thickBot="1" thickTop="1">
      <c r="B75" s="1942"/>
      <c r="C75" s="1943"/>
      <c r="D75" s="1944"/>
      <c r="E75" s="1945"/>
      <c r="F75" s="1946"/>
      <c r="G75" s="1947"/>
      <c r="I75" s="1661"/>
      <c r="J75" s="1948" t="s">
        <v>132</v>
      </c>
      <c r="K75" s="1949">
        <f>IF(E71&gt;3*K26,K26*3,E71)</f>
        <v>27492.969606172683</v>
      </c>
      <c r="M75" s="1952"/>
      <c r="N75" s="1950" t="s">
        <v>345</v>
      </c>
      <c r="O75" s="1951"/>
      <c r="P75" s="1952"/>
      <c r="Q75" s="1952"/>
      <c r="R75" s="1953"/>
      <c r="S75" s="1953"/>
      <c r="T75" s="1953"/>
      <c r="U75" s="1954"/>
      <c r="V75" s="1661"/>
      <c r="W75" s="1661"/>
      <c r="AC75" s="1954"/>
      <c r="AD75" s="1955"/>
    </row>
    <row r="76" spans="2:30" ht="16.5" customHeight="1" thickBot="1" thickTop="1">
      <c r="B76" s="1956"/>
      <c r="C76" s="1957"/>
      <c r="D76" s="1957"/>
      <c r="E76" s="1957"/>
      <c r="F76" s="1957"/>
      <c r="G76" s="1957"/>
      <c r="H76" s="1957"/>
      <c r="I76" s="1957"/>
      <c r="J76" s="1957"/>
      <c r="K76" s="1957"/>
      <c r="L76" s="1957"/>
      <c r="M76" s="1957"/>
      <c r="N76" s="1957"/>
      <c r="O76" s="1957"/>
      <c r="P76" s="1957"/>
      <c r="Q76" s="1957"/>
      <c r="R76" s="1957"/>
      <c r="S76" s="1957"/>
      <c r="T76" s="1957"/>
      <c r="U76" s="1957"/>
      <c r="V76" s="1958"/>
      <c r="W76" s="1958"/>
      <c r="X76" s="1958"/>
      <c r="Y76" s="1958"/>
      <c r="Z76" s="1958"/>
      <c r="AA76" s="1958"/>
      <c r="AB76" s="1958"/>
      <c r="AC76" s="1957"/>
      <c r="AD76" s="1959"/>
    </row>
    <row r="77" spans="2:23" ht="16.5" customHeight="1" thickTop="1">
      <c r="B77" s="1694"/>
      <c r="C77" s="1960"/>
      <c r="W77" s="1694"/>
    </row>
  </sheetData>
  <sheetProtection/>
  <mergeCells count="30">
    <mergeCell ref="F54:G54"/>
    <mergeCell ref="P54:Q54"/>
    <mergeCell ref="F55:G55"/>
    <mergeCell ref="P55:Q55"/>
    <mergeCell ref="F56:G56"/>
    <mergeCell ref="F51:G51"/>
    <mergeCell ref="P51:Q51"/>
    <mergeCell ref="F52:G52"/>
    <mergeCell ref="P52:Q52"/>
    <mergeCell ref="F53:G53"/>
    <mergeCell ref="P53:Q53"/>
    <mergeCell ref="F45:G45"/>
    <mergeCell ref="P45:Q45"/>
    <mergeCell ref="F48:G48"/>
    <mergeCell ref="P48:Q48"/>
    <mergeCell ref="F49:G49"/>
    <mergeCell ref="F50:G50"/>
    <mergeCell ref="P50:Q50"/>
    <mergeCell ref="F42:G42"/>
    <mergeCell ref="P42:Q42"/>
    <mergeCell ref="F43:G43"/>
    <mergeCell ref="P43:Q43"/>
    <mergeCell ref="F44:G44"/>
    <mergeCell ref="P44:Q44"/>
    <mergeCell ref="F39:G39"/>
    <mergeCell ref="P39:Q39"/>
    <mergeCell ref="F40:G40"/>
    <mergeCell ref="P40:Q40"/>
    <mergeCell ref="F41:G41"/>
    <mergeCell ref="P41:Q41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portrait" paperSize="9" scale="38" r:id="rId2"/>
  <headerFooter alignWithMargins="0">
    <oddFooter>&amp;L&amp;"Times New Roman,Normal"&amp;8&amp;Z&amp;F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zoomScale="60" zoomScaleNormal="60" zoomScalePageLayoutView="0" workbookViewId="0" topLeftCell="A1">
      <selection activeCell="F33" sqref="F33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9.8515625" style="0" customWidth="1"/>
    <col min="5" max="5" width="45.7109375" style="0" customWidth="1"/>
    <col min="6" max="7" width="9.7109375" style="0" customWidth="1"/>
    <col min="8" max="8" width="3.7109375" style="0" customWidth="1"/>
    <col min="9" max="9" width="4.421875" style="0" hidden="1" customWidth="1"/>
    <col min="10" max="10" width="10.57421875" style="0" hidden="1" customWidth="1"/>
    <col min="11" max="12" width="15.7109375" style="0" customWidth="1"/>
    <col min="13" max="15" width="9.7109375" style="0" customWidth="1"/>
    <col min="16" max="16" width="8.7109375" style="0" customWidth="1"/>
    <col min="17" max="17" width="5.421875" style="0" customWidth="1"/>
    <col min="18" max="18" width="5.8515625" style="0" customWidth="1"/>
    <col min="19" max="20" width="11.421875" style="0" hidden="1" customWidth="1"/>
    <col min="21" max="21" width="5.8515625" style="0" hidden="1" customWidth="1"/>
    <col min="22" max="22" width="10.57421875" style="0" hidden="1" customWidth="1"/>
    <col min="23" max="26" width="5.140625" style="0" hidden="1" customWidth="1"/>
    <col min="27" max="27" width="11.421875" style="0" hidden="1" customWidth="1"/>
    <col min="28" max="28" width="12.421875" style="0" hidden="1" customWidth="1"/>
    <col min="29" max="29" width="9.7109375" style="0" customWidth="1"/>
    <col min="30" max="31" width="15.7109375" style="0" customWidth="1"/>
    <col min="32" max="32" width="30.421875" style="0" customWidth="1"/>
    <col min="33" max="33" width="3.140625" style="0" customWidth="1"/>
    <col min="34" max="34" width="3.57421875" style="0" customWidth="1"/>
    <col min="35" max="35" width="24.28125" style="0" customWidth="1"/>
    <col min="36" max="36" width="4.7109375" style="0" customWidth="1"/>
    <col min="37" max="37" width="7.57421875" style="0" customWidth="1"/>
    <col min="38" max="39" width="4.140625" style="0" customWidth="1"/>
    <col min="40" max="40" width="7.140625" style="0" customWidth="1"/>
    <col min="41" max="41" width="5.28125" style="0" customWidth="1"/>
    <col min="42" max="42" width="5.421875" style="0" customWidth="1"/>
    <col min="43" max="43" width="4.7109375" style="0" customWidth="1"/>
    <col min="44" max="44" width="5.28125" style="0" customWidth="1"/>
    <col min="45" max="46" width="13.28125" style="0" customWidth="1"/>
    <col min="47" max="47" width="6.57421875" style="0" customWidth="1"/>
    <col min="48" max="48" width="6.421875" style="0" customWidth="1"/>
    <col min="53" max="53" width="12.7109375" style="0" customWidth="1"/>
    <col min="57" max="57" width="21.00390625" style="0" customWidth="1"/>
  </cols>
  <sheetData>
    <row r="1" spans="1:31" s="2642" customFormat="1" ht="26.25">
      <c r="A1"/>
      <c r="C1"/>
      <c r="D1"/>
      <c r="F1"/>
      <c r="H1"/>
      <c r="J1"/>
      <c r="L1"/>
      <c r="N1"/>
      <c r="P1"/>
      <c r="R1"/>
      <c r="T1"/>
      <c r="V1"/>
      <c r="X1"/>
      <c r="Z1"/>
      <c r="AE1" s="2643"/>
    </row>
    <row r="2" spans="1:31" s="2642" customFormat="1" ht="26.25">
      <c r="A2" s="2644"/>
      <c r="B2" s="2645" t="str">
        <f>'TOT-0815'!B2</f>
        <v>ANEXO III al Memorándum D.T.E.E. N°   580 / 2016          .-</v>
      </c>
      <c r="C2" s="2645"/>
      <c r="D2" s="2645"/>
      <c r="E2" s="2645"/>
      <c r="F2" s="2645"/>
      <c r="G2" s="2645"/>
      <c r="H2" s="2645"/>
      <c r="I2" s="2645"/>
      <c r="J2" s="2645"/>
      <c r="K2" s="2645"/>
      <c r="L2" s="2645"/>
      <c r="M2" s="2645"/>
      <c r="N2" s="2645"/>
      <c r="O2" s="2645"/>
      <c r="P2" s="2645"/>
      <c r="Q2" s="2645"/>
      <c r="R2" s="2645"/>
      <c r="S2" s="2645"/>
      <c r="T2" s="2645"/>
      <c r="U2" s="2645"/>
      <c r="V2" s="2645"/>
      <c r="W2" s="2645"/>
      <c r="X2" s="2645"/>
      <c r="Y2" s="2645"/>
      <c r="Z2" s="2645"/>
      <c r="AA2" s="2645"/>
      <c r="AB2" s="2645"/>
      <c r="AC2" s="2645"/>
      <c r="AD2" s="2645"/>
      <c r="AE2" s="2645"/>
    </row>
    <row r="3" s="2647" customFormat="1" ht="12.75">
      <c r="A3" s="2646"/>
    </row>
    <row r="4" spans="1:2" s="2650" customFormat="1" ht="11.25">
      <c r="A4" s="2648" t="s">
        <v>2</v>
      </c>
      <c r="B4" s="2649"/>
    </row>
    <row r="5" spans="1:2" s="2650" customFormat="1" ht="11.25">
      <c r="A5" s="2648" t="s">
        <v>3</v>
      </c>
      <c r="B5" s="2649"/>
    </row>
    <row r="6" spans="1:2" s="2650" customFormat="1" ht="11.25">
      <c r="A6" s="2648"/>
      <c r="B6" s="2649"/>
    </row>
    <row r="7" spans="1:2" s="2650" customFormat="1" ht="11.25">
      <c r="A7" s="2648"/>
      <c r="B7" s="2649"/>
    </row>
    <row r="8" s="2647" customFormat="1" ht="13.5" thickBot="1"/>
    <row r="9" spans="2:31" s="2647" customFormat="1" ht="13.5" thickTop="1">
      <c r="B9" s="2651"/>
      <c r="C9" s="2652"/>
      <c r="D9" s="2652"/>
      <c r="E9" s="2652"/>
      <c r="F9" s="2653"/>
      <c r="G9" s="2652"/>
      <c r="H9" s="2652"/>
      <c r="I9" s="2652"/>
      <c r="J9" s="2652"/>
      <c r="K9" s="2652"/>
      <c r="L9" s="2652"/>
      <c r="M9" s="2652"/>
      <c r="N9" s="2652"/>
      <c r="O9" s="2652"/>
      <c r="P9" s="2652"/>
      <c r="Q9" s="2652"/>
      <c r="R9" s="2652"/>
      <c r="S9" s="2652"/>
      <c r="T9" s="2652"/>
      <c r="U9" s="2652"/>
      <c r="V9" s="2652"/>
      <c r="W9" s="2652"/>
      <c r="X9" s="2652"/>
      <c r="Y9" s="2652"/>
      <c r="Z9" s="2652"/>
      <c r="AA9" s="2652"/>
      <c r="AB9" s="2652"/>
      <c r="AC9" s="2652"/>
      <c r="AD9" s="2652"/>
      <c r="AE9" s="2654"/>
    </row>
    <row r="10" spans="2:31" s="2655" customFormat="1" ht="20.25">
      <c r="B10" s="2656"/>
      <c r="C10" s="2657"/>
      <c r="D10" s="2657"/>
      <c r="E10" s="2658" t="s">
        <v>25</v>
      </c>
      <c r="F10" s="2657"/>
      <c r="G10" s="2657"/>
      <c r="H10" s="2657"/>
      <c r="I10" s="2657"/>
      <c r="O10" s="2657"/>
      <c r="P10" s="2657"/>
      <c r="Q10" s="2659"/>
      <c r="R10" s="2659"/>
      <c r="S10" s="2657"/>
      <c r="T10" s="2657"/>
      <c r="U10" s="2657"/>
      <c r="V10" s="2657"/>
      <c r="W10" s="2657"/>
      <c r="X10" s="2657"/>
      <c r="Y10" s="2657"/>
      <c r="Z10" s="2657"/>
      <c r="AA10" s="2657"/>
      <c r="AB10" s="2657"/>
      <c r="AC10" s="2657"/>
      <c r="AD10" s="2657"/>
      <c r="AE10" s="2660"/>
    </row>
    <row r="11" spans="2:31" s="2647" customFormat="1" ht="12.75">
      <c r="B11" s="2661"/>
      <c r="C11" s="2662"/>
      <c r="D11" s="2662"/>
      <c r="E11" s="2662"/>
      <c r="F11" s="2662"/>
      <c r="G11" s="2662"/>
      <c r="H11" s="2662"/>
      <c r="I11" s="2662"/>
      <c r="J11" s="2662"/>
      <c r="K11" s="2662"/>
      <c r="L11" s="2662"/>
      <c r="M11" s="2662"/>
      <c r="N11" s="2662"/>
      <c r="O11" s="2662"/>
      <c r="P11" s="2662"/>
      <c r="Q11" s="2662"/>
      <c r="R11" s="2662"/>
      <c r="S11" s="2662"/>
      <c r="T11" s="2662"/>
      <c r="U11" s="2662"/>
      <c r="V11" s="2662"/>
      <c r="W11" s="2662"/>
      <c r="X11" s="2662"/>
      <c r="Y11" s="2662"/>
      <c r="Z11" s="2662"/>
      <c r="AA11" s="2662"/>
      <c r="AB11" s="2662"/>
      <c r="AC11" s="2662"/>
      <c r="AD11" s="2662"/>
      <c r="AE11" s="2663"/>
    </row>
    <row r="12" spans="2:31" s="2655" customFormat="1" ht="20.25">
      <c r="B12" s="2656"/>
      <c r="C12" s="2657"/>
      <c r="D12" s="2657"/>
      <c r="E12" s="2659" t="s">
        <v>26</v>
      </c>
      <c r="F12" s="2657"/>
      <c r="G12" s="2657"/>
      <c r="H12" s="2657"/>
      <c r="I12" s="2657"/>
      <c r="J12" s="2657"/>
      <c r="K12" s="2657"/>
      <c r="L12" s="2657"/>
      <c r="M12" s="2657"/>
      <c r="N12" s="2657"/>
      <c r="O12" s="2657"/>
      <c r="P12" s="2657"/>
      <c r="Q12" s="2657"/>
      <c r="R12" s="2657"/>
      <c r="S12" s="2657"/>
      <c r="T12" s="2657"/>
      <c r="U12" s="2657"/>
      <c r="V12" s="2657"/>
      <c r="W12" s="2657"/>
      <c r="X12" s="2657"/>
      <c r="Y12" s="2657"/>
      <c r="Z12" s="2657"/>
      <c r="AA12" s="2657"/>
      <c r="AB12" s="2657"/>
      <c r="AC12" s="2657"/>
      <c r="AD12" s="2657"/>
      <c r="AE12" s="2660"/>
    </row>
    <row r="13" spans="2:31" s="2647" customFormat="1" ht="12.75">
      <c r="B13" s="2661"/>
      <c r="C13" s="2662"/>
      <c r="D13" s="2662"/>
      <c r="E13" s="2662"/>
      <c r="F13" s="2662"/>
      <c r="G13" s="2662"/>
      <c r="H13" s="2662"/>
      <c r="I13" s="2662"/>
      <c r="J13" s="2662"/>
      <c r="K13" s="2662"/>
      <c r="L13" s="2662"/>
      <c r="M13" s="2662"/>
      <c r="N13" s="2662"/>
      <c r="O13" s="2662"/>
      <c r="P13" s="2662"/>
      <c r="Q13" s="2662"/>
      <c r="R13" s="2662"/>
      <c r="S13" s="2662"/>
      <c r="T13" s="2662"/>
      <c r="U13" s="2662"/>
      <c r="V13" s="2662"/>
      <c r="W13" s="2662"/>
      <c r="X13" s="2662"/>
      <c r="Y13" s="2662"/>
      <c r="Z13" s="2662"/>
      <c r="AA13" s="2662"/>
      <c r="AB13" s="2662"/>
      <c r="AC13" s="2662"/>
      <c r="AD13" s="2662"/>
      <c r="AE13" s="2663"/>
    </row>
    <row r="14" spans="2:31" s="2655" customFormat="1" ht="20.25">
      <c r="B14" s="2656"/>
      <c r="C14" s="2657"/>
      <c r="D14" s="2657"/>
      <c r="E14" s="2659" t="s">
        <v>377</v>
      </c>
      <c r="F14" s="2657"/>
      <c r="G14" s="2657"/>
      <c r="H14" s="2657"/>
      <c r="J14" s="2657"/>
      <c r="K14" s="2657"/>
      <c r="L14" s="2657"/>
      <c r="M14" s="2657"/>
      <c r="N14" s="2657"/>
      <c r="O14" s="2657"/>
      <c r="P14" s="2657"/>
      <c r="Q14" s="2659"/>
      <c r="R14" s="2659"/>
      <c r="S14" s="2657"/>
      <c r="T14" s="2657"/>
      <c r="U14" s="2657"/>
      <c r="V14" s="2657"/>
      <c r="W14" s="2657"/>
      <c r="X14" s="2657"/>
      <c r="Y14" s="2657"/>
      <c r="Z14" s="2657"/>
      <c r="AA14" s="2657"/>
      <c r="AB14" s="2657"/>
      <c r="AC14" s="2657"/>
      <c r="AD14" s="2657"/>
      <c r="AE14" s="2660"/>
    </row>
    <row r="15" spans="2:31" s="2647" customFormat="1" ht="12.75">
      <c r="B15" s="2661"/>
      <c r="C15" s="2662"/>
      <c r="D15" s="2662"/>
      <c r="E15" s="2662"/>
      <c r="I15" s="2664"/>
      <c r="J15" s="2664"/>
      <c r="K15" s="2664"/>
      <c r="L15" s="2664"/>
      <c r="M15" s="2664"/>
      <c r="N15" s="2664"/>
      <c r="O15" s="2664"/>
      <c r="P15" s="2664"/>
      <c r="Q15" s="2664"/>
      <c r="R15" s="2664"/>
      <c r="S15" s="2662"/>
      <c r="T15" s="2662"/>
      <c r="U15" s="2662"/>
      <c r="V15" s="2662"/>
      <c r="W15" s="2662"/>
      <c r="X15" s="2662"/>
      <c r="Y15" s="2662"/>
      <c r="Z15" s="2662"/>
      <c r="AA15" s="2662"/>
      <c r="AB15" s="2662"/>
      <c r="AC15" s="2662"/>
      <c r="AD15" s="2662"/>
      <c r="AE15" s="2663"/>
    </row>
    <row r="16" spans="2:31" s="2665" customFormat="1" ht="19.5">
      <c r="B16" s="2666" t="str">
        <f>'TOT-0815'!B14</f>
        <v>Desde el 01 al 31 de agosto de 2015</v>
      </c>
      <c r="C16" s="2667"/>
      <c r="D16" s="2667"/>
      <c r="E16" s="2667"/>
      <c r="F16" s="2667"/>
      <c r="G16" s="2667"/>
      <c r="H16" s="2667"/>
      <c r="I16" s="2667"/>
      <c r="J16" s="2667"/>
      <c r="K16" s="2667"/>
      <c r="L16" s="2667"/>
      <c r="M16" s="2667"/>
      <c r="N16" s="2667"/>
      <c r="O16" s="2668"/>
      <c r="P16" s="2668"/>
      <c r="Q16" s="2667"/>
      <c r="R16" s="2667"/>
      <c r="S16" s="2667"/>
      <c r="T16" s="2667"/>
      <c r="U16" s="2667"/>
      <c r="V16" s="2667"/>
      <c r="W16" s="2667"/>
      <c r="X16" s="2667"/>
      <c r="Y16" s="2667"/>
      <c r="Z16" s="2667"/>
      <c r="AA16" s="2667"/>
      <c r="AB16" s="2667"/>
      <c r="AC16" s="2667"/>
      <c r="AD16" s="2667"/>
      <c r="AE16" s="2669"/>
    </row>
    <row r="17" spans="2:31" s="2647" customFormat="1" ht="16.5" customHeight="1" thickBot="1">
      <c r="B17" s="2661"/>
      <c r="C17" s="2662"/>
      <c r="D17" s="2662"/>
      <c r="E17" s="2662"/>
      <c r="F17" s="2670"/>
      <c r="G17" s="2670"/>
      <c r="H17" s="2662"/>
      <c r="I17" s="2662"/>
      <c r="J17" s="2662"/>
      <c r="K17" s="2671"/>
      <c r="L17" s="2662"/>
      <c r="M17" s="2662"/>
      <c r="N17" s="2662"/>
      <c r="Q17" s="2662"/>
      <c r="R17" s="2662"/>
      <c r="S17" s="2662"/>
      <c r="T17" s="2662"/>
      <c r="U17" s="2662"/>
      <c r="V17" s="2662"/>
      <c r="W17" s="2662"/>
      <c r="X17" s="2662"/>
      <c r="Y17" s="2662"/>
      <c r="Z17" s="2662"/>
      <c r="AA17" s="2662"/>
      <c r="AB17" s="2662"/>
      <c r="AC17" s="2662"/>
      <c r="AD17" s="2662"/>
      <c r="AE17" s="2663"/>
    </row>
    <row r="18" spans="2:31" s="2647" customFormat="1" ht="16.5" customHeight="1" thickBot="1" thickTop="1">
      <c r="B18" s="2661"/>
      <c r="C18" s="2662"/>
      <c r="D18" s="2662"/>
      <c r="E18" s="2672" t="s">
        <v>28</v>
      </c>
      <c r="F18" s="2673">
        <v>463.283</v>
      </c>
      <c r="G18" s="2674"/>
      <c r="H18" s="2662"/>
      <c r="I18" s="2662"/>
      <c r="J18" s="2662"/>
      <c r="K18" s="2662"/>
      <c r="L18" s="2662"/>
      <c r="M18" s="2662"/>
      <c r="N18" s="2662"/>
      <c r="O18" s="2662"/>
      <c r="P18" s="2662"/>
      <c r="Q18" s="2662"/>
      <c r="R18" s="2662"/>
      <c r="S18" s="2662"/>
      <c r="T18" s="2662"/>
      <c r="U18" s="2662"/>
      <c r="V18" s="2662"/>
      <c r="W18" s="2662"/>
      <c r="X18" s="2662"/>
      <c r="Y18" s="2662"/>
      <c r="Z18" s="2662"/>
      <c r="AA18" s="2662"/>
      <c r="AB18" s="2662"/>
      <c r="AC18" s="2662"/>
      <c r="AD18" s="2662"/>
      <c r="AE18" s="2663"/>
    </row>
    <row r="19" spans="2:31" s="2647" customFormat="1" ht="16.5" customHeight="1" thickBot="1" thickTop="1">
      <c r="B19" s="2661"/>
      <c r="C19" s="2662"/>
      <c r="D19" s="2662"/>
      <c r="E19" s="2672" t="s">
        <v>29</v>
      </c>
      <c r="F19" s="2673" t="s">
        <v>378</v>
      </c>
      <c r="G19" s="2674"/>
      <c r="H19" s="2662"/>
      <c r="I19" s="2662"/>
      <c r="J19" s="2662"/>
      <c r="K19" s="2675"/>
      <c r="L19" s="2676"/>
      <c r="M19" s="2662"/>
      <c r="N19" s="2662"/>
      <c r="O19" s="2662"/>
      <c r="P19" s="2662"/>
      <c r="Q19" s="2662"/>
      <c r="R19" s="2662"/>
      <c r="S19" s="2662"/>
      <c r="T19" s="2662"/>
      <c r="U19" s="2662"/>
      <c r="V19" s="2662"/>
      <c r="W19" s="2677"/>
      <c r="X19" s="2677"/>
      <c r="Y19" s="2677"/>
      <c r="Z19" s="2677"/>
      <c r="AA19" s="2677"/>
      <c r="AB19" s="2677"/>
      <c r="AC19" s="2677"/>
      <c r="AE19" s="2663"/>
    </row>
    <row r="20" spans="2:31" s="2647" customFormat="1" ht="16.5" customHeight="1" thickBot="1" thickTop="1">
      <c r="B20" s="2661"/>
      <c r="C20" s="2662"/>
      <c r="D20" s="2662"/>
      <c r="E20" s="2662"/>
      <c r="F20" s="2678"/>
      <c r="G20" s="2662"/>
      <c r="H20" s="2662"/>
      <c r="I20" s="2662"/>
      <c r="J20" s="2662"/>
      <c r="K20" s="2662"/>
      <c r="L20" s="2662"/>
      <c r="M20" s="2662"/>
      <c r="N20" s="2662"/>
      <c r="O20" s="2679"/>
      <c r="P20" s="2662"/>
      <c r="Q20" s="2662"/>
      <c r="R20" s="2662"/>
      <c r="S20" s="2662"/>
      <c r="T20" s="2662"/>
      <c r="U20" s="2662"/>
      <c r="V20" s="2662"/>
      <c r="W20" s="2662"/>
      <c r="X20" s="2662"/>
      <c r="Y20" s="2662"/>
      <c r="Z20" s="2662"/>
      <c r="AA20" s="2662"/>
      <c r="AB20" s="2662"/>
      <c r="AC20" s="2662"/>
      <c r="AD20" s="2662"/>
      <c r="AE20" s="2663"/>
    </row>
    <row r="21" spans="2:31" s="2647" customFormat="1" ht="33.75" customHeight="1" thickBot="1" thickTop="1">
      <c r="B21" s="2661"/>
      <c r="C21" s="2680" t="s">
        <v>30</v>
      </c>
      <c r="D21" s="2680" t="s">
        <v>31</v>
      </c>
      <c r="E21" s="2681" t="s">
        <v>5</v>
      </c>
      <c r="F21" s="2682" t="s">
        <v>33</v>
      </c>
      <c r="G21" s="2683" t="s">
        <v>34</v>
      </c>
      <c r="H21" s="2684" t="s">
        <v>35</v>
      </c>
      <c r="I21" s="2685" t="s">
        <v>36</v>
      </c>
      <c r="J21" s="2686" t="s">
        <v>37</v>
      </c>
      <c r="K21" s="2681" t="s">
        <v>38</v>
      </c>
      <c r="L21" s="2687" t="s">
        <v>39</v>
      </c>
      <c r="M21" s="2688" t="s">
        <v>40</v>
      </c>
      <c r="N21" s="2683" t="s">
        <v>41</v>
      </c>
      <c r="O21" s="2688" t="s">
        <v>176</v>
      </c>
      <c r="P21" s="2683" t="s">
        <v>42</v>
      </c>
      <c r="Q21" s="2687" t="s">
        <v>43</v>
      </c>
      <c r="R21" s="2681" t="s">
        <v>44</v>
      </c>
      <c r="S21" s="2689" t="s">
        <v>45</v>
      </c>
      <c r="T21" s="2690" t="s">
        <v>46</v>
      </c>
      <c r="U21" s="2691" t="s">
        <v>47</v>
      </c>
      <c r="V21" s="2692"/>
      <c r="W21" s="2693"/>
      <c r="X21" s="2694" t="s">
        <v>48</v>
      </c>
      <c r="Y21" s="2695"/>
      <c r="Z21" s="2696"/>
      <c r="AA21" s="2697" t="s">
        <v>49</v>
      </c>
      <c r="AB21" s="2698" t="s">
        <v>50</v>
      </c>
      <c r="AC21" s="2699" t="s">
        <v>51</v>
      </c>
      <c r="AD21" s="2699" t="s">
        <v>52</v>
      </c>
      <c r="AE21" s="2700"/>
    </row>
    <row r="22" spans="2:31" s="2647" customFormat="1" ht="16.5" customHeight="1" thickTop="1">
      <c r="B22" s="2661"/>
      <c r="C22" s="2701"/>
      <c r="D22" s="2701"/>
      <c r="E22" s="1012"/>
      <c r="F22" s="1013"/>
      <c r="G22" s="1014"/>
      <c r="H22" s="1013"/>
      <c r="I22" s="2702"/>
      <c r="J22" s="2703"/>
      <c r="K22" s="1045"/>
      <c r="L22" s="1046"/>
      <c r="M22" s="2704"/>
      <c r="N22" s="2705"/>
      <c r="O22" s="2706"/>
      <c r="P22" s="2707"/>
      <c r="Q22" s="2708"/>
      <c r="R22" s="2708"/>
      <c r="S22" s="2709"/>
      <c r="T22" s="2710"/>
      <c r="U22" s="2711"/>
      <c r="V22" s="2712"/>
      <c r="W22" s="2713"/>
      <c r="X22" s="2714"/>
      <c r="Y22" s="2715"/>
      <c r="Z22" s="2716"/>
      <c r="AA22" s="2717"/>
      <c r="AB22" s="2718"/>
      <c r="AC22" s="2719"/>
      <c r="AD22" s="2720"/>
      <c r="AE22" s="2721"/>
    </row>
    <row r="23" spans="2:31" s="2647" customFormat="1" ht="16.5" customHeight="1">
      <c r="B23" s="2661"/>
      <c r="C23" s="142">
        <v>2</v>
      </c>
      <c r="D23" s="142">
        <v>290576</v>
      </c>
      <c r="E23" s="161" t="s">
        <v>192</v>
      </c>
      <c r="F23" s="162">
        <v>500</v>
      </c>
      <c r="G23" s="163">
        <v>256</v>
      </c>
      <c r="H23" s="162" t="s">
        <v>190</v>
      </c>
      <c r="I23" s="2702">
        <f>IF(H23="A",200,IF(H23="B",60,20))</f>
        <v>20</v>
      </c>
      <c r="J23" s="2703">
        <f>IF(F23=500,IF(G23&lt;100,100*$F$18/100,G23*$F$18/100),IF(G23&lt;100,100*$F$19/100,G23*$F$19/100))</f>
        <v>1186.00448</v>
      </c>
      <c r="K23" s="166">
        <v>42218.68125</v>
      </c>
      <c r="L23" s="167">
        <v>42218.71944444445</v>
      </c>
      <c r="M23" s="2704">
        <f>IF(E23="","",(L23-K23)*24)</f>
        <v>0.9166666666860692</v>
      </c>
      <c r="N23" s="2705">
        <f>IF(E23="","",ROUND((L23-K23)*24*60,0))</f>
        <v>55</v>
      </c>
      <c r="O23" s="2706" t="s">
        <v>193</v>
      </c>
      <c r="P23" s="2707" t="str">
        <f>IF(E23="","","--")</f>
        <v>--</v>
      </c>
      <c r="Q23" s="2708" t="str">
        <f>IF(E23="","","NO")</f>
        <v>NO</v>
      </c>
      <c r="R23" s="2708" t="str">
        <f>IF(E23="","",IF(OR(O23="P",O23="RP"),"--","NO"))</f>
        <v>NO</v>
      </c>
      <c r="S23" s="2709" t="str">
        <f>IF(O23="P",J23*I23*ROUND(N23/60,2)*0.01,"--")</f>
        <v>--</v>
      </c>
      <c r="T23" s="2710" t="str">
        <f>IF(O23="RP",J23*I23*ROUND(N23/60,2)*0.01*P23/100,"--")</f>
        <v>--</v>
      </c>
      <c r="U23" s="2711">
        <v>0</v>
      </c>
      <c r="V23" s="2712">
        <f>IF(AND(O23="F",N23&gt;=10),J23*I23*IF(Q23="SI",1.2,1)*IF(N23&lt;=300,ROUND(N23/60,2),5),"--")</f>
        <v>21822.482432</v>
      </c>
      <c r="W23" s="2713" t="str">
        <f>IF(AND(O23="F",N23&gt;300),(ROUND(N23/60,2)-5)*J23*I23*0.1*IF(Q23="SI",1.2,1),"--")</f>
        <v>--</v>
      </c>
      <c r="X23" s="2714" t="str">
        <f>IF(AND(O23="R",R23="NO"),J23*I23*P23/100*IF(Q23="SI",1.2,1),"--")</f>
        <v>--</v>
      </c>
      <c r="Y23" s="2715" t="str">
        <f>IF(AND(O23="R",N23&gt;=10),J23*I23*P23/100*IF(Q23="SI",1.2,1)*IF(N23&lt;=300,ROUND(N23/60,2),5),"--")</f>
        <v>--</v>
      </c>
      <c r="Z23" s="2716" t="str">
        <f>IF(AND(O23="R",N23&gt;300),(ROUND(N23/60,2)-5)*J23*I23*0.1*P23/100*IF(Q23="SI",1.2,1),"--")</f>
        <v>--</v>
      </c>
      <c r="AA23" s="2717" t="str">
        <f>IF(O23="RF",ROUND(N23/60,2)*J23*I23*0.1*IF(Q23="SI",1.2,1),"--")</f>
        <v>--</v>
      </c>
      <c r="AB23" s="2718" t="str">
        <f>IF(O23="RR",ROUND(N23/60,2)*J23*I23*0.1*P23/100*IF(Q23="SI",1.2,1),"--")</f>
        <v>--</v>
      </c>
      <c r="AC23" s="2722" t="str">
        <f>IF(E23="","","SI")</f>
        <v>SI</v>
      </c>
      <c r="AD23" s="2720">
        <f>IF(E23="","",SUM(S23:AB23)*IF(AC23="SI",1,2))</f>
        <v>21822.482432</v>
      </c>
      <c r="AE23" s="2721"/>
    </row>
    <row r="24" spans="2:31" s="2647" customFormat="1" ht="16.5" customHeight="1">
      <c r="B24" s="2661"/>
      <c r="C24" s="2723"/>
      <c r="D24" s="2723"/>
      <c r="E24" s="2701"/>
      <c r="F24" s="2724"/>
      <c r="G24" s="2725"/>
      <c r="H24" s="2724"/>
      <c r="I24" s="2702"/>
      <c r="J24" s="2703"/>
      <c r="K24" s="2726"/>
      <c r="L24" s="2727"/>
      <c r="M24" s="2704"/>
      <c r="N24" s="2705"/>
      <c r="O24" s="2706"/>
      <c r="P24" s="2707"/>
      <c r="Q24" s="2708"/>
      <c r="R24" s="2708"/>
      <c r="S24" s="2709"/>
      <c r="T24" s="2710"/>
      <c r="U24" s="2711"/>
      <c r="V24" s="2712"/>
      <c r="W24" s="2713"/>
      <c r="X24" s="2714"/>
      <c r="Y24" s="2715"/>
      <c r="Z24" s="2716"/>
      <c r="AA24" s="2717"/>
      <c r="AB24" s="2718"/>
      <c r="AC24" s="2722"/>
      <c r="AD24" s="2720"/>
      <c r="AE24" s="2721"/>
    </row>
    <row r="25" spans="2:31" s="2647" customFormat="1" ht="16.5" customHeight="1">
      <c r="B25" s="2661"/>
      <c r="C25" s="2701"/>
      <c r="D25" s="2701"/>
      <c r="E25" s="2701"/>
      <c r="F25" s="2724"/>
      <c r="G25" s="2725"/>
      <c r="H25" s="2724"/>
      <c r="I25" s="2702">
        <f>IF(H25="A",200,IF(H25="B",60,20))</f>
        <v>20</v>
      </c>
      <c r="J25" s="2703" t="e">
        <f>IF(F25=500,IF(G25&lt;100,100*$F$18/100,G25*$F$18/100),IF(G25&lt;100,100*$F$19/100,G25*$F$19/100))</f>
        <v>#VALUE!</v>
      </c>
      <c r="K25" s="2726"/>
      <c r="L25" s="2727"/>
      <c r="M25" s="2704">
        <f>IF(E25="","",(L25-K25)*24)</f>
      </c>
      <c r="N25" s="2705">
        <f>IF(E25="","",ROUND((L25-K25)*24*60,0))</f>
      </c>
      <c r="O25" s="2706"/>
      <c r="P25" s="2707">
        <f>IF(E25="","","--")</f>
      </c>
      <c r="Q25" s="2708">
        <f>IF(E25="","","NO")</f>
      </c>
      <c r="R25" s="2708">
        <f>IF(E25="","",IF(OR(O25="P",O25="RP"),"--","NO"))</f>
      </c>
      <c r="S25" s="2709" t="str">
        <f>IF(O25="P",J25*I25*ROUND(N25/60,2)*0.01,"--")</f>
        <v>--</v>
      </c>
      <c r="T25" s="2710" t="str">
        <f>IF(O25="RP",J25*I25*ROUND(N25/60,2)*0.01*P25/100,"--")</f>
        <v>--</v>
      </c>
      <c r="U25" s="2711">
        <v>0</v>
      </c>
      <c r="V25" s="2712" t="str">
        <f>IF(AND(O25="F",N25&gt;=10),J25*I25*IF(Q25="SI",1.2,1)*IF(N25&lt;=300,ROUND(N25/60,2),5),"--")</f>
        <v>--</v>
      </c>
      <c r="W25" s="2713" t="str">
        <f>IF(AND(O25="F",N25&gt;300),(ROUND(N25/60,2)-5)*J25*I25*0.1*IF(Q25="SI",1.2,1),"--")</f>
        <v>--</v>
      </c>
      <c r="X25" s="2714" t="str">
        <f>IF(AND(O25="R",R25="NO"),J25*I25*P25/100*IF(Q25="SI",1.2,1),"--")</f>
        <v>--</v>
      </c>
      <c r="Y25" s="2715" t="str">
        <f>IF(AND(O25="R",N25&gt;=10),J25*I25*P25/100*IF(Q25="SI",1.2,1)*IF(N25&lt;=300,ROUND(N25/60,2),5),"--")</f>
        <v>--</v>
      </c>
      <c r="Z25" s="2716" t="str">
        <f>IF(AND(O25="R",N25&gt;300),(ROUND(N25/60,2)-5)*J25*I25*0.1*P25/100*IF(Q25="SI",1.2,1),"--")</f>
        <v>--</v>
      </c>
      <c r="AA25" s="2717" t="str">
        <f>IF(O25="RF",ROUND(N25/60,2)*J25*I25*0.1*IF(Q25="SI",1.2,1),"--")</f>
        <v>--</v>
      </c>
      <c r="AB25" s="2718" t="str">
        <f>IF(O25="RR",ROUND(N25/60,2)*J25*I25*0.1*P25/100*IF(Q25="SI",1.2,1),"--")</f>
        <v>--</v>
      </c>
      <c r="AC25" s="2719">
        <f>IF(E25="","","SI")</f>
      </c>
      <c r="AD25" s="2720">
        <f>IF(E25="","",SUM(S25:AB25)*IF(AC25="SI",1,2))</f>
      </c>
      <c r="AE25" s="2721"/>
    </row>
    <row r="26" spans="2:31" s="2647" customFormat="1" ht="16.5" customHeight="1" thickBot="1">
      <c r="B26" s="2661"/>
      <c r="C26" s="2701"/>
      <c r="D26" s="2728"/>
      <c r="E26" s="2728"/>
      <c r="F26" s="2729"/>
      <c r="G26" s="2730"/>
      <c r="H26" s="2731"/>
      <c r="I26" s="2732"/>
      <c r="J26" s="2733"/>
      <c r="K26" s="2734"/>
      <c r="L26" s="2734"/>
      <c r="M26" s="2735"/>
      <c r="N26" s="2735"/>
      <c r="O26" s="2736"/>
      <c r="P26" s="2737"/>
      <c r="Q26" s="2736"/>
      <c r="R26" s="2736"/>
      <c r="S26" s="2738"/>
      <c r="T26" s="2739"/>
      <c r="U26" s="2740"/>
      <c r="V26" s="2741"/>
      <c r="W26" s="2742"/>
      <c r="X26" s="2743"/>
      <c r="Y26" s="2744"/>
      <c r="Z26" s="2745"/>
      <c r="AA26" s="2746"/>
      <c r="AB26" s="2747"/>
      <c r="AC26" s="2748"/>
      <c r="AD26" s="2749"/>
      <c r="AE26" s="2721"/>
    </row>
    <row r="27" spans="2:31" s="2647" customFormat="1" ht="16.5" customHeight="1" thickBot="1" thickTop="1">
      <c r="B27" s="2661"/>
      <c r="C27" s="2750" t="s">
        <v>177</v>
      </c>
      <c r="D27" s="2751" t="s">
        <v>284</v>
      </c>
      <c r="F27" s="2752"/>
      <c r="G27" s="2678"/>
      <c r="H27" s="2753"/>
      <c r="I27" s="2678"/>
      <c r="J27" s="2754"/>
      <c r="K27" s="2754"/>
      <c r="L27" s="2754"/>
      <c r="M27" s="2754"/>
      <c r="N27" s="2754"/>
      <c r="O27" s="2754"/>
      <c r="P27" s="2755"/>
      <c r="Q27" s="2754"/>
      <c r="R27" s="2754"/>
      <c r="S27" s="2756">
        <f aca="true" t="shared" si="0" ref="S27:AB27">SUM(S22:S26)</f>
        <v>0</v>
      </c>
      <c r="T27" s="2757">
        <f t="shared" si="0"/>
        <v>0</v>
      </c>
      <c r="U27" s="2758">
        <f t="shared" si="0"/>
        <v>0</v>
      </c>
      <c r="V27" s="2758">
        <f t="shared" si="0"/>
        <v>21822.482432</v>
      </c>
      <c r="W27" s="2758">
        <f t="shared" si="0"/>
        <v>0</v>
      </c>
      <c r="X27" s="2759">
        <f t="shared" si="0"/>
        <v>0</v>
      </c>
      <c r="Y27" s="2759">
        <f t="shared" si="0"/>
        <v>0</v>
      </c>
      <c r="Z27" s="2759">
        <f t="shared" si="0"/>
        <v>0</v>
      </c>
      <c r="AA27" s="2760">
        <f t="shared" si="0"/>
        <v>0</v>
      </c>
      <c r="AB27" s="2761">
        <f t="shared" si="0"/>
        <v>0</v>
      </c>
      <c r="AC27" s="2762"/>
      <c r="AD27" s="2763">
        <f>ROUND(SUM(AD22:AD26),2)</f>
        <v>21822.48</v>
      </c>
      <c r="AE27" s="2721"/>
    </row>
    <row r="28" spans="2:31" s="2766" customFormat="1" ht="9.75" thickTop="1">
      <c r="B28" s="2764"/>
      <c r="C28" s="2765"/>
      <c r="D28" s="2751"/>
      <c r="F28" s="2767"/>
      <c r="G28" s="2768"/>
      <c r="H28" s="2769"/>
      <c r="I28" s="2768"/>
      <c r="J28" s="2770"/>
      <c r="K28" s="2770"/>
      <c r="L28" s="2770"/>
      <c r="M28" s="2770"/>
      <c r="N28" s="2770"/>
      <c r="O28" s="2770"/>
      <c r="P28" s="2771"/>
      <c r="Q28" s="2770"/>
      <c r="R28" s="2770"/>
      <c r="S28" s="2772"/>
      <c r="T28" s="2772"/>
      <c r="U28" s="2772"/>
      <c r="V28" s="2772"/>
      <c r="W28" s="2772"/>
      <c r="X28" s="2772"/>
      <c r="Y28" s="2772"/>
      <c r="Z28" s="2772"/>
      <c r="AA28" s="2772"/>
      <c r="AB28" s="2772"/>
      <c r="AC28" s="2772"/>
      <c r="AD28" s="2773"/>
      <c r="AE28" s="2774"/>
    </row>
    <row r="29" spans="2:31" s="2647" customFormat="1" ht="16.5" customHeight="1" thickBot="1">
      <c r="B29" s="2775"/>
      <c r="C29" s="2776"/>
      <c r="D29" s="2776"/>
      <c r="E29" s="2776"/>
      <c r="F29" s="2776"/>
      <c r="G29" s="2776"/>
      <c r="H29" s="2776"/>
      <c r="I29" s="2776"/>
      <c r="J29" s="2776"/>
      <c r="K29" s="2776"/>
      <c r="L29" s="2776"/>
      <c r="M29" s="2776"/>
      <c r="N29" s="2776"/>
      <c r="O29" s="2776"/>
      <c r="P29" s="2776"/>
      <c r="Q29" s="2776"/>
      <c r="R29" s="2776"/>
      <c r="S29" s="2776"/>
      <c r="T29" s="2776"/>
      <c r="U29" s="2776"/>
      <c r="V29" s="2776"/>
      <c r="W29" s="2776"/>
      <c r="X29" s="2776"/>
      <c r="Y29" s="2776"/>
      <c r="Z29" s="2776"/>
      <c r="AA29" s="2776"/>
      <c r="AB29" s="2776"/>
      <c r="AC29" s="2776"/>
      <c r="AD29" s="2776"/>
      <c r="AE29" s="2777"/>
    </row>
    <row r="30" spans="2:31" ht="16.5" customHeight="1" thickTop="1">
      <c r="B30" s="2778"/>
      <c r="AE30" s="2778"/>
    </row>
  </sheetData>
  <sheetProtection/>
  <printOptions/>
  <pageMargins left="0.75" right="0.75" top="1" bottom="1" header="0" footer="0"/>
  <pageSetup fitToHeight="1" fitToWidth="1" horizontalDpi="600" verticalDpi="600" orientation="landscape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F42"/>
  <sheetViews>
    <sheetView zoomScale="80" zoomScaleNormal="80" zoomScalePageLayoutView="0" workbookViewId="0" topLeftCell="A1">
      <selection activeCell="F24" sqref="F24"/>
    </sheetView>
  </sheetViews>
  <sheetFormatPr defaultColWidth="11.421875" defaultRowHeight="12.75"/>
  <cols>
    <col min="1" max="2" width="4.140625" style="7" customWidth="1"/>
    <col min="3" max="3" width="5.421875" style="7" customWidth="1"/>
    <col min="4" max="5" width="13.7109375" style="7" customWidth="1"/>
    <col min="6" max="6" width="45.7109375" style="7" customWidth="1"/>
    <col min="7" max="8" width="9.7109375" style="7" customWidth="1"/>
    <col min="9" max="9" width="3.8515625" style="7" customWidth="1"/>
    <col min="10" max="10" width="3.140625" style="7" hidden="1" customWidth="1"/>
    <col min="11" max="11" width="6.00390625" style="7" hidden="1" customWidth="1"/>
    <col min="12" max="12" width="16.421875" style="7" customWidth="1"/>
    <col min="13" max="13" width="16.28125" style="7" customWidth="1"/>
    <col min="14" max="16" width="9.7109375" style="7" customWidth="1"/>
    <col min="17" max="17" width="8.7109375" style="7" customWidth="1"/>
    <col min="18" max="18" width="5.421875" style="7" customWidth="1"/>
    <col min="19" max="19" width="6.00390625" style="7" customWidth="1"/>
    <col min="20" max="21" width="12.28125" style="7" hidden="1" customWidth="1"/>
    <col min="22" max="27" width="5.7109375" style="7" hidden="1" customWidth="1"/>
    <col min="28" max="28" width="12.28125" style="7" hidden="1" customWidth="1"/>
    <col min="29" max="29" width="13.421875" style="7" hidden="1" customWidth="1"/>
    <col min="30" max="30" width="9.7109375" style="7" customWidth="1"/>
    <col min="31" max="31" width="15.7109375" style="7" customWidth="1"/>
    <col min="32" max="32" width="4.140625" style="7" customWidth="1"/>
    <col min="33" max="33" width="30.421875" style="7" customWidth="1"/>
    <col min="34" max="34" width="3.140625" style="7" customWidth="1"/>
    <col min="35" max="35" width="3.57421875" style="7" customWidth="1"/>
    <col min="36" max="36" width="24.28125" style="7" customWidth="1"/>
    <col min="37" max="37" width="4.7109375" style="7" customWidth="1"/>
    <col min="38" max="38" width="7.57421875" style="7" customWidth="1"/>
    <col min="39" max="40" width="4.140625" style="7" customWidth="1"/>
    <col min="41" max="41" width="7.140625" style="7" customWidth="1"/>
    <col min="42" max="42" width="5.28125" style="7" customWidth="1"/>
    <col min="43" max="43" width="5.421875" style="7" customWidth="1"/>
    <col min="44" max="44" width="4.7109375" style="7" customWidth="1"/>
    <col min="45" max="45" width="5.28125" style="7" customWidth="1"/>
    <col min="46" max="47" width="13.28125" style="7" customWidth="1"/>
    <col min="48" max="48" width="6.57421875" style="7" customWidth="1"/>
    <col min="49" max="49" width="6.421875" style="7" customWidth="1"/>
    <col min="50" max="53" width="11.421875" style="7" customWidth="1"/>
    <col min="54" max="54" width="12.7109375" style="7" customWidth="1"/>
    <col min="55" max="57" width="11.421875" style="7" customWidth="1"/>
    <col min="58" max="58" width="21.00390625" style="7" customWidth="1"/>
    <col min="59" max="16384" width="11.421875" style="7" customWidth="1"/>
  </cols>
  <sheetData>
    <row r="1" spans="1:32" s="3" customFormat="1" ht="26.25">
      <c r="A1" s="7"/>
      <c r="E1" s="7"/>
      <c r="G1" s="7"/>
      <c r="I1" s="7"/>
      <c r="K1" s="7"/>
      <c r="M1" s="7"/>
      <c r="O1" s="7"/>
      <c r="Q1" s="7"/>
      <c r="S1" s="7"/>
      <c r="U1" s="7"/>
      <c r="W1" s="7"/>
      <c r="Y1" s="7"/>
      <c r="AA1" s="7"/>
      <c r="AF1" s="5"/>
    </row>
    <row r="2" spans="1:32" s="3" customFormat="1" ht="26.25">
      <c r="A2" s="80"/>
      <c r="B2" s="2" t="str">
        <f>+'TOT-0815'!B2</f>
        <v>ANEXO III al Memorándum D.T.E.E. N°   580 / 2016          .-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6" customFormat="1" ht="23.25" customHeight="1">
      <c r="A3" s="81"/>
    </row>
    <row r="4" spans="1:4" s="10" customFormat="1" ht="11.25">
      <c r="A4" s="9" t="s">
        <v>2</v>
      </c>
      <c r="B4" s="82"/>
      <c r="C4" s="82"/>
      <c r="D4" s="82"/>
    </row>
    <row r="5" spans="1:4" s="10" customFormat="1" ht="11.25">
      <c r="A5" s="9" t="s">
        <v>3</v>
      </c>
      <c r="B5" s="82"/>
      <c r="C5" s="82"/>
      <c r="D5" s="82"/>
    </row>
    <row r="6" s="6" customFormat="1" ht="13.5" thickBot="1"/>
    <row r="7" spans="2:32" s="6" customFormat="1" ht="13.5" thickTop="1">
      <c r="B7" s="83"/>
      <c r="C7" s="84"/>
      <c r="D7" s="84"/>
      <c r="E7" s="84"/>
      <c r="F7" s="84"/>
      <c r="G7" s="85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6"/>
    </row>
    <row r="8" spans="2:32" s="13" customFormat="1" ht="20.25">
      <c r="B8" s="87"/>
      <c r="C8" s="16"/>
      <c r="D8" s="16"/>
      <c r="E8" s="16"/>
      <c r="F8" s="88" t="s">
        <v>25</v>
      </c>
      <c r="G8" s="16"/>
      <c r="H8" s="16"/>
      <c r="I8" s="16"/>
      <c r="J8" s="16"/>
      <c r="P8" s="16"/>
      <c r="Q8" s="16"/>
      <c r="R8" s="89"/>
      <c r="S8" s="89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90"/>
    </row>
    <row r="9" spans="2:32" s="6" customFormat="1" ht="16.5" customHeight="1">
      <c r="B9" s="4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91"/>
    </row>
    <row r="10" spans="2:32" s="240" customFormat="1" ht="33" customHeight="1">
      <c r="B10" s="241"/>
      <c r="C10" s="242"/>
      <c r="D10" s="242"/>
      <c r="E10" s="242"/>
      <c r="F10" s="243" t="s">
        <v>26</v>
      </c>
      <c r="G10" s="242"/>
      <c r="H10" s="242"/>
      <c r="I10" s="242"/>
      <c r="K10" s="242"/>
      <c r="L10" s="242"/>
      <c r="M10" s="242"/>
      <c r="N10" s="242"/>
      <c r="O10" s="242"/>
      <c r="P10" s="242"/>
      <c r="Q10" s="242"/>
      <c r="R10" s="243"/>
      <c r="S10" s="243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4"/>
    </row>
    <row r="11" spans="2:32" s="245" customFormat="1" ht="33" customHeight="1">
      <c r="B11" s="246"/>
      <c r="C11" s="247"/>
      <c r="D11" s="247"/>
      <c r="E11" s="247"/>
      <c r="F11" s="265" t="s">
        <v>282</v>
      </c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9"/>
    </row>
    <row r="12" spans="2:32" s="26" customFormat="1" ht="19.5">
      <c r="B12" s="27" t="str">
        <f>'TOT-0815'!B14</f>
        <v>Desde el 01 al 31 de agosto de 2015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93"/>
      <c r="Q12" s="93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94"/>
    </row>
    <row r="13" spans="2:32" s="6" customFormat="1" ht="16.5" customHeight="1" thickBot="1">
      <c r="B13" s="47"/>
      <c r="C13" s="8"/>
      <c r="D13" s="8"/>
      <c r="E13" s="8"/>
      <c r="F13" s="8"/>
      <c r="G13" s="77"/>
      <c r="H13" s="77"/>
      <c r="I13" s="8"/>
      <c r="J13" s="8"/>
      <c r="K13" s="8"/>
      <c r="L13" s="95"/>
      <c r="M13" s="8"/>
      <c r="N13" s="8"/>
      <c r="O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91"/>
    </row>
    <row r="14" spans="2:32" s="6" customFormat="1" ht="16.5" customHeight="1" thickBot="1" thickTop="1">
      <c r="B14" s="47"/>
      <c r="C14" s="8"/>
      <c r="D14" s="8"/>
      <c r="E14" s="8"/>
      <c r="F14" s="96" t="s">
        <v>28</v>
      </c>
      <c r="G14" s="97">
        <v>277.97</v>
      </c>
      <c r="H14" s="9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91"/>
    </row>
    <row r="15" spans="2:32" s="6" customFormat="1" ht="16.5" customHeight="1" thickBot="1" thickTop="1">
      <c r="B15" s="47"/>
      <c r="C15" s="8"/>
      <c r="D15" s="8"/>
      <c r="E15" s="8"/>
      <c r="F15" s="96" t="s">
        <v>29</v>
      </c>
      <c r="G15" s="97" t="s">
        <v>285</v>
      </c>
      <c r="H15" s="98"/>
      <c r="I15" s="8"/>
      <c r="J15" s="8"/>
      <c r="K15" s="8"/>
      <c r="L15" s="99"/>
      <c r="M15" s="100"/>
      <c r="N15" s="8"/>
      <c r="O15" s="8"/>
      <c r="P15" s="8"/>
      <c r="Q15" s="8"/>
      <c r="R15" s="8"/>
      <c r="S15" s="8"/>
      <c r="T15" s="8"/>
      <c r="U15" s="8"/>
      <c r="V15" s="8"/>
      <c r="W15" s="8"/>
      <c r="X15" s="101"/>
      <c r="Y15" s="101"/>
      <c r="Z15" s="101"/>
      <c r="AA15" s="101"/>
      <c r="AB15" s="101"/>
      <c r="AC15" s="101"/>
      <c r="AD15" s="101"/>
      <c r="AF15" s="91"/>
    </row>
    <row r="16" spans="2:32" s="6" customFormat="1" ht="16.5" customHeight="1" thickBot="1" thickTop="1">
      <c r="B16" s="47"/>
      <c r="C16" s="102">
        <v>3</v>
      </c>
      <c r="D16" s="102">
        <v>4</v>
      </c>
      <c r="E16" s="102">
        <v>5</v>
      </c>
      <c r="F16" s="102">
        <v>6</v>
      </c>
      <c r="G16" s="102">
        <v>7</v>
      </c>
      <c r="H16" s="102">
        <v>8</v>
      </c>
      <c r="I16" s="102">
        <v>9</v>
      </c>
      <c r="J16" s="102">
        <v>10</v>
      </c>
      <c r="K16" s="102">
        <v>11</v>
      </c>
      <c r="L16" s="102">
        <v>12</v>
      </c>
      <c r="M16" s="102">
        <v>13</v>
      </c>
      <c r="N16" s="102">
        <v>14</v>
      </c>
      <c r="O16" s="102">
        <v>15</v>
      </c>
      <c r="P16" s="102">
        <v>16</v>
      </c>
      <c r="Q16" s="102">
        <v>17</v>
      </c>
      <c r="R16" s="102">
        <v>18</v>
      </c>
      <c r="S16" s="102">
        <v>19</v>
      </c>
      <c r="T16" s="102">
        <v>20</v>
      </c>
      <c r="U16" s="102">
        <v>21</v>
      </c>
      <c r="V16" s="102">
        <v>22</v>
      </c>
      <c r="W16" s="102">
        <v>23</v>
      </c>
      <c r="X16" s="102">
        <v>24</v>
      </c>
      <c r="Y16" s="102">
        <v>25</v>
      </c>
      <c r="Z16" s="102">
        <v>26</v>
      </c>
      <c r="AA16" s="102">
        <v>27</v>
      </c>
      <c r="AB16" s="102">
        <v>28</v>
      </c>
      <c r="AC16" s="102">
        <v>29</v>
      </c>
      <c r="AD16" s="102">
        <v>30</v>
      </c>
      <c r="AE16" s="102">
        <v>31</v>
      </c>
      <c r="AF16" s="91"/>
    </row>
    <row r="17" spans="2:32" s="6" customFormat="1" ht="33.75" customHeight="1" thickBot="1" thickTop="1">
      <c r="B17" s="47"/>
      <c r="C17" s="103" t="s">
        <v>30</v>
      </c>
      <c r="D17" s="103" t="s">
        <v>31</v>
      </c>
      <c r="E17" s="103" t="s">
        <v>32</v>
      </c>
      <c r="F17" s="104" t="s">
        <v>5</v>
      </c>
      <c r="G17" s="105" t="s">
        <v>33</v>
      </c>
      <c r="H17" s="106" t="s">
        <v>34</v>
      </c>
      <c r="I17" s="107" t="s">
        <v>35</v>
      </c>
      <c r="J17" s="108" t="s">
        <v>36</v>
      </c>
      <c r="K17" s="109" t="s">
        <v>37</v>
      </c>
      <c r="L17" s="104" t="s">
        <v>38</v>
      </c>
      <c r="M17" s="110" t="s">
        <v>39</v>
      </c>
      <c r="N17" s="111" t="s">
        <v>40</v>
      </c>
      <c r="O17" s="106" t="s">
        <v>41</v>
      </c>
      <c r="P17" s="111" t="s">
        <v>176</v>
      </c>
      <c r="Q17" s="106" t="s">
        <v>42</v>
      </c>
      <c r="R17" s="110" t="s">
        <v>43</v>
      </c>
      <c r="S17" s="104" t="s">
        <v>44</v>
      </c>
      <c r="T17" s="112" t="s">
        <v>45</v>
      </c>
      <c r="U17" s="113" t="s">
        <v>46</v>
      </c>
      <c r="V17" s="114" t="s">
        <v>47</v>
      </c>
      <c r="W17" s="115"/>
      <c r="X17" s="116"/>
      <c r="Y17" s="117" t="s">
        <v>48</v>
      </c>
      <c r="Z17" s="118"/>
      <c r="AA17" s="119"/>
      <c r="AB17" s="120" t="s">
        <v>49</v>
      </c>
      <c r="AC17" s="121" t="s">
        <v>50</v>
      </c>
      <c r="AD17" s="122" t="s">
        <v>51</v>
      </c>
      <c r="AE17" s="122" t="s">
        <v>52</v>
      </c>
      <c r="AF17" s="123"/>
    </row>
    <row r="18" spans="2:32" s="6" customFormat="1" ht="16.5" customHeight="1" thickTop="1">
      <c r="B18" s="47"/>
      <c r="C18" s="124"/>
      <c r="D18" s="124"/>
      <c r="E18" s="124"/>
      <c r="F18" s="125"/>
      <c r="G18" s="125"/>
      <c r="H18" s="126"/>
      <c r="I18" s="127"/>
      <c r="J18" s="128"/>
      <c r="K18" s="129"/>
      <c r="L18" s="130"/>
      <c r="M18" s="130"/>
      <c r="N18" s="127"/>
      <c r="O18" s="127"/>
      <c r="P18" s="127"/>
      <c r="Q18" s="127"/>
      <c r="R18" s="127"/>
      <c r="S18" s="127"/>
      <c r="T18" s="131"/>
      <c r="U18" s="132"/>
      <c r="V18" s="133"/>
      <c r="W18" s="134"/>
      <c r="X18" s="135"/>
      <c r="Y18" s="136"/>
      <c r="Z18" s="137"/>
      <c r="AA18" s="138"/>
      <c r="AB18" s="139"/>
      <c r="AC18" s="140"/>
      <c r="AD18" s="127"/>
      <c r="AE18" s="141"/>
      <c r="AF18" s="91"/>
    </row>
    <row r="19" spans="2:32" s="6" customFormat="1" ht="16.5" customHeight="1">
      <c r="B19" s="47"/>
      <c r="C19" s="250"/>
      <c r="D19" s="250"/>
      <c r="E19" s="250"/>
      <c r="F19" s="186"/>
      <c r="G19" s="187"/>
      <c r="H19" s="188"/>
      <c r="I19" s="187"/>
      <c r="J19" s="164">
        <f aca="true" t="shared" si="0" ref="J19:J38">IF(I19="A",200,IF(I19="B",60,20))</f>
        <v>20</v>
      </c>
      <c r="K19" s="165" t="e">
        <f aca="true" t="shared" si="1" ref="K19:K38">IF(G19=500,IF(H19&lt;100,100*$G$14/100,H19*$G$14/100),IF(H19&lt;100,100*$G$15/100,H19*$G$15/100))</f>
        <v>#VALUE!</v>
      </c>
      <c r="L19" s="166"/>
      <c r="M19" s="167"/>
      <c r="N19" s="168">
        <f aca="true" t="shared" si="2" ref="N19:N38">IF(F19="","",(M19-L19)*24)</f>
      </c>
      <c r="O19" s="169">
        <f aca="true" t="shared" si="3" ref="O19:O38">IF(F19="","",ROUND((M19-L19)*24*60,0))</f>
      </c>
      <c r="P19" s="170"/>
      <c r="Q19" s="171">
        <f aca="true" t="shared" si="4" ref="Q19:Q38">IF(F19="","","--")</f>
      </c>
      <c r="R19" s="172">
        <f aca="true" t="shared" si="5" ref="R19:R38">IF(F19="","","NO")</f>
      </c>
      <c r="S19" s="172">
        <f aca="true" t="shared" si="6" ref="S19:S38">IF(F19="","",IF(OR(P19="P",P19="RP"),"--","NO"))</f>
      </c>
      <c r="T19" s="251" t="str">
        <f aca="true" t="shared" si="7" ref="T19:T38">IF(P19="P",K19*J19*ROUND(O19/60,2)*0.01,"--")</f>
        <v>--</v>
      </c>
      <c r="U19" s="252" t="str">
        <f aca="true" t="shared" si="8" ref="U19:U38">IF(P19="RP",K19*J19*ROUND(O19/60,2)*0.01*Q19/100,"--")</f>
        <v>--</v>
      </c>
      <c r="V19" s="253" t="str">
        <f aca="true" t="shared" si="9" ref="V19:V38">IF(AND(P19="F",S19="NO"),K19*J19*IF(R19="SI",1.2,1),"--")</f>
        <v>--</v>
      </c>
      <c r="W19" s="254" t="str">
        <f aca="true" t="shared" si="10" ref="W19:W38">IF(AND(P19="F",O19&gt;=10),K19*J19*IF(R19="SI",1.2,1)*IF(O19&lt;=300,ROUND(O19/60,2),5),"--")</f>
        <v>--</v>
      </c>
      <c r="X19" s="255" t="str">
        <f aca="true" t="shared" si="11" ref="X19:X38">IF(AND(P19="F",O19&gt;300),(ROUND(O19/60,2)-5)*K19*J19*0.1*IF(R19="SI",1.2,1),"--")</f>
        <v>--</v>
      </c>
      <c r="Y19" s="256" t="str">
        <f aca="true" t="shared" si="12" ref="Y19:Y38">IF(AND(P19="R",S19="NO"),K19*J19*Q19/100*IF(R19="SI",1.2,1),"--")</f>
        <v>--</v>
      </c>
      <c r="Z19" s="257" t="str">
        <f aca="true" t="shared" si="13" ref="Z19:Z38">IF(AND(P19="R",O19&gt;=10),K19*J19*Q19/100*IF(R19="SI",1.2,1)*IF(O19&lt;=300,ROUND(O19/60,2),5),"--")</f>
        <v>--</v>
      </c>
      <c r="AA19" s="258" t="str">
        <f aca="true" t="shared" si="14" ref="AA19:AA38">IF(AND(P19="R",O19&gt;300),(ROUND(O19/60,2)-5)*K19*J19*0.1*Q19/100*IF(R19="SI",1.2,1),"--")</f>
        <v>--</v>
      </c>
      <c r="AB19" s="259" t="str">
        <f aca="true" t="shared" si="15" ref="AB19:AB38">IF(P19="RF",ROUND(O19/60,2)*K19*J19*0.1*IF(R19="SI",1.2,1),"--")</f>
        <v>--</v>
      </c>
      <c r="AC19" s="260" t="str">
        <f aca="true" t="shared" si="16" ref="AC19:AC38">IF(P19="RR",ROUND(O19/60,2)*K19*J19*0.1*Q19/100*IF(R19="SI",1.2,1),"--")</f>
        <v>--</v>
      </c>
      <c r="AD19" s="261">
        <f aca="true" t="shared" si="17" ref="AD19:AD38">IF(F19="","","SI")</f>
      </c>
      <c r="AE19" s="184">
        <f aca="true" t="shared" si="18" ref="AE19:AE38">IF(F19="","",SUM(T19:AC19)*IF(AD19="SI",1,2))</f>
      </c>
      <c r="AF19" s="91"/>
    </row>
    <row r="20" spans="2:32" s="6" customFormat="1" ht="16.5" customHeight="1">
      <c r="B20" s="47"/>
      <c r="C20" s="250">
        <v>12</v>
      </c>
      <c r="D20" s="250">
        <v>291635</v>
      </c>
      <c r="E20" s="250">
        <v>5039</v>
      </c>
      <c r="F20" s="186" t="s">
        <v>278</v>
      </c>
      <c r="G20" s="187">
        <v>500</v>
      </c>
      <c r="H20" s="188">
        <v>285</v>
      </c>
      <c r="I20" s="187" t="s">
        <v>190</v>
      </c>
      <c r="J20" s="164">
        <f t="shared" si="0"/>
        <v>20</v>
      </c>
      <c r="K20" s="165">
        <f t="shared" si="1"/>
        <v>792.2145000000002</v>
      </c>
      <c r="L20" s="166">
        <v>42245.38055555556</v>
      </c>
      <c r="M20" s="167">
        <v>42245.725694444445</v>
      </c>
      <c r="N20" s="168">
        <f t="shared" si="2"/>
        <v>8.283333333267365</v>
      </c>
      <c r="O20" s="169">
        <f t="shared" si="3"/>
        <v>497</v>
      </c>
      <c r="P20" s="170" t="s">
        <v>191</v>
      </c>
      <c r="Q20" s="171" t="str">
        <f t="shared" si="4"/>
        <v>--</v>
      </c>
      <c r="R20" s="172" t="str">
        <f t="shared" si="5"/>
        <v>NO</v>
      </c>
      <c r="S20" s="172" t="str">
        <f t="shared" si="6"/>
        <v>--</v>
      </c>
      <c r="T20" s="251">
        <f t="shared" si="7"/>
        <v>1311.907212</v>
      </c>
      <c r="U20" s="252" t="str">
        <f t="shared" si="8"/>
        <v>--</v>
      </c>
      <c r="V20" s="253" t="str">
        <f t="shared" si="9"/>
        <v>--</v>
      </c>
      <c r="W20" s="254" t="str">
        <f t="shared" si="10"/>
        <v>--</v>
      </c>
      <c r="X20" s="255" t="str">
        <f t="shared" si="11"/>
        <v>--</v>
      </c>
      <c r="Y20" s="256" t="str">
        <f t="shared" si="12"/>
        <v>--</v>
      </c>
      <c r="Z20" s="257" t="str">
        <f t="shared" si="13"/>
        <v>--</v>
      </c>
      <c r="AA20" s="258" t="str">
        <f t="shared" si="14"/>
        <v>--</v>
      </c>
      <c r="AB20" s="259" t="str">
        <f t="shared" si="15"/>
        <v>--</v>
      </c>
      <c r="AC20" s="260" t="str">
        <f t="shared" si="16"/>
        <v>--</v>
      </c>
      <c r="AD20" s="183" t="str">
        <f t="shared" si="17"/>
        <v>SI</v>
      </c>
      <c r="AE20" s="184">
        <f t="shared" si="18"/>
        <v>1311.907212</v>
      </c>
      <c r="AF20" s="185"/>
    </row>
    <row r="21" spans="2:32" s="6" customFormat="1" ht="16.5" customHeight="1">
      <c r="B21" s="47"/>
      <c r="C21" s="142">
        <v>13</v>
      </c>
      <c r="D21" s="142">
        <v>291641</v>
      </c>
      <c r="E21" s="250">
        <v>5039</v>
      </c>
      <c r="F21" s="186" t="s">
        <v>278</v>
      </c>
      <c r="G21" s="187">
        <v>500</v>
      </c>
      <c r="H21" s="188">
        <v>285</v>
      </c>
      <c r="I21" s="187" t="s">
        <v>190</v>
      </c>
      <c r="J21" s="164">
        <f t="shared" si="0"/>
        <v>20</v>
      </c>
      <c r="K21" s="165">
        <f t="shared" si="1"/>
        <v>792.2145000000002</v>
      </c>
      <c r="L21" s="166">
        <v>42246.37222222222</v>
      </c>
      <c r="M21" s="167">
        <v>42246.72638888889</v>
      </c>
      <c r="N21" s="168">
        <f t="shared" si="2"/>
        <v>8.500000000116415</v>
      </c>
      <c r="O21" s="169">
        <f t="shared" si="3"/>
        <v>510</v>
      </c>
      <c r="P21" s="170" t="s">
        <v>191</v>
      </c>
      <c r="Q21" s="171" t="str">
        <f t="shared" si="4"/>
        <v>--</v>
      </c>
      <c r="R21" s="172" t="str">
        <f t="shared" si="5"/>
        <v>NO</v>
      </c>
      <c r="S21" s="172" t="str">
        <f t="shared" si="6"/>
        <v>--</v>
      </c>
      <c r="T21" s="251">
        <f t="shared" si="7"/>
        <v>1346.7646500000003</v>
      </c>
      <c r="U21" s="252" t="str">
        <f t="shared" si="8"/>
        <v>--</v>
      </c>
      <c r="V21" s="253" t="str">
        <f t="shared" si="9"/>
        <v>--</v>
      </c>
      <c r="W21" s="254" t="str">
        <f t="shared" si="10"/>
        <v>--</v>
      </c>
      <c r="X21" s="255" t="str">
        <f t="shared" si="11"/>
        <v>--</v>
      </c>
      <c r="Y21" s="256" t="str">
        <f t="shared" si="12"/>
        <v>--</v>
      </c>
      <c r="Z21" s="257" t="str">
        <f t="shared" si="13"/>
        <v>--</v>
      </c>
      <c r="AA21" s="258" t="str">
        <f t="shared" si="14"/>
        <v>--</v>
      </c>
      <c r="AB21" s="259" t="str">
        <f t="shared" si="15"/>
        <v>--</v>
      </c>
      <c r="AC21" s="260" t="str">
        <f t="shared" si="16"/>
        <v>--</v>
      </c>
      <c r="AD21" s="183" t="str">
        <f t="shared" si="17"/>
        <v>SI</v>
      </c>
      <c r="AE21" s="184">
        <f t="shared" si="18"/>
        <v>1346.7646500000003</v>
      </c>
      <c r="AF21" s="185"/>
    </row>
    <row r="22" spans="2:32" s="6" customFormat="1" ht="16.5" customHeight="1">
      <c r="B22" s="47"/>
      <c r="C22" s="142"/>
      <c r="D22" s="142"/>
      <c r="E22" s="142"/>
      <c r="F22" s="186"/>
      <c r="G22" s="187"/>
      <c r="H22" s="188"/>
      <c r="I22" s="187"/>
      <c r="J22" s="164">
        <f t="shared" si="0"/>
        <v>20</v>
      </c>
      <c r="K22" s="165" t="e">
        <f t="shared" si="1"/>
        <v>#VALUE!</v>
      </c>
      <c r="L22" s="189"/>
      <c r="M22" s="190"/>
      <c r="N22" s="168">
        <f t="shared" si="2"/>
      </c>
      <c r="O22" s="169">
        <f t="shared" si="3"/>
      </c>
      <c r="P22" s="170"/>
      <c r="Q22" s="171">
        <f t="shared" si="4"/>
      </c>
      <c r="R22" s="172">
        <f t="shared" si="5"/>
      </c>
      <c r="S22" s="172">
        <f t="shared" si="6"/>
      </c>
      <c r="T22" s="251" t="str">
        <f t="shared" si="7"/>
        <v>--</v>
      </c>
      <c r="U22" s="252" t="str">
        <f t="shared" si="8"/>
        <v>--</v>
      </c>
      <c r="V22" s="253" t="str">
        <f t="shared" si="9"/>
        <v>--</v>
      </c>
      <c r="W22" s="254" t="str">
        <f t="shared" si="10"/>
        <v>--</v>
      </c>
      <c r="X22" s="255" t="str">
        <f t="shared" si="11"/>
        <v>--</v>
      </c>
      <c r="Y22" s="256" t="str">
        <f t="shared" si="12"/>
        <v>--</v>
      </c>
      <c r="Z22" s="257" t="str">
        <f t="shared" si="13"/>
        <v>--</v>
      </c>
      <c r="AA22" s="258" t="str">
        <f t="shared" si="14"/>
        <v>--</v>
      </c>
      <c r="AB22" s="259" t="str">
        <f t="shared" si="15"/>
        <v>--</v>
      </c>
      <c r="AC22" s="260" t="str">
        <f t="shared" si="16"/>
        <v>--</v>
      </c>
      <c r="AD22" s="183">
        <f t="shared" si="17"/>
      </c>
      <c r="AE22" s="184">
        <f t="shared" si="18"/>
      </c>
      <c r="AF22" s="185"/>
    </row>
    <row r="23" spans="2:32" s="6" customFormat="1" ht="16.5" customHeight="1">
      <c r="B23" s="47"/>
      <c r="C23" s="161"/>
      <c r="D23" s="161"/>
      <c r="E23" s="161"/>
      <c r="F23" s="161"/>
      <c r="G23" s="162"/>
      <c r="H23" s="163"/>
      <c r="I23" s="162"/>
      <c r="J23" s="164">
        <f t="shared" si="0"/>
        <v>20</v>
      </c>
      <c r="K23" s="165" t="e">
        <f t="shared" si="1"/>
        <v>#VALUE!</v>
      </c>
      <c r="L23" s="166"/>
      <c r="M23" s="167"/>
      <c r="N23" s="168">
        <f t="shared" si="2"/>
      </c>
      <c r="O23" s="169">
        <f t="shared" si="3"/>
      </c>
      <c r="P23" s="170"/>
      <c r="Q23" s="171">
        <f t="shared" si="4"/>
      </c>
      <c r="R23" s="172">
        <f t="shared" si="5"/>
      </c>
      <c r="S23" s="172">
        <f t="shared" si="6"/>
      </c>
      <c r="T23" s="251" t="str">
        <f t="shared" si="7"/>
        <v>--</v>
      </c>
      <c r="U23" s="252" t="str">
        <f t="shared" si="8"/>
        <v>--</v>
      </c>
      <c r="V23" s="253" t="str">
        <f t="shared" si="9"/>
        <v>--</v>
      </c>
      <c r="W23" s="254" t="str">
        <f t="shared" si="10"/>
        <v>--</v>
      </c>
      <c r="X23" s="255" t="str">
        <f t="shared" si="11"/>
        <v>--</v>
      </c>
      <c r="Y23" s="256" t="str">
        <f t="shared" si="12"/>
        <v>--</v>
      </c>
      <c r="Z23" s="257" t="str">
        <f t="shared" si="13"/>
        <v>--</v>
      </c>
      <c r="AA23" s="258" t="str">
        <f t="shared" si="14"/>
        <v>--</v>
      </c>
      <c r="AB23" s="259" t="str">
        <f t="shared" si="15"/>
        <v>--</v>
      </c>
      <c r="AC23" s="260" t="str">
        <f t="shared" si="16"/>
        <v>--</v>
      </c>
      <c r="AD23" s="183">
        <f t="shared" si="17"/>
      </c>
      <c r="AE23" s="184">
        <f t="shared" si="18"/>
      </c>
      <c r="AF23" s="185"/>
    </row>
    <row r="24" spans="2:32" s="6" customFormat="1" ht="16.5" customHeight="1">
      <c r="B24" s="47"/>
      <c r="C24" s="142"/>
      <c r="D24" s="142"/>
      <c r="E24" s="142"/>
      <c r="F24" s="161"/>
      <c r="G24" s="162"/>
      <c r="H24" s="163"/>
      <c r="I24" s="162"/>
      <c r="J24" s="164">
        <f t="shared" si="0"/>
        <v>20</v>
      </c>
      <c r="K24" s="165" t="e">
        <f t="shared" si="1"/>
        <v>#VALUE!</v>
      </c>
      <c r="L24" s="166"/>
      <c r="M24" s="167"/>
      <c r="N24" s="168">
        <f t="shared" si="2"/>
      </c>
      <c r="O24" s="169">
        <f t="shared" si="3"/>
      </c>
      <c r="P24" s="170"/>
      <c r="Q24" s="171">
        <f t="shared" si="4"/>
      </c>
      <c r="R24" s="172">
        <f t="shared" si="5"/>
      </c>
      <c r="S24" s="172">
        <f t="shared" si="6"/>
      </c>
      <c r="T24" s="251" t="str">
        <f t="shared" si="7"/>
        <v>--</v>
      </c>
      <c r="U24" s="252" t="str">
        <f t="shared" si="8"/>
        <v>--</v>
      </c>
      <c r="V24" s="253" t="str">
        <f t="shared" si="9"/>
        <v>--</v>
      </c>
      <c r="W24" s="254" t="str">
        <f t="shared" si="10"/>
        <v>--</v>
      </c>
      <c r="X24" s="255" t="str">
        <f t="shared" si="11"/>
        <v>--</v>
      </c>
      <c r="Y24" s="256" t="str">
        <f t="shared" si="12"/>
        <v>--</v>
      </c>
      <c r="Z24" s="257" t="str">
        <f t="shared" si="13"/>
        <v>--</v>
      </c>
      <c r="AA24" s="258" t="str">
        <f t="shared" si="14"/>
        <v>--</v>
      </c>
      <c r="AB24" s="259" t="str">
        <f t="shared" si="15"/>
        <v>--</v>
      </c>
      <c r="AC24" s="260" t="str">
        <f t="shared" si="16"/>
        <v>--</v>
      </c>
      <c r="AD24" s="183">
        <f t="shared" si="17"/>
      </c>
      <c r="AE24" s="184">
        <f t="shared" si="18"/>
      </c>
      <c r="AF24" s="185"/>
    </row>
    <row r="25" spans="2:32" s="6" customFormat="1" ht="16.5" customHeight="1">
      <c r="B25" s="47"/>
      <c r="C25" s="161"/>
      <c r="D25" s="161"/>
      <c r="E25" s="161"/>
      <c r="F25" s="191"/>
      <c r="G25" s="192"/>
      <c r="H25" s="193"/>
      <c r="I25" s="192"/>
      <c r="J25" s="164">
        <f t="shared" si="0"/>
        <v>20</v>
      </c>
      <c r="K25" s="165" t="e">
        <f t="shared" si="1"/>
        <v>#VALUE!</v>
      </c>
      <c r="L25" s="194"/>
      <c r="M25" s="195"/>
      <c r="N25" s="168">
        <f t="shared" si="2"/>
      </c>
      <c r="O25" s="169">
        <f t="shared" si="3"/>
      </c>
      <c r="P25" s="170"/>
      <c r="Q25" s="171">
        <f t="shared" si="4"/>
      </c>
      <c r="R25" s="172">
        <f t="shared" si="5"/>
      </c>
      <c r="S25" s="172">
        <f t="shared" si="6"/>
      </c>
      <c r="T25" s="251" t="str">
        <f t="shared" si="7"/>
        <v>--</v>
      </c>
      <c r="U25" s="252" t="str">
        <f t="shared" si="8"/>
        <v>--</v>
      </c>
      <c r="V25" s="253" t="str">
        <f t="shared" si="9"/>
        <v>--</v>
      </c>
      <c r="W25" s="254" t="str">
        <f t="shared" si="10"/>
        <v>--</v>
      </c>
      <c r="X25" s="255" t="str">
        <f t="shared" si="11"/>
        <v>--</v>
      </c>
      <c r="Y25" s="256" t="str">
        <f t="shared" si="12"/>
        <v>--</v>
      </c>
      <c r="Z25" s="257" t="str">
        <f t="shared" si="13"/>
        <v>--</v>
      </c>
      <c r="AA25" s="258" t="str">
        <f t="shared" si="14"/>
        <v>--</v>
      </c>
      <c r="AB25" s="259" t="str">
        <f t="shared" si="15"/>
        <v>--</v>
      </c>
      <c r="AC25" s="260" t="str">
        <f t="shared" si="16"/>
        <v>--</v>
      </c>
      <c r="AD25" s="183">
        <f t="shared" si="17"/>
      </c>
      <c r="AE25" s="184">
        <f t="shared" si="18"/>
      </c>
      <c r="AF25" s="185"/>
    </row>
    <row r="26" spans="2:32" s="6" customFormat="1" ht="16.5" customHeight="1">
      <c r="B26" s="47"/>
      <c r="C26" s="142"/>
      <c r="D26" s="142"/>
      <c r="E26" s="142"/>
      <c r="F26" s="191"/>
      <c r="G26" s="192"/>
      <c r="H26" s="193"/>
      <c r="I26" s="192"/>
      <c r="J26" s="164">
        <f t="shared" si="0"/>
        <v>20</v>
      </c>
      <c r="K26" s="165" t="e">
        <f t="shared" si="1"/>
        <v>#VALUE!</v>
      </c>
      <c r="L26" s="194"/>
      <c r="M26" s="195"/>
      <c r="N26" s="168">
        <f t="shared" si="2"/>
      </c>
      <c r="O26" s="169">
        <f t="shared" si="3"/>
      </c>
      <c r="P26" s="170"/>
      <c r="Q26" s="171">
        <f t="shared" si="4"/>
      </c>
      <c r="R26" s="172">
        <f t="shared" si="5"/>
      </c>
      <c r="S26" s="172">
        <f t="shared" si="6"/>
      </c>
      <c r="T26" s="251" t="str">
        <f t="shared" si="7"/>
        <v>--</v>
      </c>
      <c r="U26" s="252" t="str">
        <f t="shared" si="8"/>
        <v>--</v>
      </c>
      <c r="V26" s="253" t="str">
        <f t="shared" si="9"/>
        <v>--</v>
      </c>
      <c r="W26" s="254" t="str">
        <f t="shared" si="10"/>
        <v>--</v>
      </c>
      <c r="X26" s="255" t="str">
        <f t="shared" si="11"/>
        <v>--</v>
      </c>
      <c r="Y26" s="256" t="str">
        <f t="shared" si="12"/>
        <v>--</v>
      </c>
      <c r="Z26" s="257" t="str">
        <f t="shared" si="13"/>
        <v>--</v>
      </c>
      <c r="AA26" s="258" t="str">
        <f t="shared" si="14"/>
        <v>--</v>
      </c>
      <c r="AB26" s="259" t="str">
        <f t="shared" si="15"/>
        <v>--</v>
      </c>
      <c r="AC26" s="260" t="str">
        <f t="shared" si="16"/>
        <v>--</v>
      </c>
      <c r="AD26" s="183">
        <f t="shared" si="17"/>
      </c>
      <c r="AE26" s="184">
        <f t="shared" si="18"/>
      </c>
      <c r="AF26" s="185"/>
    </row>
    <row r="27" spans="2:32" s="6" customFormat="1" ht="16.5" customHeight="1">
      <c r="B27" s="47"/>
      <c r="C27" s="161"/>
      <c r="D27" s="161"/>
      <c r="E27" s="161"/>
      <c r="F27" s="191"/>
      <c r="G27" s="192"/>
      <c r="H27" s="193"/>
      <c r="I27" s="192"/>
      <c r="J27" s="164">
        <f t="shared" si="0"/>
        <v>20</v>
      </c>
      <c r="K27" s="165" t="e">
        <f t="shared" si="1"/>
        <v>#VALUE!</v>
      </c>
      <c r="L27" s="194"/>
      <c r="M27" s="195"/>
      <c r="N27" s="168">
        <f t="shared" si="2"/>
      </c>
      <c r="O27" s="169">
        <f t="shared" si="3"/>
      </c>
      <c r="P27" s="170"/>
      <c r="Q27" s="171">
        <f t="shared" si="4"/>
      </c>
      <c r="R27" s="172">
        <f t="shared" si="5"/>
      </c>
      <c r="S27" s="172">
        <f t="shared" si="6"/>
      </c>
      <c r="T27" s="251" t="str">
        <f t="shared" si="7"/>
        <v>--</v>
      </c>
      <c r="U27" s="252" t="str">
        <f t="shared" si="8"/>
        <v>--</v>
      </c>
      <c r="V27" s="253" t="str">
        <f t="shared" si="9"/>
        <v>--</v>
      </c>
      <c r="W27" s="254" t="str">
        <f t="shared" si="10"/>
        <v>--</v>
      </c>
      <c r="X27" s="255" t="str">
        <f t="shared" si="11"/>
        <v>--</v>
      </c>
      <c r="Y27" s="256" t="str">
        <f t="shared" si="12"/>
        <v>--</v>
      </c>
      <c r="Z27" s="257" t="str">
        <f t="shared" si="13"/>
        <v>--</v>
      </c>
      <c r="AA27" s="258" t="str">
        <f t="shared" si="14"/>
        <v>--</v>
      </c>
      <c r="AB27" s="259" t="str">
        <f t="shared" si="15"/>
        <v>--</v>
      </c>
      <c r="AC27" s="260" t="str">
        <f t="shared" si="16"/>
        <v>--</v>
      </c>
      <c r="AD27" s="183">
        <f t="shared" si="17"/>
      </c>
      <c r="AE27" s="184">
        <f t="shared" si="18"/>
      </c>
      <c r="AF27" s="185"/>
    </row>
    <row r="28" spans="2:32" s="6" customFormat="1" ht="16.5" customHeight="1">
      <c r="B28" s="47"/>
      <c r="C28" s="142"/>
      <c r="D28" s="142"/>
      <c r="E28" s="142"/>
      <c r="F28" s="191"/>
      <c r="G28" s="192"/>
      <c r="H28" s="193"/>
      <c r="I28" s="192"/>
      <c r="J28" s="164">
        <f t="shared" si="0"/>
        <v>20</v>
      </c>
      <c r="K28" s="165" t="e">
        <f t="shared" si="1"/>
        <v>#VALUE!</v>
      </c>
      <c r="L28" s="194"/>
      <c r="M28" s="195"/>
      <c r="N28" s="168">
        <f t="shared" si="2"/>
      </c>
      <c r="O28" s="169">
        <f t="shared" si="3"/>
      </c>
      <c r="P28" s="170"/>
      <c r="Q28" s="171">
        <f t="shared" si="4"/>
      </c>
      <c r="R28" s="172">
        <f t="shared" si="5"/>
      </c>
      <c r="S28" s="172">
        <f t="shared" si="6"/>
      </c>
      <c r="T28" s="251" t="str">
        <f t="shared" si="7"/>
        <v>--</v>
      </c>
      <c r="U28" s="252" t="str">
        <f t="shared" si="8"/>
        <v>--</v>
      </c>
      <c r="V28" s="253" t="str">
        <f t="shared" si="9"/>
        <v>--</v>
      </c>
      <c r="W28" s="254" t="str">
        <f t="shared" si="10"/>
        <v>--</v>
      </c>
      <c r="X28" s="255" t="str">
        <f t="shared" si="11"/>
        <v>--</v>
      </c>
      <c r="Y28" s="256" t="str">
        <f t="shared" si="12"/>
        <v>--</v>
      </c>
      <c r="Z28" s="257" t="str">
        <f t="shared" si="13"/>
        <v>--</v>
      </c>
      <c r="AA28" s="258" t="str">
        <f t="shared" si="14"/>
        <v>--</v>
      </c>
      <c r="AB28" s="259" t="str">
        <f t="shared" si="15"/>
        <v>--</v>
      </c>
      <c r="AC28" s="260" t="str">
        <f t="shared" si="16"/>
        <v>--</v>
      </c>
      <c r="AD28" s="183">
        <f t="shared" si="17"/>
      </c>
      <c r="AE28" s="184">
        <f t="shared" si="18"/>
      </c>
      <c r="AF28" s="185"/>
    </row>
    <row r="29" spans="2:32" s="6" customFormat="1" ht="16.5" customHeight="1">
      <c r="B29" s="47"/>
      <c r="C29" s="161"/>
      <c r="D29" s="161"/>
      <c r="E29" s="161"/>
      <c r="F29" s="191"/>
      <c r="G29" s="192"/>
      <c r="H29" s="193"/>
      <c r="I29" s="192"/>
      <c r="J29" s="164">
        <f t="shared" si="0"/>
        <v>20</v>
      </c>
      <c r="K29" s="165" t="e">
        <f t="shared" si="1"/>
        <v>#VALUE!</v>
      </c>
      <c r="L29" s="194"/>
      <c r="M29" s="195"/>
      <c r="N29" s="168">
        <f t="shared" si="2"/>
      </c>
      <c r="O29" s="169">
        <f t="shared" si="3"/>
      </c>
      <c r="P29" s="170"/>
      <c r="Q29" s="171">
        <f t="shared" si="4"/>
      </c>
      <c r="R29" s="172">
        <f t="shared" si="5"/>
      </c>
      <c r="S29" s="172">
        <f t="shared" si="6"/>
      </c>
      <c r="T29" s="251" t="str">
        <f t="shared" si="7"/>
        <v>--</v>
      </c>
      <c r="U29" s="252" t="str">
        <f t="shared" si="8"/>
        <v>--</v>
      </c>
      <c r="V29" s="253" t="str">
        <f t="shared" si="9"/>
        <v>--</v>
      </c>
      <c r="W29" s="254" t="str">
        <f t="shared" si="10"/>
        <v>--</v>
      </c>
      <c r="X29" s="255" t="str">
        <f t="shared" si="11"/>
        <v>--</v>
      </c>
      <c r="Y29" s="256" t="str">
        <f t="shared" si="12"/>
        <v>--</v>
      </c>
      <c r="Z29" s="257" t="str">
        <f t="shared" si="13"/>
        <v>--</v>
      </c>
      <c r="AA29" s="258" t="str">
        <f t="shared" si="14"/>
        <v>--</v>
      </c>
      <c r="AB29" s="259" t="str">
        <f t="shared" si="15"/>
        <v>--</v>
      </c>
      <c r="AC29" s="260" t="str">
        <f t="shared" si="16"/>
        <v>--</v>
      </c>
      <c r="AD29" s="183">
        <f t="shared" si="17"/>
      </c>
      <c r="AE29" s="184">
        <f t="shared" si="18"/>
      </c>
      <c r="AF29" s="185"/>
    </row>
    <row r="30" spans="2:32" s="6" customFormat="1" ht="16.5" customHeight="1">
      <c r="B30" s="47"/>
      <c r="C30" s="142"/>
      <c r="D30" s="142"/>
      <c r="E30" s="142"/>
      <c r="F30" s="191"/>
      <c r="G30" s="192"/>
      <c r="H30" s="193"/>
      <c r="I30" s="192"/>
      <c r="J30" s="164">
        <f t="shared" si="0"/>
        <v>20</v>
      </c>
      <c r="K30" s="165" t="e">
        <f t="shared" si="1"/>
        <v>#VALUE!</v>
      </c>
      <c r="L30" s="194"/>
      <c r="M30" s="196"/>
      <c r="N30" s="168">
        <f t="shared" si="2"/>
      </c>
      <c r="O30" s="169">
        <f t="shared" si="3"/>
      </c>
      <c r="P30" s="170"/>
      <c r="Q30" s="171">
        <f t="shared" si="4"/>
      </c>
      <c r="R30" s="172">
        <f t="shared" si="5"/>
      </c>
      <c r="S30" s="172">
        <f t="shared" si="6"/>
      </c>
      <c r="T30" s="251" t="str">
        <f t="shared" si="7"/>
        <v>--</v>
      </c>
      <c r="U30" s="252" t="str">
        <f t="shared" si="8"/>
        <v>--</v>
      </c>
      <c r="V30" s="253" t="str">
        <f t="shared" si="9"/>
        <v>--</v>
      </c>
      <c r="W30" s="254" t="str">
        <f t="shared" si="10"/>
        <v>--</v>
      </c>
      <c r="X30" s="255" t="str">
        <f t="shared" si="11"/>
        <v>--</v>
      </c>
      <c r="Y30" s="256" t="str">
        <f t="shared" si="12"/>
        <v>--</v>
      </c>
      <c r="Z30" s="257" t="str">
        <f t="shared" si="13"/>
        <v>--</v>
      </c>
      <c r="AA30" s="258" t="str">
        <f t="shared" si="14"/>
        <v>--</v>
      </c>
      <c r="AB30" s="259" t="str">
        <f t="shared" si="15"/>
        <v>--</v>
      </c>
      <c r="AC30" s="260" t="str">
        <f t="shared" si="16"/>
        <v>--</v>
      </c>
      <c r="AD30" s="183">
        <f t="shared" si="17"/>
      </c>
      <c r="AE30" s="184">
        <f t="shared" si="18"/>
      </c>
      <c r="AF30" s="185"/>
    </row>
    <row r="31" spans="2:32" s="6" customFormat="1" ht="16.5" customHeight="1">
      <c r="B31" s="47"/>
      <c r="C31" s="161"/>
      <c r="D31" s="161"/>
      <c r="E31" s="161"/>
      <c r="F31" s="191"/>
      <c r="G31" s="192"/>
      <c r="H31" s="193"/>
      <c r="I31" s="192"/>
      <c r="J31" s="164">
        <f t="shared" si="0"/>
        <v>20</v>
      </c>
      <c r="K31" s="165" t="e">
        <f t="shared" si="1"/>
        <v>#VALUE!</v>
      </c>
      <c r="L31" s="194"/>
      <c r="M31" s="196"/>
      <c r="N31" s="168">
        <f t="shared" si="2"/>
      </c>
      <c r="O31" s="169">
        <f t="shared" si="3"/>
      </c>
      <c r="P31" s="170"/>
      <c r="Q31" s="171">
        <f t="shared" si="4"/>
      </c>
      <c r="R31" s="172">
        <f t="shared" si="5"/>
      </c>
      <c r="S31" s="172">
        <f t="shared" si="6"/>
      </c>
      <c r="T31" s="251" t="str">
        <f t="shared" si="7"/>
        <v>--</v>
      </c>
      <c r="U31" s="252" t="str">
        <f t="shared" si="8"/>
        <v>--</v>
      </c>
      <c r="V31" s="253" t="str">
        <f t="shared" si="9"/>
        <v>--</v>
      </c>
      <c r="W31" s="254" t="str">
        <f t="shared" si="10"/>
        <v>--</v>
      </c>
      <c r="X31" s="255" t="str">
        <f t="shared" si="11"/>
        <v>--</v>
      </c>
      <c r="Y31" s="256" t="str">
        <f t="shared" si="12"/>
        <v>--</v>
      </c>
      <c r="Z31" s="257" t="str">
        <f t="shared" si="13"/>
        <v>--</v>
      </c>
      <c r="AA31" s="258" t="str">
        <f t="shared" si="14"/>
        <v>--</v>
      </c>
      <c r="AB31" s="259" t="str">
        <f t="shared" si="15"/>
        <v>--</v>
      </c>
      <c r="AC31" s="260" t="str">
        <f t="shared" si="16"/>
        <v>--</v>
      </c>
      <c r="AD31" s="183">
        <f t="shared" si="17"/>
      </c>
      <c r="AE31" s="184">
        <f t="shared" si="18"/>
      </c>
      <c r="AF31" s="185"/>
    </row>
    <row r="32" spans="2:32" s="6" customFormat="1" ht="16.5" customHeight="1">
      <c r="B32" s="47"/>
      <c r="C32" s="142"/>
      <c r="D32" s="142"/>
      <c r="E32" s="142"/>
      <c r="F32" s="191"/>
      <c r="G32" s="192"/>
      <c r="H32" s="193"/>
      <c r="I32" s="192"/>
      <c r="J32" s="164">
        <f t="shared" si="0"/>
        <v>20</v>
      </c>
      <c r="K32" s="165" t="e">
        <f t="shared" si="1"/>
        <v>#VALUE!</v>
      </c>
      <c r="L32" s="194"/>
      <c r="M32" s="196"/>
      <c r="N32" s="168">
        <f t="shared" si="2"/>
      </c>
      <c r="O32" s="169">
        <f t="shared" si="3"/>
      </c>
      <c r="P32" s="170"/>
      <c r="Q32" s="171">
        <f t="shared" si="4"/>
      </c>
      <c r="R32" s="172">
        <f t="shared" si="5"/>
      </c>
      <c r="S32" s="172">
        <f t="shared" si="6"/>
      </c>
      <c r="T32" s="251" t="str">
        <f t="shared" si="7"/>
        <v>--</v>
      </c>
      <c r="U32" s="252" t="str">
        <f t="shared" si="8"/>
        <v>--</v>
      </c>
      <c r="V32" s="253" t="str">
        <f t="shared" si="9"/>
        <v>--</v>
      </c>
      <c r="W32" s="254" t="str">
        <f t="shared" si="10"/>
        <v>--</v>
      </c>
      <c r="X32" s="255" t="str">
        <f t="shared" si="11"/>
        <v>--</v>
      </c>
      <c r="Y32" s="256" t="str">
        <f t="shared" si="12"/>
        <v>--</v>
      </c>
      <c r="Z32" s="257" t="str">
        <f t="shared" si="13"/>
        <v>--</v>
      </c>
      <c r="AA32" s="258" t="str">
        <f t="shared" si="14"/>
        <v>--</v>
      </c>
      <c r="AB32" s="259" t="str">
        <f t="shared" si="15"/>
        <v>--</v>
      </c>
      <c r="AC32" s="260" t="str">
        <f t="shared" si="16"/>
        <v>--</v>
      </c>
      <c r="AD32" s="183">
        <f t="shared" si="17"/>
      </c>
      <c r="AE32" s="184">
        <f t="shared" si="18"/>
      </c>
      <c r="AF32" s="185"/>
    </row>
    <row r="33" spans="2:32" s="6" customFormat="1" ht="16.5" customHeight="1">
      <c r="B33" s="47"/>
      <c r="C33" s="161"/>
      <c r="D33" s="161"/>
      <c r="E33" s="161"/>
      <c r="F33" s="191"/>
      <c r="G33" s="192"/>
      <c r="H33" s="193"/>
      <c r="I33" s="192"/>
      <c r="J33" s="164">
        <f t="shared" si="0"/>
        <v>20</v>
      </c>
      <c r="K33" s="165" t="e">
        <f t="shared" si="1"/>
        <v>#VALUE!</v>
      </c>
      <c r="L33" s="194"/>
      <c r="M33" s="196"/>
      <c r="N33" s="168">
        <f t="shared" si="2"/>
      </c>
      <c r="O33" s="169">
        <f t="shared" si="3"/>
      </c>
      <c r="P33" s="170"/>
      <c r="Q33" s="171">
        <f t="shared" si="4"/>
      </c>
      <c r="R33" s="172">
        <f t="shared" si="5"/>
      </c>
      <c r="S33" s="172">
        <f t="shared" si="6"/>
      </c>
      <c r="T33" s="251" t="str">
        <f t="shared" si="7"/>
        <v>--</v>
      </c>
      <c r="U33" s="252" t="str">
        <f t="shared" si="8"/>
        <v>--</v>
      </c>
      <c r="V33" s="253" t="str">
        <f t="shared" si="9"/>
        <v>--</v>
      </c>
      <c r="W33" s="254" t="str">
        <f t="shared" si="10"/>
        <v>--</v>
      </c>
      <c r="X33" s="255" t="str">
        <f t="shared" si="11"/>
        <v>--</v>
      </c>
      <c r="Y33" s="256" t="str">
        <f t="shared" si="12"/>
        <v>--</v>
      </c>
      <c r="Z33" s="257" t="str">
        <f t="shared" si="13"/>
        <v>--</v>
      </c>
      <c r="AA33" s="258" t="str">
        <f t="shared" si="14"/>
        <v>--</v>
      </c>
      <c r="AB33" s="259" t="str">
        <f t="shared" si="15"/>
        <v>--</v>
      </c>
      <c r="AC33" s="260" t="str">
        <f t="shared" si="16"/>
        <v>--</v>
      </c>
      <c r="AD33" s="183">
        <f t="shared" si="17"/>
      </c>
      <c r="AE33" s="184">
        <f t="shared" si="18"/>
      </c>
      <c r="AF33" s="185"/>
    </row>
    <row r="34" spans="2:32" s="6" customFormat="1" ht="16.5" customHeight="1">
      <c r="B34" s="47"/>
      <c r="C34" s="142"/>
      <c r="D34" s="142"/>
      <c r="E34" s="142"/>
      <c r="F34" s="191"/>
      <c r="G34" s="192"/>
      <c r="H34" s="193"/>
      <c r="I34" s="192"/>
      <c r="J34" s="164">
        <f t="shared" si="0"/>
        <v>20</v>
      </c>
      <c r="K34" s="165" t="e">
        <f t="shared" si="1"/>
        <v>#VALUE!</v>
      </c>
      <c r="L34" s="194"/>
      <c r="M34" s="196"/>
      <c r="N34" s="168">
        <f t="shared" si="2"/>
      </c>
      <c r="O34" s="169">
        <f t="shared" si="3"/>
      </c>
      <c r="P34" s="170"/>
      <c r="Q34" s="171">
        <f t="shared" si="4"/>
      </c>
      <c r="R34" s="172">
        <f t="shared" si="5"/>
      </c>
      <c r="S34" s="172">
        <f t="shared" si="6"/>
      </c>
      <c r="T34" s="251" t="str">
        <f t="shared" si="7"/>
        <v>--</v>
      </c>
      <c r="U34" s="252" t="str">
        <f t="shared" si="8"/>
        <v>--</v>
      </c>
      <c r="V34" s="253" t="str">
        <f t="shared" si="9"/>
        <v>--</v>
      </c>
      <c r="W34" s="254" t="str">
        <f t="shared" si="10"/>
        <v>--</v>
      </c>
      <c r="X34" s="255" t="str">
        <f t="shared" si="11"/>
        <v>--</v>
      </c>
      <c r="Y34" s="256" t="str">
        <f t="shared" si="12"/>
        <v>--</v>
      </c>
      <c r="Z34" s="257" t="str">
        <f t="shared" si="13"/>
        <v>--</v>
      </c>
      <c r="AA34" s="258" t="str">
        <f t="shared" si="14"/>
        <v>--</v>
      </c>
      <c r="AB34" s="259" t="str">
        <f t="shared" si="15"/>
        <v>--</v>
      </c>
      <c r="AC34" s="260" t="str">
        <f t="shared" si="16"/>
        <v>--</v>
      </c>
      <c r="AD34" s="183">
        <f t="shared" si="17"/>
      </c>
      <c r="AE34" s="184">
        <f t="shared" si="18"/>
      </c>
      <c r="AF34" s="185"/>
    </row>
    <row r="35" spans="2:32" s="6" customFormat="1" ht="16.5" customHeight="1">
      <c r="B35" s="47"/>
      <c r="C35" s="161"/>
      <c r="D35" s="161"/>
      <c r="E35" s="161"/>
      <c r="F35" s="191"/>
      <c r="G35" s="192"/>
      <c r="H35" s="193"/>
      <c r="I35" s="192"/>
      <c r="J35" s="164">
        <f t="shared" si="0"/>
        <v>20</v>
      </c>
      <c r="K35" s="165" t="e">
        <f t="shared" si="1"/>
        <v>#VALUE!</v>
      </c>
      <c r="L35" s="194"/>
      <c r="M35" s="196"/>
      <c r="N35" s="168">
        <f t="shared" si="2"/>
      </c>
      <c r="O35" s="169">
        <f t="shared" si="3"/>
      </c>
      <c r="P35" s="170"/>
      <c r="Q35" s="171">
        <f t="shared" si="4"/>
      </c>
      <c r="R35" s="172">
        <f t="shared" si="5"/>
      </c>
      <c r="S35" s="172">
        <f t="shared" si="6"/>
      </c>
      <c r="T35" s="251" t="str">
        <f t="shared" si="7"/>
        <v>--</v>
      </c>
      <c r="U35" s="252" t="str">
        <f t="shared" si="8"/>
        <v>--</v>
      </c>
      <c r="V35" s="253" t="str">
        <f t="shared" si="9"/>
        <v>--</v>
      </c>
      <c r="W35" s="254" t="str">
        <f t="shared" si="10"/>
        <v>--</v>
      </c>
      <c r="X35" s="255" t="str">
        <f t="shared" si="11"/>
        <v>--</v>
      </c>
      <c r="Y35" s="256" t="str">
        <f t="shared" si="12"/>
        <v>--</v>
      </c>
      <c r="Z35" s="257" t="str">
        <f t="shared" si="13"/>
        <v>--</v>
      </c>
      <c r="AA35" s="258" t="str">
        <f t="shared" si="14"/>
        <v>--</v>
      </c>
      <c r="AB35" s="259" t="str">
        <f t="shared" si="15"/>
        <v>--</v>
      </c>
      <c r="AC35" s="260" t="str">
        <f t="shared" si="16"/>
        <v>--</v>
      </c>
      <c r="AD35" s="183">
        <f t="shared" si="17"/>
      </c>
      <c r="AE35" s="184">
        <f t="shared" si="18"/>
      </c>
      <c r="AF35" s="185"/>
    </row>
    <row r="36" spans="2:32" s="6" customFormat="1" ht="16.5" customHeight="1">
      <c r="B36" s="47"/>
      <c r="C36" s="142"/>
      <c r="D36" s="142"/>
      <c r="E36" s="142"/>
      <c r="F36" s="191"/>
      <c r="G36" s="192"/>
      <c r="H36" s="193"/>
      <c r="I36" s="192"/>
      <c r="J36" s="164">
        <f t="shared" si="0"/>
        <v>20</v>
      </c>
      <c r="K36" s="165" t="e">
        <f t="shared" si="1"/>
        <v>#VALUE!</v>
      </c>
      <c r="L36" s="194"/>
      <c r="M36" s="196"/>
      <c r="N36" s="168">
        <f t="shared" si="2"/>
      </c>
      <c r="O36" s="169">
        <f t="shared" si="3"/>
      </c>
      <c r="P36" s="170"/>
      <c r="Q36" s="171">
        <f t="shared" si="4"/>
      </c>
      <c r="R36" s="172">
        <f t="shared" si="5"/>
      </c>
      <c r="S36" s="172">
        <f t="shared" si="6"/>
      </c>
      <c r="T36" s="251" t="str">
        <f t="shared" si="7"/>
        <v>--</v>
      </c>
      <c r="U36" s="252" t="str">
        <f t="shared" si="8"/>
        <v>--</v>
      </c>
      <c r="V36" s="253" t="str">
        <f t="shared" si="9"/>
        <v>--</v>
      </c>
      <c r="W36" s="254" t="str">
        <f t="shared" si="10"/>
        <v>--</v>
      </c>
      <c r="X36" s="255" t="str">
        <f t="shared" si="11"/>
        <v>--</v>
      </c>
      <c r="Y36" s="256" t="str">
        <f t="shared" si="12"/>
        <v>--</v>
      </c>
      <c r="Z36" s="257" t="str">
        <f t="shared" si="13"/>
        <v>--</v>
      </c>
      <c r="AA36" s="258" t="str">
        <f t="shared" si="14"/>
        <v>--</v>
      </c>
      <c r="AB36" s="259" t="str">
        <f t="shared" si="15"/>
        <v>--</v>
      </c>
      <c r="AC36" s="260" t="str">
        <f t="shared" si="16"/>
        <v>--</v>
      </c>
      <c r="AD36" s="183">
        <f t="shared" si="17"/>
      </c>
      <c r="AE36" s="184">
        <f t="shared" si="18"/>
      </c>
      <c r="AF36" s="185"/>
    </row>
    <row r="37" spans="2:32" s="6" customFormat="1" ht="16.5" customHeight="1">
      <c r="B37" s="47"/>
      <c r="C37" s="161"/>
      <c r="D37" s="161"/>
      <c r="E37" s="161"/>
      <c r="F37" s="191"/>
      <c r="G37" s="192"/>
      <c r="H37" s="193"/>
      <c r="I37" s="192"/>
      <c r="J37" s="164">
        <f t="shared" si="0"/>
        <v>20</v>
      </c>
      <c r="K37" s="165" t="e">
        <f t="shared" si="1"/>
        <v>#VALUE!</v>
      </c>
      <c r="L37" s="194"/>
      <c r="M37" s="196"/>
      <c r="N37" s="168">
        <f t="shared" si="2"/>
      </c>
      <c r="O37" s="169">
        <f t="shared" si="3"/>
      </c>
      <c r="P37" s="170"/>
      <c r="Q37" s="171">
        <f t="shared" si="4"/>
      </c>
      <c r="R37" s="172">
        <f t="shared" si="5"/>
      </c>
      <c r="S37" s="172">
        <f t="shared" si="6"/>
      </c>
      <c r="T37" s="251" t="str">
        <f t="shared" si="7"/>
        <v>--</v>
      </c>
      <c r="U37" s="252" t="str">
        <f t="shared" si="8"/>
        <v>--</v>
      </c>
      <c r="V37" s="253" t="str">
        <f t="shared" si="9"/>
        <v>--</v>
      </c>
      <c r="W37" s="254" t="str">
        <f t="shared" si="10"/>
        <v>--</v>
      </c>
      <c r="X37" s="255" t="str">
        <f t="shared" si="11"/>
        <v>--</v>
      </c>
      <c r="Y37" s="256" t="str">
        <f t="shared" si="12"/>
        <v>--</v>
      </c>
      <c r="Z37" s="257" t="str">
        <f t="shared" si="13"/>
        <v>--</v>
      </c>
      <c r="AA37" s="258" t="str">
        <f t="shared" si="14"/>
        <v>--</v>
      </c>
      <c r="AB37" s="259" t="str">
        <f t="shared" si="15"/>
        <v>--</v>
      </c>
      <c r="AC37" s="260" t="str">
        <f t="shared" si="16"/>
        <v>--</v>
      </c>
      <c r="AD37" s="183">
        <f t="shared" si="17"/>
      </c>
      <c r="AE37" s="184">
        <f t="shared" si="18"/>
      </c>
      <c r="AF37" s="185"/>
    </row>
    <row r="38" spans="2:32" s="6" customFormat="1" ht="16.5" customHeight="1">
      <c r="B38" s="47"/>
      <c r="C38" s="142"/>
      <c r="D38" s="142"/>
      <c r="E38" s="142"/>
      <c r="F38" s="191"/>
      <c r="G38" s="192"/>
      <c r="H38" s="193"/>
      <c r="I38" s="192"/>
      <c r="J38" s="164">
        <f t="shared" si="0"/>
        <v>20</v>
      </c>
      <c r="K38" s="165" t="e">
        <f t="shared" si="1"/>
        <v>#VALUE!</v>
      </c>
      <c r="L38" s="194"/>
      <c r="M38" s="196"/>
      <c r="N38" s="168">
        <f t="shared" si="2"/>
      </c>
      <c r="O38" s="169">
        <f t="shared" si="3"/>
      </c>
      <c r="P38" s="170"/>
      <c r="Q38" s="171">
        <f t="shared" si="4"/>
      </c>
      <c r="R38" s="172">
        <f t="shared" si="5"/>
      </c>
      <c r="S38" s="172">
        <f t="shared" si="6"/>
      </c>
      <c r="T38" s="251" t="str">
        <f t="shared" si="7"/>
        <v>--</v>
      </c>
      <c r="U38" s="252" t="str">
        <f t="shared" si="8"/>
        <v>--</v>
      </c>
      <c r="V38" s="253" t="str">
        <f t="shared" si="9"/>
        <v>--</v>
      </c>
      <c r="W38" s="254" t="str">
        <f t="shared" si="10"/>
        <v>--</v>
      </c>
      <c r="X38" s="255" t="str">
        <f t="shared" si="11"/>
        <v>--</v>
      </c>
      <c r="Y38" s="256" t="str">
        <f t="shared" si="12"/>
        <v>--</v>
      </c>
      <c r="Z38" s="257" t="str">
        <f t="shared" si="13"/>
        <v>--</v>
      </c>
      <c r="AA38" s="258" t="str">
        <f t="shared" si="14"/>
        <v>--</v>
      </c>
      <c r="AB38" s="259" t="str">
        <f t="shared" si="15"/>
        <v>--</v>
      </c>
      <c r="AC38" s="260" t="str">
        <f t="shared" si="16"/>
        <v>--</v>
      </c>
      <c r="AD38" s="183">
        <f t="shared" si="17"/>
      </c>
      <c r="AE38" s="184">
        <f t="shared" si="18"/>
      </c>
      <c r="AF38" s="185"/>
    </row>
    <row r="39" spans="2:32" s="6" customFormat="1" ht="16.5" customHeight="1" thickBot="1">
      <c r="B39" s="47"/>
      <c r="C39" s="161"/>
      <c r="D39" s="197"/>
      <c r="E39" s="161"/>
      <c r="F39" s="199"/>
      <c r="G39" s="200"/>
      <c r="H39" s="201"/>
      <c r="I39" s="202"/>
      <c r="J39" s="203"/>
      <c r="K39" s="204"/>
      <c r="L39" s="205"/>
      <c r="M39" s="205"/>
      <c r="N39" s="206"/>
      <c r="O39" s="206"/>
      <c r="P39" s="207"/>
      <c r="Q39" s="208"/>
      <c r="R39" s="207"/>
      <c r="S39" s="207"/>
      <c r="T39" s="209"/>
      <c r="U39" s="210"/>
      <c r="V39" s="211"/>
      <c r="W39" s="212"/>
      <c r="X39" s="213"/>
      <c r="Y39" s="214"/>
      <c r="Z39" s="215"/>
      <c r="AA39" s="216"/>
      <c r="AB39" s="217"/>
      <c r="AC39" s="218"/>
      <c r="AD39" s="219"/>
      <c r="AE39" s="220"/>
      <c r="AF39" s="185"/>
    </row>
    <row r="40" spans="2:32" s="6" customFormat="1" ht="16.5" customHeight="1" thickBot="1" thickTop="1">
      <c r="B40" s="47"/>
      <c r="C40" s="221" t="s">
        <v>177</v>
      </c>
      <c r="D40" s="923" t="s">
        <v>280</v>
      </c>
      <c r="E40" s="221"/>
      <c r="F40" s="222"/>
      <c r="G40" s="223"/>
      <c r="H40" s="224"/>
      <c r="I40" s="225"/>
      <c r="J40" s="224"/>
      <c r="K40" s="226"/>
      <c r="L40" s="226"/>
      <c r="M40" s="226"/>
      <c r="N40" s="226"/>
      <c r="O40" s="226"/>
      <c r="P40" s="226"/>
      <c r="Q40" s="227"/>
      <c r="R40" s="226"/>
      <c r="S40" s="226"/>
      <c r="T40" s="228">
        <f aca="true" t="shared" si="19" ref="T40:AC40">SUM(T18:T39)</f>
        <v>2658.671862</v>
      </c>
      <c r="U40" s="229">
        <f t="shared" si="19"/>
        <v>0</v>
      </c>
      <c r="V40" s="230">
        <f t="shared" si="19"/>
        <v>0</v>
      </c>
      <c r="W40" s="230">
        <f t="shared" si="19"/>
        <v>0</v>
      </c>
      <c r="X40" s="230">
        <f t="shared" si="19"/>
        <v>0</v>
      </c>
      <c r="Y40" s="231">
        <f t="shared" si="19"/>
        <v>0</v>
      </c>
      <c r="Z40" s="231">
        <f t="shared" si="19"/>
        <v>0</v>
      </c>
      <c r="AA40" s="231">
        <f t="shared" si="19"/>
        <v>0</v>
      </c>
      <c r="AB40" s="232">
        <f t="shared" si="19"/>
        <v>0</v>
      </c>
      <c r="AC40" s="233">
        <f t="shared" si="19"/>
        <v>0</v>
      </c>
      <c r="AD40" s="234"/>
      <c r="AE40" s="235">
        <f>ROUND(SUM(AE18:AE39),2)</f>
        <v>2658.67</v>
      </c>
      <c r="AF40" s="185"/>
    </row>
    <row r="41" spans="2:32" s="6" customFormat="1" ht="16.5" customHeight="1" thickBot="1" thickTop="1">
      <c r="B41" s="236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8"/>
    </row>
    <row r="42" spans="2:32" ht="16.5" customHeight="1" thickTop="1">
      <c r="B42" s="239"/>
      <c r="C42" s="239"/>
      <c r="D42" s="239"/>
      <c r="AF42" s="239"/>
    </row>
  </sheetData>
  <sheetProtection password="CC12"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zoomScale="60" zoomScaleNormal="60" zoomScalePageLayoutView="0" workbookViewId="0" topLeftCell="A1">
      <selection activeCell="F22" sqref="F22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9.8515625" style="0" customWidth="1"/>
    <col min="5" max="5" width="45.7109375" style="0" customWidth="1"/>
    <col min="6" max="7" width="9.7109375" style="0" customWidth="1"/>
    <col min="8" max="8" width="3.7109375" style="0" customWidth="1"/>
    <col min="9" max="9" width="4.421875" style="0" hidden="1" customWidth="1"/>
    <col min="10" max="10" width="10.57421875" style="0" hidden="1" customWidth="1"/>
    <col min="11" max="12" width="15.7109375" style="0" customWidth="1"/>
    <col min="13" max="15" width="9.7109375" style="0" customWidth="1"/>
    <col min="16" max="16" width="8.7109375" style="0" customWidth="1"/>
    <col min="17" max="17" width="5.421875" style="0" customWidth="1"/>
    <col min="18" max="18" width="5.8515625" style="0" customWidth="1"/>
    <col min="19" max="20" width="11.421875" style="0" hidden="1" customWidth="1"/>
    <col min="21" max="21" width="5.8515625" style="0" hidden="1" customWidth="1"/>
    <col min="22" max="22" width="10.57421875" style="0" hidden="1" customWidth="1"/>
    <col min="23" max="26" width="5.140625" style="0" hidden="1" customWidth="1"/>
    <col min="27" max="27" width="11.421875" style="0" hidden="1" customWidth="1"/>
    <col min="28" max="28" width="12.421875" style="0" hidden="1" customWidth="1"/>
    <col min="29" max="29" width="9.7109375" style="0" customWidth="1"/>
    <col min="30" max="31" width="15.7109375" style="0" customWidth="1"/>
    <col min="32" max="32" width="30.421875" style="0" customWidth="1"/>
    <col min="33" max="33" width="3.140625" style="0" customWidth="1"/>
    <col min="34" max="34" width="3.57421875" style="0" customWidth="1"/>
    <col min="35" max="35" width="24.28125" style="0" customWidth="1"/>
    <col min="36" max="36" width="4.7109375" style="0" customWidth="1"/>
    <col min="37" max="37" width="7.57421875" style="0" customWidth="1"/>
    <col min="38" max="39" width="4.140625" style="0" customWidth="1"/>
    <col min="40" max="40" width="7.140625" style="0" customWidth="1"/>
    <col min="41" max="41" width="5.28125" style="0" customWidth="1"/>
    <col min="42" max="42" width="5.421875" style="0" customWidth="1"/>
    <col min="43" max="43" width="4.7109375" style="0" customWidth="1"/>
    <col min="44" max="44" width="5.28125" style="0" customWidth="1"/>
    <col min="45" max="46" width="13.28125" style="0" customWidth="1"/>
    <col min="47" max="47" width="6.57421875" style="0" customWidth="1"/>
    <col min="48" max="48" width="6.421875" style="0" customWidth="1"/>
    <col min="53" max="53" width="12.7109375" style="0" customWidth="1"/>
    <col min="57" max="57" width="21.00390625" style="0" customWidth="1"/>
  </cols>
  <sheetData>
    <row r="1" spans="1:31" s="2642" customFormat="1" ht="26.25">
      <c r="A1"/>
      <c r="C1"/>
      <c r="D1"/>
      <c r="F1"/>
      <c r="H1"/>
      <c r="J1"/>
      <c r="L1"/>
      <c r="N1"/>
      <c r="P1"/>
      <c r="R1"/>
      <c r="T1"/>
      <c r="V1"/>
      <c r="X1"/>
      <c r="Z1"/>
      <c r="AE1" s="2643"/>
    </row>
    <row r="2" spans="1:31" s="2642" customFormat="1" ht="26.25">
      <c r="A2" s="2644"/>
      <c r="B2" s="2645" t="str">
        <f>'TOT-0815'!B2</f>
        <v>ANEXO III al Memorándum D.T.E.E. N°   580 / 2016          .-</v>
      </c>
      <c r="C2" s="2645"/>
      <c r="D2" s="2645"/>
      <c r="E2" s="2645"/>
      <c r="F2" s="2645"/>
      <c r="G2" s="2645"/>
      <c r="H2" s="2645"/>
      <c r="I2" s="2645"/>
      <c r="J2" s="2645"/>
      <c r="K2" s="2645"/>
      <c r="L2" s="2645"/>
      <c r="M2" s="2645"/>
      <c r="N2" s="2645"/>
      <c r="O2" s="2645"/>
      <c r="P2" s="2645"/>
      <c r="Q2" s="2645"/>
      <c r="R2" s="2645"/>
      <c r="S2" s="2645"/>
      <c r="T2" s="2645"/>
      <c r="U2" s="2645"/>
      <c r="V2" s="2645"/>
      <c r="W2" s="2645"/>
      <c r="X2" s="2645"/>
      <c r="Y2" s="2645"/>
      <c r="Z2" s="2645"/>
      <c r="AA2" s="2645"/>
      <c r="AB2" s="2645"/>
      <c r="AC2" s="2645"/>
      <c r="AD2" s="2645"/>
      <c r="AE2" s="2645"/>
    </row>
    <row r="3" s="2647" customFormat="1" ht="12.75">
      <c r="A3" s="2646"/>
    </row>
    <row r="4" spans="1:2" s="2650" customFormat="1" ht="11.25">
      <c r="A4" s="2648" t="s">
        <v>2</v>
      </c>
      <c r="B4" s="2649"/>
    </row>
    <row r="5" spans="1:2" s="2650" customFormat="1" ht="11.25">
      <c r="A5" s="2648" t="s">
        <v>3</v>
      </c>
      <c r="B5" s="2649"/>
    </row>
    <row r="6" spans="1:2" s="2650" customFormat="1" ht="11.25">
      <c r="A6" s="2648"/>
      <c r="B6" s="2649"/>
    </row>
    <row r="7" spans="1:2" s="2650" customFormat="1" ht="11.25">
      <c r="A7" s="2648"/>
      <c r="B7" s="2649"/>
    </row>
    <row r="8" s="2647" customFormat="1" ht="13.5" thickBot="1"/>
    <row r="9" spans="2:31" s="2647" customFormat="1" ht="13.5" thickTop="1">
      <c r="B9" s="2651"/>
      <c r="C9" s="2652"/>
      <c r="D9" s="2652"/>
      <c r="E9" s="2652"/>
      <c r="F9" s="2653"/>
      <c r="G9" s="2652"/>
      <c r="H9" s="2652"/>
      <c r="I9" s="2652"/>
      <c r="J9" s="2652"/>
      <c r="K9" s="2652"/>
      <c r="L9" s="2652"/>
      <c r="M9" s="2652"/>
      <c r="N9" s="2652"/>
      <c r="O9" s="2652"/>
      <c r="P9" s="2652"/>
      <c r="Q9" s="2652"/>
      <c r="R9" s="2652"/>
      <c r="S9" s="2652"/>
      <c r="T9" s="2652"/>
      <c r="U9" s="2652"/>
      <c r="V9" s="2652"/>
      <c r="W9" s="2652"/>
      <c r="X9" s="2652"/>
      <c r="Y9" s="2652"/>
      <c r="Z9" s="2652"/>
      <c r="AA9" s="2652"/>
      <c r="AB9" s="2652"/>
      <c r="AC9" s="2652"/>
      <c r="AD9" s="2652"/>
      <c r="AE9" s="2654"/>
    </row>
    <row r="10" spans="2:31" s="2655" customFormat="1" ht="20.25">
      <c r="B10" s="2656"/>
      <c r="C10" s="2657"/>
      <c r="D10" s="2657"/>
      <c r="E10" s="2658" t="s">
        <v>25</v>
      </c>
      <c r="F10" s="2657"/>
      <c r="G10" s="2657"/>
      <c r="H10" s="2657"/>
      <c r="I10" s="2657"/>
      <c r="O10" s="2657"/>
      <c r="P10" s="2657"/>
      <c r="Q10" s="2659"/>
      <c r="R10" s="2659"/>
      <c r="S10" s="2657"/>
      <c r="T10" s="2657"/>
      <c r="U10" s="2657"/>
      <c r="V10" s="2657"/>
      <c r="W10" s="2657"/>
      <c r="X10" s="2657"/>
      <c r="Y10" s="2657"/>
      <c r="Z10" s="2657"/>
      <c r="AA10" s="2657"/>
      <c r="AB10" s="2657"/>
      <c r="AC10" s="2657"/>
      <c r="AD10" s="2657"/>
      <c r="AE10" s="2660"/>
    </row>
    <row r="11" spans="2:31" s="2647" customFormat="1" ht="12.75">
      <c r="B11" s="2661"/>
      <c r="C11" s="2662"/>
      <c r="D11" s="2662"/>
      <c r="E11" s="2662"/>
      <c r="F11" s="2662"/>
      <c r="G11" s="2662"/>
      <c r="H11" s="2662"/>
      <c r="I11" s="2662"/>
      <c r="J11" s="2662"/>
      <c r="K11" s="2662"/>
      <c r="L11" s="2662"/>
      <c r="M11" s="2662"/>
      <c r="N11" s="2662"/>
      <c r="O11" s="2662"/>
      <c r="P11" s="2662"/>
      <c r="Q11" s="2662"/>
      <c r="R11" s="2662"/>
      <c r="S11" s="2662"/>
      <c r="T11" s="2662"/>
      <c r="U11" s="2662"/>
      <c r="V11" s="2662"/>
      <c r="W11" s="2662"/>
      <c r="X11" s="2662"/>
      <c r="Y11" s="2662"/>
      <c r="Z11" s="2662"/>
      <c r="AA11" s="2662"/>
      <c r="AB11" s="2662"/>
      <c r="AC11" s="2662"/>
      <c r="AD11" s="2662"/>
      <c r="AE11" s="2663"/>
    </row>
    <row r="12" spans="2:31" s="2655" customFormat="1" ht="20.25">
      <c r="B12" s="2656"/>
      <c r="C12" s="2657"/>
      <c r="D12" s="2657"/>
      <c r="E12" s="2659" t="s">
        <v>26</v>
      </c>
      <c r="F12" s="2657"/>
      <c r="G12" s="2657"/>
      <c r="H12" s="2657"/>
      <c r="I12" s="2657"/>
      <c r="J12" s="2657"/>
      <c r="K12" s="2657"/>
      <c r="L12" s="2657"/>
      <c r="M12" s="2657"/>
      <c r="N12" s="2657"/>
      <c r="O12" s="2657"/>
      <c r="P12" s="2657"/>
      <c r="Q12" s="2657"/>
      <c r="R12" s="2657"/>
      <c r="S12" s="2657"/>
      <c r="T12" s="2657"/>
      <c r="U12" s="2657"/>
      <c r="V12" s="2657"/>
      <c r="W12" s="2657"/>
      <c r="X12" s="2657"/>
      <c r="Y12" s="2657"/>
      <c r="Z12" s="2657"/>
      <c r="AA12" s="2657"/>
      <c r="AB12" s="2657"/>
      <c r="AC12" s="2657"/>
      <c r="AD12" s="2657"/>
      <c r="AE12" s="2660"/>
    </row>
    <row r="13" spans="2:31" s="2655" customFormat="1" ht="20.25">
      <c r="B13" s="2656"/>
      <c r="C13" s="2657"/>
      <c r="D13" s="2657"/>
      <c r="E13" s="2659"/>
      <c r="F13" s="2657"/>
      <c r="G13" s="2657"/>
      <c r="H13" s="2657"/>
      <c r="I13" s="2657"/>
      <c r="J13" s="2657"/>
      <c r="K13" s="2657"/>
      <c r="L13" s="2657"/>
      <c r="M13" s="2657"/>
      <c r="N13" s="2657"/>
      <c r="O13" s="2657"/>
      <c r="P13" s="2657"/>
      <c r="Q13" s="2657"/>
      <c r="R13" s="2657"/>
      <c r="S13" s="2657"/>
      <c r="T13" s="2657"/>
      <c r="U13" s="2657"/>
      <c r="V13" s="2657"/>
      <c r="W13" s="2657"/>
      <c r="X13" s="2657"/>
      <c r="Y13" s="2657"/>
      <c r="Z13" s="2657"/>
      <c r="AA13" s="2657"/>
      <c r="AB13" s="2657"/>
      <c r="AC13" s="2657"/>
      <c r="AD13" s="2657"/>
      <c r="AE13" s="2660"/>
    </row>
    <row r="14" spans="2:31" s="2655" customFormat="1" ht="20.25">
      <c r="B14" s="2656"/>
      <c r="C14" s="2657"/>
      <c r="D14" s="2657"/>
      <c r="E14" s="265" t="s">
        <v>282</v>
      </c>
      <c r="F14" s="2657"/>
      <c r="G14" s="2657"/>
      <c r="H14" s="2657"/>
      <c r="I14" s="2657"/>
      <c r="J14" s="2657"/>
      <c r="K14" s="2657"/>
      <c r="L14" s="2657"/>
      <c r="M14" s="2657"/>
      <c r="N14" s="2657"/>
      <c r="O14" s="2657"/>
      <c r="P14" s="2657"/>
      <c r="Q14" s="2657"/>
      <c r="R14" s="2657"/>
      <c r="S14" s="2657"/>
      <c r="T14" s="2657"/>
      <c r="U14" s="2657"/>
      <c r="V14" s="2657"/>
      <c r="W14" s="2657"/>
      <c r="X14" s="2657"/>
      <c r="Y14" s="2657"/>
      <c r="Z14" s="2657"/>
      <c r="AA14" s="2657"/>
      <c r="AB14" s="2657"/>
      <c r="AC14" s="2657"/>
      <c r="AD14" s="2657"/>
      <c r="AE14" s="2660"/>
    </row>
    <row r="15" spans="2:31" s="2655" customFormat="1" ht="20.25">
      <c r="B15" s="2656"/>
      <c r="C15" s="2657"/>
      <c r="D15" s="2657"/>
      <c r="E15" s="2659"/>
      <c r="F15" s="2657"/>
      <c r="G15" s="2657"/>
      <c r="H15" s="2657"/>
      <c r="I15" s="2657"/>
      <c r="J15" s="2657"/>
      <c r="K15" s="2657"/>
      <c r="L15" s="2657"/>
      <c r="M15" s="2657"/>
      <c r="N15" s="2657"/>
      <c r="O15" s="2657"/>
      <c r="P15" s="2657"/>
      <c r="Q15" s="2657"/>
      <c r="R15" s="2657"/>
      <c r="S15" s="2657"/>
      <c r="T15" s="2657"/>
      <c r="U15" s="2657"/>
      <c r="V15" s="2657"/>
      <c r="W15" s="2657"/>
      <c r="X15" s="2657"/>
      <c r="Y15" s="2657"/>
      <c r="Z15" s="2657"/>
      <c r="AA15" s="2657"/>
      <c r="AB15" s="2657"/>
      <c r="AC15" s="2657"/>
      <c r="AD15" s="2657"/>
      <c r="AE15" s="2660"/>
    </row>
    <row r="16" spans="2:31" s="2647" customFormat="1" ht="12.75">
      <c r="B16" s="2661"/>
      <c r="C16" s="2662"/>
      <c r="D16" s="2662"/>
      <c r="E16" s="2662"/>
      <c r="F16" s="2662"/>
      <c r="G16" s="2662"/>
      <c r="H16" s="2662"/>
      <c r="I16" s="2662"/>
      <c r="J16" s="2662"/>
      <c r="K16" s="2662"/>
      <c r="L16" s="2662"/>
      <c r="M16" s="2662"/>
      <c r="N16" s="2662"/>
      <c r="O16" s="2662"/>
      <c r="P16" s="2662"/>
      <c r="Q16" s="2662"/>
      <c r="R16" s="2662"/>
      <c r="S16" s="2662"/>
      <c r="T16" s="2662"/>
      <c r="U16" s="2662"/>
      <c r="V16" s="2662"/>
      <c r="W16" s="2662"/>
      <c r="X16" s="2662"/>
      <c r="Y16" s="2662"/>
      <c r="Z16" s="2662"/>
      <c r="AA16" s="2662"/>
      <c r="AB16" s="2662"/>
      <c r="AC16" s="2662"/>
      <c r="AD16" s="2662"/>
      <c r="AE16" s="2663"/>
    </row>
    <row r="17" spans="2:31" s="2655" customFormat="1" ht="20.25">
      <c r="B17" s="2656"/>
      <c r="C17" s="2657"/>
      <c r="D17" s="2657"/>
      <c r="E17" s="2659" t="s">
        <v>379</v>
      </c>
      <c r="F17" s="2657"/>
      <c r="G17" s="2657"/>
      <c r="H17" s="2657"/>
      <c r="J17" s="2657"/>
      <c r="K17" s="2657"/>
      <c r="L17" s="2657"/>
      <c r="M17" s="2657"/>
      <c r="N17" s="2657"/>
      <c r="O17" s="2657"/>
      <c r="P17" s="2657"/>
      <c r="Q17" s="2659"/>
      <c r="R17" s="2659"/>
      <c r="S17" s="2657"/>
      <c r="T17" s="2657"/>
      <c r="U17" s="2657"/>
      <c r="V17" s="2657"/>
      <c r="W17" s="2657"/>
      <c r="X17" s="2657"/>
      <c r="Y17" s="2657"/>
      <c r="Z17" s="2657"/>
      <c r="AA17" s="2657"/>
      <c r="AB17" s="2657"/>
      <c r="AC17" s="2657"/>
      <c r="AD17" s="2657"/>
      <c r="AE17" s="2660"/>
    </row>
    <row r="18" spans="2:31" s="2647" customFormat="1" ht="12.75">
      <c r="B18" s="2661"/>
      <c r="C18" s="2662"/>
      <c r="D18" s="2662"/>
      <c r="E18" s="2662"/>
      <c r="I18" s="2664"/>
      <c r="J18" s="2664"/>
      <c r="K18" s="2664"/>
      <c r="L18" s="2664"/>
      <c r="M18" s="2664"/>
      <c r="N18" s="2664"/>
      <c r="O18" s="2664"/>
      <c r="P18" s="2664"/>
      <c r="Q18" s="2664"/>
      <c r="R18" s="2664"/>
      <c r="S18" s="2662"/>
      <c r="T18" s="2662"/>
      <c r="U18" s="2662"/>
      <c r="V18" s="2662"/>
      <c r="W18" s="2662"/>
      <c r="X18" s="2662"/>
      <c r="Y18" s="2662"/>
      <c r="Z18" s="2662"/>
      <c r="AA18" s="2662"/>
      <c r="AB18" s="2662"/>
      <c r="AC18" s="2662"/>
      <c r="AD18" s="2662"/>
      <c r="AE18" s="2663"/>
    </row>
    <row r="19" spans="2:31" s="2665" customFormat="1" ht="19.5">
      <c r="B19" s="2666" t="str">
        <f>'TOT-0815'!B14</f>
        <v>Desde el 01 al 31 de agosto de 2015</v>
      </c>
      <c r="C19" s="2667"/>
      <c r="D19" s="2667"/>
      <c r="E19" s="2667"/>
      <c r="F19" s="2667"/>
      <c r="G19" s="2667"/>
      <c r="H19" s="2667"/>
      <c r="I19" s="2667"/>
      <c r="J19" s="2667"/>
      <c r="K19" s="2667"/>
      <c r="L19" s="2667"/>
      <c r="M19" s="2667"/>
      <c r="N19" s="2667"/>
      <c r="O19" s="2668"/>
      <c r="P19" s="2668"/>
      <c r="Q19" s="2667"/>
      <c r="R19" s="2667"/>
      <c r="S19" s="2667"/>
      <c r="T19" s="2667"/>
      <c r="U19" s="2667"/>
      <c r="V19" s="2667"/>
      <c r="W19" s="2667"/>
      <c r="X19" s="2667"/>
      <c r="Y19" s="2667"/>
      <c r="Z19" s="2667"/>
      <c r="AA19" s="2667"/>
      <c r="AB19" s="2667"/>
      <c r="AC19" s="2667"/>
      <c r="AD19" s="2667"/>
      <c r="AE19" s="2669"/>
    </row>
    <row r="20" spans="2:31" s="2647" customFormat="1" ht="16.5" customHeight="1" thickBot="1">
      <c r="B20" s="2661"/>
      <c r="C20" s="2662"/>
      <c r="D20" s="2662"/>
      <c r="E20" s="2662"/>
      <c r="F20" s="2670"/>
      <c r="G20" s="2670"/>
      <c r="H20" s="2662"/>
      <c r="I20" s="2662"/>
      <c r="J20" s="2662"/>
      <c r="K20" s="2671"/>
      <c r="L20" s="2662"/>
      <c r="M20" s="2662"/>
      <c r="N20" s="2662"/>
      <c r="Q20" s="2662"/>
      <c r="R20" s="2662"/>
      <c r="S20" s="2662"/>
      <c r="T20" s="2662"/>
      <c r="U20" s="2662"/>
      <c r="V20" s="2662"/>
      <c r="W20" s="2662"/>
      <c r="X20" s="2662"/>
      <c r="Y20" s="2662"/>
      <c r="Z20" s="2662"/>
      <c r="AA20" s="2662"/>
      <c r="AB20" s="2662"/>
      <c r="AC20" s="2662"/>
      <c r="AD20" s="2662"/>
      <c r="AE20" s="2663"/>
    </row>
    <row r="21" spans="2:31" s="2647" customFormat="1" ht="16.5" customHeight="1" thickBot="1" thickTop="1">
      <c r="B21" s="2661"/>
      <c r="C21" s="2662"/>
      <c r="D21" s="2662"/>
      <c r="E21" s="2672" t="s">
        <v>28</v>
      </c>
      <c r="F21" s="2673">
        <v>277.97</v>
      </c>
      <c r="G21" s="2674"/>
      <c r="H21" s="2662"/>
      <c r="I21" s="2662"/>
      <c r="J21" s="2662"/>
      <c r="K21" s="2662"/>
      <c r="L21" s="2662"/>
      <c r="M21" s="2662"/>
      <c r="N21" s="2662"/>
      <c r="O21" s="2662"/>
      <c r="P21" s="2662"/>
      <c r="Q21" s="2662"/>
      <c r="R21" s="2662"/>
      <c r="S21" s="2662"/>
      <c r="T21" s="2662"/>
      <c r="U21" s="2662"/>
      <c r="V21" s="2662"/>
      <c r="W21" s="2662"/>
      <c r="X21" s="2662"/>
      <c r="Y21" s="2662"/>
      <c r="Z21" s="2662"/>
      <c r="AA21" s="2662"/>
      <c r="AB21" s="2662"/>
      <c r="AC21" s="2662"/>
      <c r="AD21" s="2662"/>
      <c r="AE21" s="2663"/>
    </row>
    <row r="22" spans="2:31" s="2647" customFormat="1" ht="16.5" customHeight="1" thickBot="1" thickTop="1">
      <c r="B22" s="2661"/>
      <c r="C22" s="2662"/>
      <c r="D22" s="2662"/>
      <c r="E22" s="2672" t="s">
        <v>29</v>
      </c>
      <c r="F22" s="2673" t="s">
        <v>378</v>
      </c>
      <c r="G22" s="2674"/>
      <c r="H22" s="2662"/>
      <c r="I22" s="2662"/>
      <c r="J22" s="2662"/>
      <c r="K22" s="2675"/>
      <c r="L22" s="2676"/>
      <c r="M22" s="2662"/>
      <c r="N22" s="2662"/>
      <c r="O22" s="2662"/>
      <c r="P22" s="2662"/>
      <c r="Q22" s="2662"/>
      <c r="R22" s="2662"/>
      <c r="S22" s="2662"/>
      <c r="T22" s="2662"/>
      <c r="U22" s="2662"/>
      <c r="V22" s="2662"/>
      <c r="W22" s="2677"/>
      <c r="X22" s="2677"/>
      <c r="Y22" s="2677"/>
      <c r="Z22" s="2677"/>
      <c r="AA22" s="2677"/>
      <c r="AB22" s="2677"/>
      <c r="AC22" s="2677"/>
      <c r="AE22" s="2663"/>
    </row>
    <row r="23" spans="2:31" s="2647" customFormat="1" ht="16.5" customHeight="1" thickBot="1" thickTop="1">
      <c r="B23" s="2661"/>
      <c r="C23" s="2662"/>
      <c r="D23" s="2662"/>
      <c r="E23" s="2662"/>
      <c r="F23" s="2678"/>
      <c r="G23" s="2662"/>
      <c r="H23" s="2662"/>
      <c r="I23" s="2662"/>
      <c r="J23" s="2662"/>
      <c r="K23" s="2662"/>
      <c r="L23" s="2662"/>
      <c r="M23" s="2662"/>
      <c r="N23" s="2662"/>
      <c r="O23" s="2679"/>
      <c r="P23" s="2662"/>
      <c r="Q23" s="2662"/>
      <c r="R23" s="2662"/>
      <c r="S23" s="2662"/>
      <c r="T23" s="2662"/>
      <c r="U23" s="2662"/>
      <c r="V23" s="2662"/>
      <c r="W23" s="2662"/>
      <c r="X23" s="2662"/>
      <c r="Y23" s="2662"/>
      <c r="Z23" s="2662"/>
      <c r="AA23" s="2662"/>
      <c r="AB23" s="2662"/>
      <c r="AC23" s="2662"/>
      <c r="AD23" s="2662"/>
      <c r="AE23" s="2663"/>
    </row>
    <row r="24" spans="2:31" s="2647" customFormat="1" ht="33.75" customHeight="1" thickBot="1" thickTop="1">
      <c r="B24" s="2661"/>
      <c r="C24" s="2680" t="s">
        <v>30</v>
      </c>
      <c r="D24" s="2680" t="s">
        <v>31</v>
      </c>
      <c r="E24" s="2681" t="s">
        <v>5</v>
      </c>
      <c r="F24" s="2682" t="s">
        <v>33</v>
      </c>
      <c r="G24" s="2683" t="s">
        <v>34</v>
      </c>
      <c r="H24" s="2684" t="s">
        <v>35</v>
      </c>
      <c r="I24" s="2685" t="s">
        <v>36</v>
      </c>
      <c r="J24" s="2686" t="s">
        <v>37</v>
      </c>
      <c r="K24" s="2681" t="s">
        <v>38</v>
      </c>
      <c r="L24" s="2687" t="s">
        <v>39</v>
      </c>
      <c r="M24" s="2688" t="s">
        <v>40</v>
      </c>
      <c r="N24" s="2683" t="s">
        <v>41</v>
      </c>
      <c r="O24" s="2688" t="s">
        <v>176</v>
      </c>
      <c r="P24" s="2683" t="s">
        <v>42</v>
      </c>
      <c r="Q24" s="2687" t="s">
        <v>43</v>
      </c>
      <c r="R24" s="2681" t="s">
        <v>44</v>
      </c>
      <c r="S24" s="2689" t="s">
        <v>45</v>
      </c>
      <c r="T24" s="2690" t="s">
        <v>46</v>
      </c>
      <c r="U24" s="2691" t="s">
        <v>47</v>
      </c>
      <c r="V24" s="2692"/>
      <c r="W24" s="2693"/>
      <c r="X24" s="2694" t="s">
        <v>48</v>
      </c>
      <c r="Y24" s="2695"/>
      <c r="Z24" s="2696"/>
      <c r="AA24" s="2697" t="s">
        <v>49</v>
      </c>
      <c r="AB24" s="2698" t="s">
        <v>50</v>
      </c>
      <c r="AC24" s="2699" t="s">
        <v>51</v>
      </c>
      <c r="AD24" s="2699" t="s">
        <v>52</v>
      </c>
      <c r="AE24" s="2700"/>
    </row>
    <row r="25" spans="2:31" s="2647" customFormat="1" ht="16.5" customHeight="1" thickTop="1">
      <c r="B25" s="2661"/>
      <c r="C25" s="2701"/>
      <c r="D25" s="2701"/>
      <c r="E25" s="1012"/>
      <c r="F25" s="1013"/>
      <c r="G25" s="1014"/>
      <c r="H25" s="1013"/>
      <c r="I25" s="2702"/>
      <c r="J25" s="2703"/>
      <c r="K25" s="1045"/>
      <c r="L25" s="1046"/>
      <c r="M25" s="2704"/>
      <c r="N25" s="2705"/>
      <c r="O25" s="2706"/>
      <c r="P25" s="2707"/>
      <c r="Q25" s="2708"/>
      <c r="R25" s="2708"/>
      <c r="S25" s="2709"/>
      <c r="T25" s="2710"/>
      <c r="U25" s="2711"/>
      <c r="V25" s="2712"/>
      <c r="W25" s="2713"/>
      <c r="X25" s="2714"/>
      <c r="Y25" s="2715"/>
      <c r="Z25" s="2716"/>
      <c r="AA25" s="2717"/>
      <c r="AB25" s="2718"/>
      <c r="AC25" s="2719"/>
      <c r="AD25" s="2720"/>
      <c r="AE25" s="2721"/>
    </row>
    <row r="26" spans="2:31" s="2647" customFormat="1" ht="16.5" customHeight="1">
      <c r="B26" s="2661"/>
      <c r="C26" s="161">
        <v>14</v>
      </c>
      <c r="D26" s="161">
        <v>291642</v>
      </c>
      <c r="E26" s="186" t="s">
        <v>279</v>
      </c>
      <c r="F26" s="187">
        <v>500</v>
      </c>
      <c r="G26" s="188">
        <v>46.63</v>
      </c>
      <c r="H26" s="187" t="s">
        <v>190</v>
      </c>
      <c r="I26" s="2702">
        <f>IF(H26="A",200,IF(H26="B",60,20))</f>
        <v>20</v>
      </c>
      <c r="J26" s="2703">
        <f>IF(F26=500,IF(G26&lt;100,100*$F$21/100,G26*$F$21/100),IF(G26&lt;100,100*$F$22/100,G26*$F$22/100))</f>
        <v>277.97</v>
      </c>
      <c r="K26" s="189">
        <v>42246.75833333333</v>
      </c>
      <c r="L26" s="190">
        <v>42246.84305555555</v>
      </c>
      <c r="M26" s="2704">
        <f>IF(E26="","",(L26-K26)*24)</f>
        <v>2.0333333333255723</v>
      </c>
      <c r="N26" s="2705">
        <f>IF(E26="","",ROUND((L26-K26)*24*60,0))</f>
        <v>122</v>
      </c>
      <c r="O26" s="2706" t="s">
        <v>193</v>
      </c>
      <c r="P26" s="2707" t="str">
        <f>IF(E26="","","--")</f>
        <v>--</v>
      </c>
      <c r="Q26" s="2708" t="str">
        <f>IF(E26="","","NO")</f>
        <v>NO</v>
      </c>
      <c r="R26" s="2708" t="str">
        <f>IF(E26="","",IF(OR(O26="P",O26="RP"),"--","NO"))</f>
        <v>NO</v>
      </c>
      <c r="S26" s="2709" t="str">
        <f>IF(O26="P",J26*I26*ROUND(N26/60,2)*0.01,"--")</f>
        <v>--</v>
      </c>
      <c r="T26" s="2710" t="str">
        <f>IF(O26="RP",J26*I26*ROUND(N26/60,2)*0.01*P26/100,"--")</f>
        <v>--</v>
      </c>
      <c r="U26" s="2711">
        <v>0</v>
      </c>
      <c r="V26" s="2712">
        <f>IF(AND(O26="F",N26&gt;=10),J26*I26*IF(Q26="SI",1.2,1)*IF(N26&lt;=300,ROUND(N26/60,2),5),"--")</f>
        <v>11285.582</v>
      </c>
      <c r="W26" s="2713" t="str">
        <f>IF(AND(O26="F",N26&gt;300),(ROUND(N26/60,2)-5)*J26*I26*0.1*IF(Q26="SI",1.2,1),"--")</f>
        <v>--</v>
      </c>
      <c r="X26" s="2714" t="str">
        <f>IF(AND(O26="R",R26="NO"),J26*I26*P26/100*IF(Q26="SI",1.2,1),"--")</f>
        <v>--</v>
      </c>
      <c r="Y26" s="2715" t="str">
        <f>IF(AND(O26="R",N26&gt;=10),J26*I26*P26/100*IF(Q26="SI",1.2,1)*IF(N26&lt;=300,ROUND(N26/60,2),5),"--")</f>
        <v>--</v>
      </c>
      <c r="Z26" s="2716" t="str">
        <f>IF(AND(O26="R",N26&gt;300),(ROUND(N26/60,2)-5)*J26*I26*0.1*P26/100*IF(Q26="SI",1.2,1),"--")</f>
        <v>--</v>
      </c>
      <c r="AA26" s="2717" t="str">
        <f>IF(O26="RF",ROUND(N26/60,2)*J26*I26*0.1*IF(Q26="SI",1.2,1),"--")</f>
        <v>--</v>
      </c>
      <c r="AB26" s="2718" t="str">
        <f>IF(O26="RR",ROUND(N26/60,2)*J26*I26*0.1*P26/100*IF(Q26="SI",1.2,1),"--")</f>
        <v>--</v>
      </c>
      <c r="AC26" s="2722" t="str">
        <f>IF(E26="","","SI")</f>
        <v>SI</v>
      </c>
      <c r="AD26" s="2720">
        <f>IF(E26="","",SUM(S26:AB26)*IF(AC26="SI",1,2))</f>
        <v>11285.582</v>
      </c>
      <c r="AE26" s="2721"/>
    </row>
    <row r="27" spans="2:31" s="2647" customFormat="1" ht="16.5" customHeight="1">
      <c r="B27" s="2661"/>
      <c r="C27" s="2723"/>
      <c r="D27" s="2723"/>
      <c r="E27" s="2701"/>
      <c r="F27" s="2724"/>
      <c r="G27" s="2725"/>
      <c r="H27" s="2724"/>
      <c r="I27" s="2702"/>
      <c r="J27" s="2703"/>
      <c r="K27" s="2726"/>
      <c r="L27" s="2727"/>
      <c r="M27" s="2704"/>
      <c r="N27" s="2705"/>
      <c r="O27" s="2706"/>
      <c r="P27" s="2707"/>
      <c r="Q27" s="2708"/>
      <c r="R27" s="2708"/>
      <c r="S27" s="2709"/>
      <c r="T27" s="2710"/>
      <c r="U27" s="2711"/>
      <c r="V27" s="2712"/>
      <c r="W27" s="2713"/>
      <c r="X27" s="2714"/>
      <c r="Y27" s="2715"/>
      <c r="Z27" s="2716"/>
      <c r="AA27" s="2717"/>
      <c r="AB27" s="2718"/>
      <c r="AC27" s="2722"/>
      <c r="AD27" s="2720"/>
      <c r="AE27" s="2721"/>
    </row>
    <row r="28" spans="2:31" s="2647" customFormat="1" ht="16.5" customHeight="1">
      <c r="B28" s="2661"/>
      <c r="C28" s="2701"/>
      <c r="D28" s="2701"/>
      <c r="E28" s="2701"/>
      <c r="F28" s="2724"/>
      <c r="G28" s="2725"/>
      <c r="H28" s="2724"/>
      <c r="I28" s="2702">
        <f>IF(H28="A",200,IF(H28="B",60,20))</f>
        <v>20</v>
      </c>
      <c r="J28" s="2703" t="e">
        <f>IF(F28=500,IF(G28&lt;100,100*$F$21/100,G28*$F$21/100),IF(G28&lt;100,100*$F$22/100,G28*$F$22/100))</f>
        <v>#VALUE!</v>
      </c>
      <c r="K28" s="2726"/>
      <c r="L28" s="2727"/>
      <c r="M28" s="2704">
        <f>IF(E28="","",(L28-K28)*24)</f>
      </c>
      <c r="N28" s="2705">
        <f>IF(E28="","",ROUND((L28-K28)*24*60,0))</f>
      </c>
      <c r="O28" s="2706"/>
      <c r="P28" s="2707">
        <f>IF(E28="","","--")</f>
      </c>
      <c r="Q28" s="2708">
        <f>IF(E28="","","NO")</f>
      </c>
      <c r="R28" s="2708">
        <f>IF(E28="","",IF(OR(O28="P",O28="RP"),"--","NO"))</f>
      </c>
      <c r="S28" s="2709" t="str">
        <f>IF(O28="P",J28*I28*ROUND(N28/60,2)*0.01,"--")</f>
        <v>--</v>
      </c>
      <c r="T28" s="2710" t="str">
        <f>IF(O28="RP",J28*I28*ROUND(N28/60,2)*0.01*P28/100,"--")</f>
        <v>--</v>
      </c>
      <c r="U28" s="2711">
        <v>0</v>
      </c>
      <c r="V28" s="2712" t="str">
        <f>IF(AND(O28="F",N28&gt;=10),J28*I28*IF(Q28="SI",1.2,1)*IF(N28&lt;=300,ROUND(N28/60,2),5),"--")</f>
        <v>--</v>
      </c>
      <c r="W28" s="2713" t="str">
        <f>IF(AND(O28="F",N28&gt;300),(ROUND(N28/60,2)-5)*J28*I28*0.1*IF(Q28="SI",1.2,1),"--")</f>
        <v>--</v>
      </c>
      <c r="X28" s="2714" t="str">
        <f>IF(AND(O28="R",R28="NO"),J28*I28*P28/100*IF(Q28="SI",1.2,1),"--")</f>
        <v>--</v>
      </c>
      <c r="Y28" s="2715" t="str">
        <f>IF(AND(O28="R",N28&gt;=10),J28*I28*P28/100*IF(Q28="SI",1.2,1)*IF(N28&lt;=300,ROUND(N28/60,2),5),"--")</f>
        <v>--</v>
      </c>
      <c r="Z28" s="2716" t="str">
        <f>IF(AND(O28="R",N28&gt;300),(ROUND(N28/60,2)-5)*J28*I28*0.1*P28/100*IF(Q28="SI",1.2,1),"--")</f>
        <v>--</v>
      </c>
      <c r="AA28" s="2717" t="str">
        <f>IF(O28="RF",ROUND(N28/60,2)*J28*I28*0.1*IF(Q28="SI",1.2,1),"--")</f>
        <v>--</v>
      </c>
      <c r="AB28" s="2718" t="str">
        <f>IF(O28="RR",ROUND(N28/60,2)*J28*I28*0.1*P28/100*IF(Q28="SI",1.2,1),"--")</f>
        <v>--</v>
      </c>
      <c r="AC28" s="2719">
        <f>IF(E28="","","SI")</f>
      </c>
      <c r="AD28" s="2720">
        <f>IF(E28="","",SUM(S28:AB28)*IF(AC28="SI",1,2))</f>
      </c>
      <c r="AE28" s="2721"/>
    </row>
    <row r="29" spans="2:31" s="2647" customFormat="1" ht="16.5" customHeight="1" thickBot="1">
      <c r="B29" s="2661"/>
      <c r="C29" s="2701"/>
      <c r="D29" s="2728"/>
      <c r="E29" s="2728"/>
      <c r="F29" s="2729"/>
      <c r="G29" s="2730"/>
      <c r="H29" s="2731"/>
      <c r="I29" s="2732"/>
      <c r="J29" s="2733"/>
      <c r="K29" s="2734"/>
      <c r="L29" s="2734"/>
      <c r="M29" s="2735"/>
      <c r="N29" s="2735"/>
      <c r="O29" s="2736"/>
      <c r="P29" s="2737"/>
      <c r="Q29" s="2736"/>
      <c r="R29" s="2736"/>
      <c r="S29" s="2738"/>
      <c r="T29" s="2739"/>
      <c r="U29" s="2740"/>
      <c r="V29" s="2741"/>
      <c r="W29" s="2742"/>
      <c r="X29" s="2743"/>
      <c r="Y29" s="2744"/>
      <c r="Z29" s="2745"/>
      <c r="AA29" s="2746"/>
      <c r="AB29" s="2747"/>
      <c r="AC29" s="2748"/>
      <c r="AD29" s="2749"/>
      <c r="AE29" s="2721"/>
    </row>
    <row r="30" spans="2:31" s="2647" customFormat="1" ht="16.5" customHeight="1" thickBot="1" thickTop="1">
      <c r="B30" s="2661"/>
      <c r="C30" s="2750" t="s">
        <v>177</v>
      </c>
      <c r="D30" s="2751" t="s">
        <v>284</v>
      </c>
      <c r="F30" s="2752"/>
      <c r="G30" s="2678"/>
      <c r="H30" s="2753"/>
      <c r="I30" s="2678"/>
      <c r="J30" s="2754"/>
      <c r="K30" s="2754"/>
      <c r="L30" s="2754"/>
      <c r="M30" s="2754"/>
      <c r="N30" s="2754"/>
      <c r="O30" s="2754"/>
      <c r="P30" s="2755"/>
      <c r="Q30" s="2754"/>
      <c r="R30" s="2754"/>
      <c r="S30" s="2756">
        <f aca="true" t="shared" si="0" ref="S30:AB30">SUM(S25:S29)</f>
        <v>0</v>
      </c>
      <c r="T30" s="2757">
        <f t="shared" si="0"/>
        <v>0</v>
      </c>
      <c r="U30" s="2758">
        <f t="shared" si="0"/>
        <v>0</v>
      </c>
      <c r="V30" s="2758">
        <f t="shared" si="0"/>
        <v>11285.582</v>
      </c>
      <c r="W30" s="2758">
        <f t="shared" si="0"/>
        <v>0</v>
      </c>
      <c r="X30" s="2759">
        <f t="shared" si="0"/>
        <v>0</v>
      </c>
      <c r="Y30" s="2759">
        <f t="shared" si="0"/>
        <v>0</v>
      </c>
      <c r="Z30" s="2759">
        <f t="shared" si="0"/>
        <v>0</v>
      </c>
      <c r="AA30" s="2760">
        <f t="shared" si="0"/>
        <v>0</v>
      </c>
      <c r="AB30" s="2761">
        <f t="shared" si="0"/>
        <v>0</v>
      </c>
      <c r="AC30" s="2762"/>
      <c r="AD30" s="2763">
        <f>ROUND(SUM(AD25:AD29),2)</f>
        <v>11285.58</v>
      </c>
      <c r="AE30" s="2721"/>
    </row>
    <row r="31" spans="2:31" s="2766" customFormat="1" ht="9.75" thickTop="1">
      <c r="B31" s="2764"/>
      <c r="C31" s="2765"/>
      <c r="D31" s="2751"/>
      <c r="F31" s="2767"/>
      <c r="G31" s="2768"/>
      <c r="H31" s="2769"/>
      <c r="I31" s="2768"/>
      <c r="J31" s="2770"/>
      <c r="K31" s="2770"/>
      <c r="L31" s="2770"/>
      <c r="M31" s="2770"/>
      <c r="N31" s="2770"/>
      <c r="O31" s="2770"/>
      <c r="P31" s="2771"/>
      <c r="Q31" s="2770"/>
      <c r="R31" s="2770"/>
      <c r="S31" s="2772"/>
      <c r="T31" s="2772"/>
      <c r="U31" s="2772"/>
      <c r="V31" s="2772"/>
      <c r="W31" s="2772"/>
      <c r="X31" s="2772"/>
      <c r="Y31" s="2772"/>
      <c r="Z31" s="2772"/>
      <c r="AA31" s="2772"/>
      <c r="AB31" s="2772"/>
      <c r="AC31" s="2772"/>
      <c r="AD31" s="2773"/>
      <c r="AE31" s="2774"/>
    </row>
    <row r="32" spans="2:31" s="2647" customFormat="1" ht="16.5" customHeight="1" thickBot="1">
      <c r="B32" s="2775"/>
      <c r="C32" s="2776"/>
      <c r="D32" s="2776"/>
      <c r="E32" s="2776"/>
      <c r="F32" s="2776"/>
      <c r="G32" s="2776"/>
      <c r="H32" s="2776"/>
      <c r="I32" s="2776"/>
      <c r="J32" s="2776"/>
      <c r="K32" s="2776"/>
      <c r="L32" s="2776"/>
      <c r="M32" s="2776"/>
      <c r="N32" s="2776"/>
      <c r="O32" s="2776"/>
      <c r="P32" s="2776"/>
      <c r="Q32" s="2776"/>
      <c r="R32" s="2776"/>
      <c r="S32" s="2776"/>
      <c r="T32" s="2776"/>
      <c r="U32" s="2776"/>
      <c r="V32" s="2776"/>
      <c r="W32" s="2776"/>
      <c r="X32" s="2776"/>
      <c r="Y32" s="2776"/>
      <c r="Z32" s="2776"/>
      <c r="AA32" s="2776"/>
      <c r="AB32" s="2776"/>
      <c r="AC32" s="2776"/>
      <c r="AD32" s="2776"/>
      <c r="AE32" s="2777"/>
    </row>
    <row r="33" spans="2:31" ht="16.5" customHeight="1" thickTop="1">
      <c r="B33" s="2778"/>
      <c r="AE33" s="2778"/>
    </row>
  </sheetData>
  <sheetProtection/>
  <printOptions/>
  <pageMargins left="0.75" right="0.75" top="1" bottom="1" header="0" footer="0"/>
  <pageSetup fitToHeight="1" fitToWidth="1" horizontalDpi="600" verticalDpi="600" orientation="landscape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AF43"/>
  <sheetViews>
    <sheetView zoomScale="80" zoomScaleNormal="80" zoomScalePageLayoutView="0" workbookViewId="0" topLeftCell="A1">
      <selection activeCell="G14" sqref="G14"/>
    </sheetView>
  </sheetViews>
  <sheetFormatPr defaultColWidth="11.421875" defaultRowHeight="12.75"/>
  <cols>
    <col min="1" max="2" width="4.140625" style="7" customWidth="1"/>
    <col min="3" max="3" width="5.421875" style="7" customWidth="1"/>
    <col min="4" max="5" width="13.7109375" style="7" customWidth="1"/>
    <col min="6" max="6" width="45.7109375" style="7" customWidth="1"/>
    <col min="7" max="8" width="9.7109375" style="7" customWidth="1"/>
    <col min="9" max="9" width="3.8515625" style="7" customWidth="1"/>
    <col min="10" max="10" width="3.421875" style="7" hidden="1" customWidth="1"/>
    <col min="11" max="11" width="10.28125" style="7" hidden="1" customWidth="1"/>
    <col min="12" max="13" width="16.421875" style="7" customWidth="1"/>
    <col min="14" max="16" width="9.7109375" style="7" customWidth="1"/>
    <col min="17" max="17" width="8.7109375" style="7" customWidth="1"/>
    <col min="18" max="18" width="5.421875" style="7" customWidth="1"/>
    <col min="19" max="19" width="5.7109375" style="7" bestFit="1" customWidth="1"/>
    <col min="20" max="21" width="11.57421875" style="7" hidden="1" customWidth="1"/>
    <col min="22" max="23" width="10.00390625" style="7" hidden="1" customWidth="1"/>
    <col min="24" max="27" width="5.00390625" style="7" hidden="1" customWidth="1"/>
    <col min="28" max="28" width="11.57421875" style="7" hidden="1" customWidth="1"/>
    <col min="29" max="29" width="12.7109375" style="7" hidden="1" customWidth="1"/>
    <col min="30" max="30" width="9.7109375" style="7" customWidth="1"/>
    <col min="31" max="31" width="15.7109375" style="7" customWidth="1"/>
    <col min="32" max="32" width="4.140625" style="7" customWidth="1"/>
    <col min="33" max="33" width="30.421875" style="7" customWidth="1"/>
    <col min="34" max="34" width="3.140625" style="7" customWidth="1"/>
    <col min="35" max="35" width="3.57421875" style="7" customWidth="1"/>
    <col min="36" max="36" width="24.28125" style="7" customWidth="1"/>
    <col min="37" max="37" width="4.7109375" style="7" customWidth="1"/>
    <col min="38" max="38" width="7.57421875" style="7" customWidth="1"/>
    <col min="39" max="40" width="4.140625" style="7" customWidth="1"/>
    <col min="41" max="41" width="7.140625" style="7" customWidth="1"/>
    <col min="42" max="42" width="5.28125" style="7" customWidth="1"/>
    <col min="43" max="43" width="5.421875" style="7" customWidth="1"/>
    <col min="44" max="44" width="4.7109375" style="7" customWidth="1"/>
    <col min="45" max="45" width="5.28125" style="7" customWidth="1"/>
    <col min="46" max="47" width="13.28125" style="7" customWidth="1"/>
    <col min="48" max="48" width="6.57421875" style="7" customWidth="1"/>
    <col min="49" max="49" width="6.421875" style="7" customWidth="1"/>
    <col min="50" max="53" width="11.421875" style="7" customWidth="1"/>
    <col min="54" max="54" width="12.7109375" style="7" customWidth="1"/>
    <col min="55" max="57" width="11.421875" style="7" customWidth="1"/>
    <col min="58" max="58" width="21.00390625" style="7" customWidth="1"/>
    <col min="59" max="16384" width="11.421875" style="7" customWidth="1"/>
  </cols>
  <sheetData>
    <row r="1" spans="1:32" s="3" customFormat="1" ht="26.25">
      <c r="A1" s="7"/>
      <c r="E1" s="7"/>
      <c r="G1" s="7"/>
      <c r="I1" s="7"/>
      <c r="K1" s="7"/>
      <c r="M1" s="7"/>
      <c r="O1" s="7"/>
      <c r="Q1" s="7"/>
      <c r="S1" s="7"/>
      <c r="U1" s="7"/>
      <c r="W1" s="7"/>
      <c r="Y1" s="7"/>
      <c r="AA1" s="7"/>
      <c r="AF1" s="5"/>
    </row>
    <row r="2" spans="1:32" s="3" customFormat="1" ht="26.25">
      <c r="A2" s="80"/>
      <c r="B2" s="2" t="str">
        <f>+'TOT-0815'!B2</f>
        <v>ANEXO III al Memorándum D.T.E.E. N°   580 / 2016          .-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6" customFormat="1" ht="23.25" customHeight="1">
      <c r="A3" s="81"/>
    </row>
    <row r="4" spans="1:4" s="10" customFormat="1" ht="11.25">
      <c r="A4" s="9" t="s">
        <v>2</v>
      </c>
      <c r="B4" s="82"/>
      <c r="C4" s="82"/>
      <c r="D4" s="82"/>
    </row>
    <row r="5" spans="1:4" s="10" customFormat="1" ht="11.25">
      <c r="A5" s="9" t="s">
        <v>3</v>
      </c>
      <c r="B5" s="82"/>
      <c r="C5" s="82"/>
      <c r="D5" s="82"/>
    </row>
    <row r="6" s="6" customFormat="1" ht="13.5" thickBot="1"/>
    <row r="7" spans="2:32" s="6" customFormat="1" ht="13.5" thickTop="1">
      <c r="B7" s="83"/>
      <c r="C7" s="84"/>
      <c r="D7" s="84"/>
      <c r="E7" s="84"/>
      <c r="F7" s="84"/>
      <c r="G7" s="85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6"/>
    </row>
    <row r="8" spans="2:32" s="13" customFormat="1" ht="20.25">
      <c r="B8" s="87"/>
      <c r="C8" s="16"/>
      <c r="D8" s="16"/>
      <c r="E8" s="16"/>
      <c r="F8" s="88" t="s">
        <v>25</v>
      </c>
      <c r="G8" s="16"/>
      <c r="H8" s="16"/>
      <c r="I8" s="16"/>
      <c r="J8" s="16"/>
      <c r="P8" s="16"/>
      <c r="Q8" s="16"/>
      <c r="R8" s="89"/>
      <c r="S8" s="89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90"/>
    </row>
    <row r="9" spans="2:32" s="6" customFormat="1" ht="16.5" customHeight="1">
      <c r="B9" s="4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91"/>
    </row>
    <row r="10" spans="2:32" s="240" customFormat="1" ht="33" customHeight="1">
      <c r="B10" s="241"/>
      <c r="C10" s="242"/>
      <c r="D10" s="242"/>
      <c r="E10" s="242"/>
      <c r="F10" s="243" t="s">
        <v>26</v>
      </c>
      <c r="G10" s="242"/>
      <c r="H10" s="242"/>
      <c r="I10" s="242"/>
      <c r="K10" s="242"/>
      <c r="L10" s="242"/>
      <c r="M10" s="242"/>
      <c r="N10" s="242"/>
      <c r="O10" s="242"/>
      <c r="P10" s="242"/>
      <c r="Q10" s="242"/>
      <c r="R10" s="243"/>
      <c r="S10" s="243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4"/>
    </row>
    <row r="11" spans="2:32" s="245" customFormat="1" ht="33" customHeight="1">
      <c r="B11" s="246"/>
      <c r="C11" s="247"/>
      <c r="D11" s="247"/>
      <c r="E11" s="247"/>
      <c r="F11" s="265" t="s">
        <v>283</v>
      </c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9"/>
    </row>
    <row r="12" spans="2:32" s="26" customFormat="1" ht="19.5">
      <c r="B12" s="27" t="str">
        <f>'TOT-0815'!B14</f>
        <v>Desde el 01 al 31 de agosto de 2015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93"/>
      <c r="Q12" s="93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94"/>
    </row>
    <row r="13" spans="2:32" s="6" customFormat="1" ht="16.5" customHeight="1" thickBot="1">
      <c r="B13" s="47"/>
      <c r="C13" s="8"/>
      <c r="D13" s="8"/>
      <c r="E13" s="8"/>
      <c r="F13" s="8"/>
      <c r="G13" s="77"/>
      <c r="H13" s="77"/>
      <c r="I13" s="8"/>
      <c r="J13" s="8"/>
      <c r="K13" s="8"/>
      <c r="L13" s="95"/>
      <c r="M13" s="8"/>
      <c r="N13" s="8"/>
      <c r="O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91"/>
    </row>
    <row r="14" spans="2:32" s="6" customFormat="1" ht="16.5" customHeight="1" thickBot="1" thickTop="1">
      <c r="B14" s="47"/>
      <c r="C14" s="8"/>
      <c r="D14" s="8"/>
      <c r="E14" s="8"/>
      <c r="F14" s="96" t="s">
        <v>28</v>
      </c>
      <c r="G14" s="97">
        <v>277.97</v>
      </c>
      <c r="H14" s="9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91"/>
    </row>
    <row r="15" spans="2:32" s="6" customFormat="1" ht="16.5" customHeight="1" thickBot="1" thickTop="1">
      <c r="B15" s="47"/>
      <c r="C15" s="8"/>
      <c r="D15" s="8"/>
      <c r="E15" s="8"/>
      <c r="F15" s="96" t="s">
        <v>29</v>
      </c>
      <c r="G15" s="97" t="s">
        <v>285</v>
      </c>
      <c r="H15" s="98"/>
      <c r="I15" s="8"/>
      <c r="J15" s="8"/>
      <c r="K15" s="8"/>
      <c r="L15" s="99"/>
      <c r="M15" s="100"/>
      <c r="N15" s="8"/>
      <c r="O15" s="8"/>
      <c r="P15" s="8"/>
      <c r="Q15" s="8"/>
      <c r="R15" s="8"/>
      <c r="S15" s="8"/>
      <c r="T15" s="8"/>
      <c r="U15" s="8"/>
      <c r="V15" s="8"/>
      <c r="W15" s="8"/>
      <c r="X15" s="101"/>
      <c r="Y15" s="101"/>
      <c r="Z15" s="101"/>
      <c r="AA15" s="101"/>
      <c r="AB15" s="101"/>
      <c r="AC15" s="101"/>
      <c r="AD15" s="101"/>
      <c r="AF15" s="91"/>
    </row>
    <row r="16" spans="2:32" s="6" customFormat="1" ht="16.5" customHeight="1" thickBot="1" thickTop="1">
      <c r="B16" s="47"/>
      <c r="C16" s="102">
        <v>3</v>
      </c>
      <c r="D16" s="102">
        <v>4</v>
      </c>
      <c r="E16" s="102">
        <v>5</v>
      </c>
      <c r="F16" s="102">
        <v>6</v>
      </c>
      <c r="G16" s="102">
        <v>7</v>
      </c>
      <c r="H16" s="102">
        <v>8</v>
      </c>
      <c r="I16" s="102">
        <v>9</v>
      </c>
      <c r="J16" s="102">
        <v>10</v>
      </c>
      <c r="K16" s="102">
        <v>11</v>
      </c>
      <c r="L16" s="102">
        <v>12</v>
      </c>
      <c r="M16" s="102">
        <v>13</v>
      </c>
      <c r="N16" s="102">
        <v>14</v>
      </c>
      <c r="O16" s="102">
        <v>15</v>
      </c>
      <c r="P16" s="102">
        <v>16</v>
      </c>
      <c r="Q16" s="102">
        <v>17</v>
      </c>
      <c r="R16" s="102">
        <v>18</v>
      </c>
      <c r="S16" s="102">
        <v>19</v>
      </c>
      <c r="T16" s="102">
        <v>20</v>
      </c>
      <c r="U16" s="102">
        <v>21</v>
      </c>
      <c r="V16" s="102">
        <v>22</v>
      </c>
      <c r="W16" s="102">
        <v>23</v>
      </c>
      <c r="X16" s="102">
        <v>24</v>
      </c>
      <c r="Y16" s="102">
        <v>25</v>
      </c>
      <c r="Z16" s="102">
        <v>26</v>
      </c>
      <c r="AA16" s="102">
        <v>27</v>
      </c>
      <c r="AB16" s="102">
        <v>28</v>
      </c>
      <c r="AC16" s="102">
        <v>29</v>
      </c>
      <c r="AD16" s="102">
        <v>30</v>
      </c>
      <c r="AE16" s="102">
        <v>31</v>
      </c>
      <c r="AF16" s="91"/>
    </row>
    <row r="17" spans="2:32" s="6" customFormat="1" ht="33.75" customHeight="1" thickBot="1" thickTop="1">
      <c r="B17" s="47"/>
      <c r="C17" s="103" t="s">
        <v>30</v>
      </c>
      <c r="D17" s="103" t="s">
        <v>31</v>
      </c>
      <c r="E17" s="103" t="s">
        <v>32</v>
      </c>
      <c r="F17" s="104" t="s">
        <v>5</v>
      </c>
      <c r="G17" s="105" t="s">
        <v>33</v>
      </c>
      <c r="H17" s="106" t="s">
        <v>34</v>
      </c>
      <c r="I17" s="107" t="s">
        <v>35</v>
      </c>
      <c r="J17" s="108" t="s">
        <v>36</v>
      </c>
      <c r="K17" s="109" t="s">
        <v>37</v>
      </c>
      <c r="L17" s="104" t="s">
        <v>38</v>
      </c>
      <c r="M17" s="110" t="s">
        <v>39</v>
      </c>
      <c r="N17" s="111" t="s">
        <v>40</v>
      </c>
      <c r="O17" s="106" t="s">
        <v>41</v>
      </c>
      <c r="P17" s="111" t="s">
        <v>176</v>
      </c>
      <c r="Q17" s="106" t="s">
        <v>42</v>
      </c>
      <c r="R17" s="110" t="s">
        <v>43</v>
      </c>
      <c r="S17" s="104" t="s">
        <v>44</v>
      </c>
      <c r="T17" s="112" t="s">
        <v>45</v>
      </c>
      <c r="U17" s="113" t="s">
        <v>46</v>
      </c>
      <c r="V17" s="114" t="s">
        <v>47</v>
      </c>
      <c r="W17" s="115"/>
      <c r="X17" s="116"/>
      <c r="Y17" s="117" t="s">
        <v>48</v>
      </c>
      <c r="Z17" s="118"/>
      <c r="AA17" s="119"/>
      <c r="AB17" s="120" t="s">
        <v>49</v>
      </c>
      <c r="AC17" s="121" t="s">
        <v>50</v>
      </c>
      <c r="AD17" s="122" t="s">
        <v>51</v>
      </c>
      <c r="AE17" s="122" t="s">
        <v>52</v>
      </c>
      <c r="AF17" s="123"/>
    </row>
    <row r="18" spans="2:32" s="6" customFormat="1" ht="16.5" customHeight="1" thickTop="1">
      <c r="B18" s="47"/>
      <c r="C18" s="124"/>
      <c r="D18" s="124"/>
      <c r="E18" s="124"/>
      <c r="F18" s="125"/>
      <c r="G18" s="125"/>
      <c r="H18" s="126"/>
      <c r="I18" s="127"/>
      <c r="J18" s="128"/>
      <c r="K18" s="129"/>
      <c r="L18" s="130"/>
      <c r="M18" s="130"/>
      <c r="N18" s="127"/>
      <c r="O18" s="127"/>
      <c r="P18" s="127"/>
      <c r="Q18" s="127"/>
      <c r="R18" s="127"/>
      <c r="S18" s="127"/>
      <c r="T18" s="131"/>
      <c r="U18" s="132"/>
      <c r="V18" s="133"/>
      <c r="W18" s="134"/>
      <c r="X18" s="135"/>
      <c r="Y18" s="136"/>
      <c r="Z18" s="137"/>
      <c r="AA18" s="138"/>
      <c r="AB18" s="139"/>
      <c r="AC18" s="140"/>
      <c r="AD18" s="127"/>
      <c r="AE18" s="141"/>
      <c r="AF18" s="91"/>
    </row>
    <row r="19" spans="2:32" s="6" customFormat="1" ht="16.5" customHeight="1">
      <c r="B19" s="47"/>
      <c r="C19" s="250"/>
      <c r="D19" s="250"/>
      <c r="E19" s="250"/>
      <c r="F19" s="186"/>
      <c r="G19" s="187"/>
      <c r="H19" s="188"/>
      <c r="I19" s="187"/>
      <c r="J19" s="164">
        <f aca="true" t="shared" si="0" ref="J19:J39">IF(I19="A",200,IF(I19="B",60,20))</f>
        <v>20</v>
      </c>
      <c r="K19" s="165" t="e">
        <f aca="true" t="shared" si="1" ref="K19:K39">IF(G19=500,IF(H19&lt;100,100*$G$14/100,H19*$G$14/100),IF(H19&lt;100,100*$G$15/100,H19*$G$15/100))</f>
        <v>#VALUE!</v>
      </c>
      <c r="L19" s="166"/>
      <c r="M19" s="167"/>
      <c r="N19" s="168">
        <f aca="true" t="shared" si="2" ref="N19:N39">IF(F19="","",(M19-L19)*24)</f>
      </c>
      <c r="O19" s="169">
        <f aca="true" t="shared" si="3" ref="O19:O39">IF(F19="","",ROUND((M19-L19)*24*60,0))</f>
      </c>
      <c r="P19" s="170"/>
      <c r="Q19" s="171">
        <f aca="true" t="shared" si="4" ref="Q19:Q39">IF(F19="","","--")</f>
      </c>
      <c r="R19" s="172">
        <f aca="true" t="shared" si="5" ref="R19:R39">IF(F19="","","NO")</f>
      </c>
      <c r="S19" s="172">
        <f aca="true" t="shared" si="6" ref="S19:S39">IF(F19="","",IF(OR(P19="P",P19="RP"),"--","NO"))</f>
      </c>
      <c r="T19" s="251" t="str">
        <f aca="true" t="shared" si="7" ref="T19:T39">IF(P19="P",K19*J19*ROUND(O19/60,2)*0.01,"--")</f>
        <v>--</v>
      </c>
      <c r="U19" s="252" t="str">
        <f aca="true" t="shared" si="8" ref="U19:U39">IF(P19="RP",K19*J19*ROUND(O19/60,2)*0.01*Q19/100,"--")</f>
        <v>--</v>
      </c>
      <c r="V19" s="253" t="str">
        <f aca="true" t="shared" si="9" ref="V19:V39">IF(AND(P19="F",S19="NO"),K19*J19*IF(R19="SI",1.2,1),"--")</f>
        <v>--</v>
      </c>
      <c r="W19" s="254" t="str">
        <f aca="true" t="shared" si="10" ref="W19:W39">IF(AND(P19="F",O19&gt;=10),K19*J19*IF(R19="SI",1.2,1)*IF(O19&lt;=300,ROUND(O19/60,2),5),"--")</f>
        <v>--</v>
      </c>
      <c r="X19" s="255" t="str">
        <f aca="true" t="shared" si="11" ref="X19:X39">IF(AND(P19="F",O19&gt;300),(ROUND(O19/60,2)-5)*K19*J19*0.1*IF(R19="SI",1.2,1),"--")</f>
        <v>--</v>
      </c>
      <c r="Y19" s="256" t="str">
        <f aca="true" t="shared" si="12" ref="Y19:Y39">IF(AND(P19="R",S19="NO"),K19*J19*Q19/100*IF(R19="SI",1.2,1),"--")</f>
        <v>--</v>
      </c>
      <c r="Z19" s="257" t="str">
        <f aca="true" t="shared" si="13" ref="Z19:Z39">IF(AND(P19="R",O19&gt;=10),K19*J19*Q19/100*IF(R19="SI",1.2,1)*IF(O19&lt;=300,ROUND(O19/60,2),5),"--")</f>
        <v>--</v>
      </c>
      <c r="AA19" s="258" t="str">
        <f aca="true" t="shared" si="14" ref="AA19:AA39">IF(AND(P19="R",O19&gt;300),(ROUND(O19/60,2)-5)*K19*J19*0.1*Q19/100*IF(R19="SI",1.2,1),"--")</f>
        <v>--</v>
      </c>
      <c r="AB19" s="259" t="str">
        <f aca="true" t="shared" si="15" ref="AB19:AB39">IF(P19="RF",ROUND(O19/60,2)*K19*J19*0.1*IF(R19="SI",1.2,1),"--")</f>
        <v>--</v>
      </c>
      <c r="AC19" s="260" t="str">
        <f aca="true" t="shared" si="16" ref="AC19:AC39">IF(P19="RR",ROUND(O19/60,2)*K19*J19*0.1*Q19/100*IF(R19="SI",1.2,1),"--")</f>
        <v>--</v>
      </c>
      <c r="AD19" s="261">
        <f aca="true" t="shared" si="17" ref="AD19:AD39">IF(F19="","","SI")</f>
      </c>
      <c r="AE19" s="184">
        <f aca="true" t="shared" si="18" ref="AE19:AE39">IF(F19="","",SUM(T19:AC19)*IF(AD19="SI",1,2))</f>
      </c>
      <c r="AF19" s="91"/>
    </row>
    <row r="20" spans="2:32" s="6" customFormat="1" ht="16.5" customHeight="1">
      <c r="B20" s="47"/>
      <c r="C20" s="250">
        <v>15</v>
      </c>
      <c r="D20" s="250">
        <v>291127</v>
      </c>
      <c r="E20" s="250">
        <v>5120</v>
      </c>
      <c r="F20" s="186" t="s">
        <v>281</v>
      </c>
      <c r="G20" s="187">
        <v>500</v>
      </c>
      <c r="H20" s="188">
        <v>519.32</v>
      </c>
      <c r="I20" s="187" t="s">
        <v>190</v>
      </c>
      <c r="J20" s="164">
        <f t="shared" si="0"/>
        <v>20</v>
      </c>
      <c r="K20" s="165">
        <f t="shared" si="1"/>
        <v>1443.5538040000001</v>
      </c>
      <c r="L20" s="166">
        <v>42229.53680555556</v>
      </c>
      <c r="M20" s="167">
        <v>42229.56319444445</v>
      </c>
      <c r="N20" s="168">
        <f t="shared" si="2"/>
        <v>0.6333333333022892</v>
      </c>
      <c r="O20" s="169">
        <f t="shared" si="3"/>
        <v>38</v>
      </c>
      <c r="P20" s="170" t="s">
        <v>193</v>
      </c>
      <c r="Q20" s="171" t="str">
        <f t="shared" si="4"/>
        <v>--</v>
      </c>
      <c r="R20" s="172" t="str">
        <f t="shared" si="5"/>
        <v>NO</v>
      </c>
      <c r="S20" s="172" t="str">
        <f t="shared" si="6"/>
        <v>NO</v>
      </c>
      <c r="T20" s="251" t="str">
        <f t="shared" si="7"/>
        <v>--</v>
      </c>
      <c r="U20" s="252" t="str">
        <f t="shared" si="8"/>
        <v>--</v>
      </c>
      <c r="V20" s="253">
        <f t="shared" si="9"/>
        <v>28871.076080000003</v>
      </c>
      <c r="W20" s="254">
        <f t="shared" si="10"/>
        <v>18188.777930400003</v>
      </c>
      <c r="X20" s="255" t="str">
        <f t="shared" si="11"/>
        <v>--</v>
      </c>
      <c r="Y20" s="256" t="str">
        <f t="shared" si="12"/>
        <v>--</v>
      </c>
      <c r="Z20" s="257" t="str">
        <f t="shared" si="13"/>
        <v>--</v>
      </c>
      <c r="AA20" s="258" t="str">
        <f t="shared" si="14"/>
        <v>--</v>
      </c>
      <c r="AB20" s="259" t="str">
        <f t="shared" si="15"/>
        <v>--</v>
      </c>
      <c r="AC20" s="260" t="str">
        <f t="shared" si="16"/>
        <v>--</v>
      </c>
      <c r="AD20" s="183" t="str">
        <f t="shared" si="17"/>
        <v>SI</v>
      </c>
      <c r="AE20" s="184">
        <f t="shared" si="18"/>
        <v>47059.854010400006</v>
      </c>
      <c r="AF20" s="185"/>
    </row>
    <row r="21" spans="2:32" s="6" customFormat="1" ht="16.5" customHeight="1">
      <c r="B21" s="47"/>
      <c r="C21" s="142"/>
      <c r="D21" s="142"/>
      <c r="E21" s="142"/>
      <c r="F21" s="186"/>
      <c r="G21" s="187"/>
      <c r="H21" s="188"/>
      <c r="I21" s="187"/>
      <c r="J21" s="164">
        <f t="shared" si="0"/>
        <v>20</v>
      </c>
      <c r="K21" s="165" t="e">
        <f t="shared" si="1"/>
        <v>#VALUE!</v>
      </c>
      <c r="L21" s="166"/>
      <c r="M21" s="167"/>
      <c r="N21" s="168">
        <f t="shared" si="2"/>
      </c>
      <c r="O21" s="169">
        <f t="shared" si="3"/>
      </c>
      <c r="P21" s="170"/>
      <c r="Q21" s="171">
        <f t="shared" si="4"/>
      </c>
      <c r="R21" s="172">
        <f t="shared" si="5"/>
      </c>
      <c r="S21" s="172">
        <f t="shared" si="6"/>
      </c>
      <c r="T21" s="251" t="str">
        <f t="shared" si="7"/>
        <v>--</v>
      </c>
      <c r="U21" s="252" t="str">
        <f t="shared" si="8"/>
        <v>--</v>
      </c>
      <c r="V21" s="253" t="str">
        <f t="shared" si="9"/>
        <v>--</v>
      </c>
      <c r="W21" s="254" t="str">
        <f t="shared" si="10"/>
        <v>--</v>
      </c>
      <c r="X21" s="255" t="str">
        <f t="shared" si="11"/>
        <v>--</v>
      </c>
      <c r="Y21" s="256" t="str">
        <f t="shared" si="12"/>
        <v>--</v>
      </c>
      <c r="Z21" s="257" t="str">
        <f t="shared" si="13"/>
        <v>--</v>
      </c>
      <c r="AA21" s="258" t="str">
        <f t="shared" si="14"/>
        <v>--</v>
      </c>
      <c r="AB21" s="259" t="str">
        <f t="shared" si="15"/>
        <v>--</v>
      </c>
      <c r="AC21" s="260" t="str">
        <f t="shared" si="16"/>
        <v>--</v>
      </c>
      <c r="AD21" s="183">
        <f t="shared" si="17"/>
      </c>
      <c r="AE21" s="184">
        <f t="shared" si="18"/>
      </c>
      <c r="AF21" s="185"/>
    </row>
    <row r="22" spans="2:32" s="6" customFormat="1" ht="16.5" customHeight="1">
      <c r="B22" s="47"/>
      <c r="C22" s="161"/>
      <c r="D22" s="161"/>
      <c r="E22" s="161"/>
      <c r="F22" s="186"/>
      <c r="G22" s="187"/>
      <c r="H22" s="188"/>
      <c r="I22" s="187"/>
      <c r="J22" s="164">
        <f t="shared" si="0"/>
        <v>20</v>
      </c>
      <c r="K22" s="165" t="e">
        <f t="shared" si="1"/>
        <v>#VALUE!</v>
      </c>
      <c r="L22" s="189"/>
      <c r="M22" s="190"/>
      <c r="N22" s="168">
        <f t="shared" si="2"/>
      </c>
      <c r="O22" s="169">
        <f t="shared" si="3"/>
      </c>
      <c r="P22" s="170"/>
      <c r="Q22" s="171">
        <f t="shared" si="4"/>
      </c>
      <c r="R22" s="172">
        <f t="shared" si="5"/>
      </c>
      <c r="S22" s="172">
        <f t="shared" si="6"/>
      </c>
      <c r="T22" s="251" t="str">
        <f t="shared" si="7"/>
        <v>--</v>
      </c>
      <c r="U22" s="252" t="str">
        <f t="shared" si="8"/>
        <v>--</v>
      </c>
      <c r="V22" s="253" t="str">
        <f t="shared" si="9"/>
        <v>--</v>
      </c>
      <c r="W22" s="254" t="str">
        <f t="shared" si="10"/>
        <v>--</v>
      </c>
      <c r="X22" s="255" t="str">
        <f t="shared" si="11"/>
        <v>--</v>
      </c>
      <c r="Y22" s="256" t="str">
        <f t="shared" si="12"/>
        <v>--</v>
      </c>
      <c r="Z22" s="257" t="str">
        <f t="shared" si="13"/>
        <v>--</v>
      </c>
      <c r="AA22" s="258" t="str">
        <f t="shared" si="14"/>
        <v>--</v>
      </c>
      <c r="AB22" s="259" t="str">
        <f t="shared" si="15"/>
        <v>--</v>
      </c>
      <c r="AC22" s="260" t="str">
        <f t="shared" si="16"/>
        <v>--</v>
      </c>
      <c r="AD22" s="183">
        <f t="shared" si="17"/>
      </c>
      <c r="AE22" s="184">
        <f t="shared" si="18"/>
      </c>
      <c r="AF22" s="185"/>
    </row>
    <row r="23" spans="2:32" s="6" customFormat="1" ht="16.5" customHeight="1">
      <c r="B23" s="47"/>
      <c r="C23" s="142"/>
      <c r="D23" s="142"/>
      <c r="E23" s="142"/>
      <c r="F23" s="186"/>
      <c r="G23" s="187"/>
      <c r="H23" s="188"/>
      <c r="I23" s="187"/>
      <c r="J23" s="164">
        <f t="shared" si="0"/>
        <v>20</v>
      </c>
      <c r="K23" s="165" t="e">
        <f t="shared" si="1"/>
        <v>#VALUE!</v>
      </c>
      <c r="L23" s="189"/>
      <c r="M23" s="190"/>
      <c r="N23" s="168">
        <f t="shared" si="2"/>
      </c>
      <c r="O23" s="169">
        <f t="shared" si="3"/>
      </c>
      <c r="P23" s="170"/>
      <c r="Q23" s="171">
        <f t="shared" si="4"/>
      </c>
      <c r="R23" s="172">
        <f t="shared" si="5"/>
      </c>
      <c r="S23" s="172">
        <f t="shared" si="6"/>
      </c>
      <c r="T23" s="251" t="str">
        <f t="shared" si="7"/>
        <v>--</v>
      </c>
      <c r="U23" s="252" t="str">
        <f t="shared" si="8"/>
        <v>--</v>
      </c>
      <c r="V23" s="253" t="str">
        <f t="shared" si="9"/>
        <v>--</v>
      </c>
      <c r="W23" s="254" t="str">
        <f t="shared" si="10"/>
        <v>--</v>
      </c>
      <c r="X23" s="255" t="str">
        <f t="shared" si="11"/>
        <v>--</v>
      </c>
      <c r="Y23" s="256" t="str">
        <f t="shared" si="12"/>
        <v>--</v>
      </c>
      <c r="Z23" s="257" t="str">
        <f t="shared" si="13"/>
        <v>--</v>
      </c>
      <c r="AA23" s="258" t="str">
        <f t="shared" si="14"/>
        <v>--</v>
      </c>
      <c r="AB23" s="259" t="str">
        <f t="shared" si="15"/>
        <v>--</v>
      </c>
      <c r="AC23" s="260" t="str">
        <f t="shared" si="16"/>
        <v>--</v>
      </c>
      <c r="AD23" s="183">
        <f t="shared" si="17"/>
      </c>
      <c r="AE23" s="184">
        <f t="shared" si="18"/>
      </c>
      <c r="AF23" s="185"/>
    </row>
    <row r="24" spans="2:32" s="6" customFormat="1" ht="16.5" customHeight="1">
      <c r="B24" s="47"/>
      <c r="C24" s="161"/>
      <c r="D24" s="161"/>
      <c r="E24" s="161"/>
      <c r="F24" s="161"/>
      <c r="G24" s="162"/>
      <c r="H24" s="163"/>
      <c r="I24" s="162"/>
      <c r="J24" s="164">
        <f t="shared" si="0"/>
        <v>20</v>
      </c>
      <c r="K24" s="165" t="e">
        <f t="shared" si="1"/>
        <v>#VALUE!</v>
      </c>
      <c r="L24" s="166"/>
      <c r="M24" s="167"/>
      <c r="N24" s="168">
        <f t="shared" si="2"/>
      </c>
      <c r="O24" s="169">
        <f t="shared" si="3"/>
      </c>
      <c r="P24" s="170"/>
      <c r="Q24" s="171">
        <f t="shared" si="4"/>
      </c>
      <c r="R24" s="172">
        <f t="shared" si="5"/>
      </c>
      <c r="S24" s="172">
        <f t="shared" si="6"/>
      </c>
      <c r="T24" s="251" t="str">
        <f t="shared" si="7"/>
        <v>--</v>
      </c>
      <c r="U24" s="252" t="str">
        <f t="shared" si="8"/>
        <v>--</v>
      </c>
      <c r="V24" s="253" t="str">
        <f t="shared" si="9"/>
        <v>--</v>
      </c>
      <c r="W24" s="254" t="str">
        <f t="shared" si="10"/>
        <v>--</v>
      </c>
      <c r="X24" s="255" t="str">
        <f t="shared" si="11"/>
        <v>--</v>
      </c>
      <c r="Y24" s="256" t="str">
        <f t="shared" si="12"/>
        <v>--</v>
      </c>
      <c r="Z24" s="257" t="str">
        <f t="shared" si="13"/>
        <v>--</v>
      </c>
      <c r="AA24" s="258" t="str">
        <f t="shared" si="14"/>
        <v>--</v>
      </c>
      <c r="AB24" s="259" t="str">
        <f t="shared" si="15"/>
        <v>--</v>
      </c>
      <c r="AC24" s="260" t="str">
        <f t="shared" si="16"/>
        <v>--</v>
      </c>
      <c r="AD24" s="183">
        <f t="shared" si="17"/>
      </c>
      <c r="AE24" s="184">
        <f t="shared" si="18"/>
      </c>
      <c r="AF24" s="185"/>
    </row>
    <row r="25" spans="2:32" s="6" customFormat="1" ht="16.5" customHeight="1">
      <c r="B25" s="47"/>
      <c r="C25" s="142"/>
      <c r="D25" s="142"/>
      <c r="E25" s="142"/>
      <c r="F25" s="161"/>
      <c r="G25" s="162"/>
      <c r="H25" s="163"/>
      <c r="I25" s="162"/>
      <c r="J25" s="164">
        <f t="shared" si="0"/>
        <v>20</v>
      </c>
      <c r="K25" s="165" t="e">
        <f t="shared" si="1"/>
        <v>#VALUE!</v>
      </c>
      <c r="L25" s="166"/>
      <c r="M25" s="167"/>
      <c r="N25" s="168">
        <f t="shared" si="2"/>
      </c>
      <c r="O25" s="169">
        <f t="shared" si="3"/>
      </c>
      <c r="P25" s="170"/>
      <c r="Q25" s="171">
        <f t="shared" si="4"/>
      </c>
      <c r="R25" s="172">
        <f t="shared" si="5"/>
      </c>
      <c r="S25" s="172">
        <f t="shared" si="6"/>
      </c>
      <c r="T25" s="251" t="str">
        <f t="shared" si="7"/>
        <v>--</v>
      </c>
      <c r="U25" s="252" t="str">
        <f t="shared" si="8"/>
        <v>--</v>
      </c>
      <c r="V25" s="253" t="str">
        <f t="shared" si="9"/>
        <v>--</v>
      </c>
      <c r="W25" s="254" t="str">
        <f t="shared" si="10"/>
        <v>--</v>
      </c>
      <c r="X25" s="255" t="str">
        <f t="shared" si="11"/>
        <v>--</v>
      </c>
      <c r="Y25" s="256" t="str">
        <f t="shared" si="12"/>
        <v>--</v>
      </c>
      <c r="Z25" s="257" t="str">
        <f t="shared" si="13"/>
        <v>--</v>
      </c>
      <c r="AA25" s="258" t="str">
        <f t="shared" si="14"/>
        <v>--</v>
      </c>
      <c r="AB25" s="259" t="str">
        <f t="shared" si="15"/>
        <v>--</v>
      </c>
      <c r="AC25" s="260" t="str">
        <f t="shared" si="16"/>
        <v>--</v>
      </c>
      <c r="AD25" s="183">
        <f t="shared" si="17"/>
      </c>
      <c r="AE25" s="184">
        <f t="shared" si="18"/>
      </c>
      <c r="AF25" s="185"/>
    </row>
    <row r="26" spans="2:32" s="6" customFormat="1" ht="16.5" customHeight="1">
      <c r="B26" s="47"/>
      <c r="C26" s="161"/>
      <c r="D26" s="161"/>
      <c r="E26" s="161"/>
      <c r="F26" s="191"/>
      <c r="G26" s="192"/>
      <c r="H26" s="193"/>
      <c r="I26" s="192"/>
      <c r="J26" s="164">
        <f t="shared" si="0"/>
        <v>20</v>
      </c>
      <c r="K26" s="165" t="e">
        <f t="shared" si="1"/>
        <v>#VALUE!</v>
      </c>
      <c r="L26" s="194"/>
      <c r="M26" s="195"/>
      <c r="N26" s="168">
        <f t="shared" si="2"/>
      </c>
      <c r="O26" s="169">
        <f t="shared" si="3"/>
      </c>
      <c r="P26" s="170"/>
      <c r="Q26" s="171">
        <f t="shared" si="4"/>
      </c>
      <c r="R26" s="172">
        <f t="shared" si="5"/>
      </c>
      <c r="S26" s="172">
        <f t="shared" si="6"/>
      </c>
      <c r="T26" s="251" t="str">
        <f t="shared" si="7"/>
        <v>--</v>
      </c>
      <c r="U26" s="252" t="str">
        <f t="shared" si="8"/>
        <v>--</v>
      </c>
      <c r="V26" s="253" t="str">
        <f t="shared" si="9"/>
        <v>--</v>
      </c>
      <c r="W26" s="254" t="str">
        <f t="shared" si="10"/>
        <v>--</v>
      </c>
      <c r="X26" s="255" t="str">
        <f t="shared" si="11"/>
        <v>--</v>
      </c>
      <c r="Y26" s="256" t="str">
        <f t="shared" si="12"/>
        <v>--</v>
      </c>
      <c r="Z26" s="257" t="str">
        <f t="shared" si="13"/>
        <v>--</v>
      </c>
      <c r="AA26" s="258" t="str">
        <f t="shared" si="14"/>
        <v>--</v>
      </c>
      <c r="AB26" s="259" t="str">
        <f t="shared" si="15"/>
        <v>--</v>
      </c>
      <c r="AC26" s="260" t="str">
        <f t="shared" si="16"/>
        <v>--</v>
      </c>
      <c r="AD26" s="183">
        <f t="shared" si="17"/>
      </c>
      <c r="AE26" s="184">
        <f t="shared" si="18"/>
      </c>
      <c r="AF26" s="185"/>
    </row>
    <row r="27" spans="2:32" s="6" customFormat="1" ht="16.5" customHeight="1">
      <c r="B27" s="47"/>
      <c r="C27" s="142"/>
      <c r="D27" s="142"/>
      <c r="E27" s="142"/>
      <c r="F27" s="191"/>
      <c r="G27" s="192"/>
      <c r="H27" s="193"/>
      <c r="I27" s="192"/>
      <c r="J27" s="164">
        <f t="shared" si="0"/>
        <v>20</v>
      </c>
      <c r="K27" s="165" t="e">
        <f t="shared" si="1"/>
        <v>#VALUE!</v>
      </c>
      <c r="L27" s="194"/>
      <c r="M27" s="195"/>
      <c r="N27" s="168">
        <f t="shared" si="2"/>
      </c>
      <c r="O27" s="169">
        <f t="shared" si="3"/>
      </c>
      <c r="P27" s="170"/>
      <c r="Q27" s="171">
        <f t="shared" si="4"/>
      </c>
      <c r="R27" s="172">
        <f t="shared" si="5"/>
      </c>
      <c r="S27" s="172">
        <f t="shared" si="6"/>
      </c>
      <c r="T27" s="251" t="str">
        <f t="shared" si="7"/>
        <v>--</v>
      </c>
      <c r="U27" s="252" t="str">
        <f t="shared" si="8"/>
        <v>--</v>
      </c>
      <c r="V27" s="253" t="str">
        <f t="shared" si="9"/>
        <v>--</v>
      </c>
      <c r="W27" s="254" t="str">
        <f t="shared" si="10"/>
        <v>--</v>
      </c>
      <c r="X27" s="255" t="str">
        <f t="shared" si="11"/>
        <v>--</v>
      </c>
      <c r="Y27" s="256" t="str">
        <f t="shared" si="12"/>
        <v>--</v>
      </c>
      <c r="Z27" s="257" t="str">
        <f t="shared" si="13"/>
        <v>--</v>
      </c>
      <c r="AA27" s="258" t="str">
        <f t="shared" si="14"/>
        <v>--</v>
      </c>
      <c r="AB27" s="259" t="str">
        <f t="shared" si="15"/>
        <v>--</v>
      </c>
      <c r="AC27" s="260" t="str">
        <f t="shared" si="16"/>
        <v>--</v>
      </c>
      <c r="AD27" s="183">
        <f t="shared" si="17"/>
      </c>
      <c r="AE27" s="184">
        <f t="shared" si="18"/>
      </c>
      <c r="AF27" s="185"/>
    </row>
    <row r="28" spans="2:32" s="6" customFormat="1" ht="16.5" customHeight="1">
      <c r="B28" s="47"/>
      <c r="C28" s="161"/>
      <c r="D28" s="161"/>
      <c r="E28" s="161"/>
      <c r="F28" s="191"/>
      <c r="G28" s="192"/>
      <c r="H28" s="193"/>
      <c r="I28" s="192"/>
      <c r="J28" s="164">
        <f t="shared" si="0"/>
        <v>20</v>
      </c>
      <c r="K28" s="165" t="e">
        <f t="shared" si="1"/>
        <v>#VALUE!</v>
      </c>
      <c r="L28" s="194"/>
      <c r="M28" s="195"/>
      <c r="N28" s="168">
        <f t="shared" si="2"/>
      </c>
      <c r="O28" s="169">
        <f t="shared" si="3"/>
      </c>
      <c r="P28" s="170"/>
      <c r="Q28" s="171">
        <f t="shared" si="4"/>
      </c>
      <c r="R28" s="172">
        <f t="shared" si="5"/>
      </c>
      <c r="S28" s="172">
        <f t="shared" si="6"/>
      </c>
      <c r="T28" s="251" t="str">
        <f t="shared" si="7"/>
        <v>--</v>
      </c>
      <c r="U28" s="252" t="str">
        <f t="shared" si="8"/>
        <v>--</v>
      </c>
      <c r="V28" s="253" t="str">
        <f t="shared" si="9"/>
        <v>--</v>
      </c>
      <c r="W28" s="254" t="str">
        <f t="shared" si="10"/>
        <v>--</v>
      </c>
      <c r="X28" s="255" t="str">
        <f t="shared" si="11"/>
        <v>--</v>
      </c>
      <c r="Y28" s="256" t="str">
        <f t="shared" si="12"/>
        <v>--</v>
      </c>
      <c r="Z28" s="257" t="str">
        <f t="shared" si="13"/>
        <v>--</v>
      </c>
      <c r="AA28" s="258" t="str">
        <f t="shared" si="14"/>
        <v>--</v>
      </c>
      <c r="AB28" s="259" t="str">
        <f t="shared" si="15"/>
        <v>--</v>
      </c>
      <c r="AC28" s="260" t="str">
        <f t="shared" si="16"/>
        <v>--</v>
      </c>
      <c r="AD28" s="183">
        <f t="shared" si="17"/>
      </c>
      <c r="AE28" s="184">
        <f t="shared" si="18"/>
      </c>
      <c r="AF28" s="185"/>
    </row>
    <row r="29" spans="2:32" s="6" customFormat="1" ht="16.5" customHeight="1">
      <c r="B29" s="47"/>
      <c r="C29" s="142"/>
      <c r="D29" s="142"/>
      <c r="E29" s="142"/>
      <c r="F29" s="191"/>
      <c r="G29" s="192"/>
      <c r="H29" s="193"/>
      <c r="I29" s="192"/>
      <c r="J29" s="164">
        <f t="shared" si="0"/>
        <v>20</v>
      </c>
      <c r="K29" s="165" t="e">
        <f t="shared" si="1"/>
        <v>#VALUE!</v>
      </c>
      <c r="L29" s="194"/>
      <c r="M29" s="195"/>
      <c r="N29" s="168">
        <f t="shared" si="2"/>
      </c>
      <c r="O29" s="169">
        <f t="shared" si="3"/>
      </c>
      <c r="P29" s="170"/>
      <c r="Q29" s="171">
        <f t="shared" si="4"/>
      </c>
      <c r="R29" s="172">
        <f t="shared" si="5"/>
      </c>
      <c r="S29" s="172">
        <f t="shared" si="6"/>
      </c>
      <c r="T29" s="251" t="str">
        <f t="shared" si="7"/>
        <v>--</v>
      </c>
      <c r="U29" s="252" t="str">
        <f t="shared" si="8"/>
        <v>--</v>
      </c>
      <c r="V29" s="253" t="str">
        <f t="shared" si="9"/>
        <v>--</v>
      </c>
      <c r="W29" s="254" t="str">
        <f t="shared" si="10"/>
        <v>--</v>
      </c>
      <c r="X29" s="255" t="str">
        <f t="shared" si="11"/>
        <v>--</v>
      </c>
      <c r="Y29" s="256" t="str">
        <f t="shared" si="12"/>
        <v>--</v>
      </c>
      <c r="Z29" s="257" t="str">
        <f t="shared" si="13"/>
        <v>--</v>
      </c>
      <c r="AA29" s="258" t="str">
        <f t="shared" si="14"/>
        <v>--</v>
      </c>
      <c r="AB29" s="259" t="str">
        <f t="shared" si="15"/>
        <v>--</v>
      </c>
      <c r="AC29" s="260" t="str">
        <f t="shared" si="16"/>
        <v>--</v>
      </c>
      <c r="AD29" s="183">
        <f t="shared" si="17"/>
      </c>
      <c r="AE29" s="184">
        <f t="shared" si="18"/>
      </c>
      <c r="AF29" s="185"/>
    </row>
    <row r="30" spans="2:32" s="6" customFormat="1" ht="16.5" customHeight="1">
      <c r="B30" s="47"/>
      <c r="C30" s="161"/>
      <c r="D30" s="161"/>
      <c r="E30" s="161"/>
      <c r="F30" s="191"/>
      <c r="G30" s="192"/>
      <c r="H30" s="193"/>
      <c r="I30" s="192"/>
      <c r="J30" s="164">
        <f t="shared" si="0"/>
        <v>20</v>
      </c>
      <c r="K30" s="165" t="e">
        <f t="shared" si="1"/>
        <v>#VALUE!</v>
      </c>
      <c r="L30" s="194"/>
      <c r="M30" s="195"/>
      <c r="N30" s="168">
        <f t="shared" si="2"/>
      </c>
      <c r="O30" s="169">
        <f t="shared" si="3"/>
      </c>
      <c r="P30" s="170"/>
      <c r="Q30" s="171">
        <f t="shared" si="4"/>
      </c>
      <c r="R30" s="172">
        <f t="shared" si="5"/>
      </c>
      <c r="S30" s="172">
        <f t="shared" si="6"/>
      </c>
      <c r="T30" s="251" t="str">
        <f t="shared" si="7"/>
        <v>--</v>
      </c>
      <c r="U30" s="252" t="str">
        <f t="shared" si="8"/>
        <v>--</v>
      </c>
      <c r="V30" s="253" t="str">
        <f t="shared" si="9"/>
        <v>--</v>
      </c>
      <c r="W30" s="254" t="str">
        <f t="shared" si="10"/>
        <v>--</v>
      </c>
      <c r="X30" s="255" t="str">
        <f t="shared" si="11"/>
        <v>--</v>
      </c>
      <c r="Y30" s="256" t="str">
        <f t="shared" si="12"/>
        <v>--</v>
      </c>
      <c r="Z30" s="257" t="str">
        <f t="shared" si="13"/>
        <v>--</v>
      </c>
      <c r="AA30" s="258" t="str">
        <f t="shared" si="14"/>
        <v>--</v>
      </c>
      <c r="AB30" s="259" t="str">
        <f t="shared" si="15"/>
        <v>--</v>
      </c>
      <c r="AC30" s="260" t="str">
        <f t="shared" si="16"/>
        <v>--</v>
      </c>
      <c r="AD30" s="183">
        <f t="shared" si="17"/>
      </c>
      <c r="AE30" s="184">
        <f t="shared" si="18"/>
      </c>
      <c r="AF30" s="185"/>
    </row>
    <row r="31" spans="2:32" s="6" customFormat="1" ht="16.5" customHeight="1">
      <c r="B31" s="47"/>
      <c r="C31" s="142"/>
      <c r="D31" s="142"/>
      <c r="E31" s="142"/>
      <c r="F31" s="191"/>
      <c r="G31" s="192"/>
      <c r="H31" s="193"/>
      <c r="I31" s="192"/>
      <c r="J31" s="164">
        <f t="shared" si="0"/>
        <v>20</v>
      </c>
      <c r="K31" s="165" t="e">
        <f t="shared" si="1"/>
        <v>#VALUE!</v>
      </c>
      <c r="L31" s="194"/>
      <c r="M31" s="196"/>
      <c r="N31" s="168">
        <f t="shared" si="2"/>
      </c>
      <c r="O31" s="169">
        <f t="shared" si="3"/>
      </c>
      <c r="P31" s="170"/>
      <c r="Q31" s="171">
        <f t="shared" si="4"/>
      </c>
      <c r="R31" s="172">
        <f t="shared" si="5"/>
      </c>
      <c r="S31" s="172">
        <f t="shared" si="6"/>
      </c>
      <c r="T31" s="251" t="str">
        <f t="shared" si="7"/>
        <v>--</v>
      </c>
      <c r="U31" s="252" t="str">
        <f t="shared" si="8"/>
        <v>--</v>
      </c>
      <c r="V31" s="253" t="str">
        <f t="shared" si="9"/>
        <v>--</v>
      </c>
      <c r="W31" s="254" t="str">
        <f t="shared" si="10"/>
        <v>--</v>
      </c>
      <c r="X31" s="255" t="str">
        <f t="shared" si="11"/>
        <v>--</v>
      </c>
      <c r="Y31" s="256" t="str">
        <f t="shared" si="12"/>
        <v>--</v>
      </c>
      <c r="Z31" s="257" t="str">
        <f t="shared" si="13"/>
        <v>--</v>
      </c>
      <c r="AA31" s="258" t="str">
        <f t="shared" si="14"/>
        <v>--</v>
      </c>
      <c r="AB31" s="259" t="str">
        <f t="shared" si="15"/>
        <v>--</v>
      </c>
      <c r="AC31" s="260" t="str">
        <f t="shared" si="16"/>
        <v>--</v>
      </c>
      <c r="AD31" s="183">
        <f t="shared" si="17"/>
      </c>
      <c r="AE31" s="184">
        <f t="shared" si="18"/>
      </c>
      <c r="AF31" s="185"/>
    </row>
    <row r="32" spans="2:32" s="6" customFormat="1" ht="16.5" customHeight="1">
      <c r="B32" s="47"/>
      <c r="C32" s="161"/>
      <c r="D32" s="161"/>
      <c r="E32" s="161"/>
      <c r="F32" s="191"/>
      <c r="G32" s="192"/>
      <c r="H32" s="193"/>
      <c r="I32" s="192"/>
      <c r="J32" s="164">
        <f t="shared" si="0"/>
        <v>20</v>
      </c>
      <c r="K32" s="165" t="e">
        <f t="shared" si="1"/>
        <v>#VALUE!</v>
      </c>
      <c r="L32" s="194"/>
      <c r="M32" s="196"/>
      <c r="N32" s="168">
        <f t="shared" si="2"/>
      </c>
      <c r="O32" s="169">
        <f t="shared" si="3"/>
      </c>
      <c r="P32" s="170"/>
      <c r="Q32" s="171">
        <f t="shared" si="4"/>
      </c>
      <c r="R32" s="172">
        <f t="shared" si="5"/>
      </c>
      <c r="S32" s="172">
        <f t="shared" si="6"/>
      </c>
      <c r="T32" s="251" t="str">
        <f t="shared" si="7"/>
        <v>--</v>
      </c>
      <c r="U32" s="252" t="str">
        <f t="shared" si="8"/>
        <v>--</v>
      </c>
      <c r="V32" s="253" t="str">
        <f t="shared" si="9"/>
        <v>--</v>
      </c>
      <c r="W32" s="254" t="str">
        <f t="shared" si="10"/>
        <v>--</v>
      </c>
      <c r="X32" s="255" t="str">
        <f t="shared" si="11"/>
        <v>--</v>
      </c>
      <c r="Y32" s="256" t="str">
        <f t="shared" si="12"/>
        <v>--</v>
      </c>
      <c r="Z32" s="257" t="str">
        <f t="shared" si="13"/>
        <v>--</v>
      </c>
      <c r="AA32" s="258" t="str">
        <f t="shared" si="14"/>
        <v>--</v>
      </c>
      <c r="AB32" s="259" t="str">
        <f t="shared" si="15"/>
        <v>--</v>
      </c>
      <c r="AC32" s="260" t="str">
        <f t="shared" si="16"/>
        <v>--</v>
      </c>
      <c r="AD32" s="183">
        <f t="shared" si="17"/>
      </c>
      <c r="AE32" s="184">
        <f t="shared" si="18"/>
      </c>
      <c r="AF32" s="185"/>
    </row>
    <row r="33" spans="2:32" s="6" customFormat="1" ht="16.5" customHeight="1">
      <c r="B33" s="47"/>
      <c r="C33" s="142"/>
      <c r="D33" s="142"/>
      <c r="E33" s="142"/>
      <c r="F33" s="191"/>
      <c r="G33" s="192"/>
      <c r="H33" s="193"/>
      <c r="I33" s="192"/>
      <c r="J33" s="164">
        <f t="shared" si="0"/>
        <v>20</v>
      </c>
      <c r="K33" s="165" t="e">
        <f t="shared" si="1"/>
        <v>#VALUE!</v>
      </c>
      <c r="L33" s="194"/>
      <c r="M33" s="196"/>
      <c r="N33" s="168">
        <f t="shared" si="2"/>
      </c>
      <c r="O33" s="169">
        <f t="shared" si="3"/>
      </c>
      <c r="P33" s="170"/>
      <c r="Q33" s="171">
        <f t="shared" si="4"/>
      </c>
      <c r="R33" s="172">
        <f t="shared" si="5"/>
      </c>
      <c r="S33" s="172">
        <f t="shared" si="6"/>
      </c>
      <c r="T33" s="251" t="str">
        <f t="shared" si="7"/>
        <v>--</v>
      </c>
      <c r="U33" s="252" t="str">
        <f t="shared" si="8"/>
        <v>--</v>
      </c>
      <c r="V33" s="253" t="str">
        <f t="shared" si="9"/>
        <v>--</v>
      </c>
      <c r="W33" s="254" t="str">
        <f t="shared" si="10"/>
        <v>--</v>
      </c>
      <c r="X33" s="255" t="str">
        <f t="shared" si="11"/>
        <v>--</v>
      </c>
      <c r="Y33" s="256" t="str">
        <f t="shared" si="12"/>
        <v>--</v>
      </c>
      <c r="Z33" s="257" t="str">
        <f t="shared" si="13"/>
        <v>--</v>
      </c>
      <c r="AA33" s="258" t="str">
        <f t="shared" si="14"/>
        <v>--</v>
      </c>
      <c r="AB33" s="259" t="str">
        <f t="shared" si="15"/>
        <v>--</v>
      </c>
      <c r="AC33" s="260" t="str">
        <f t="shared" si="16"/>
        <v>--</v>
      </c>
      <c r="AD33" s="183">
        <f t="shared" si="17"/>
      </c>
      <c r="AE33" s="184">
        <f t="shared" si="18"/>
      </c>
      <c r="AF33" s="185"/>
    </row>
    <row r="34" spans="2:32" s="6" customFormat="1" ht="16.5" customHeight="1">
      <c r="B34" s="47"/>
      <c r="C34" s="161"/>
      <c r="D34" s="161"/>
      <c r="E34" s="161"/>
      <c r="F34" s="191"/>
      <c r="G34" s="192"/>
      <c r="H34" s="193"/>
      <c r="I34" s="192"/>
      <c r="J34" s="164">
        <f t="shared" si="0"/>
        <v>20</v>
      </c>
      <c r="K34" s="165" t="e">
        <f t="shared" si="1"/>
        <v>#VALUE!</v>
      </c>
      <c r="L34" s="194"/>
      <c r="M34" s="196"/>
      <c r="N34" s="168">
        <f t="shared" si="2"/>
      </c>
      <c r="O34" s="169">
        <f t="shared" si="3"/>
      </c>
      <c r="P34" s="170"/>
      <c r="Q34" s="171">
        <f t="shared" si="4"/>
      </c>
      <c r="R34" s="172">
        <f t="shared" si="5"/>
      </c>
      <c r="S34" s="172">
        <f t="shared" si="6"/>
      </c>
      <c r="T34" s="251" t="str">
        <f t="shared" si="7"/>
        <v>--</v>
      </c>
      <c r="U34" s="252" t="str">
        <f t="shared" si="8"/>
        <v>--</v>
      </c>
      <c r="V34" s="253" t="str">
        <f t="shared" si="9"/>
        <v>--</v>
      </c>
      <c r="W34" s="254" t="str">
        <f t="shared" si="10"/>
        <v>--</v>
      </c>
      <c r="X34" s="255" t="str">
        <f t="shared" si="11"/>
        <v>--</v>
      </c>
      <c r="Y34" s="256" t="str">
        <f t="shared" si="12"/>
        <v>--</v>
      </c>
      <c r="Z34" s="257" t="str">
        <f t="shared" si="13"/>
        <v>--</v>
      </c>
      <c r="AA34" s="258" t="str">
        <f t="shared" si="14"/>
        <v>--</v>
      </c>
      <c r="AB34" s="259" t="str">
        <f t="shared" si="15"/>
        <v>--</v>
      </c>
      <c r="AC34" s="260" t="str">
        <f t="shared" si="16"/>
        <v>--</v>
      </c>
      <c r="AD34" s="183">
        <f t="shared" si="17"/>
      </c>
      <c r="AE34" s="184">
        <f t="shared" si="18"/>
      </c>
      <c r="AF34" s="185"/>
    </row>
    <row r="35" spans="2:32" s="6" customFormat="1" ht="16.5" customHeight="1">
      <c r="B35" s="47"/>
      <c r="C35" s="142"/>
      <c r="D35" s="142"/>
      <c r="E35" s="142"/>
      <c r="F35" s="191"/>
      <c r="G35" s="192"/>
      <c r="H35" s="193"/>
      <c r="I35" s="192"/>
      <c r="J35" s="164">
        <f t="shared" si="0"/>
        <v>20</v>
      </c>
      <c r="K35" s="165" t="e">
        <f t="shared" si="1"/>
        <v>#VALUE!</v>
      </c>
      <c r="L35" s="194"/>
      <c r="M35" s="196"/>
      <c r="N35" s="168">
        <f t="shared" si="2"/>
      </c>
      <c r="O35" s="169">
        <f t="shared" si="3"/>
      </c>
      <c r="P35" s="170"/>
      <c r="Q35" s="171">
        <f t="shared" si="4"/>
      </c>
      <c r="R35" s="172">
        <f t="shared" si="5"/>
      </c>
      <c r="S35" s="172">
        <f t="shared" si="6"/>
      </c>
      <c r="T35" s="251" t="str">
        <f t="shared" si="7"/>
        <v>--</v>
      </c>
      <c r="U35" s="252" t="str">
        <f t="shared" si="8"/>
        <v>--</v>
      </c>
      <c r="V35" s="253" t="str">
        <f t="shared" si="9"/>
        <v>--</v>
      </c>
      <c r="W35" s="254" t="str">
        <f t="shared" si="10"/>
        <v>--</v>
      </c>
      <c r="X35" s="255" t="str">
        <f t="shared" si="11"/>
        <v>--</v>
      </c>
      <c r="Y35" s="256" t="str">
        <f t="shared" si="12"/>
        <v>--</v>
      </c>
      <c r="Z35" s="257" t="str">
        <f t="shared" si="13"/>
        <v>--</v>
      </c>
      <c r="AA35" s="258" t="str">
        <f t="shared" si="14"/>
        <v>--</v>
      </c>
      <c r="AB35" s="259" t="str">
        <f t="shared" si="15"/>
        <v>--</v>
      </c>
      <c r="AC35" s="260" t="str">
        <f t="shared" si="16"/>
        <v>--</v>
      </c>
      <c r="AD35" s="183">
        <f t="shared" si="17"/>
      </c>
      <c r="AE35" s="184">
        <f t="shared" si="18"/>
      </c>
      <c r="AF35" s="185"/>
    </row>
    <row r="36" spans="2:32" s="6" customFormat="1" ht="16.5" customHeight="1">
      <c r="B36" s="47"/>
      <c r="C36" s="161"/>
      <c r="D36" s="161"/>
      <c r="E36" s="161"/>
      <c r="F36" s="191"/>
      <c r="G36" s="192"/>
      <c r="H36" s="193"/>
      <c r="I36" s="192"/>
      <c r="J36" s="164">
        <f t="shared" si="0"/>
        <v>20</v>
      </c>
      <c r="K36" s="165" t="e">
        <f t="shared" si="1"/>
        <v>#VALUE!</v>
      </c>
      <c r="L36" s="194"/>
      <c r="M36" s="196"/>
      <c r="N36" s="168">
        <f t="shared" si="2"/>
      </c>
      <c r="O36" s="169">
        <f t="shared" si="3"/>
      </c>
      <c r="P36" s="170"/>
      <c r="Q36" s="171">
        <f t="shared" si="4"/>
      </c>
      <c r="R36" s="172">
        <f t="shared" si="5"/>
      </c>
      <c r="S36" s="172">
        <f t="shared" si="6"/>
      </c>
      <c r="T36" s="251" t="str">
        <f t="shared" si="7"/>
        <v>--</v>
      </c>
      <c r="U36" s="252" t="str">
        <f t="shared" si="8"/>
        <v>--</v>
      </c>
      <c r="V36" s="253" t="str">
        <f t="shared" si="9"/>
        <v>--</v>
      </c>
      <c r="W36" s="254" t="str">
        <f t="shared" si="10"/>
        <v>--</v>
      </c>
      <c r="X36" s="255" t="str">
        <f t="shared" si="11"/>
        <v>--</v>
      </c>
      <c r="Y36" s="256" t="str">
        <f t="shared" si="12"/>
        <v>--</v>
      </c>
      <c r="Z36" s="257" t="str">
        <f t="shared" si="13"/>
        <v>--</v>
      </c>
      <c r="AA36" s="258" t="str">
        <f t="shared" si="14"/>
        <v>--</v>
      </c>
      <c r="AB36" s="259" t="str">
        <f t="shared" si="15"/>
        <v>--</v>
      </c>
      <c r="AC36" s="260" t="str">
        <f t="shared" si="16"/>
        <v>--</v>
      </c>
      <c r="AD36" s="183">
        <f t="shared" si="17"/>
      </c>
      <c r="AE36" s="184">
        <f t="shared" si="18"/>
      </c>
      <c r="AF36" s="185"/>
    </row>
    <row r="37" spans="2:32" s="6" customFormat="1" ht="16.5" customHeight="1">
      <c r="B37" s="47"/>
      <c r="C37" s="142"/>
      <c r="D37" s="142"/>
      <c r="E37" s="142"/>
      <c r="F37" s="191"/>
      <c r="G37" s="192"/>
      <c r="H37" s="193"/>
      <c r="I37" s="192"/>
      <c r="J37" s="164">
        <f t="shared" si="0"/>
        <v>20</v>
      </c>
      <c r="K37" s="165" t="e">
        <f t="shared" si="1"/>
        <v>#VALUE!</v>
      </c>
      <c r="L37" s="194"/>
      <c r="M37" s="196"/>
      <c r="N37" s="168">
        <f t="shared" si="2"/>
      </c>
      <c r="O37" s="169">
        <f t="shared" si="3"/>
      </c>
      <c r="P37" s="170"/>
      <c r="Q37" s="171">
        <f t="shared" si="4"/>
      </c>
      <c r="R37" s="172">
        <f t="shared" si="5"/>
      </c>
      <c r="S37" s="172">
        <f t="shared" si="6"/>
      </c>
      <c r="T37" s="251" t="str">
        <f t="shared" si="7"/>
        <v>--</v>
      </c>
      <c r="U37" s="252" t="str">
        <f t="shared" si="8"/>
        <v>--</v>
      </c>
      <c r="V37" s="253" t="str">
        <f t="shared" si="9"/>
        <v>--</v>
      </c>
      <c r="W37" s="254" t="str">
        <f t="shared" si="10"/>
        <v>--</v>
      </c>
      <c r="X37" s="255" t="str">
        <f t="shared" si="11"/>
        <v>--</v>
      </c>
      <c r="Y37" s="256" t="str">
        <f t="shared" si="12"/>
        <v>--</v>
      </c>
      <c r="Z37" s="257" t="str">
        <f t="shared" si="13"/>
        <v>--</v>
      </c>
      <c r="AA37" s="258" t="str">
        <f t="shared" si="14"/>
        <v>--</v>
      </c>
      <c r="AB37" s="259" t="str">
        <f t="shared" si="15"/>
        <v>--</v>
      </c>
      <c r="AC37" s="260" t="str">
        <f t="shared" si="16"/>
        <v>--</v>
      </c>
      <c r="AD37" s="183">
        <f t="shared" si="17"/>
      </c>
      <c r="AE37" s="184">
        <f t="shared" si="18"/>
      </c>
      <c r="AF37" s="185"/>
    </row>
    <row r="38" spans="2:32" s="6" customFormat="1" ht="16.5" customHeight="1">
      <c r="B38" s="47"/>
      <c r="C38" s="161"/>
      <c r="D38" s="161"/>
      <c r="E38" s="161"/>
      <c r="F38" s="191"/>
      <c r="G38" s="192"/>
      <c r="H38" s="193"/>
      <c r="I38" s="192"/>
      <c r="J38" s="164">
        <f t="shared" si="0"/>
        <v>20</v>
      </c>
      <c r="K38" s="165" t="e">
        <f t="shared" si="1"/>
        <v>#VALUE!</v>
      </c>
      <c r="L38" s="194"/>
      <c r="M38" s="196"/>
      <c r="N38" s="168">
        <f t="shared" si="2"/>
      </c>
      <c r="O38" s="169">
        <f t="shared" si="3"/>
      </c>
      <c r="P38" s="170"/>
      <c r="Q38" s="171">
        <f t="shared" si="4"/>
      </c>
      <c r="R38" s="172">
        <f t="shared" si="5"/>
      </c>
      <c r="S38" s="172">
        <f t="shared" si="6"/>
      </c>
      <c r="T38" s="251" t="str">
        <f t="shared" si="7"/>
        <v>--</v>
      </c>
      <c r="U38" s="252" t="str">
        <f t="shared" si="8"/>
        <v>--</v>
      </c>
      <c r="V38" s="253" t="str">
        <f t="shared" si="9"/>
        <v>--</v>
      </c>
      <c r="W38" s="254" t="str">
        <f t="shared" si="10"/>
        <v>--</v>
      </c>
      <c r="X38" s="255" t="str">
        <f t="shared" si="11"/>
        <v>--</v>
      </c>
      <c r="Y38" s="256" t="str">
        <f t="shared" si="12"/>
        <v>--</v>
      </c>
      <c r="Z38" s="257" t="str">
        <f t="shared" si="13"/>
        <v>--</v>
      </c>
      <c r="AA38" s="258" t="str">
        <f t="shared" si="14"/>
        <v>--</v>
      </c>
      <c r="AB38" s="259" t="str">
        <f t="shared" si="15"/>
        <v>--</v>
      </c>
      <c r="AC38" s="260" t="str">
        <f t="shared" si="16"/>
        <v>--</v>
      </c>
      <c r="AD38" s="183">
        <f t="shared" si="17"/>
      </c>
      <c r="AE38" s="184">
        <f t="shared" si="18"/>
      </c>
      <c r="AF38" s="185"/>
    </row>
    <row r="39" spans="2:32" s="6" customFormat="1" ht="16.5" customHeight="1">
      <c r="B39" s="47"/>
      <c r="C39" s="142"/>
      <c r="D39" s="142"/>
      <c r="E39" s="142"/>
      <c r="F39" s="191"/>
      <c r="G39" s="192"/>
      <c r="H39" s="193"/>
      <c r="I39" s="192"/>
      <c r="J39" s="164">
        <f t="shared" si="0"/>
        <v>20</v>
      </c>
      <c r="K39" s="165" t="e">
        <f t="shared" si="1"/>
        <v>#VALUE!</v>
      </c>
      <c r="L39" s="194"/>
      <c r="M39" s="196"/>
      <c r="N39" s="168">
        <f t="shared" si="2"/>
      </c>
      <c r="O39" s="169">
        <f t="shared" si="3"/>
      </c>
      <c r="P39" s="170"/>
      <c r="Q39" s="171">
        <f t="shared" si="4"/>
      </c>
      <c r="R39" s="172">
        <f t="shared" si="5"/>
      </c>
      <c r="S39" s="172">
        <f t="shared" si="6"/>
      </c>
      <c r="T39" s="251" t="str">
        <f t="shared" si="7"/>
        <v>--</v>
      </c>
      <c r="U39" s="252" t="str">
        <f t="shared" si="8"/>
        <v>--</v>
      </c>
      <c r="V39" s="253" t="str">
        <f t="shared" si="9"/>
        <v>--</v>
      </c>
      <c r="W39" s="254" t="str">
        <f t="shared" si="10"/>
        <v>--</v>
      </c>
      <c r="X39" s="255" t="str">
        <f t="shared" si="11"/>
        <v>--</v>
      </c>
      <c r="Y39" s="256" t="str">
        <f t="shared" si="12"/>
        <v>--</v>
      </c>
      <c r="Z39" s="257" t="str">
        <f t="shared" si="13"/>
        <v>--</v>
      </c>
      <c r="AA39" s="258" t="str">
        <f t="shared" si="14"/>
        <v>--</v>
      </c>
      <c r="AB39" s="259" t="str">
        <f t="shared" si="15"/>
        <v>--</v>
      </c>
      <c r="AC39" s="260" t="str">
        <f t="shared" si="16"/>
        <v>--</v>
      </c>
      <c r="AD39" s="183">
        <f t="shared" si="17"/>
      </c>
      <c r="AE39" s="184">
        <f t="shared" si="18"/>
      </c>
      <c r="AF39" s="185"/>
    </row>
    <row r="40" spans="2:32" s="6" customFormat="1" ht="16.5" customHeight="1" thickBot="1">
      <c r="B40" s="47"/>
      <c r="C40" s="161"/>
      <c r="D40" s="197"/>
      <c r="E40" s="161"/>
      <c r="F40" s="199"/>
      <c r="G40" s="200"/>
      <c r="H40" s="201"/>
      <c r="I40" s="202"/>
      <c r="J40" s="203"/>
      <c r="K40" s="204"/>
      <c r="L40" s="205"/>
      <c r="M40" s="205"/>
      <c r="N40" s="206"/>
      <c r="O40" s="206"/>
      <c r="P40" s="207"/>
      <c r="Q40" s="208"/>
      <c r="R40" s="207"/>
      <c r="S40" s="207"/>
      <c r="T40" s="209"/>
      <c r="U40" s="210"/>
      <c r="V40" s="211"/>
      <c r="W40" s="212"/>
      <c r="X40" s="213"/>
      <c r="Y40" s="214"/>
      <c r="Z40" s="215"/>
      <c r="AA40" s="216"/>
      <c r="AB40" s="217"/>
      <c r="AC40" s="218"/>
      <c r="AD40" s="219"/>
      <c r="AE40" s="220"/>
      <c r="AF40" s="185"/>
    </row>
    <row r="41" spans="2:32" s="6" customFormat="1" ht="16.5" customHeight="1" thickBot="1" thickTop="1">
      <c r="B41" s="47"/>
      <c r="C41" s="221" t="s">
        <v>177</v>
      </c>
      <c r="D41" s="923" t="s">
        <v>284</v>
      </c>
      <c r="E41" s="221"/>
      <c r="F41" s="222"/>
      <c r="G41" s="223"/>
      <c r="H41" s="224"/>
      <c r="I41" s="225"/>
      <c r="J41" s="224"/>
      <c r="K41" s="226"/>
      <c r="L41" s="226"/>
      <c r="M41" s="226"/>
      <c r="N41" s="226"/>
      <c r="O41" s="226"/>
      <c r="P41" s="226"/>
      <c r="Q41" s="227"/>
      <c r="R41" s="226"/>
      <c r="S41" s="226"/>
      <c r="T41" s="228">
        <f aca="true" t="shared" si="19" ref="T41:AC41">SUM(T18:T40)</f>
        <v>0</v>
      </c>
      <c r="U41" s="229">
        <f t="shared" si="19"/>
        <v>0</v>
      </c>
      <c r="V41" s="230">
        <f t="shared" si="19"/>
        <v>28871.076080000003</v>
      </c>
      <c r="W41" s="230">
        <f t="shared" si="19"/>
        <v>18188.777930400003</v>
      </c>
      <c r="X41" s="230">
        <f t="shared" si="19"/>
        <v>0</v>
      </c>
      <c r="Y41" s="231">
        <f t="shared" si="19"/>
        <v>0</v>
      </c>
      <c r="Z41" s="231">
        <f t="shared" si="19"/>
        <v>0</v>
      </c>
      <c r="AA41" s="231">
        <f t="shared" si="19"/>
        <v>0</v>
      </c>
      <c r="AB41" s="232">
        <f t="shared" si="19"/>
        <v>0</v>
      </c>
      <c r="AC41" s="233">
        <f t="shared" si="19"/>
        <v>0</v>
      </c>
      <c r="AD41" s="234"/>
      <c r="AE41" s="235">
        <f>ROUND(SUM(AE18:AE40),2)</f>
        <v>47059.85</v>
      </c>
      <c r="AF41" s="185"/>
    </row>
    <row r="42" spans="2:32" s="6" customFormat="1" ht="16.5" customHeight="1" thickBot="1" thickTop="1">
      <c r="B42" s="236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8"/>
    </row>
    <row r="43" spans="2:32" ht="16.5" customHeight="1" thickTop="1">
      <c r="B43" s="239"/>
      <c r="C43" s="239"/>
      <c r="D43" s="239"/>
      <c r="AF43" s="239"/>
    </row>
  </sheetData>
  <sheetProtection password="CC12"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3">
    <pageSetUpPr fitToPage="1"/>
  </sheetPr>
  <dimension ref="A1:AF43"/>
  <sheetViews>
    <sheetView zoomScale="80" zoomScaleNormal="80" zoomScalePageLayoutView="0" workbookViewId="0" topLeftCell="A1">
      <selection activeCell="L15" sqref="L15"/>
    </sheetView>
  </sheetViews>
  <sheetFormatPr defaultColWidth="11.421875" defaultRowHeight="12.75"/>
  <cols>
    <col min="1" max="2" width="4.140625" style="924" customWidth="1"/>
    <col min="3" max="3" width="5.421875" style="924" customWidth="1"/>
    <col min="4" max="5" width="13.7109375" style="924" customWidth="1"/>
    <col min="6" max="6" width="45.7109375" style="924" customWidth="1"/>
    <col min="7" max="8" width="9.7109375" style="924" customWidth="1"/>
    <col min="9" max="9" width="3.8515625" style="924" customWidth="1"/>
    <col min="10" max="10" width="3.421875" style="924" hidden="1" customWidth="1"/>
    <col min="11" max="11" width="10.28125" style="924" hidden="1" customWidth="1"/>
    <col min="12" max="12" width="16.28125" style="924" customWidth="1"/>
    <col min="13" max="13" width="16.7109375" style="924" customWidth="1"/>
    <col min="14" max="16" width="9.7109375" style="924" customWidth="1"/>
    <col min="17" max="17" width="8.7109375" style="924" customWidth="1"/>
    <col min="18" max="18" width="5.421875" style="924" customWidth="1"/>
    <col min="19" max="19" width="6.00390625" style="924" customWidth="1"/>
    <col min="20" max="21" width="12.28125" style="924" hidden="1" customWidth="1"/>
    <col min="22" max="27" width="5.7109375" style="924" hidden="1" customWidth="1"/>
    <col min="28" max="28" width="12.28125" style="924" hidden="1" customWidth="1"/>
    <col min="29" max="29" width="13.421875" style="924" hidden="1" customWidth="1"/>
    <col min="30" max="30" width="9.7109375" style="924" customWidth="1"/>
    <col min="31" max="31" width="15.7109375" style="924" customWidth="1"/>
    <col min="32" max="32" width="4.140625" style="924" customWidth="1"/>
    <col min="33" max="33" width="30.421875" style="924" customWidth="1"/>
    <col min="34" max="34" width="3.140625" style="924" customWidth="1"/>
    <col min="35" max="35" width="3.57421875" style="924" customWidth="1"/>
    <col min="36" max="36" width="24.28125" style="924" customWidth="1"/>
    <col min="37" max="37" width="4.7109375" style="924" customWidth="1"/>
    <col min="38" max="38" width="7.57421875" style="924" customWidth="1"/>
    <col min="39" max="40" width="4.140625" style="924" customWidth="1"/>
    <col min="41" max="41" width="7.140625" style="924" customWidth="1"/>
    <col min="42" max="42" width="5.28125" style="924" customWidth="1"/>
    <col min="43" max="43" width="5.421875" style="924" customWidth="1"/>
    <col min="44" max="44" width="4.7109375" style="924" customWidth="1"/>
    <col min="45" max="45" width="5.28125" style="924" customWidth="1"/>
    <col min="46" max="47" width="13.28125" style="924" customWidth="1"/>
    <col min="48" max="48" width="6.57421875" style="924" customWidth="1"/>
    <col min="49" max="49" width="6.421875" style="924" customWidth="1"/>
    <col min="50" max="53" width="11.421875" style="924" customWidth="1"/>
    <col min="54" max="54" width="12.7109375" style="924" customWidth="1"/>
    <col min="55" max="57" width="11.421875" style="924" customWidth="1"/>
    <col min="58" max="58" width="21.00390625" style="924" customWidth="1"/>
    <col min="59" max="16384" width="11.421875" style="924" customWidth="1"/>
  </cols>
  <sheetData>
    <row r="1" spans="1:32" s="925" customFormat="1" ht="26.25">
      <c r="A1" s="924"/>
      <c r="E1" s="924"/>
      <c r="G1" s="924"/>
      <c r="I1" s="924"/>
      <c r="K1" s="924"/>
      <c r="M1" s="924"/>
      <c r="O1" s="924"/>
      <c r="Q1" s="924"/>
      <c r="S1" s="924"/>
      <c r="U1" s="924"/>
      <c r="W1" s="924"/>
      <c r="Y1" s="924"/>
      <c r="AA1" s="924"/>
      <c r="AF1" s="926"/>
    </row>
    <row r="2" spans="1:32" s="925" customFormat="1" ht="26.25">
      <c r="A2" s="927"/>
      <c r="B2" s="928" t="str">
        <f>'TOT-0815'!B2</f>
        <v>ANEXO III al Memorándum D.T.E.E. N°   580 / 2016          .-</v>
      </c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  <c r="N2" s="928"/>
      <c r="O2" s="928"/>
      <c r="P2" s="928"/>
      <c r="Q2" s="928"/>
      <c r="R2" s="928"/>
      <c r="S2" s="928"/>
      <c r="T2" s="928"/>
      <c r="U2" s="928"/>
      <c r="V2" s="928"/>
      <c r="W2" s="928"/>
      <c r="X2" s="928"/>
      <c r="Y2" s="928"/>
      <c r="Z2" s="928"/>
      <c r="AA2" s="928"/>
      <c r="AB2" s="928"/>
      <c r="AC2" s="928"/>
      <c r="AD2" s="928"/>
      <c r="AE2" s="928"/>
      <c r="AF2" s="928"/>
    </row>
    <row r="3" s="930" customFormat="1" ht="23.25" customHeight="1">
      <c r="A3" s="929"/>
    </row>
    <row r="4" spans="1:4" s="933" customFormat="1" ht="11.25">
      <c r="A4" s="931" t="s">
        <v>2</v>
      </c>
      <c r="B4" s="932"/>
      <c r="C4" s="932"/>
      <c r="D4" s="932"/>
    </row>
    <row r="5" spans="1:4" s="933" customFormat="1" ht="11.25">
      <c r="A5" s="931" t="s">
        <v>3</v>
      </c>
      <c r="B5" s="932"/>
      <c r="C5" s="932"/>
      <c r="D5" s="932"/>
    </row>
    <row r="6" s="930" customFormat="1" ht="13.5" thickBot="1"/>
    <row r="7" spans="2:32" s="930" customFormat="1" ht="13.5" thickTop="1">
      <c r="B7" s="934"/>
      <c r="C7" s="935"/>
      <c r="D7" s="935"/>
      <c r="E7" s="935"/>
      <c r="F7" s="935"/>
      <c r="G7" s="936"/>
      <c r="H7" s="935"/>
      <c r="I7" s="935"/>
      <c r="J7" s="935"/>
      <c r="K7" s="935"/>
      <c r="L7" s="935"/>
      <c r="M7" s="935"/>
      <c r="N7" s="935"/>
      <c r="O7" s="935"/>
      <c r="P7" s="935"/>
      <c r="Q7" s="935"/>
      <c r="R7" s="935"/>
      <c r="S7" s="935"/>
      <c r="T7" s="935"/>
      <c r="U7" s="935"/>
      <c r="V7" s="935"/>
      <c r="W7" s="935"/>
      <c r="X7" s="935"/>
      <c r="Y7" s="935"/>
      <c r="Z7" s="935"/>
      <c r="AA7" s="935"/>
      <c r="AB7" s="935"/>
      <c r="AC7" s="935"/>
      <c r="AD7" s="935"/>
      <c r="AE7" s="935"/>
      <c r="AF7" s="937"/>
    </row>
    <row r="8" spans="2:32" s="938" customFormat="1" ht="20.25">
      <c r="B8" s="939"/>
      <c r="C8" s="940"/>
      <c r="D8" s="940"/>
      <c r="E8" s="940"/>
      <c r="F8" s="941" t="s">
        <v>25</v>
      </c>
      <c r="G8" s="940"/>
      <c r="H8" s="940"/>
      <c r="I8" s="940"/>
      <c r="J8" s="940"/>
      <c r="P8" s="940"/>
      <c r="Q8" s="940"/>
      <c r="R8" s="942"/>
      <c r="S8" s="942"/>
      <c r="T8" s="940"/>
      <c r="U8" s="940"/>
      <c r="V8" s="940"/>
      <c r="W8" s="940"/>
      <c r="X8" s="940"/>
      <c r="Y8" s="940"/>
      <c r="Z8" s="940"/>
      <c r="AA8" s="940"/>
      <c r="AB8" s="940"/>
      <c r="AC8" s="940"/>
      <c r="AD8" s="940"/>
      <c r="AE8" s="940"/>
      <c r="AF8" s="943"/>
    </row>
    <row r="9" spans="2:32" s="930" customFormat="1" ht="16.5" customHeight="1">
      <c r="B9" s="944"/>
      <c r="C9" s="945"/>
      <c r="D9" s="945"/>
      <c r="E9" s="945"/>
      <c r="F9" s="945"/>
      <c r="G9" s="945"/>
      <c r="H9" s="945"/>
      <c r="I9" s="945"/>
      <c r="J9" s="945"/>
      <c r="K9" s="945"/>
      <c r="L9" s="945"/>
      <c r="M9" s="945"/>
      <c r="N9" s="945"/>
      <c r="O9" s="945"/>
      <c r="P9" s="945"/>
      <c r="Q9" s="945"/>
      <c r="R9" s="945"/>
      <c r="S9" s="945"/>
      <c r="T9" s="945"/>
      <c r="U9" s="945"/>
      <c r="V9" s="945"/>
      <c r="W9" s="945"/>
      <c r="X9" s="945"/>
      <c r="Y9" s="945"/>
      <c r="Z9" s="945"/>
      <c r="AA9" s="945"/>
      <c r="AB9" s="945"/>
      <c r="AC9" s="945"/>
      <c r="AD9" s="945"/>
      <c r="AE9" s="945"/>
      <c r="AF9" s="946"/>
    </row>
    <row r="10" spans="2:32" s="947" customFormat="1" ht="33" customHeight="1">
      <c r="B10" s="948"/>
      <c r="C10" s="949"/>
      <c r="D10" s="949"/>
      <c r="E10" s="949"/>
      <c r="F10" s="950" t="s">
        <v>26</v>
      </c>
      <c r="G10" s="949"/>
      <c r="H10" s="949"/>
      <c r="I10" s="949"/>
      <c r="K10" s="949"/>
      <c r="L10" s="949"/>
      <c r="M10" s="949"/>
      <c r="N10" s="949"/>
      <c r="O10" s="949"/>
      <c r="P10" s="949"/>
      <c r="Q10" s="949"/>
      <c r="R10" s="950"/>
      <c r="S10" s="950"/>
      <c r="T10" s="949"/>
      <c r="U10" s="949"/>
      <c r="V10" s="949"/>
      <c r="W10" s="949"/>
      <c r="X10" s="949"/>
      <c r="Y10" s="949"/>
      <c r="Z10" s="949"/>
      <c r="AA10" s="949"/>
      <c r="AB10" s="949"/>
      <c r="AC10" s="949"/>
      <c r="AD10" s="949"/>
      <c r="AE10" s="949"/>
      <c r="AF10" s="951"/>
    </row>
    <row r="11" spans="2:32" s="952" customFormat="1" ht="33" customHeight="1">
      <c r="B11" s="953"/>
      <c r="C11" s="954"/>
      <c r="D11" s="954"/>
      <c r="E11" s="954"/>
      <c r="F11" s="955" t="s">
        <v>274</v>
      </c>
      <c r="J11" s="956"/>
      <c r="K11" s="956"/>
      <c r="L11" s="956"/>
      <c r="M11" s="956"/>
      <c r="N11" s="956"/>
      <c r="O11" s="956"/>
      <c r="P11" s="956"/>
      <c r="Q11" s="956"/>
      <c r="R11" s="956"/>
      <c r="S11" s="956"/>
      <c r="T11" s="954"/>
      <c r="U11" s="954"/>
      <c r="V11" s="954"/>
      <c r="W11" s="954"/>
      <c r="X11" s="954"/>
      <c r="Y11" s="954"/>
      <c r="Z11" s="954"/>
      <c r="AA11" s="954"/>
      <c r="AB11" s="954"/>
      <c r="AC11" s="954"/>
      <c r="AD11" s="954"/>
      <c r="AE11" s="954"/>
      <c r="AF11" s="957"/>
    </row>
    <row r="12" spans="2:32" s="958" customFormat="1" ht="19.5">
      <c r="B12" s="959" t="str">
        <f>'TOT-0815'!B14</f>
        <v>Desde el 01 al 31 de agosto de 2015</v>
      </c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1"/>
      <c r="Q12" s="961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2"/>
    </row>
    <row r="13" spans="2:32" s="930" customFormat="1" ht="16.5" customHeight="1" thickBot="1">
      <c r="B13" s="944"/>
      <c r="C13" s="945"/>
      <c r="D13" s="945"/>
      <c r="E13" s="945"/>
      <c r="F13" s="945"/>
      <c r="G13" s="963"/>
      <c r="H13" s="963"/>
      <c r="I13" s="945"/>
      <c r="J13" s="945"/>
      <c r="K13" s="945"/>
      <c r="L13" s="964"/>
      <c r="M13" s="945"/>
      <c r="N13" s="945"/>
      <c r="O13" s="945"/>
      <c r="R13" s="945"/>
      <c r="S13" s="945"/>
      <c r="T13" s="945"/>
      <c r="U13" s="945"/>
      <c r="V13" s="945"/>
      <c r="W13" s="945"/>
      <c r="X13" s="945"/>
      <c r="Y13" s="945"/>
      <c r="Z13" s="945"/>
      <c r="AA13" s="945"/>
      <c r="AB13" s="945"/>
      <c r="AC13" s="945"/>
      <c r="AD13" s="945"/>
      <c r="AE13" s="945"/>
      <c r="AF13" s="946"/>
    </row>
    <row r="14" spans="2:32" s="930" customFormat="1" ht="16.5" customHeight="1" thickBot="1" thickTop="1">
      <c r="B14" s="944"/>
      <c r="C14" s="945"/>
      <c r="D14" s="945"/>
      <c r="E14" s="945"/>
      <c r="F14" s="965" t="s">
        <v>28</v>
      </c>
      <c r="G14" s="966">
        <v>463.283</v>
      </c>
      <c r="H14" s="967"/>
      <c r="I14" s="945"/>
      <c r="J14" s="945"/>
      <c r="K14" s="945"/>
      <c r="L14" s="945"/>
      <c r="M14" s="945"/>
      <c r="N14" s="945"/>
      <c r="O14" s="945"/>
      <c r="P14" s="945"/>
      <c r="Q14" s="945"/>
      <c r="R14" s="945"/>
      <c r="S14" s="945"/>
      <c r="T14" s="945"/>
      <c r="U14" s="945"/>
      <c r="V14" s="945"/>
      <c r="W14" s="945"/>
      <c r="X14" s="945"/>
      <c r="Y14" s="945"/>
      <c r="Z14" s="945"/>
      <c r="AA14" s="945"/>
      <c r="AB14" s="945"/>
      <c r="AC14" s="945"/>
      <c r="AD14" s="945"/>
      <c r="AE14" s="945"/>
      <c r="AF14" s="946"/>
    </row>
    <row r="15" spans="2:32" s="930" customFormat="1" ht="16.5" customHeight="1" thickBot="1" thickTop="1">
      <c r="B15" s="944"/>
      <c r="C15" s="945"/>
      <c r="D15" s="945"/>
      <c r="E15" s="945"/>
      <c r="F15" s="965" t="s">
        <v>29</v>
      </c>
      <c r="G15" s="966" t="s">
        <v>285</v>
      </c>
      <c r="H15" s="967"/>
      <c r="I15" s="945"/>
      <c r="J15" s="945"/>
      <c r="K15" s="945"/>
      <c r="L15" s="968"/>
      <c r="M15" s="969"/>
      <c r="N15" s="945"/>
      <c r="O15" s="945"/>
      <c r="P15" s="945"/>
      <c r="Q15" s="945"/>
      <c r="R15" s="945"/>
      <c r="S15" s="945"/>
      <c r="T15" s="945"/>
      <c r="U15" s="945"/>
      <c r="V15" s="945"/>
      <c r="W15" s="945"/>
      <c r="X15" s="970"/>
      <c r="Y15" s="970"/>
      <c r="Z15" s="970"/>
      <c r="AA15" s="970"/>
      <c r="AB15" s="970"/>
      <c r="AC15" s="970"/>
      <c r="AD15" s="970"/>
      <c r="AF15" s="946"/>
    </row>
    <row r="16" spans="2:32" s="930" customFormat="1" ht="16.5" customHeight="1" thickBot="1" thickTop="1">
      <c r="B16" s="944"/>
      <c r="C16" s="971">
        <v>3</v>
      </c>
      <c r="D16" s="971">
        <v>4</v>
      </c>
      <c r="E16" s="971">
        <v>5</v>
      </c>
      <c r="F16" s="971">
        <v>6</v>
      </c>
      <c r="G16" s="971">
        <v>7</v>
      </c>
      <c r="H16" s="971">
        <v>8</v>
      </c>
      <c r="I16" s="971">
        <v>9</v>
      </c>
      <c r="J16" s="971">
        <v>10</v>
      </c>
      <c r="K16" s="971">
        <v>11</v>
      </c>
      <c r="L16" s="971">
        <v>12</v>
      </c>
      <c r="M16" s="971">
        <v>13</v>
      </c>
      <c r="N16" s="971">
        <v>14</v>
      </c>
      <c r="O16" s="971">
        <v>15</v>
      </c>
      <c r="P16" s="971">
        <v>16</v>
      </c>
      <c r="Q16" s="971">
        <v>17</v>
      </c>
      <c r="R16" s="971">
        <v>18</v>
      </c>
      <c r="S16" s="971">
        <v>19</v>
      </c>
      <c r="T16" s="971">
        <v>20</v>
      </c>
      <c r="U16" s="971">
        <v>21</v>
      </c>
      <c r="V16" s="971">
        <v>22</v>
      </c>
      <c r="W16" s="971">
        <v>23</v>
      </c>
      <c r="X16" s="971">
        <v>24</v>
      </c>
      <c r="Y16" s="971">
        <v>25</v>
      </c>
      <c r="Z16" s="971">
        <v>26</v>
      </c>
      <c r="AA16" s="971">
        <v>27</v>
      </c>
      <c r="AB16" s="971">
        <v>28</v>
      </c>
      <c r="AC16" s="971">
        <v>29</v>
      </c>
      <c r="AD16" s="971">
        <v>30</v>
      </c>
      <c r="AE16" s="971">
        <v>31</v>
      </c>
      <c r="AF16" s="946"/>
    </row>
    <row r="17" spans="2:32" s="930" customFormat="1" ht="33.75" customHeight="1" thickBot="1" thickTop="1">
      <c r="B17" s="944"/>
      <c r="C17" s="972" t="s">
        <v>30</v>
      </c>
      <c r="D17" s="972" t="s">
        <v>31</v>
      </c>
      <c r="E17" s="972" t="s">
        <v>32</v>
      </c>
      <c r="F17" s="973" t="s">
        <v>5</v>
      </c>
      <c r="G17" s="974" t="s">
        <v>33</v>
      </c>
      <c r="H17" s="975" t="s">
        <v>34</v>
      </c>
      <c r="I17" s="976" t="s">
        <v>35</v>
      </c>
      <c r="J17" s="977" t="s">
        <v>36</v>
      </c>
      <c r="K17" s="978" t="s">
        <v>37</v>
      </c>
      <c r="L17" s="973" t="s">
        <v>38</v>
      </c>
      <c r="M17" s="979" t="s">
        <v>39</v>
      </c>
      <c r="N17" s="980" t="s">
        <v>40</v>
      </c>
      <c r="O17" s="975" t="s">
        <v>41</v>
      </c>
      <c r="P17" s="980" t="s">
        <v>176</v>
      </c>
      <c r="Q17" s="975" t="s">
        <v>42</v>
      </c>
      <c r="R17" s="979" t="s">
        <v>43</v>
      </c>
      <c r="S17" s="973" t="s">
        <v>44</v>
      </c>
      <c r="T17" s="981" t="s">
        <v>45</v>
      </c>
      <c r="U17" s="982" t="s">
        <v>46</v>
      </c>
      <c r="V17" s="983" t="s">
        <v>47</v>
      </c>
      <c r="W17" s="984"/>
      <c r="X17" s="985"/>
      <c r="Y17" s="986" t="s">
        <v>48</v>
      </c>
      <c r="Z17" s="987"/>
      <c r="AA17" s="988"/>
      <c r="AB17" s="989" t="s">
        <v>49</v>
      </c>
      <c r="AC17" s="990" t="s">
        <v>50</v>
      </c>
      <c r="AD17" s="991" t="s">
        <v>51</v>
      </c>
      <c r="AE17" s="991" t="s">
        <v>52</v>
      </c>
      <c r="AF17" s="992"/>
    </row>
    <row r="18" spans="2:32" s="930" customFormat="1" ht="16.5" customHeight="1" thickTop="1">
      <c r="B18" s="944"/>
      <c r="C18" s="993"/>
      <c r="D18" s="993"/>
      <c r="E18" s="993"/>
      <c r="F18" s="994"/>
      <c r="G18" s="994"/>
      <c r="H18" s="995"/>
      <c r="I18" s="996"/>
      <c r="J18" s="997"/>
      <c r="K18" s="998"/>
      <c r="L18" s="999"/>
      <c r="M18" s="999"/>
      <c r="N18" s="996"/>
      <c r="O18" s="996"/>
      <c r="P18" s="996"/>
      <c r="Q18" s="996"/>
      <c r="R18" s="996"/>
      <c r="S18" s="996"/>
      <c r="T18" s="1000"/>
      <c r="U18" s="1001"/>
      <c r="V18" s="1002"/>
      <c r="W18" s="1003"/>
      <c r="X18" s="1004"/>
      <c r="Y18" s="1005"/>
      <c r="Z18" s="1006"/>
      <c r="AA18" s="1007"/>
      <c r="AB18" s="1008"/>
      <c r="AC18" s="1009"/>
      <c r="AD18" s="996"/>
      <c r="AE18" s="1010"/>
      <c r="AF18" s="946"/>
    </row>
    <row r="19" spans="2:32" s="930" customFormat="1" ht="16.5" customHeight="1">
      <c r="B19" s="944"/>
      <c r="C19" s="1011"/>
      <c r="D19" s="1011"/>
      <c r="E19" s="1011"/>
      <c r="F19" s="1012"/>
      <c r="G19" s="1013"/>
      <c r="H19" s="1014"/>
      <c r="I19" s="1013"/>
      <c r="J19" s="1015">
        <f aca="true" t="shared" si="0" ref="J19:J39">IF(I19="A",200,IF(I19="B",60,20))</f>
        <v>20</v>
      </c>
      <c r="K19" s="1016" t="e">
        <f>IF(G19=500,IF(H19&lt;100,100*$G$14/100,H19*$G$14/100),IF(H19&lt;100,100*$G$15/100,H19*$G$15/100))</f>
        <v>#VALUE!</v>
      </c>
      <c r="L19" s="1017"/>
      <c r="M19" s="1018"/>
      <c r="N19" s="1019">
        <f aca="true" t="shared" si="1" ref="N19:N39">IF(F19="","",(M19-L19)*24)</f>
      </c>
      <c r="O19" s="1020">
        <f aca="true" t="shared" si="2" ref="O19:O39">IF(F19="","",ROUND((M19-L19)*24*60,0))</f>
      </c>
      <c r="P19" s="1021"/>
      <c r="Q19" s="1022">
        <f aca="true" t="shared" si="3" ref="Q19:Q39">IF(F19="","","--")</f>
      </c>
      <c r="R19" s="1023">
        <f aca="true" t="shared" si="4" ref="R19:R39">IF(F19="","","NO")</f>
      </c>
      <c r="S19" s="1023">
        <f aca="true" t="shared" si="5" ref="S19:S39">IF(F19="","",IF(OR(P19="P",P19="RP"),"--","NO"))</f>
      </c>
      <c r="T19" s="1024" t="str">
        <f aca="true" t="shared" si="6" ref="T19:T39">IF(P19="P",K19*J19*ROUND(O19/60,2)*0.01,"--")</f>
        <v>--</v>
      </c>
      <c r="U19" s="1025" t="str">
        <f aca="true" t="shared" si="7" ref="U19:U39">IF(P19="RP",K19*J19*ROUND(O19/60,2)*0.01*Q19/100,"--")</f>
        <v>--</v>
      </c>
      <c r="V19" s="1026" t="str">
        <f aca="true" t="shared" si="8" ref="V19:V39">IF(AND(P19="F",S19="NO"),K19*J19*IF(R19="SI",1.2,1),"--")</f>
        <v>--</v>
      </c>
      <c r="W19" s="1027" t="str">
        <f aca="true" t="shared" si="9" ref="W19:W39">IF(AND(P19="F",O19&gt;=10),K19*J19*IF(R19="SI",1.2,1)*IF(O19&lt;=300,ROUND(O19/60,2),5),"--")</f>
        <v>--</v>
      </c>
      <c r="X19" s="1028" t="str">
        <f aca="true" t="shared" si="10" ref="X19:X39">IF(AND(P19="F",O19&gt;300),(ROUND(O19/60,2)-5)*K19*J19*0.1*IF(R19="SI",1.2,1),"--")</f>
        <v>--</v>
      </c>
      <c r="Y19" s="1029" t="str">
        <f aca="true" t="shared" si="11" ref="Y19:Y39">IF(AND(P19="R",S19="NO"),K19*J19*Q19/100*IF(R19="SI",1.2,1),"--")</f>
        <v>--</v>
      </c>
      <c r="Z19" s="1030" t="str">
        <f aca="true" t="shared" si="12" ref="Z19:Z39">IF(AND(P19="R",O19&gt;=10),K19*J19*Q19/100*IF(R19="SI",1.2,1)*IF(O19&lt;=300,ROUND(O19/60,2),5),"--")</f>
        <v>--</v>
      </c>
      <c r="AA19" s="1031" t="str">
        <f aca="true" t="shared" si="13" ref="AA19:AA39">IF(AND(P19="R",O19&gt;300),(ROUND(O19/60,2)-5)*K19*J19*0.1*Q19/100*IF(R19="SI",1.2,1),"--")</f>
        <v>--</v>
      </c>
      <c r="AB19" s="1032" t="str">
        <f aca="true" t="shared" si="14" ref="AB19:AB39">IF(P19="RF",ROUND(O19/60,2)*K19*J19*0.1*IF(R19="SI",1.2,1),"--")</f>
        <v>--</v>
      </c>
      <c r="AC19" s="1033" t="str">
        <f aca="true" t="shared" si="15" ref="AC19:AC39">IF(P19="RR",ROUND(O19/60,2)*K19*J19*0.1*Q19/100*IF(R19="SI",1.2,1),"--")</f>
        <v>--</v>
      </c>
      <c r="AD19" s="1034">
        <f>IF(F19="","","SI")</f>
      </c>
      <c r="AE19" s="1035">
        <f aca="true" t="shared" si="16" ref="AE19:AE39">IF(F19="","",SUM(T19:AC19)*IF(AD19="SI",1,2))</f>
      </c>
      <c r="AF19" s="946"/>
    </row>
    <row r="20" spans="2:32" s="930" customFormat="1" ht="16.5" customHeight="1">
      <c r="B20" s="944"/>
      <c r="C20" s="1044">
        <v>16</v>
      </c>
      <c r="D20" s="1044">
        <v>290563</v>
      </c>
      <c r="E20" s="1044">
        <v>2028</v>
      </c>
      <c r="F20" s="1037" t="s">
        <v>200</v>
      </c>
      <c r="G20" s="1038">
        <v>500</v>
      </c>
      <c r="H20" s="1039">
        <v>506</v>
      </c>
      <c r="I20" s="1038" t="s">
        <v>190</v>
      </c>
      <c r="J20" s="1015">
        <f t="shared" si="0"/>
        <v>20</v>
      </c>
      <c r="K20" s="1016">
        <f aca="true" t="shared" si="17" ref="K20:K39">IF(G20=500,IF(H20&lt;100,100*$G$14/100,H20*$G$14/100),IF(H20&lt;100,100*$G$15/100,H20*$G$15/100))</f>
        <v>2344.21198</v>
      </c>
      <c r="L20" s="194">
        <v>42217</v>
      </c>
      <c r="M20" s="195">
        <v>42217.00347222222</v>
      </c>
      <c r="N20" s="1019">
        <f t="shared" si="1"/>
        <v>0.08333333325572312</v>
      </c>
      <c r="O20" s="1020">
        <f t="shared" si="2"/>
        <v>5</v>
      </c>
      <c r="P20" s="1021" t="s">
        <v>191</v>
      </c>
      <c r="Q20" s="1022" t="str">
        <f t="shared" si="3"/>
        <v>--</v>
      </c>
      <c r="R20" s="1023" t="str">
        <f t="shared" si="4"/>
        <v>NO</v>
      </c>
      <c r="S20" s="1023" t="str">
        <f t="shared" si="5"/>
        <v>--</v>
      </c>
      <c r="T20" s="1024">
        <f t="shared" si="6"/>
        <v>37.507391680000005</v>
      </c>
      <c r="U20" s="1025" t="str">
        <f t="shared" si="7"/>
        <v>--</v>
      </c>
      <c r="V20" s="1026" t="str">
        <f t="shared" si="8"/>
        <v>--</v>
      </c>
      <c r="W20" s="1027" t="str">
        <f t="shared" si="9"/>
        <v>--</v>
      </c>
      <c r="X20" s="1028" t="str">
        <f t="shared" si="10"/>
        <v>--</v>
      </c>
      <c r="Y20" s="1029" t="str">
        <f t="shared" si="11"/>
        <v>--</v>
      </c>
      <c r="Z20" s="1030" t="str">
        <f t="shared" si="12"/>
        <v>--</v>
      </c>
      <c r="AA20" s="1031" t="str">
        <f t="shared" si="13"/>
        <v>--</v>
      </c>
      <c r="AB20" s="1032" t="str">
        <f t="shared" si="14"/>
        <v>--</v>
      </c>
      <c r="AC20" s="1033" t="str">
        <f t="shared" si="15"/>
        <v>--</v>
      </c>
      <c r="AD20" s="1042" t="s">
        <v>86</v>
      </c>
      <c r="AE20" s="1035">
        <f t="shared" si="16"/>
        <v>37.507391680000005</v>
      </c>
      <c r="AF20" s="1043"/>
    </row>
    <row r="21" spans="2:32" s="930" customFormat="1" ht="16.5" customHeight="1">
      <c r="B21" s="944"/>
      <c r="C21" s="1036"/>
      <c r="D21" s="1036"/>
      <c r="E21" s="1036"/>
      <c r="F21" s="1012"/>
      <c r="G21" s="1013"/>
      <c r="H21" s="1014"/>
      <c r="I21" s="1013"/>
      <c r="J21" s="1015">
        <f t="shared" si="0"/>
        <v>20</v>
      </c>
      <c r="K21" s="1016" t="e">
        <f t="shared" si="17"/>
        <v>#VALUE!</v>
      </c>
      <c r="L21" s="1045"/>
      <c r="M21" s="1046"/>
      <c r="N21" s="1019">
        <f t="shared" si="1"/>
      </c>
      <c r="O21" s="1020">
        <f t="shared" si="2"/>
      </c>
      <c r="P21" s="1021"/>
      <c r="Q21" s="1022">
        <f t="shared" si="3"/>
      </c>
      <c r="R21" s="1023">
        <f t="shared" si="4"/>
      </c>
      <c r="S21" s="1023">
        <f t="shared" si="5"/>
      </c>
      <c r="T21" s="1024" t="str">
        <f t="shared" si="6"/>
        <v>--</v>
      </c>
      <c r="U21" s="1025" t="str">
        <f t="shared" si="7"/>
        <v>--</v>
      </c>
      <c r="V21" s="1026" t="str">
        <f t="shared" si="8"/>
        <v>--</v>
      </c>
      <c r="W21" s="1027" t="str">
        <f t="shared" si="9"/>
        <v>--</v>
      </c>
      <c r="X21" s="1028" t="str">
        <f t="shared" si="10"/>
        <v>--</v>
      </c>
      <c r="Y21" s="1029" t="str">
        <f t="shared" si="11"/>
        <v>--</v>
      </c>
      <c r="Z21" s="1030" t="str">
        <f t="shared" si="12"/>
        <v>--</v>
      </c>
      <c r="AA21" s="1031" t="str">
        <f t="shared" si="13"/>
        <v>--</v>
      </c>
      <c r="AB21" s="1032" t="str">
        <f t="shared" si="14"/>
        <v>--</v>
      </c>
      <c r="AC21" s="1033" t="str">
        <f t="shared" si="15"/>
        <v>--</v>
      </c>
      <c r="AD21" s="1042"/>
      <c r="AE21" s="1035">
        <f t="shared" si="16"/>
      </c>
      <c r="AF21" s="1043"/>
    </row>
    <row r="22" spans="2:32" s="930" customFormat="1" ht="16.5" customHeight="1">
      <c r="B22" s="944"/>
      <c r="C22" s="1044"/>
      <c r="D22" s="1044"/>
      <c r="E22" s="1044"/>
      <c r="F22" s="1012"/>
      <c r="G22" s="1013"/>
      <c r="H22" s="1014"/>
      <c r="I22" s="1013"/>
      <c r="J22" s="1015">
        <f t="shared" si="0"/>
        <v>20</v>
      </c>
      <c r="K22" s="1016" t="e">
        <f t="shared" si="17"/>
        <v>#VALUE!</v>
      </c>
      <c r="L22" s="1045"/>
      <c r="M22" s="1046"/>
      <c r="N22" s="1019">
        <f t="shared" si="1"/>
      </c>
      <c r="O22" s="1020">
        <f t="shared" si="2"/>
      </c>
      <c r="P22" s="1021"/>
      <c r="Q22" s="1022">
        <f t="shared" si="3"/>
      </c>
      <c r="R22" s="1023">
        <f t="shared" si="4"/>
      </c>
      <c r="S22" s="1023">
        <f t="shared" si="5"/>
      </c>
      <c r="T22" s="1024" t="str">
        <f t="shared" si="6"/>
        <v>--</v>
      </c>
      <c r="U22" s="1025" t="str">
        <f t="shared" si="7"/>
        <v>--</v>
      </c>
      <c r="V22" s="1026" t="str">
        <f t="shared" si="8"/>
        <v>--</v>
      </c>
      <c r="W22" s="1027" t="str">
        <f t="shared" si="9"/>
        <v>--</v>
      </c>
      <c r="X22" s="1028" t="str">
        <f t="shared" si="10"/>
        <v>--</v>
      </c>
      <c r="Y22" s="1029" t="str">
        <f t="shared" si="11"/>
        <v>--</v>
      </c>
      <c r="Z22" s="1030" t="str">
        <f t="shared" si="12"/>
        <v>--</v>
      </c>
      <c r="AA22" s="1031" t="str">
        <f t="shared" si="13"/>
        <v>--</v>
      </c>
      <c r="AB22" s="1032" t="str">
        <f t="shared" si="14"/>
        <v>--</v>
      </c>
      <c r="AC22" s="1033" t="str">
        <f t="shared" si="15"/>
        <v>--</v>
      </c>
      <c r="AD22" s="1042">
        <f aca="true" t="shared" si="18" ref="AD22:AD39">IF(F22="","","SI")</f>
      </c>
      <c r="AE22" s="1035">
        <f t="shared" si="16"/>
      </c>
      <c r="AF22" s="1043"/>
    </row>
    <row r="23" spans="2:32" s="930" customFormat="1" ht="16.5" customHeight="1">
      <c r="B23" s="944"/>
      <c r="C23" s="1011"/>
      <c r="D23" s="1011"/>
      <c r="E23" s="1011"/>
      <c r="F23" s="1012"/>
      <c r="G23" s="1013"/>
      <c r="H23" s="1014"/>
      <c r="I23" s="1013"/>
      <c r="J23" s="1015">
        <f t="shared" si="0"/>
        <v>20</v>
      </c>
      <c r="K23" s="1016" t="e">
        <f t="shared" si="17"/>
        <v>#VALUE!</v>
      </c>
      <c r="L23" s="1045"/>
      <c r="M23" s="1095"/>
      <c r="N23" s="1019"/>
      <c r="O23" s="1020"/>
      <c r="P23" s="1021"/>
      <c r="Q23" s="1022"/>
      <c r="R23" s="1023"/>
      <c r="S23" s="1023"/>
      <c r="T23" s="1024"/>
      <c r="U23" s="1025"/>
      <c r="V23" s="1026"/>
      <c r="W23" s="1027"/>
      <c r="X23" s="1028"/>
      <c r="Y23" s="1029"/>
      <c r="Z23" s="1030"/>
      <c r="AA23" s="1031"/>
      <c r="AB23" s="1032"/>
      <c r="AC23" s="1033"/>
      <c r="AD23" s="1042"/>
      <c r="AE23" s="1035"/>
      <c r="AF23" s="1043"/>
    </row>
    <row r="24" spans="2:32" s="930" customFormat="1" ht="16.5" customHeight="1">
      <c r="B24" s="944"/>
      <c r="C24" s="1036"/>
      <c r="D24" s="1036"/>
      <c r="E24" s="1036"/>
      <c r="F24" s="1036"/>
      <c r="G24" s="1047"/>
      <c r="H24" s="1048"/>
      <c r="I24" s="1047"/>
      <c r="J24" s="1015">
        <f t="shared" si="0"/>
        <v>20</v>
      </c>
      <c r="K24" s="1016" t="e">
        <f t="shared" si="17"/>
        <v>#VALUE!</v>
      </c>
      <c r="L24" s="1017"/>
      <c r="M24" s="1018"/>
      <c r="N24" s="1019">
        <f t="shared" si="1"/>
      </c>
      <c r="O24" s="1020">
        <f t="shared" si="2"/>
      </c>
      <c r="P24" s="1021"/>
      <c r="Q24" s="1022">
        <f t="shared" si="3"/>
      </c>
      <c r="R24" s="1023">
        <f t="shared" si="4"/>
      </c>
      <c r="S24" s="1023">
        <f t="shared" si="5"/>
      </c>
      <c r="T24" s="1024" t="str">
        <f t="shared" si="6"/>
        <v>--</v>
      </c>
      <c r="U24" s="1025" t="str">
        <f t="shared" si="7"/>
        <v>--</v>
      </c>
      <c r="V24" s="1026" t="str">
        <f t="shared" si="8"/>
        <v>--</v>
      </c>
      <c r="W24" s="1027" t="str">
        <f t="shared" si="9"/>
        <v>--</v>
      </c>
      <c r="X24" s="1028" t="str">
        <f t="shared" si="10"/>
        <v>--</v>
      </c>
      <c r="Y24" s="1029" t="str">
        <f t="shared" si="11"/>
        <v>--</v>
      </c>
      <c r="Z24" s="1030" t="str">
        <f t="shared" si="12"/>
        <v>--</v>
      </c>
      <c r="AA24" s="1031" t="str">
        <f t="shared" si="13"/>
        <v>--</v>
      </c>
      <c r="AB24" s="1032" t="str">
        <f t="shared" si="14"/>
        <v>--</v>
      </c>
      <c r="AC24" s="1033" t="str">
        <f t="shared" si="15"/>
        <v>--</v>
      </c>
      <c r="AD24" s="1042">
        <f t="shared" si="18"/>
      </c>
      <c r="AE24" s="1035">
        <f t="shared" si="16"/>
      </c>
      <c r="AF24" s="1043"/>
    </row>
    <row r="25" spans="2:32" s="930" customFormat="1" ht="16.5" customHeight="1">
      <c r="B25" s="944"/>
      <c r="C25" s="1044"/>
      <c r="D25" s="1044"/>
      <c r="E25" s="1044"/>
      <c r="F25" s="1036"/>
      <c r="G25" s="1047"/>
      <c r="H25" s="1048"/>
      <c r="I25" s="1047"/>
      <c r="J25" s="1015">
        <f t="shared" si="0"/>
        <v>20</v>
      </c>
      <c r="K25" s="1016" t="e">
        <f t="shared" si="17"/>
        <v>#VALUE!</v>
      </c>
      <c r="L25" s="1017"/>
      <c r="M25" s="1018"/>
      <c r="N25" s="1019">
        <f t="shared" si="1"/>
      </c>
      <c r="O25" s="1020">
        <f t="shared" si="2"/>
      </c>
      <c r="P25" s="1021"/>
      <c r="Q25" s="1022">
        <f t="shared" si="3"/>
      </c>
      <c r="R25" s="1023">
        <f t="shared" si="4"/>
      </c>
      <c r="S25" s="1023">
        <f t="shared" si="5"/>
      </c>
      <c r="T25" s="1024" t="str">
        <f t="shared" si="6"/>
        <v>--</v>
      </c>
      <c r="U25" s="1025" t="str">
        <f t="shared" si="7"/>
        <v>--</v>
      </c>
      <c r="V25" s="1026" t="str">
        <f t="shared" si="8"/>
        <v>--</v>
      </c>
      <c r="W25" s="1027" t="str">
        <f t="shared" si="9"/>
        <v>--</v>
      </c>
      <c r="X25" s="1028" t="str">
        <f t="shared" si="10"/>
        <v>--</v>
      </c>
      <c r="Y25" s="1029" t="str">
        <f t="shared" si="11"/>
        <v>--</v>
      </c>
      <c r="Z25" s="1030" t="str">
        <f t="shared" si="12"/>
        <v>--</v>
      </c>
      <c r="AA25" s="1031" t="str">
        <f t="shared" si="13"/>
        <v>--</v>
      </c>
      <c r="AB25" s="1032" t="str">
        <f t="shared" si="14"/>
        <v>--</v>
      </c>
      <c r="AC25" s="1033" t="str">
        <f t="shared" si="15"/>
        <v>--</v>
      </c>
      <c r="AD25" s="1042">
        <f t="shared" si="18"/>
      </c>
      <c r="AE25" s="1035">
        <f t="shared" si="16"/>
      </c>
      <c r="AF25" s="1043"/>
    </row>
    <row r="26" spans="2:32" s="930" customFormat="1" ht="16.5" customHeight="1">
      <c r="B26" s="944"/>
      <c r="C26" s="1036"/>
      <c r="D26" s="1036"/>
      <c r="E26" s="1036"/>
      <c r="F26" s="1037"/>
      <c r="G26" s="1049"/>
      <c r="H26" s="1039"/>
      <c r="I26" s="1049"/>
      <c r="J26" s="1015">
        <f t="shared" si="0"/>
        <v>20</v>
      </c>
      <c r="K26" s="1016" t="e">
        <f t="shared" si="17"/>
        <v>#VALUE!</v>
      </c>
      <c r="L26" s="1040"/>
      <c r="M26" s="1041"/>
      <c r="N26" s="1019">
        <f t="shared" si="1"/>
      </c>
      <c r="O26" s="1020">
        <f t="shared" si="2"/>
      </c>
      <c r="P26" s="1021"/>
      <c r="Q26" s="1022">
        <f t="shared" si="3"/>
      </c>
      <c r="R26" s="1023">
        <f t="shared" si="4"/>
      </c>
      <c r="S26" s="1023">
        <f t="shared" si="5"/>
      </c>
      <c r="T26" s="1024" t="str">
        <f t="shared" si="6"/>
        <v>--</v>
      </c>
      <c r="U26" s="1025" t="str">
        <f t="shared" si="7"/>
        <v>--</v>
      </c>
      <c r="V26" s="1026" t="str">
        <f t="shared" si="8"/>
        <v>--</v>
      </c>
      <c r="W26" s="1027" t="str">
        <f t="shared" si="9"/>
        <v>--</v>
      </c>
      <c r="X26" s="1028" t="str">
        <f t="shared" si="10"/>
        <v>--</v>
      </c>
      <c r="Y26" s="1029" t="str">
        <f t="shared" si="11"/>
        <v>--</v>
      </c>
      <c r="Z26" s="1030" t="str">
        <f t="shared" si="12"/>
        <v>--</v>
      </c>
      <c r="AA26" s="1031" t="str">
        <f t="shared" si="13"/>
        <v>--</v>
      </c>
      <c r="AB26" s="1032" t="str">
        <f t="shared" si="14"/>
        <v>--</v>
      </c>
      <c r="AC26" s="1033" t="str">
        <f t="shared" si="15"/>
        <v>--</v>
      </c>
      <c r="AD26" s="1042">
        <f t="shared" si="18"/>
      </c>
      <c r="AE26" s="1035">
        <f t="shared" si="16"/>
      </c>
      <c r="AF26" s="1043"/>
    </row>
    <row r="27" spans="2:32" s="930" customFormat="1" ht="16.5" customHeight="1">
      <c r="B27" s="944"/>
      <c r="C27" s="1044"/>
      <c r="D27" s="1044"/>
      <c r="E27" s="1044"/>
      <c r="F27" s="1037"/>
      <c r="G27" s="1049"/>
      <c r="H27" s="1039"/>
      <c r="I27" s="1049"/>
      <c r="J27" s="1015">
        <f t="shared" si="0"/>
        <v>20</v>
      </c>
      <c r="K27" s="1016" t="e">
        <f t="shared" si="17"/>
        <v>#VALUE!</v>
      </c>
      <c r="L27" s="1040"/>
      <c r="M27" s="1041"/>
      <c r="N27" s="1019">
        <f t="shared" si="1"/>
      </c>
      <c r="O27" s="1020">
        <f t="shared" si="2"/>
      </c>
      <c r="P27" s="1021"/>
      <c r="Q27" s="1022">
        <f t="shared" si="3"/>
      </c>
      <c r="R27" s="1023">
        <f t="shared" si="4"/>
      </c>
      <c r="S27" s="1023">
        <f t="shared" si="5"/>
      </c>
      <c r="T27" s="1024" t="str">
        <f t="shared" si="6"/>
        <v>--</v>
      </c>
      <c r="U27" s="1025" t="str">
        <f t="shared" si="7"/>
        <v>--</v>
      </c>
      <c r="V27" s="1026" t="str">
        <f t="shared" si="8"/>
        <v>--</v>
      </c>
      <c r="W27" s="1027" t="str">
        <f t="shared" si="9"/>
        <v>--</v>
      </c>
      <c r="X27" s="1028" t="str">
        <f t="shared" si="10"/>
        <v>--</v>
      </c>
      <c r="Y27" s="1029" t="str">
        <f t="shared" si="11"/>
        <v>--</v>
      </c>
      <c r="Z27" s="1030" t="str">
        <f t="shared" si="12"/>
        <v>--</v>
      </c>
      <c r="AA27" s="1031" t="str">
        <f t="shared" si="13"/>
        <v>--</v>
      </c>
      <c r="AB27" s="1032" t="str">
        <f t="shared" si="14"/>
        <v>--</v>
      </c>
      <c r="AC27" s="1033" t="str">
        <f t="shared" si="15"/>
        <v>--</v>
      </c>
      <c r="AD27" s="1042">
        <f t="shared" si="18"/>
      </c>
      <c r="AE27" s="1035">
        <f t="shared" si="16"/>
      </c>
      <c r="AF27" s="1043"/>
    </row>
    <row r="28" spans="2:32" s="930" customFormat="1" ht="16.5" customHeight="1">
      <c r="B28" s="944"/>
      <c r="C28" s="1036"/>
      <c r="D28" s="1036"/>
      <c r="E28" s="1036"/>
      <c r="F28" s="1037"/>
      <c r="G28" s="1049"/>
      <c r="H28" s="1039"/>
      <c r="I28" s="1049"/>
      <c r="J28" s="1015">
        <f t="shared" si="0"/>
        <v>20</v>
      </c>
      <c r="K28" s="1016" t="e">
        <f t="shared" si="17"/>
        <v>#VALUE!</v>
      </c>
      <c r="L28" s="1040"/>
      <c r="M28" s="1041"/>
      <c r="N28" s="1019">
        <f t="shared" si="1"/>
      </c>
      <c r="O28" s="1020">
        <f t="shared" si="2"/>
      </c>
      <c r="P28" s="1021"/>
      <c r="Q28" s="1022">
        <f t="shared" si="3"/>
      </c>
      <c r="R28" s="1023">
        <f t="shared" si="4"/>
      </c>
      <c r="S28" s="1023">
        <f t="shared" si="5"/>
      </c>
      <c r="T28" s="1024" t="str">
        <f t="shared" si="6"/>
        <v>--</v>
      </c>
      <c r="U28" s="1025" t="str">
        <f t="shared" si="7"/>
        <v>--</v>
      </c>
      <c r="V28" s="1026" t="str">
        <f t="shared" si="8"/>
        <v>--</v>
      </c>
      <c r="W28" s="1027" t="str">
        <f t="shared" si="9"/>
        <v>--</v>
      </c>
      <c r="X28" s="1028" t="str">
        <f t="shared" si="10"/>
        <v>--</v>
      </c>
      <c r="Y28" s="1029" t="str">
        <f t="shared" si="11"/>
        <v>--</v>
      </c>
      <c r="Z28" s="1030" t="str">
        <f t="shared" si="12"/>
        <v>--</v>
      </c>
      <c r="AA28" s="1031" t="str">
        <f t="shared" si="13"/>
        <v>--</v>
      </c>
      <c r="AB28" s="1032" t="str">
        <f t="shared" si="14"/>
        <v>--</v>
      </c>
      <c r="AC28" s="1033" t="str">
        <f t="shared" si="15"/>
        <v>--</v>
      </c>
      <c r="AD28" s="1042">
        <f t="shared" si="18"/>
      </c>
      <c r="AE28" s="1035">
        <f t="shared" si="16"/>
      </c>
      <c r="AF28" s="1043"/>
    </row>
    <row r="29" spans="2:32" s="930" customFormat="1" ht="16.5" customHeight="1">
      <c r="B29" s="944"/>
      <c r="C29" s="1044"/>
      <c r="D29" s="1044"/>
      <c r="E29" s="1044"/>
      <c r="F29" s="1037"/>
      <c r="G29" s="1049"/>
      <c r="H29" s="1039"/>
      <c r="I29" s="1049"/>
      <c r="J29" s="1015">
        <f t="shared" si="0"/>
        <v>20</v>
      </c>
      <c r="K29" s="1016" t="e">
        <f t="shared" si="17"/>
        <v>#VALUE!</v>
      </c>
      <c r="L29" s="1040"/>
      <c r="M29" s="1041"/>
      <c r="N29" s="1019">
        <f t="shared" si="1"/>
      </c>
      <c r="O29" s="1020">
        <f t="shared" si="2"/>
      </c>
      <c r="P29" s="1021"/>
      <c r="Q29" s="1022">
        <f t="shared" si="3"/>
      </c>
      <c r="R29" s="1023">
        <f t="shared" si="4"/>
      </c>
      <c r="S29" s="1023">
        <f t="shared" si="5"/>
      </c>
      <c r="T29" s="1024" t="str">
        <f t="shared" si="6"/>
        <v>--</v>
      </c>
      <c r="U29" s="1025" t="str">
        <f t="shared" si="7"/>
        <v>--</v>
      </c>
      <c r="V29" s="1026" t="str">
        <f t="shared" si="8"/>
        <v>--</v>
      </c>
      <c r="W29" s="1027" t="str">
        <f t="shared" si="9"/>
        <v>--</v>
      </c>
      <c r="X29" s="1028" t="str">
        <f t="shared" si="10"/>
        <v>--</v>
      </c>
      <c r="Y29" s="1029" t="str">
        <f t="shared" si="11"/>
        <v>--</v>
      </c>
      <c r="Z29" s="1030" t="str">
        <f t="shared" si="12"/>
        <v>--</v>
      </c>
      <c r="AA29" s="1031" t="str">
        <f t="shared" si="13"/>
        <v>--</v>
      </c>
      <c r="AB29" s="1032" t="str">
        <f t="shared" si="14"/>
        <v>--</v>
      </c>
      <c r="AC29" s="1033" t="str">
        <f t="shared" si="15"/>
        <v>--</v>
      </c>
      <c r="AD29" s="1042">
        <f t="shared" si="18"/>
      </c>
      <c r="AE29" s="1035">
        <f t="shared" si="16"/>
      </c>
      <c r="AF29" s="1043"/>
    </row>
    <row r="30" spans="2:32" s="930" customFormat="1" ht="16.5" customHeight="1">
      <c r="B30" s="944"/>
      <c r="C30" s="1036"/>
      <c r="D30" s="1036"/>
      <c r="E30" s="1036"/>
      <c r="F30" s="1037"/>
      <c r="G30" s="1049"/>
      <c r="H30" s="1039"/>
      <c r="I30" s="1049"/>
      <c r="J30" s="1015">
        <f t="shared" si="0"/>
        <v>20</v>
      </c>
      <c r="K30" s="1016" t="e">
        <f t="shared" si="17"/>
        <v>#VALUE!</v>
      </c>
      <c r="L30" s="1040"/>
      <c r="M30" s="1041"/>
      <c r="N30" s="1019">
        <f t="shared" si="1"/>
      </c>
      <c r="O30" s="1020">
        <f t="shared" si="2"/>
      </c>
      <c r="P30" s="1021"/>
      <c r="Q30" s="1022">
        <f t="shared" si="3"/>
      </c>
      <c r="R30" s="1023">
        <f t="shared" si="4"/>
      </c>
      <c r="S30" s="1023">
        <f t="shared" si="5"/>
      </c>
      <c r="T30" s="1024" t="str">
        <f t="shared" si="6"/>
        <v>--</v>
      </c>
      <c r="U30" s="1025" t="str">
        <f t="shared" si="7"/>
        <v>--</v>
      </c>
      <c r="V30" s="1026" t="str">
        <f t="shared" si="8"/>
        <v>--</v>
      </c>
      <c r="W30" s="1027" t="str">
        <f t="shared" si="9"/>
        <v>--</v>
      </c>
      <c r="X30" s="1028" t="str">
        <f t="shared" si="10"/>
        <v>--</v>
      </c>
      <c r="Y30" s="1029" t="str">
        <f t="shared" si="11"/>
        <v>--</v>
      </c>
      <c r="Z30" s="1030" t="str">
        <f t="shared" si="12"/>
        <v>--</v>
      </c>
      <c r="AA30" s="1031" t="str">
        <f t="shared" si="13"/>
        <v>--</v>
      </c>
      <c r="AB30" s="1032" t="str">
        <f t="shared" si="14"/>
        <v>--</v>
      </c>
      <c r="AC30" s="1033" t="str">
        <f t="shared" si="15"/>
        <v>--</v>
      </c>
      <c r="AD30" s="1042">
        <f t="shared" si="18"/>
      </c>
      <c r="AE30" s="1035">
        <f t="shared" si="16"/>
      </c>
      <c r="AF30" s="1043"/>
    </row>
    <row r="31" spans="2:32" s="930" customFormat="1" ht="16.5" customHeight="1">
      <c r="B31" s="944"/>
      <c r="C31" s="1044"/>
      <c r="D31" s="1044"/>
      <c r="E31" s="1044"/>
      <c r="F31" s="1037"/>
      <c r="G31" s="1049"/>
      <c r="H31" s="1039"/>
      <c r="I31" s="1049"/>
      <c r="J31" s="1015">
        <f t="shared" si="0"/>
        <v>20</v>
      </c>
      <c r="K31" s="1016" t="e">
        <f t="shared" si="17"/>
        <v>#VALUE!</v>
      </c>
      <c r="L31" s="1040"/>
      <c r="M31" s="1050"/>
      <c r="N31" s="1019">
        <f t="shared" si="1"/>
      </c>
      <c r="O31" s="1020">
        <f t="shared" si="2"/>
      </c>
      <c r="P31" s="1021"/>
      <c r="Q31" s="1022">
        <f t="shared" si="3"/>
      </c>
      <c r="R31" s="1023">
        <f t="shared" si="4"/>
      </c>
      <c r="S31" s="1023">
        <f t="shared" si="5"/>
      </c>
      <c r="T31" s="1024" t="str">
        <f t="shared" si="6"/>
        <v>--</v>
      </c>
      <c r="U31" s="1025" t="str">
        <f t="shared" si="7"/>
        <v>--</v>
      </c>
      <c r="V31" s="1026" t="str">
        <f t="shared" si="8"/>
        <v>--</v>
      </c>
      <c r="W31" s="1027" t="str">
        <f t="shared" si="9"/>
        <v>--</v>
      </c>
      <c r="X31" s="1028" t="str">
        <f t="shared" si="10"/>
        <v>--</v>
      </c>
      <c r="Y31" s="1029" t="str">
        <f t="shared" si="11"/>
        <v>--</v>
      </c>
      <c r="Z31" s="1030" t="str">
        <f t="shared" si="12"/>
        <v>--</v>
      </c>
      <c r="AA31" s="1031" t="str">
        <f t="shared" si="13"/>
        <v>--</v>
      </c>
      <c r="AB31" s="1032" t="str">
        <f t="shared" si="14"/>
        <v>--</v>
      </c>
      <c r="AC31" s="1033" t="str">
        <f t="shared" si="15"/>
        <v>--</v>
      </c>
      <c r="AD31" s="1042">
        <f t="shared" si="18"/>
      </c>
      <c r="AE31" s="1035">
        <f t="shared" si="16"/>
      </c>
      <c r="AF31" s="1043"/>
    </row>
    <row r="32" spans="2:32" s="930" customFormat="1" ht="16.5" customHeight="1">
      <c r="B32" s="944"/>
      <c r="C32" s="1036"/>
      <c r="D32" s="1036"/>
      <c r="E32" s="1036"/>
      <c r="F32" s="1037"/>
      <c r="G32" s="1049"/>
      <c r="H32" s="1039"/>
      <c r="I32" s="1049"/>
      <c r="J32" s="1015">
        <f t="shared" si="0"/>
        <v>20</v>
      </c>
      <c r="K32" s="1016" t="e">
        <f t="shared" si="17"/>
        <v>#VALUE!</v>
      </c>
      <c r="L32" s="1040"/>
      <c r="M32" s="1050"/>
      <c r="N32" s="1019">
        <f t="shared" si="1"/>
      </c>
      <c r="O32" s="1020">
        <f t="shared" si="2"/>
      </c>
      <c r="P32" s="1021"/>
      <c r="Q32" s="1022">
        <f t="shared" si="3"/>
      </c>
      <c r="R32" s="1023">
        <f t="shared" si="4"/>
      </c>
      <c r="S32" s="1023">
        <f t="shared" si="5"/>
      </c>
      <c r="T32" s="1024" t="str">
        <f t="shared" si="6"/>
        <v>--</v>
      </c>
      <c r="U32" s="1025" t="str">
        <f t="shared" si="7"/>
        <v>--</v>
      </c>
      <c r="V32" s="1026" t="str">
        <f t="shared" si="8"/>
        <v>--</v>
      </c>
      <c r="W32" s="1027" t="str">
        <f t="shared" si="9"/>
        <v>--</v>
      </c>
      <c r="X32" s="1028" t="str">
        <f t="shared" si="10"/>
        <v>--</v>
      </c>
      <c r="Y32" s="1029" t="str">
        <f t="shared" si="11"/>
        <v>--</v>
      </c>
      <c r="Z32" s="1030" t="str">
        <f t="shared" si="12"/>
        <v>--</v>
      </c>
      <c r="AA32" s="1031" t="str">
        <f t="shared" si="13"/>
        <v>--</v>
      </c>
      <c r="AB32" s="1032" t="str">
        <f t="shared" si="14"/>
        <v>--</v>
      </c>
      <c r="AC32" s="1033" t="str">
        <f t="shared" si="15"/>
        <v>--</v>
      </c>
      <c r="AD32" s="1042">
        <f t="shared" si="18"/>
      </c>
      <c r="AE32" s="1035">
        <f t="shared" si="16"/>
      </c>
      <c r="AF32" s="1043"/>
    </row>
    <row r="33" spans="2:32" s="930" customFormat="1" ht="16.5" customHeight="1">
      <c r="B33" s="944"/>
      <c r="C33" s="1044"/>
      <c r="D33" s="1044"/>
      <c r="E33" s="1044"/>
      <c r="F33" s="1037"/>
      <c r="G33" s="1049"/>
      <c r="H33" s="1039"/>
      <c r="I33" s="1049"/>
      <c r="J33" s="1015">
        <f t="shared" si="0"/>
        <v>20</v>
      </c>
      <c r="K33" s="1016" t="e">
        <f t="shared" si="17"/>
        <v>#VALUE!</v>
      </c>
      <c r="L33" s="1040"/>
      <c r="M33" s="1050"/>
      <c r="N33" s="1019">
        <f t="shared" si="1"/>
      </c>
      <c r="O33" s="1020">
        <f t="shared" si="2"/>
      </c>
      <c r="P33" s="1021"/>
      <c r="Q33" s="1022">
        <f t="shared" si="3"/>
      </c>
      <c r="R33" s="1023">
        <f t="shared" si="4"/>
      </c>
      <c r="S33" s="1023">
        <f t="shared" si="5"/>
      </c>
      <c r="T33" s="1024" t="str">
        <f t="shared" si="6"/>
        <v>--</v>
      </c>
      <c r="U33" s="1025" t="str">
        <f t="shared" si="7"/>
        <v>--</v>
      </c>
      <c r="V33" s="1026" t="str">
        <f t="shared" si="8"/>
        <v>--</v>
      </c>
      <c r="W33" s="1027" t="str">
        <f t="shared" si="9"/>
        <v>--</v>
      </c>
      <c r="X33" s="1028" t="str">
        <f t="shared" si="10"/>
        <v>--</v>
      </c>
      <c r="Y33" s="1029" t="str">
        <f t="shared" si="11"/>
        <v>--</v>
      </c>
      <c r="Z33" s="1030" t="str">
        <f t="shared" si="12"/>
        <v>--</v>
      </c>
      <c r="AA33" s="1031" t="str">
        <f t="shared" si="13"/>
        <v>--</v>
      </c>
      <c r="AB33" s="1032" t="str">
        <f t="shared" si="14"/>
        <v>--</v>
      </c>
      <c r="AC33" s="1033" t="str">
        <f t="shared" si="15"/>
        <v>--</v>
      </c>
      <c r="AD33" s="1042">
        <f t="shared" si="18"/>
      </c>
      <c r="AE33" s="1035">
        <f t="shared" si="16"/>
      </c>
      <c r="AF33" s="1043"/>
    </row>
    <row r="34" spans="2:32" s="930" customFormat="1" ht="16.5" customHeight="1">
      <c r="B34" s="944"/>
      <c r="C34" s="1036"/>
      <c r="D34" s="1036"/>
      <c r="E34" s="1036"/>
      <c r="F34" s="1037"/>
      <c r="G34" s="1049"/>
      <c r="H34" s="1039"/>
      <c r="I34" s="1049"/>
      <c r="J34" s="1015">
        <f t="shared" si="0"/>
        <v>20</v>
      </c>
      <c r="K34" s="1016" t="e">
        <f t="shared" si="17"/>
        <v>#VALUE!</v>
      </c>
      <c r="L34" s="1040"/>
      <c r="M34" s="1050"/>
      <c r="N34" s="1019">
        <f t="shared" si="1"/>
      </c>
      <c r="O34" s="1020">
        <f t="shared" si="2"/>
      </c>
      <c r="P34" s="1021"/>
      <c r="Q34" s="1022">
        <f t="shared" si="3"/>
      </c>
      <c r="R34" s="1023">
        <f t="shared" si="4"/>
      </c>
      <c r="S34" s="1023">
        <f t="shared" si="5"/>
      </c>
      <c r="T34" s="1024" t="str">
        <f t="shared" si="6"/>
        <v>--</v>
      </c>
      <c r="U34" s="1025" t="str">
        <f t="shared" si="7"/>
        <v>--</v>
      </c>
      <c r="V34" s="1026" t="str">
        <f t="shared" si="8"/>
        <v>--</v>
      </c>
      <c r="W34" s="1027" t="str">
        <f t="shared" si="9"/>
        <v>--</v>
      </c>
      <c r="X34" s="1028" t="str">
        <f t="shared" si="10"/>
        <v>--</v>
      </c>
      <c r="Y34" s="1029" t="str">
        <f t="shared" si="11"/>
        <v>--</v>
      </c>
      <c r="Z34" s="1030" t="str">
        <f t="shared" si="12"/>
        <v>--</v>
      </c>
      <c r="AA34" s="1031" t="str">
        <f t="shared" si="13"/>
        <v>--</v>
      </c>
      <c r="AB34" s="1032" t="str">
        <f t="shared" si="14"/>
        <v>--</v>
      </c>
      <c r="AC34" s="1033" t="str">
        <f t="shared" si="15"/>
        <v>--</v>
      </c>
      <c r="AD34" s="1042">
        <f t="shared" si="18"/>
      </c>
      <c r="AE34" s="1035">
        <f t="shared" si="16"/>
      </c>
      <c r="AF34" s="1043"/>
    </row>
    <row r="35" spans="2:32" s="930" customFormat="1" ht="16.5" customHeight="1">
      <c r="B35" s="944"/>
      <c r="C35" s="1044"/>
      <c r="D35" s="1044"/>
      <c r="E35" s="1044"/>
      <c r="F35" s="1037"/>
      <c r="G35" s="1049"/>
      <c r="H35" s="1039"/>
      <c r="I35" s="1049"/>
      <c r="J35" s="1015">
        <f t="shared" si="0"/>
        <v>20</v>
      </c>
      <c r="K35" s="1016" t="e">
        <f t="shared" si="17"/>
        <v>#VALUE!</v>
      </c>
      <c r="L35" s="1040"/>
      <c r="M35" s="1050"/>
      <c r="N35" s="1019">
        <f t="shared" si="1"/>
      </c>
      <c r="O35" s="1020">
        <f t="shared" si="2"/>
      </c>
      <c r="P35" s="1021"/>
      <c r="Q35" s="1022">
        <f t="shared" si="3"/>
      </c>
      <c r="R35" s="1023">
        <f t="shared" si="4"/>
      </c>
      <c r="S35" s="1023">
        <f t="shared" si="5"/>
      </c>
      <c r="T35" s="1024" t="str">
        <f t="shared" si="6"/>
        <v>--</v>
      </c>
      <c r="U35" s="1025" t="str">
        <f t="shared" si="7"/>
        <v>--</v>
      </c>
      <c r="V35" s="1026" t="str">
        <f t="shared" si="8"/>
        <v>--</v>
      </c>
      <c r="W35" s="1027" t="str">
        <f t="shared" si="9"/>
        <v>--</v>
      </c>
      <c r="X35" s="1028" t="str">
        <f t="shared" si="10"/>
        <v>--</v>
      </c>
      <c r="Y35" s="1029" t="str">
        <f t="shared" si="11"/>
        <v>--</v>
      </c>
      <c r="Z35" s="1030" t="str">
        <f t="shared" si="12"/>
        <v>--</v>
      </c>
      <c r="AA35" s="1031" t="str">
        <f t="shared" si="13"/>
        <v>--</v>
      </c>
      <c r="AB35" s="1032" t="str">
        <f t="shared" si="14"/>
        <v>--</v>
      </c>
      <c r="AC35" s="1033" t="str">
        <f t="shared" si="15"/>
        <v>--</v>
      </c>
      <c r="AD35" s="1042">
        <f t="shared" si="18"/>
      </c>
      <c r="AE35" s="1035">
        <f t="shared" si="16"/>
      </c>
      <c r="AF35" s="1043"/>
    </row>
    <row r="36" spans="2:32" s="930" customFormat="1" ht="16.5" customHeight="1">
      <c r="B36" s="944"/>
      <c r="C36" s="1036"/>
      <c r="D36" s="1036"/>
      <c r="E36" s="1036"/>
      <c r="F36" s="1037"/>
      <c r="G36" s="1049"/>
      <c r="H36" s="1039"/>
      <c r="I36" s="1049"/>
      <c r="J36" s="1015">
        <f t="shared" si="0"/>
        <v>20</v>
      </c>
      <c r="K36" s="1016" t="e">
        <f t="shared" si="17"/>
        <v>#VALUE!</v>
      </c>
      <c r="L36" s="1040"/>
      <c r="M36" s="1050"/>
      <c r="N36" s="1019">
        <f t="shared" si="1"/>
      </c>
      <c r="O36" s="1020">
        <f t="shared" si="2"/>
      </c>
      <c r="P36" s="1021"/>
      <c r="Q36" s="1022">
        <f t="shared" si="3"/>
      </c>
      <c r="R36" s="1023">
        <f t="shared" si="4"/>
      </c>
      <c r="S36" s="1023">
        <f t="shared" si="5"/>
      </c>
      <c r="T36" s="1024" t="str">
        <f t="shared" si="6"/>
        <v>--</v>
      </c>
      <c r="U36" s="1025" t="str">
        <f t="shared" si="7"/>
        <v>--</v>
      </c>
      <c r="V36" s="1026" t="str">
        <f t="shared" si="8"/>
        <v>--</v>
      </c>
      <c r="W36" s="1027" t="str">
        <f t="shared" si="9"/>
        <v>--</v>
      </c>
      <c r="X36" s="1028" t="str">
        <f t="shared" si="10"/>
        <v>--</v>
      </c>
      <c r="Y36" s="1029" t="str">
        <f t="shared" si="11"/>
        <v>--</v>
      </c>
      <c r="Z36" s="1030" t="str">
        <f t="shared" si="12"/>
        <v>--</v>
      </c>
      <c r="AA36" s="1031" t="str">
        <f t="shared" si="13"/>
        <v>--</v>
      </c>
      <c r="AB36" s="1032" t="str">
        <f t="shared" si="14"/>
        <v>--</v>
      </c>
      <c r="AC36" s="1033" t="str">
        <f t="shared" si="15"/>
        <v>--</v>
      </c>
      <c r="AD36" s="1042">
        <f t="shared" si="18"/>
      </c>
      <c r="AE36" s="1035">
        <f t="shared" si="16"/>
      </c>
      <c r="AF36" s="1043"/>
    </row>
    <row r="37" spans="2:32" s="930" customFormat="1" ht="16.5" customHeight="1">
      <c r="B37" s="944"/>
      <c r="C37" s="1044"/>
      <c r="D37" s="1044"/>
      <c r="E37" s="1044"/>
      <c r="F37" s="1037"/>
      <c r="G37" s="1049"/>
      <c r="H37" s="1039"/>
      <c r="I37" s="1049"/>
      <c r="J37" s="1015">
        <f t="shared" si="0"/>
        <v>20</v>
      </c>
      <c r="K37" s="1016" t="e">
        <f t="shared" si="17"/>
        <v>#VALUE!</v>
      </c>
      <c r="L37" s="1040"/>
      <c r="M37" s="1050"/>
      <c r="N37" s="1019">
        <f t="shared" si="1"/>
      </c>
      <c r="O37" s="1020">
        <f t="shared" si="2"/>
      </c>
      <c r="P37" s="1021"/>
      <c r="Q37" s="1022">
        <f t="shared" si="3"/>
      </c>
      <c r="R37" s="1023">
        <f t="shared" si="4"/>
      </c>
      <c r="S37" s="1023">
        <f t="shared" si="5"/>
      </c>
      <c r="T37" s="1024" t="str">
        <f t="shared" si="6"/>
        <v>--</v>
      </c>
      <c r="U37" s="1025" t="str">
        <f t="shared" si="7"/>
        <v>--</v>
      </c>
      <c r="V37" s="1026" t="str">
        <f t="shared" si="8"/>
        <v>--</v>
      </c>
      <c r="W37" s="1027" t="str">
        <f t="shared" si="9"/>
        <v>--</v>
      </c>
      <c r="X37" s="1028" t="str">
        <f t="shared" si="10"/>
        <v>--</v>
      </c>
      <c r="Y37" s="1029" t="str">
        <f t="shared" si="11"/>
        <v>--</v>
      </c>
      <c r="Z37" s="1030" t="str">
        <f t="shared" si="12"/>
        <v>--</v>
      </c>
      <c r="AA37" s="1031" t="str">
        <f t="shared" si="13"/>
        <v>--</v>
      </c>
      <c r="AB37" s="1032" t="str">
        <f t="shared" si="14"/>
        <v>--</v>
      </c>
      <c r="AC37" s="1033" t="str">
        <f t="shared" si="15"/>
        <v>--</v>
      </c>
      <c r="AD37" s="1042">
        <f t="shared" si="18"/>
      </c>
      <c r="AE37" s="1035">
        <f t="shared" si="16"/>
      </c>
      <c r="AF37" s="1043"/>
    </row>
    <row r="38" spans="2:32" s="930" customFormat="1" ht="16.5" customHeight="1">
      <c r="B38" s="944"/>
      <c r="C38" s="1036"/>
      <c r="D38" s="1036"/>
      <c r="E38" s="1036"/>
      <c r="F38" s="1037"/>
      <c r="G38" s="1049"/>
      <c r="H38" s="1039"/>
      <c r="I38" s="1049"/>
      <c r="J38" s="1015">
        <f t="shared" si="0"/>
        <v>20</v>
      </c>
      <c r="K38" s="1016" t="e">
        <f t="shared" si="17"/>
        <v>#VALUE!</v>
      </c>
      <c r="L38" s="1040"/>
      <c r="M38" s="1050"/>
      <c r="N38" s="1019">
        <f t="shared" si="1"/>
      </c>
      <c r="O38" s="1020">
        <f t="shared" si="2"/>
      </c>
      <c r="P38" s="1021"/>
      <c r="Q38" s="1022">
        <f t="shared" si="3"/>
      </c>
      <c r="R38" s="1023">
        <f t="shared" si="4"/>
      </c>
      <c r="S38" s="1023">
        <f t="shared" si="5"/>
      </c>
      <c r="T38" s="1024" t="str">
        <f t="shared" si="6"/>
        <v>--</v>
      </c>
      <c r="U38" s="1025" t="str">
        <f t="shared" si="7"/>
        <v>--</v>
      </c>
      <c r="V38" s="1026" t="str">
        <f t="shared" si="8"/>
        <v>--</v>
      </c>
      <c r="W38" s="1027" t="str">
        <f t="shared" si="9"/>
        <v>--</v>
      </c>
      <c r="X38" s="1028" t="str">
        <f t="shared" si="10"/>
        <v>--</v>
      </c>
      <c r="Y38" s="1029" t="str">
        <f t="shared" si="11"/>
        <v>--</v>
      </c>
      <c r="Z38" s="1030" t="str">
        <f t="shared" si="12"/>
        <v>--</v>
      </c>
      <c r="AA38" s="1031" t="str">
        <f t="shared" si="13"/>
        <v>--</v>
      </c>
      <c r="AB38" s="1032" t="str">
        <f t="shared" si="14"/>
        <v>--</v>
      </c>
      <c r="AC38" s="1033" t="str">
        <f t="shared" si="15"/>
        <v>--</v>
      </c>
      <c r="AD38" s="1042">
        <f t="shared" si="18"/>
      </c>
      <c r="AE38" s="1035">
        <f t="shared" si="16"/>
      </c>
      <c r="AF38" s="1043"/>
    </row>
    <row r="39" spans="2:32" s="930" customFormat="1" ht="16.5" customHeight="1">
      <c r="B39" s="944"/>
      <c r="C39" s="1044"/>
      <c r="D39" s="1044"/>
      <c r="E39" s="1044"/>
      <c r="F39" s="1037"/>
      <c r="G39" s="1049"/>
      <c r="H39" s="1039"/>
      <c r="I39" s="1049"/>
      <c r="J39" s="1015">
        <f t="shared" si="0"/>
        <v>20</v>
      </c>
      <c r="K39" s="1016" t="e">
        <f t="shared" si="17"/>
        <v>#VALUE!</v>
      </c>
      <c r="L39" s="1040"/>
      <c r="M39" s="1050"/>
      <c r="N39" s="1019">
        <f t="shared" si="1"/>
      </c>
      <c r="O39" s="1020">
        <f t="shared" si="2"/>
      </c>
      <c r="P39" s="1021"/>
      <c r="Q39" s="1022">
        <f t="shared" si="3"/>
      </c>
      <c r="R39" s="1023">
        <f t="shared" si="4"/>
      </c>
      <c r="S39" s="1023">
        <f t="shared" si="5"/>
      </c>
      <c r="T39" s="1024" t="str">
        <f t="shared" si="6"/>
        <v>--</v>
      </c>
      <c r="U39" s="1025" t="str">
        <f t="shared" si="7"/>
        <v>--</v>
      </c>
      <c r="V39" s="1026" t="str">
        <f t="shared" si="8"/>
        <v>--</v>
      </c>
      <c r="W39" s="1027" t="str">
        <f t="shared" si="9"/>
        <v>--</v>
      </c>
      <c r="X39" s="1028" t="str">
        <f t="shared" si="10"/>
        <v>--</v>
      </c>
      <c r="Y39" s="1029" t="str">
        <f t="shared" si="11"/>
        <v>--</v>
      </c>
      <c r="Z39" s="1030" t="str">
        <f t="shared" si="12"/>
        <v>--</v>
      </c>
      <c r="AA39" s="1031" t="str">
        <f t="shared" si="13"/>
        <v>--</v>
      </c>
      <c r="AB39" s="1032" t="str">
        <f t="shared" si="14"/>
        <v>--</v>
      </c>
      <c r="AC39" s="1033" t="str">
        <f t="shared" si="15"/>
        <v>--</v>
      </c>
      <c r="AD39" s="1042">
        <f t="shared" si="18"/>
      </c>
      <c r="AE39" s="1035">
        <f t="shared" si="16"/>
      </c>
      <c r="AF39" s="1043"/>
    </row>
    <row r="40" spans="2:32" s="930" customFormat="1" ht="16.5" customHeight="1" thickBot="1">
      <c r="B40" s="944"/>
      <c r="C40" s="1036"/>
      <c r="D40" s="1051"/>
      <c r="E40" s="1036"/>
      <c r="F40" s="1052"/>
      <c r="G40" s="1053"/>
      <c r="H40" s="1054"/>
      <c r="I40" s="1055"/>
      <c r="J40" s="1056"/>
      <c r="K40" s="1057"/>
      <c r="L40" s="1058"/>
      <c r="M40" s="1058"/>
      <c r="N40" s="1059"/>
      <c r="O40" s="1059"/>
      <c r="P40" s="1060"/>
      <c r="Q40" s="1061"/>
      <c r="R40" s="1060"/>
      <c r="S40" s="1060"/>
      <c r="T40" s="1062"/>
      <c r="U40" s="1063"/>
      <c r="V40" s="1064"/>
      <c r="W40" s="1065"/>
      <c r="X40" s="1066"/>
      <c r="Y40" s="1067"/>
      <c r="Z40" s="1068"/>
      <c r="AA40" s="1069"/>
      <c r="AB40" s="1070"/>
      <c r="AC40" s="1071"/>
      <c r="AD40" s="1072"/>
      <c r="AE40" s="1073"/>
      <c r="AF40" s="1043"/>
    </row>
    <row r="41" spans="2:32" s="930" customFormat="1" ht="16.5" customHeight="1" thickBot="1" thickTop="1">
      <c r="B41" s="944"/>
      <c r="C41" s="1074" t="s">
        <v>286</v>
      </c>
      <c r="D41" s="1075" t="s">
        <v>287</v>
      </c>
      <c r="E41" s="1076"/>
      <c r="F41" s="1077"/>
      <c r="G41" s="1078"/>
      <c r="H41" s="1079"/>
      <c r="I41" s="1080"/>
      <c r="J41" s="1079"/>
      <c r="K41" s="1081"/>
      <c r="L41" s="1081"/>
      <c r="M41" s="1081"/>
      <c r="N41" s="1081"/>
      <c r="O41" s="1081"/>
      <c r="P41" s="1081"/>
      <c r="Q41" s="1082"/>
      <c r="R41" s="1081"/>
      <c r="S41" s="1081"/>
      <c r="T41" s="1083">
        <f aca="true" t="shared" si="19" ref="T41:AC41">SUM(T18:T40)</f>
        <v>37.507391680000005</v>
      </c>
      <c r="U41" s="1084">
        <f t="shared" si="19"/>
        <v>0</v>
      </c>
      <c r="V41" s="1085">
        <f t="shared" si="19"/>
        <v>0</v>
      </c>
      <c r="W41" s="1085">
        <f t="shared" si="19"/>
        <v>0</v>
      </c>
      <c r="X41" s="1085">
        <f t="shared" si="19"/>
        <v>0</v>
      </c>
      <c r="Y41" s="1086">
        <f t="shared" si="19"/>
        <v>0</v>
      </c>
      <c r="Z41" s="1086">
        <f t="shared" si="19"/>
        <v>0</v>
      </c>
      <c r="AA41" s="1086">
        <f t="shared" si="19"/>
        <v>0</v>
      </c>
      <c r="AB41" s="1087">
        <f t="shared" si="19"/>
        <v>0</v>
      </c>
      <c r="AC41" s="1088">
        <f t="shared" si="19"/>
        <v>0</v>
      </c>
      <c r="AD41" s="1089"/>
      <c r="AE41" s="1090">
        <f>ROUND(SUM(AE18:AE40),2)</f>
        <v>37.51</v>
      </c>
      <c r="AF41" s="1043"/>
    </row>
    <row r="42" spans="2:32" s="930" customFormat="1" ht="16.5" customHeight="1" thickBot="1" thickTop="1">
      <c r="B42" s="1091"/>
      <c r="C42" s="1092"/>
      <c r="D42" s="1092"/>
      <c r="E42" s="1092"/>
      <c r="F42" s="1092"/>
      <c r="G42" s="1092"/>
      <c r="H42" s="1092"/>
      <c r="I42" s="1092"/>
      <c r="J42" s="1092"/>
      <c r="K42" s="1092"/>
      <c r="L42" s="1092"/>
      <c r="M42" s="1092"/>
      <c r="N42" s="1092"/>
      <c r="O42" s="1092"/>
      <c r="P42" s="1092"/>
      <c r="Q42" s="1092"/>
      <c r="R42" s="1092"/>
      <c r="S42" s="1092"/>
      <c r="T42" s="1092"/>
      <c r="U42" s="1092"/>
      <c r="V42" s="1092"/>
      <c r="W42" s="1092"/>
      <c r="X42" s="1092"/>
      <c r="Y42" s="1092"/>
      <c r="Z42" s="1092"/>
      <c r="AA42" s="1092"/>
      <c r="AB42" s="1092"/>
      <c r="AC42" s="1092"/>
      <c r="AD42" s="1092"/>
      <c r="AE42" s="1092"/>
      <c r="AF42" s="1093"/>
    </row>
    <row r="43" spans="2:32" ht="16.5" customHeight="1" thickTop="1">
      <c r="B43" s="1094"/>
      <c r="C43" s="1094"/>
      <c r="D43" s="1094"/>
      <c r="AF43" s="1094"/>
    </row>
  </sheetData>
  <sheetProtection password="CC12"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AE156"/>
  <sheetViews>
    <sheetView zoomScale="70" zoomScaleNormal="70" zoomScalePageLayoutView="0" workbookViewId="0" topLeftCell="A1">
      <selection activeCell="A22" sqref="A22:IV36"/>
    </sheetView>
  </sheetViews>
  <sheetFormatPr defaultColWidth="11.421875" defaultRowHeight="12.75"/>
  <cols>
    <col min="1" max="2" width="4.140625" style="7" customWidth="1"/>
    <col min="3" max="3" width="5.421875" style="7" customWidth="1"/>
    <col min="4" max="5" width="13.57421875" style="7" customWidth="1"/>
    <col min="6" max="7" width="25.7109375" style="7" customWidth="1"/>
    <col min="8" max="8" width="9.7109375" style="7" customWidth="1"/>
    <col min="9" max="9" width="12.421875" style="7" bestFit="1" customWidth="1"/>
    <col min="10" max="10" width="8.140625" style="7" hidden="1" customWidth="1"/>
    <col min="11" max="11" width="16.421875" style="7" customWidth="1"/>
    <col min="12" max="12" width="16.57421875" style="7" customWidth="1"/>
    <col min="13" max="16" width="9.7109375" style="7" customWidth="1"/>
    <col min="17" max="17" width="5.8515625" style="7" customWidth="1"/>
    <col min="18" max="18" width="7.00390625" style="7" customWidth="1"/>
    <col min="19" max="19" width="13.140625" style="7" hidden="1" customWidth="1"/>
    <col min="20" max="21" width="16.421875" style="7" hidden="1" customWidth="1"/>
    <col min="22" max="22" width="16.57421875" style="7" hidden="1" customWidth="1"/>
    <col min="23" max="27" width="16.28125" style="7" hidden="1" customWidth="1"/>
    <col min="28" max="28" width="9.7109375" style="7" customWidth="1"/>
    <col min="29" max="29" width="15.7109375" style="7" customWidth="1"/>
    <col min="30" max="30" width="4.140625" style="7" customWidth="1"/>
    <col min="31" max="16384" width="11.421875" style="7" customWidth="1"/>
  </cols>
  <sheetData>
    <row r="1" spans="2:30" s="3" customFormat="1" ht="26.25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277"/>
    </row>
    <row r="2" spans="1:30" s="3" customFormat="1" ht="26.25">
      <c r="A2" s="80"/>
      <c r="B2" s="278" t="str">
        <f>+'TOT-0815'!B2</f>
        <v>ANEXO III al Memorándum D.T.E.E. N°   580 / 2016          .-</v>
      </c>
      <c r="C2" s="278"/>
      <c r="D2" s="278"/>
      <c r="E2" s="278"/>
      <c r="F2" s="278"/>
      <c r="G2" s="2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</row>
    <row r="3" spans="1:30" s="6" customFormat="1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</row>
    <row r="4" spans="1:30" s="10" customFormat="1" ht="11.25">
      <c r="A4" s="279" t="s">
        <v>54</v>
      </c>
      <c r="B4" s="280"/>
      <c r="C4" s="280"/>
      <c r="D4" s="280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</row>
    <row r="5" spans="1:30" s="10" customFormat="1" ht="11.25">
      <c r="A5" s="279" t="s">
        <v>3</v>
      </c>
      <c r="B5" s="280"/>
      <c r="C5" s="280"/>
      <c r="D5" s="280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</row>
    <row r="6" spans="1:30" s="6" customFormat="1" ht="13.5" thickBo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</row>
    <row r="7" spans="1:30" s="6" customFormat="1" ht="13.5" thickTop="1">
      <c r="A7" s="81"/>
      <c r="B7" s="282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86"/>
    </row>
    <row r="8" spans="1:30" s="13" customFormat="1" ht="20.25">
      <c r="A8" s="284"/>
      <c r="B8" s="285"/>
      <c r="C8" s="286"/>
      <c r="D8" s="286"/>
      <c r="E8" s="284"/>
      <c r="F8" s="287" t="s">
        <v>25</v>
      </c>
      <c r="G8" s="284"/>
      <c r="H8" s="284"/>
      <c r="I8" s="288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90"/>
    </row>
    <row r="9" spans="1:30" s="6" customFormat="1" ht="12.75">
      <c r="A9" s="81"/>
      <c r="B9" s="289"/>
      <c r="C9" s="75"/>
      <c r="D9" s="75"/>
      <c r="E9" s="81"/>
      <c r="F9" s="75"/>
      <c r="G9" s="290"/>
      <c r="H9" s="81"/>
      <c r="I9" s="75"/>
      <c r="J9" s="81"/>
      <c r="K9" s="81"/>
      <c r="L9" s="81"/>
      <c r="M9" s="81"/>
      <c r="N9" s="81"/>
      <c r="O9" s="81"/>
      <c r="P9" s="81"/>
      <c r="Q9" s="81"/>
      <c r="R9" s="81"/>
      <c r="S9" s="81"/>
      <c r="T9" s="75"/>
      <c r="U9" s="75"/>
      <c r="V9" s="75"/>
      <c r="W9" s="75"/>
      <c r="X9" s="75"/>
      <c r="Y9" s="75"/>
      <c r="Z9" s="75"/>
      <c r="AA9" s="75"/>
      <c r="AB9" s="75"/>
      <c r="AC9" s="75"/>
      <c r="AD9" s="91"/>
    </row>
    <row r="10" spans="1:30" s="297" customFormat="1" ht="30" customHeight="1">
      <c r="A10" s="291"/>
      <c r="B10" s="292"/>
      <c r="C10" s="293"/>
      <c r="D10" s="293"/>
      <c r="E10" s="291"/>
      <c r="F10" s="294" t="s">
        <v>55</v>
      </c>
      <c r="G10" s="291"/>
      <c r="H10" s="295"/>
      <c r="I10" s="293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6"/>
    </row>
    <row r="11" spans="1:30" s="301" customFormat="1" ht="9.75" customHeight="1">
      <c r="A11" s="298"/>
      <c r="B11" s="299"/>
      <c r="C11" s="300"/>
      <c r="D11" s="300"/>
      <c r="E11" s="298"/>
      <c r="G11" s="300"/>
      <c r="H11" s="300"/>
      <c r="I11" s="300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2"/>
    </row>
    <row r="12" spans="1:30" s="301" customFormat="1" ht="21" customHeight="1">
      <c r="A12" s="291"/>
      <c r="B12" s="292"/>
      <c r="C12" s="293"/>
      <c r="D12" s="293"/>
      <c r="E12" s="291"/>
      <c r="F12" s="303" t="s">
        <v>56</v>
      </c>
      <c r="G12" s="291"/>
      <c r="H12" s="291"/>
      <c r="I12" s="291"/>
      <c r="J12" s="304"/>
      <c r="K12" s="304"/>
      <c r="L12" s="304"/>
      <c r="M12" s="304"/>
      <c r="N12" s="304"/>
      <c r="O12" s="298"/>
      <c r="P12" s="298"/>
      <c r="Q12" s="298"/>
      <c r="R12" s="298"/>
      <c r="S12" s="298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2"/>
    </row>
    <row r="13" spans="1:30" s="6" customFormat="1" ht="12.75">
      <c r="A13" s="81"/>
      <c r="B13" s="289"/>
      <c r="C13" s="75"/>
      <c r="D13" s="75"/>
      <c r="E13" s="81"/>
      <c r="F13" s="75"/>
      <c r="G13" s="75"/>
      <c r="H13" s="75"/>
      <c r="I13" s="305"/>
      <c r="J13" s="75"/>
      <c r="K13" s="75"/>
      <c r="L13" s="75"/>
      <c r="M13" s="75"/>
      <c r="N13" s="75"/>
      <c r="O13" s="81"/>
      <c r="P13" s="81"/>
      <c r="Q13" s="81"/>
      <c r="R13" s="81"/>
      <c r="S13" s="81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91"/>
    </row>
    <row r="14" spans="1:30" s="26" customFormat="1" ht="19.5">
      <c r="A14" s="306"/>
      <c r="B14" s="27" t="str">
        <f>'TOT-0815'!B14</f>
        <v>Desde el 01 al 31 de agosto de 2015</v>
      </c>
      <c r="C14" s="31"/>
      <c r="D14" s="31"/>
      <c r="E14" s="307"/>
      <c r="F14" s="308"/>
      <c r="G14" s="308"/>
      <c r="H14" s="308"/>
      <c r="I14" s="308"/>
      <c r="J14" s="308"/>
      <c r="K14" s="308"/>
      <c r="L14" s="308"/>
      <c r="M14" s="308"/>
      <c r="N14" s="308"/>
      <c r="O14" s="307"/>
      <c r="P14" s="307"/>
      <c r="Q14" s="307"/>
      <c r="R14" s="307"/>
      <c r="S14" s="307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9"/>
    </row>
    <row r="15" spans="1:30" s="6" customFormat="1" ht="13.5" thickBot="1">
      <c r="A15" s="81"/>
      <c r="B15" s="289"/>
      <c r="C15" s="75"/>
      <c r="D15" s="75"/>
      <c r="E15" s="81"/>
      <c r="F15" s="75"/>
      <c r="G15" s="75"/>
      <c r="H15" s="75"/>
      <c r="I15" s="305"/>
      <c r="J15" s="75"/>
      <c r="K15" s="75"/>
      <c r="L15" s="75"/>
      <c r="M15" s="75"/>
      <c r="N15" s="75"/>
      <c r="O15" s="81"/>
      <c r="P15" s="81"/>
      <c r="Q15" s="81"/>
      <c r="R15" s="81"/>
      <c r="S15" s="81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91"/>
    </row>
    <row r="16" spans="1:30" s="6" customFormat="1" ht="16.5" customHeight="1" thickBot="1" thickTop="1">
      <c r="A16" s="81"/>
      <c r="B16" s="289"/>
      <c r="C16" s="75"/>
      <c r="D16" s="75"/>
      <c r="E16" s="81"/>
      <c r="F16" s="310" t="s">
        <v>57</v>
      </c>
      <c r="G16" s="311"/>
      <c r="H16" s="312">
        <v>1.274</v>
      </c>
      <c r="I16" s="312">
        <v>0.0604</v>
      </c>
      <c r="J16" s="81"/>
      <c r="K16" s="81" t="s">
        <v>306</v>
      </c>
      <c r="L16" s="81"/>
      <c r="M16" s="81"/>
      <c r="N16" s="81"/>
      <c r="O16" s="81"/>
      <c r="P16" s="81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91"/>
    </row>
    <row r="17" spans="1:30" s="6" customFormat="1" ht="16.5" customHeight="1" thickBot="1" thickTop="1">
      <c r="A17" s="81"/>
      <c r="B17" s="289"/>
      <c r="C17" s="75"/>
      <c r="D17" s="75"/>
      <c r="E17" s="81"/>
      <c r="F17" s="313" t="s">
        <v>58</v>
      </c>
      <c r="G17" s="314"/>
      <c r="H17" s="315">
        <v>200</v>
      </c>
      <c r="I17" s="7"/>
      <c r="J17" s="75"/>
      <c r="K17" s="99"/>
      <c r="L17" s="100"/>
      <c r="M17" s="8"/>
      <c r="N17" s="75"/>
      <c r="O17" s="75"/>
      <c r="P17" s="75"/>
      <c r="Q17" s="75"/>
      <c r="R17" s="75"/>
      <c r="S17" s="75"/>
      <c r="T17" s="75"/>
      <c r="U17" s="75"/>
      <c r="V17" s="75"/>
      <c r="W17" s="316"/>
      <c r="X17" s="316"/>
      <c r="Y17" s="316"/>
      <c r="Z17" s="316"/>
      <c r="AA17" s="316"/>
      <c r="AB17" s="316"/>
      <c r="AC17" s="81"/>
      <c r="AD17" s="91"/>
    </row>
    <row r="18" spans="1:30" s="6" customFormat="1" ht="16.5" customHeight="1" thickBot="1" thickTop="1">
      <c r="A18" s="81"/>
      <c r="B18" s="289"/>
      <c r="C18" s="317">
        <v>3</v>
      </c>
      <c r="D18" s="317">
        <v>4</v>
      </c>
      <c r="E18" s="317">
        <v>5</v>
      </c>
      <c r="F18" s="317">
        <v>6</v>
      </c>
      <c r="G18" s="317">
        <v>7</v>
      </c>
      <c r="H18" s="317">
        <v>8</v>
      </c>
      <c r="I18" s="317">
        <v>9</v>
      </c>
      <c r="J18" s="317">
        <v>10</v>
      </c>
      <c r="K18" s="317">
        <v>11</v>
      </c>
      <c r="L18" s="317">
        <v>12</v>
      </c>
      <c r="M18" s="317">
        <v>13</v>
      </c>
      <c r="N18" s="317">
        <v>14</v>
      </c>
      <c r="O18" s="317">
        <v>15</v>
      </c>
      <c r="P18" s="317">
        <v>16</v>
      </c>
      <c r="Q18" s="317">
        <v>17</v>
      </c>
      <c r="R18" s="317">
        <v>18</v>
      </c>
      <c r="S18" s="317">
        <v>19</v>
      </c>
      <c r="T18" s="317">
        <v>20</v>
      </c>
      <c r="U18" s="317">
        <v>21</v>
      </c>
      <c r="V18" s="317">
        <v>22</v>
      </c>
      <c r="W18" s="317">
        <v>23</v>
      </c>
      <c r="X18" s="317">
        <v>24</v>
      </c>
      <c r="Y18" s="317">
        <v>25</v>
      </c>
      <c r="Z18" s="317">
        <v>26</v>
      </c>
      <c r="AA18" s="317">
        <v>27</v>
      </c>
      <c r="AB18" s="317">
        <v>28</v>
      </c>
      <c r="AC18" s="317">
        <v>29</v>
      </c>
      <c r="AD18" s="91"/>
    </row>
    <row r="19" spans="1:30" s="6" customFormat="1" ht="33.75" customHeight="1" thickBot="1" thickTop="1">
      <c r="A19" s="81"/>
      <c r="B19" s="289"/>
      <c r="C19" s="318" t="s">
        <v>30</v>
      </c>
      <c r="D19" s="103" t="s">
        <v>31</v>
      </c>
      <c r="E19" s="103" t="s">
        <v>32</v>
      </c>
      <c r="F19" s="319" t="s">
        <v>59</v>
      </c>
      <c r="G19" s="320" t="s">
        <v>60</v>
      </c>
      <c r="H19" s="321" t="s">
        <v>61</v>
      </c>
      <c r="I19" s="322" t="s">
        <v>33</v>
      </c>
      <c r="J19" s="323" t="s">
        <v>37</v>
      </c>
      <c r="K19" s="320" t="s">
        <v>38</v>
      </c>
      <c r="L19" s="320" t="s">
        <v>39</v>
      </c>
      <c r="M19" s="319" t="s">
        <v>62</v>
      </c>
      <c r="N19" s="319" t="s">
        <v>41</v>
      </c>
      <c r="O19" s="111" t="s">
        <v>176</v>
      </c>
      <c r="P19" s="111" t="s">
        <v>42</v>
      </c>
      <c r="Q19" s="324" t="s">
        <v>44</v>
      </c>
      <c r="R19" s="320" t="s">
        <v>63</v>
      </c>
      <c r="S19" s="325" t="s">
        <v>36</v>
      </c>
      <c r="T19" s="326" t="s">
        <v>45</v>
      </c>
      <c r="U19" s="327" t="s">
        <v>46</v>
      </c>
      <c r="V19" s="114" t="s">
        <v>64</v>
      </c>
      <c r="W19" s="116"/>
      <c r="X19" s="328" t="s">
        <v>65</v>
      </c>
      <c r="Y19" s="329"/>
      <c r="Z19" s="330" t="s">
        <v>49</v>
      </c>
      <c r="AA19" s="331" t="s">
        <v>50</v>
      </c>
      <c r="AB19" s="122" t="s">
        <v>51</v>
      </c>
      <c r="AC19" s="322" t="s">
        <v>52</v>
      </c>
      <c r="AD19" s="91"/>
    </row>
    <row r="20" spans="1:30" s="6" customFormat="1" ht="16.5" customHeight="1" thickTop="1">
      <c r="A20" s="81"/>
      <c r="B20" s="289"/>
      <c r="C20" s="332"/>
      <c r="D20" s="332"/>
      <c r="E20" s="332"/>
      <c r="F20" s="332"/>
      <c r="G20" s="332"/>
      <c r="H20" s="332"/>
      <c r="I20" s="333"/>
      <c r="J20" s="334"/>
      <c r="K20" s="332"/>
      <c r="L20" s="332"/>
      <c r="M20" s="332"/>
      <c r="N20" s="332"/>
      <c r="O20" s="332"/>
      <c r="P20" s="124"/>
      <c r="Q20" s="335"/>
      <c r="R20" s="332"/>
      <c r="S20" s="336"/>
      <c r="T20" s="337"/>
      <c r="U20" s="338"/>
      <c r="V20" s="339"/>
      <c r="W20" s="340"/>
      <c r="X20" s="341"/>
      <c r="Y20" s="342"/>
      <c r="Z20" s="343"/>
      <c r="AA20" s="344"/>
      <c r="AB20" s="335"/>
      <c r="AC20" s="345"/>
      <c r="AD20" s="91"/>
    </row>
    <row r="21" spans="1:30" s="6" customFormat="1" ht="16.5" customHeight="1">
      <c r="A21" s="81"/>
      <c r="B21" s="289"/>
      <c r="C21" s="142"/>
      <c r="D21" s="142"/>
      <c r="E21" s="142"/>
      <c r="F21" s="142"/>
      <c r="G21" s="142"/>
      <c r="H21" s="142"/>
      <c r="I21" s="346"/>
      <c r="J21" s="347"/>
      <c r="K21" s="142"/>
      <c r="L21" s="142"/>
      <c r="M21" s="142"/>
      <c r="N21" s="142"/>
      <c r="O21" s="142"/>
      <c r="P21" s="149"/>
      <c r="Q21" s="348"/>
      <c r="R21" s="142"/>
      <c r="S21" s="349"/>
      <c r="T21" s="350"/>
      <c r="U21" s="351"/>
      <c r="V21" s="352"/>
      <c r="W21" s="353"/>
      <c r="X21" s="354"/>
      <c r="Y21" s="355"/>
      <c r="Z21" s="356"/>
      <c r="AA21" s="357"/>
      <c r="AB21" s="348"/>
      <c r="AC21" s="358"/>
      <c r="AD21" s="91"/>
    </row>
    <row r="22" spans="1:30" s="6" customFormat="1" ht="16.5" customHeight="1">
      <c r="A22" s="81"/>
      <c r="B22" s="289"/>
      <c r="C22" s="161">
        <v>17</v>
      </c>
      <c r="D22" s="161">
        <v>290564</v>
      </c>
      <c r="E22" s="161">
        <v>67</v>
      </c>
      <c r="F22" s="359" t="s">
        <v>201</v>
      </c>
      <c r="G22" s="360" t="s">
        <v>202</v>
      </c>
      <c r="H22" s="361">
        <v>300</v>
      </c>
      <c r="I22" s="1290" t="s">
        <v>151</v>
      </c>
      <c r="J22" s="363">
        <f aca="true" t="shared" si="0" ref="J22:J41">H22*$H$16</f>
        <v>382.2</v>
      </c>
      <c r="K22" s="364">
        <v>42217.33194444444</v>
      </c>
      <c r="L22" s="364">
        <v>42217.725</v>
      </c>
      <c r="M22" s="365">
        <f aca="true" t="shared" si="1" ref="M22:M41">IF(F22="","",(L22-K22)*24)</f>
        <v>9.433333333348855</v>
      </c>
      <c r="N22" s="366">
        <f aca="true" t="shared" si="2" ref="N22:N41">IF(F22="","",ROUND((L22-K22)*24*60,0))</f>
        <v>566</v>
      </c>
      <c r="O22" s="367" t="s">
        <v>191</v>
      </c>
      <c r="P22" s="273" t="str">
        <f aca="true" t="shared" si="3" ref="P22:P41">IF(F22="","","--")</f>
        <v>--</v>
      </c>
      <c r="Q22" s="368" t="str">
        <f aca="true" t="shared" si="4" ref="Q22:Q41">IF(F22="","",IF(OR(O22="P",O22="RP"),"--","NO"))</f>
        <v>--</v>
      </c>
      <c r="R22" s="172" t="str">
        <f aca="true" t="shared" si="5" ref="R22:R41">IF(F22="","","NO")</f>
        <v>NO</v>
      </c>
      <c r="S22" s="369">
        <f aca="true" t="shared" si="6" ref="S22:S41">$H$17*IF(OR(O22="P",O22="RP"),0.1,1)*IF(R22="SI",1,0.1)</f>
        <v>2</v>
      </c>
      <c r="T22" s="370">
        <f aca="true" t="shared" si="7" ref="T22:T41">IF(O22="P",J22*S22*ROUND(N22/60,2),"--")</f>
        <v>7208.2919999999995</v>
      </c>
      <c r="U22" s="371" t="str">
        <f aca="true" t="shared" si="8" ref="U22:U41">IF(O22="RP",J22*S22*P22/100*ROUND(N22/60,2),"--")</f>
        <v>--</v>
      </c>
      <c r="V22" s="372" t="str">
        <f aca="true" t="shared" si="9" ref="V22:V41">IF(AND(O22="F",Q22="NO"),J22*S22,"--")</f>
        <v>--</v>
      </c>
      <c r="W22" s="373" t="str">
        <f aca="true" t="shared" si="10" ref="W22:W41">IF(O22="F",J22*S22*ROUND(N22/60,2),"--")</f>
        <v>--</v>
      </c>
      <c r="X22" s="374" t="str">
        <f aca="true" t="shared" si="11" ref="X22:X41">IF(AND(O22="R",Q22="NO"),J22*S22*P22/100,"--")</f>
        <v>--</v>
      </c>
      <c r="Y22" s="375" t="str">
        <f aca="true" t="shared" si="12" ref="Y22:Y41">IF(O22="R",J22*S22*P22/100*ROUND(N22/60,2),"--")</f>
        <v>--</v>
      </c>
      <c r="Z22" s="376" t="str">
        <f aca="true" t="shared" si="13" ref="Z22:Z41">IF(O22="RF",J22*S22*ROUND(N22/60,2),"--")</f>
        <v>--</v>
      </c>
      <c r="AA22" s="377" t="str">
        <f aca="true" t="shared" si="14" ref="AA22:AA41">IF(O22="RR",J22*S22*P22/100*ROUND(N22/60,2),"--")</f>
        <v>--</v>
      </c>
      <c r="AB22" s="378" t="s">
        <v>86</v>
      </c>
      <c r="AC22" s="184">
        <f aca="true" t="shared" si="15" ref="AC22:AC41">IF(F22="","",(SUM(T22:AA22)*IF(AB22="SI",1,2)*IF(AND(P22&lt;&gt;"--",O22="RF"),P22/100,1)))</f>
        <v>7208.2919999999995</v>
      </c>
      <c r="AD22" s="91"/>
    </row>
    <row r="23" spans="1:30" s="6" customFormat="1" ht="16.5" customHeight="1">
      <c r="A23" s="81"/>
      <c r="B23" s="289"/>
      <c r="C23" s="142">
        <v>18</v>
      </c>
      <c r="D23" s="142">
        <v>290569</v>
      </c>
      <c r="E23" s="142">
        <v>4282</v>
      </c>
      <c r="F23" s="359" t="s">
        <v>203</v>
      </c>
      <c r="G23" s="360" t="s">
        <v>307</v>
      </c>
      <c r="H23" s="361">
        <v>150</v>
      </c>
      <c r="I23" s="1290" t="s">
        <v>151</v>
      </c>
      <c r="J23" s="363">
        <f>H23*$I$16</f>
        <v>9.06</v>
      </c>
      <c r="K23" s="364">
        <v>42218.30902777778</v>
      </c>
      <c r="L23" s="364">
        <v>42218.595138888886</v>
      </c>
      <c r="M23" s="365">
        <f t="shared" si="1"/>
        <v>6.866666666523088</v>
      </c>
      <c r="N23" s="366">
        <f t="shared" si="2"/>
        <v>412</v>
      </c>
      <c r="O23" s="367" t="s">
        <v>191</v>
      </c>
      <c r="P23" s="273" t="str">
        <f t="shared" si="3"/>
        <v>--</v>
      </c>
      <c r="Q23" s="368" t="str">
        <f t="shared" si="4"/>
        <v>--</v>
      </c>
      <c r="R23" s="172" t="str">
        <f t="shared" si="5"/>
        <v>NO</v>
      </c>
      <c r="S23" s="369">
        <f t="shared" si="6"/>
        <v>2</v>
      </c>
      <c r="T23" s="370">
        <f t="shared" si="7"/>
        <v>124.48440000000001</v>
      </c>
      <c r="U23" s="371" t="str">
        <f t="shared" si="8"/>
        <v>--</v>
      </c>
      <c r="V23" s="372" t="str">
        <f t="shared" si="9"/>
        <v>--</v>
      </c>
      <c r="W23" s="373" t="str">
        <f t="shared" si="10"/>
        <v>--</v>
      </c>
      <c r="X23" s="374" t="str">
        <f t="shared" si="11"/>
        <v>--</v>
      </c>
      <c r="Y23" s="375" t="str">
        <f t="shared" si="12"/>
        <v>--</v>
      </c>
      <c r="Z23" s="376" t="str">
        <f t="shared" si="13"/>
        <v>--</v>
      </c>
      <c r="AA23" s="377" t="str">
        <f t="shared" si="14"/>
        <v>--</v>
      </c>
      <c r="AB23" s="378" t="s">
        <v>86</v>
      </c>
      <c r="AC23" s="184">
        <v>0</v>
      </c>
      <c r="AD23" s="91"/>
    </row>
    <row r="24" spans="1:30" s="6" customFormat="1" ht="16.5" customHeight="1">
      <c r="A24" s="81"/>
      <c r="B24" s="289"/>
      <c r="C24" s="161">
        <v>19</v>
      </c>
      <c r="D24" s="161">
        <v>290844</v>
      </c>
      <c r="E24" s="161">
        <v>80</v>
      </c>
      <c r="F24" s="359" t="s">
        <v>203</v>
      </c>
      <c r="G24" s="360" t="s">
        <v>204</v>
      </c>
      <c r="H24" s="361">
        <v>150</v>
      </c>
      <c r="I24" s="1290" t="s">
        <v>175</v>
      </c>
      <c r="J24" s="363">
        <f t="shared" si="0"/>
        <v>191.1</v>
      </c>
      <c r="K24" s="364">
        <v>42224.29791666667</v>
      </c>
      <c r="L24" s="364">
        <v>42224.56875</v>
      </c>
      <c r="M24" s="365">
        <f t="shared" si="1"/>
        <v>6.499999999883585</v>
      </c>
      <c r="N24" s="366">
        <f t="shared" si="2"/>
        <v>390</v>
      </c>
      <c r="O24" s="367" t="s">
        <v>191</v>
      </c>
      <c r="P24" s="273" t="str">
        <f t="shared" si="3"/>
        <v>--</v>
      </c>
      <c r="Q24" s="368" t="str">
        <f t="shared" si="4"/>
        <v>--</v>
      </c>
      <c r="R24" s="172" t="str">
        <f t="shared" si="5"/>
        <v>NO</v>
      </c>
      <c r="S24" s="369">
        <f t="shared" si="6"/>
        <v>2</v>
      </c>
      <c r="T24" s="370">
        <f t="shared" si="7"/>
        <v>2484.2999999999997</v>
      </c>
      <c r="U24" s="371" t="str">
        <f t="shared" si="8"/>
        <v>--</v>
      </c>
      <c r="V24" s="372" t="str">
        <f t="shared" si="9"/>
        <v>--</v>
      </c>
      <c r="W24" s="373" t="str">
        <f t="shared" si="10"/>
        <v>--</v>
      </c>
      <c r="X24" s="374" t="str">
        <f t="shared" si="11"/>
        <v>--</v>
      </c>
      <c r="Y24" s="375" t="str">
        <f t="shared" si="12"/>
        <v>--</v>
      </c>
      <c r="Z24" s="376" t="str">
        <f t="shared" si="13"/>
        <v>--</v>
      </c>
      <c r="AA24" s="377" t="str">
        <f t="shared" si="14"/>
        <v>--</v>
      </c>
      <c r="AB24" s="378" t="s">
        <v>86</v>
      </c>
      <c r="AC24" s="184">
        <v>0</v>
      </c>
      <c r="AD24" s="91"/>
    </row>
    <row r="25" spans="1:30" s="6" customFormat="1" ht="16.5" customHeight="1">
      <c r="A25" s="81"/>
      <c r="B25" s="289"/>
      <c r="C25" s="142">
        <v>20</v>
      </c>
      <c r="D25" s="142">
        <v>290845</v>
      </c>
      <c r="E25" s="142">
        <v>77</v>
      </c>
      <c r="F25" s="359" t="s">
        <v>205</v>
      </c>
      <c r="G25" s="360" t="s">
        <v>206</v>
      </c>
      <c r="H25" s="361">
        <v>300</v>
      </c>
      <c r="I25" s="1290" t="s">
        <v>175</v>
      </c>
      <c r="J25" s="363">
        <f t="shared" si="0"/>
        <v>382.2</v>
      </c>
      <c r="K25" s="364">
        <v>42224.3875</v>
      </c>
      <c r="L25" s="364">
        <v>42224.6125</v>
      </c>
      <c r="M25" s="365">
        <f t="shared" si="1"/>
        <v>5.400000000139698</v>
      </c>
      <c r="N25" s="366">
        <f t="shared" si="2"/>
        <v>324</v>
      </c>
      <c r="O25" s="367" t="s">
        <v>191</v>
      </c>
      <c r="P25" s="273" t="str">
        <f t="shared" si="3"/>
        <v>--</v>
      </c>
      <c r="Q25" s="368" t="str">
        <f t="shared" si="4"/>
        <v>--</v>
      </c>
      <c r="R25" s="172" t="str">
        <f t="shared" si="5"/>
        <v>NO</v>
      </c>
      <c r="S25" s="369">
        <f t="shared" si="6"/>
        <v>2</v>
      </c>
      <c r="T25" s="370">
        <f t="shared" si="7"/>
        <v>4127.76</v>
      </c>
      <c r="U25" s="371" t="str">
        <f t="shared" si="8"/>
        <v>--</v>
      </c>
      <c r="V25" s="372" t="str">
        <f t="shared" si="9"/>
        <v>--</v>
      </c>
      <c r="W25" s="373" t="str">
        <f t="shared" si="10"/>
        <v>--</v>
      </c>
      <c r="X25" s="374" t="str">
        <f t="shared" si="11"/>
        <v>--</v>
      </c>
      <c r="Y25" s="375" t="str">
        <f t="shared" si="12"/>
        <v>--</v>
      </c>
      <c r="Z25" s="376" t="str">
        <f t="shared" si="13"/>
        <v>--</v>
      </c>
      <c r="AA25" s="377" t="str">
        <f t="shared" si="14"/>
        <v>--</v>
      </c>
      <c r="AB25" s="378" t="s">
        <v>86</v>
      </c>
      <c r="AC25" s="184">
        <f t="shared" si="15"/>
        <v>4127.76</v>
      </c>
      <c r="AD25" s="91"/>
    </row>
    <row r="26" spans="1:30" s="6" customFormat="1" ht="16.5" customHeight="1">
      <c r="A26" s="81"/>
      <c r="B26" s="289"/>
      <c r="C26" s="161">
        <v>21</v>
      </c>
      <c r="D26" s="161">
        <v>291116</v>
      </c>
      <c r="E26" s="161">
        <v>65</v>
      </c>
      <c r="F26" s="359" t="s">
        <v>207</v>
      </c>
      <c r="G26" s="360" t="s">
        <v>208</v>
      </c>
      <c r="H26" s="361">
        <v>100</v>
      </c>
      <c r="I26" s="1290" t="s">
        <v>304</v>
      </c>
      <c r="J26" s="363">
        <f t="shared" si="0"/>
        <v>127.4</v>
      </c>
      <c r="K26" s="364">
        <v>42227.37152777778</v>
      </c>
      <c r="L26" s="364">
        <v>42227.52916666667</v>
      </c>
      <c r="M26" s="365">
        <f t="shared" si="1"/>
        <v>3.7833333332673647</v>
      </c>
      <c r="N26" s="366">
        <f t="shared" si="2"/>
        <v>227</v>
      </c>
      <c r="O26" s="367" t="s">
        <v>191</v>
      </c>
      <c r="P26" s="273" t="str">
        <f t="shared" si="3"/>
        <v>--</v>
      </c>
      <c r="Q26" s="368" t="str">
        <f t="shared" si="4"/>
        <v>--</v>
      </c>
      <c r="R26" s="172" t="str">
        <f t="shared" si="5"/>
        <v>NO</v>
      </c>
      <c r="S26" s="369">
        <f t="shared" si="6"/>
        <v>2</v>
      </c>
      <c r="T26" s="370">
        <f t="shared" si="7"/>
        <v>963.144</v>
      </c>
      <c r="U26" s="371" t="str">
        <f t="shared" si="8"/>
        <v>--</v>
      </c>
      <c r="V26" s="372" t="str">
        <f t="shared" si="9"/>
        <v>--</v>
      </c>
      <c r="W26" s="373" t="str">
        <f t="shared" si="10"/>
        <v>--</v>
      </c>
      <c r="X26" s="374" t="str">
        <f t="shared" si="11"/>
        <v>--</v>
      </c>
      <c r="Y26" s="375" t="str">
        <f t="shared" si="12"/>
        <v>--</v>
      </c>
      <c r="Z26" s="376" t="str">
        <f t="shared" si="13"/>
        <v>--</v>
      </c>
      <c r="AA26" s="377" t="str">
        <f t="shared" si="14"/>
        <v>--</v>
      </c>
      <c r="AB26" s="378" t="s">
        <v>86</v>
      </c>
      <c r="AC26" s="184">
        <f t="shared" si="15"/>
        <v>963.144</v>
      </c>
      <c r="AD26" s="91"/>
    </row>
    <row r="27" spans="1:30" s="6" customFormat="1" ht="16.5" customHeight="1">
      <c r="A27" s="81"/>
      <c r="B27" s="289"/>
      <c r="C27" s="142">
        <v>22</v>
      </c>
      <c r="D27" s="142">
        <v>291125</v>
      </c>
      <c r="E27" s="142">
        <v>1689</v>
      </c>
      <c r="F27" s="359" t="s">
        <v>209</v>
      </c>
      <c r="G27" s="360" t="s">
        <v>210</v>
      </c>
      <c r="H27" s="361">
        <v>150</v>
      </c>
      <c r="I27" s="920" t="s">
        <v>175</v>
      </c>
      <c r="J27" s="363">
        <f t="shared" si="0"/>
        <v>191.1</v>
      </c>
      <c r="K27" s="364">
        <v>42229.364583333336</v>
      </c>
      <c r="L27" s="364">
        <v>42229.49236111111</v>
      </c>
      <c r="M27" s="365">
        <f t="shared" si="1"/>
        <v>3.0666666665347293</v>
      </c>
      <c r="N27" s="366">
        <f t="shared" si="2"/>
        <v>184</v>
      </c>
      <c r="O27" s="367" t="s">
        <v>191</v>
      </c>
      <c r="P27" s="273" t="str">
        <f t="shared" si="3"/>
        <v>--</v>
      </c>
      <c r="Q27" s="368" t="str">
        <f t="shared" si="4"/>
        <v>--</v>
      </c>
      <c r="R27" s="172" t="str">
        <f t="shared" si="5"/>
        <v>NO</v>
      </c>
      <c r="S27" s="369">
        <f t="shared" si="6"/>
        <v>2</v>
      </c>
      <c r="T27" s="370">
        <f t="shared" si="7"/>
        <v>1173.3539999999998</v>
      </c>
      <c r="U27" s="371" t="str">
        <f t="shared" si="8"/>
        <v>--</v>
      </c>
      <c r="V27" s="372" t="str">
        <f t="shared" si="9"/>
        <v>--</v>
      </c>
      <c r="W27" s="373" t="str">
        <f t="shared" si="10"/>
        <v>--</v>
      </c>
      <c r="X27" s="374" t="str">
        <f t="shared" si="11"/>
        <v>--</v>
      </c>
      <c r="Y27" s="375" t="str">
        <f t="shared" si="12"/>
        <v>--</v>
      </c>
      <c r="Z27" s="376" t="str">
        <f t="shared" si="13"/>
        <v>--</v>
      </c>
      <c r="AA27" s="377" t="str">
        <f t="shared" si="14"/>
        <v>--</v>
      </c>
      <c r="AB27" s="378" t="s">
        <v>86</v>
      </c>
      <c r="AC27" s="184">
        <v>0</v>
      </c>
      <c r="AD27" s="91"/>
    </row>
    <row r="28" spans="1:31" s="6" customFormat="1" ht="16.5" customHeight="1">
      <c r="A28" s="81"/>
      <c r="B28" s="289"/>
      <c r="C28" s="161">
        <v>23</v>
      </c>
      <c r="D28" s="161">
        <v>291126</v>
      </c>
      <c r="E28" s="161">
        <v>60</v>
      </c>
      <c r="F28" s="359" t="s">
        <v>209</v>
      </c>
      <c r="G28" s="360" t="s">
        <v>211</v>
      </c>
      <c r="H28" s="361">
        <v>100</v>
      </c>
      <c r="I28" s="1290" t="s">
        <v>175</v>
      </c>
      <c r="J28" s="363">
        <f t="shared" si="0"/>
        <v>127.4</v>
      </c>
      <c r="K28" s="364">
        <v>42229.51666666667</v>
      </c>
      <c r="L28" s="364">
        <v>42229.66736111111</v>
      </c>
      <c r="M28" s="365">
        <f t="shared" si="1"/>
        <v>3.6166666665812954</v>
      </c>
      <c r="N28" s="366">
        <f t="shared" si="2"/>
        <v>217</v>
      </c>
      <c r="O28" s="367" t="s">
        <v>191</v>
      </c>
      <c r="P28" s="273" t="str">
        <f t="shared" si="3"/>
        <v>--</v>
      </c>
      <c r="Q28" s="368" t="str">
        <f t="shared" si="4"/>
        <v>--</v>
      </c>
      <c r="R28" s="172" t="str">
        <f t="shared" si="5"/>
        <v>NO</v>
      </c>
      <c r="S28" s="369">
        <f t="shared" si="6"/>
        <v>2</v>
      </c>
      <c r="T28" s="370">
        <f t="shared" si="7"/>
        <v>922.3760000000001</v>
      </c>
      <c r="U28" s="371" t="str">
        <f t="shared" si="8"/>
        <v>--</v>
      </c>
      <c r="V28" s="372" t="str">
        <f t="shared" si="9"/>
        <v>--</v>
      </c>
      <c r="W28" s="373" t="str">
        <f t="shared" si="10"/>
        <v>--</v>
      </c>
      <c r="X28" s="374" t="str">
        <f t="shared" si="11"/>
        <v>--</v>
      </c>
      <c r="Y28" s="375" t="str">
        <f t="shared" si="12"/>
        <v>--</v>
      </c>
      <c r="Z28" s="376" t="str">
        <f t="shared" si="13"/>
        <v>--</v>
      </c>
      <c r="AA28" s="377" t="str">
        <f t="shared" si="14"/>
        <v>--</v>
      </c>
      <c r="AB28" s="378" t="s">
        <v>86</v>
      </c>
      <c r="AC28" s="184">
        <v>0</v>
      </c>
      <c r="AD28" s="91"/>
      <c r="AE28" s="75"/>
    </row>
    <row r="29" spans="1:30" s="6" customFormat="1" ht="16.5" customHeight="1">
      <c r="A29" s="81"/>
      <c r="B29" s="289"/>
      <c r="C29" s="142">
        <v>24</v>
      </c>
      <c r="D29" s="142">
        <v>291128</v>
      </c>
      <c r="E29" s="142">
        <v>82</v>
      </c>
      <c r="F29" s="359" t="s">
        <v>212</v>
      </c>
      <c r="G29" s="360" t="s">
        <v>202</v>
      </c>
      <c r="H29" s="361">
        <v>300</v>
      </c>
      <c r="I29" s="1290" t="s">
        <v>151</v>
      </c>
      <c r="J29" s="363">
        <f t="shared" si="0"/>
        <v>382.2</v>
      </c>
      <c r="K29" s="364">
        <v>42229.711805555555</v>
      </c>
      <c r="L29" s="364">
        <v>42229.93194444444</v>
      </c>
      <c r="M29" s="365">
        <f t="shared" si="1"/>
        <v>5.283333333267365</v>
      </c>
      <c r="N29" s="366">
        <f t="shared" si="2"/>
        <v>317</v>
      </c>
      <c r="O29" s="367" t="s">
        <v>193</v>
      </c>
      <c r="P29" s="273" t="str">
        <f t="shared" si="3"/>
        <v>--</v>
      </c>
      <c r="Q29" s="368" t="str">
        <f t="shared" si="4"/>
        <v>NO</v>
      </c>
      <c r="R29" s="172" t="str">
        <f t="shared" si="5"/>
        <v>NO</v>
      </c>
      <c r="S29" s="369">
        <f t="shared" si="6"/>
        <v>20</v>
      </c>
      <c r="T29" s="370" t="str">
        <f t="shared" si="7"/>
        <v>--</v>
      </c>
      <c r="U29" s="371" t="str">
        <f t="shared" si="8"/>
        <v>--</v>
      </c>
      <c r="V29" s="372">
        <f t="shared" si="9"/>
        <v>7644</v>
      </c>
      <c r="W29" s="373">
        <f t="shared" si="10"/>
        <v>40360.32</v>
      </c>
      <c r="X29" s="374" t="str">
        <f t="shared" si="11"/>
        <v>--</v>
      </c>
      <c r="Y29" s="375" t="str">
        <f t="shared" si="12"/>
        <v>--</v>
      </c>
      <c r="Z29" s="376" t="str">
        <f t="shared" si="13"/>
        <v>--</v>
      </c>
      <c r="AA29" s="377" t="str">
        <f t="shared" si="14"/>
        <v>--</v>
      </c>
      <c r="AB29" s="378" t="s">
        <v>86</v>
      </c>
      <c r="AC29" s="184">
        <f t="shared" si="15"/>
        <v>48004.32</v>
      </c>
      <c r="AD29" s="91"/>
    </row>
    <row r="30" spans="1:30" s="6" customFormat="1" ht="16.5" customHeight="1">
      <c r="A30" s="81"/>
      <c r="B30" s="289"/>
      <c r="C30" s="161">
        <v>25</v>
      </c>
      <c r="D30" s="161">
        <v>291129</v>
      </c>
      <c r="E30" s="161">
        <v>72</v>
      </c>
      <c r="F30" s="359" t="s">
        <v>213</v>
      </c>
      <c r="G30" s="360" t="s">
        <v>214</v>
      </c>
      <c r="H30" s="361">
        <v>300</v>
      </c>
      <c r="I30" s="1290" t="s">
        <v>305</v>
      </c>
      <c r="J30" s="363">
        <f t="shared" si="0"/>
        <v>382.2</v>
      </c>
      <c r="K30" s="364">
        <v>42231.396527777775</v>
      </c>
      <c r="L30" s="364">
        <v>42231.70208333333</v>
      </c>
      <c r="M30" s="365">
        <f t="shared" si="1"/>
        <v>7.333333333313931</v>
      </c>
      <c r="N30" s="366">
        <f t="shared" si="2"/>
        <v>440</v>
      </c>
      <c r="O30" s="367" t="s">
        <v>191</v>
      </c>
      <c r="P30" s="273" t="str">
        <f t="shared" si="3"/>
        <v>--</v>
      </c>
      <c r="Q30" s="368" t="str">
        <f t="shared" si="4"/>
        <v>--</v>
      </c>
      <c r="R30" s="172" t="str">
        <f t="shared" si="5"/>
        <v>NO</v>
      </c>
      <c r="S30" s="369">
        <f t="shared" si="6"/>
        <v>2</v>
      </c>
      <c r="T30" s="370">
        <f t="shared" si="7"/>
        <v>5603.052</v>
      </c>
      <c r="U30" s="371" t="str">
        <f t="shared" si="8"/>
        <v>--</v>
      </c>
      <c r="V30" s="372" t="str">
        <f t="shared" si="9"/>
        <v>--</v>
      </c>
      <c r="W30" s="373" t="str">
        <f t="shared" si="10"/>
        <v>--</v>
      </c>
      <c r="X30" s="374" t="str">
        <f t="shared" si="11"/>
        <v>--</v>
      </c>
      <c r="Y30" s="375" t="str">
        <f t="shared" si="12"/>
        <v>--</v>
      </c>
      <c r="Z30" s="376" t="str">
        <f t="shared" si="13"/>
        <v>--</v>
      </c>
      <c r="AA30" s="377" t="str">
        <f t="shared" si="14"/>
        <v>--</v>
      </c>
      <c r="AB30" s="378" t="s">
        <v>86</v>
      </c>
      <c r="AC30" s="184">
        <f t="shared" si="15"/>
        <v>5603.052</v>
      </c>
      <c r="AD30" s="91"/>
    </row>
    <row r="31" spans="1:30" s="6" customFormat="1" ht="16.5" customHeight="1">
      <c r="A31" s="81"/>
      <c r="B31" s="289"/>
      <c r="C31" s="142">
        <v>26</v>
      </c>
      <c r="D31" s="142">
        <v>291131</v>
      </c>
      <c r="E31" s="142">
        <v>72</v>
      </c>
      <c r="F31" s="359" t="s">
        <v>213</v>
      </c>
      <c r="G31" s="360" t="s">
        <v>214</v>
      </c>
      <c r="H31" s="361">
        <v>300</v>
      </c>
      <c r="I31" s="1290" t="s">
        <v>305</v>
      </c>
      <c r="J31" s="363">
        <f t="shared" si="0"/>
        <v>382.2</v>
      </c>
      <c r="K31" s="364">
        <v>42232.35</v>
      </c>
      <c r="L31" s="364">
        <v>42232.7</v>
      </c>
      <c r="M31" s="365">
        <f t="shared" si="1"/>
        <v>8.399999999965075</v>
      </c>
      <c r="N31" s="366">
        <f t="shared" si="2"/>
        <v>504</v>
      </c>
      <c r="O31" s="367" t="s">
        <v>191</v>
      </c>
      <c r="P31" s="273" t="str">
        <f t="shared" si="3"/>
        <v>--</v>
      </c>
      <c r="Q31" s="368" t="str">
        <f t="shared" si="4"/>
        <v>--</v>
      </c>
      <c r="R31" s="172" t="str">
        <f t="shared" si="5"/>
        <v>NO</v>
      </c>
      <c r="S31" s="369">
        <f t="shared" si="6"/>
        <v>2</v>
      </c>
      <c r="T31" s="370">
        <f t="shared" si="7"/>
        <v>6420.96</v>
      </c>
      <c r="U31" s="371" t="str">
        <f t="shared" si="8"/>
        <v>--</v>
      </c>
      <c r="V31" s="372" t="str">
        <f t="shared" si="9"/>
        <v>--</v>
      </c>
      <c r="W31" s="373" t="str">
        <f t="shared" si="10"/>
        <v>--</v>
      </c>
      <c r="X31" s="374" t="str">
        <f t="shared" si="11"/>
        <v>--</v>
      </c>
      <c r="Y31" s="375" t="str">
        <f t="shared" si="12"/>
        <v>--</v>
      </c>
      <c r="Z31" s="376" t="str">
        <f t="shared" si="13"/>
        <v>--</v>
      </c>
      <c r="AA31" s="377" t="str">
        <f t="shared" si="14"/>
        <v>--</v>
      </c>
      <c r="AB31" s="378" t="s">
        <v>86</v>
      </c>
      <c r="AC31" s="184">
        <f t="shared" si="15"/>
        <v>6420.96</v>
      </c>
      <c r="AD31" s="91"/>
    </row>
    <row r="32" spans="1:30" s="6" customFormat="1" ht="16.5" customHeight="1">
      <c r="A32" s="81"/>
      <c r="B32" s="289"/>
      <c r="C32" s="161">
        <v>27</v>
      </c>
      <c r="D32" s="161">
        <v>291133</v>
      </c>
      <c r="E32" s="161">
        <v>67</v>
      </c>
      <c r="F32" s="359" t="s">
        <v>201</v>
      </c>
      <c r="G32" s="379" t="s">
        <v>202</v>
      </c>
      <c r="H32" s="361">
        <v>300</v>
      </c>
      <c r="I32" s="1290" t="s">
        <v>151</v>
      </c>
      <c r="J32" s="363">
        <f t="shared" si="0"/>
        <v>382.2</v>
      </c>
      <c r="K32" s="364">
        <v>42232.40277777778</v>
      </c>
      <c r="L32" s="364">
        <v>42232.74236111111</v>
      </c>
      <c r="M32" s="365">
        <f t="shared" si="1"/>
        <v>8.14999999984866</v>
      </c>
      <c r="N32" s="366">
        <f t="shared" si="2"/>
        <v>489</v>
      </c>
      <c r="O32" s="367" t="s">
        <v>191</v>
      </c>
      <c r="P32" s="273" t="str">
        <f t="shared" si="3"/>
        <v>--</v>
      </c>
      <c r="Q32" s="368" t="str">
        <f t="shared" si="4"/>
        <v>--</v>
      </c>
      <c r="R32" s="172" t="str">
        <f t="shared" si="5"/>
        <v>NO</v>
      </c>
      <c r="S32" s="369">
        <f t="shared" si="6"/>
        <v>2</v>
      </c>
      <c r="T32" s="370">
        <f t="shared" si="7"/>
        <v>6229.86</v>
      </c>
      <c r="U32" s="371" t="str">
        <f t="shared" si="8"/>
        <v>--</v>
      </c>
      <c r="V32" s="372" t="str">
        <f t="shared" si="9"/>
        <v>--</v>
      </c>
      <c r="W32" s="373" t="str">
        <f t="shared" si="10"/>
        <v>--</v>
      </c>
      <c r="X32" s="374" t="str">
        <f t="shared" si="11"/>
        <v>--</v>
      </c>
      <c r="Y32" s="375" t="str">
        <f t="shared" si="12"/>
        <v>--</v>
      </c>
      <c r="Z32" s="376" t="str">
        <f t="shared" si="13"/>
        <v>--</v>
      </c>
      <c r="AA32" s="377" t="str">
        <f t="shared" si="14"/>
        <v>--</v>
      </c>
      <c r="AB32" s="378" t="s">
        <v>86</v>
      </c>
      <c r="AC32" s="184">
        <f t="shared" si="15"/>
        <v>6229.86</v>
      </c>
      <c r="AD32" s="91"/>
    </row>
    <row r="33" spans="1:30" s="6" customFormat="1" ht="16.5" customHeight="1">
      <c r="A33" s="81"/>
      <c r="B33" s="289"/>
      <c r="C33" s="142">
        <v>28</v>
      </c>
      <c r="D33" s="142">
        <v>291327</v>
      </c>
      <c r="E33" s="142">
        <v>72</v>
      </c>
      <c r="F33" s="359" t="s">
        <v>213</v>
      </c>
      <c r="G33" s="379" t="s">
        <v>214</v>
      </c>
      <c r="H33" s="361">
        <v>300</v>
      </c>
      <c r="I33" s="1290" t="s">
        <v>305</v>
      </c>
      <c r="J33" s="363">
        <f t="shared" si="0"/>
        <v>382.2</v>
      </c>
      <c r="K33" s="364">
        <v>42233.35902777778</v>
      </c>
      <c r="L33" s="364">
        <v>42233.69861111111</v>
      </c>
      <c r="M33" s="365">
        <f t="shared" si="1"/>
        <v>8.150000000023283</v>
      </c>
      <c r="N33" s="366">
        <f t="shared" si="2"/>
        <v>489</v>
      </c>
      <c r="O33" s="367" t="s">
        <v>191</v>
      </c>
      <c r="P33" s="273" t="str">
        <f t="shared" si="3"/>
        <v>--</v>
      </c>
      <c r="Q33" s="368" t="str">
        <f t="shared" si="4"/>
        <v>--</v>
      </c>
      <c r="R33" s="172" t="str">
        <f t="shared" si="5"/>
        <v>NO</v>
      </c>
      <c r="S33" s="369">
        <f t="shared" si="6"/>
        <v>2</v>
      </c>
      <c r="T33" s="370">
        <f t="shared" si="7"/>
        <v>6229.86</v>
      </c>
      <c r="U33" s="371" t="str">
        <f t="shared" si="8"/>
        <v>--</v>
      </c>
      <c r="V33" s="372" t="str">
        <f t="shared" si="9"/>
        <v>--</v>
      </c>
      <c r="W33" s="373" t="str">
        <f t="shared" si="10"/>
        <v>--</v>
      </c>
      <c r="X33" s="374" t="str">
        <f t="shared" si="11"/>
        <v>--</v>
      </c>
      <c r="Y33" s="375" t="str">
        <f t="shared" si="12"/>
        <v>--</v>
      </c>
      <c r="Z33" s="376" t="str">
        <f t="shared" si="13"/>
        <v>--</v>
      </c>
      <c r="AA33" s="377" t="str">
        <f t="shared" si="14"/>
        <v>--</v>
      </c>
      <c r="AB33" s="378" t="s">
        <v>86</v>
      </c>
      <c r="AC33" s="184">
        <f t="shared" si="15"/>
        <v>6229.86</v>
      </c>
      <c r="AD33" s="91"/>
    </row>
    <row r="34" spans="1:30" s="6" customFormat="1" ht="16.5" customHeight="1">
      <c r="A34" s="81"/>
      <c r="B34" s="289"/>
      <c r="C34" s="161">
        <v>29</v>
      </c>
      <c r="D34" s="161">
        <v>291329</v>
      </c>
      <c r="E34" s="161">
        <v>4566</v>
      </c>
      <c r="F34" s="359" t="s">
        <v>215</v>
      </c>
      <c r="G34" s="379" t="s">
        <v>216</v>
      </c>
      <c r="H34" s="361">
        <v>300</v>
      </c>
      <c r="I34" s="920" t="s">
        <v>175</v>
      </c>
      <c r="J34" s="363">
        <f t="shared" si="0"/>
        <v>382.2</v>
      </c>
      <c r="K34" s="364">
        <v>42233.39861111111</v>
      </c>
      <c r="L34" s="364">
        <v>42233.80694444444</v>
      </c>
      <c r="M34" s="365">
        <f t="shared" si="1"/>
        <v>9.799999999988358</v>
      </c>
      <c r="N34" s="366">
        <f t="shared" si="2"/>
        <v>588</v>
      </c>
      <c r="O34" s="367" t="s">
        <v>191</v>
      </c>
      <c r="P34" s="273" t="str">
        <f t="shared" si="3"/>
        <v>--</v>
      </c>
      <c r="Q34" s="368" t="str">
        <f t="shared" si="4"/>
        <v>--</v>
      </c>
      <c r="R34" s="172" t="str">
        <f t="shared" si="5"/>
        <v>NO</v>
      </c>
      <c r="S34" s="369">
        <f t="shared" si="6"/>
        <v>2</v>
      </c>
      <c r="T34" s="370">
        <f t="shared" si="7"/>
        <v>7491.12</v>
      </c>
      <c r="U34" s="371" t="str">
        <f t="shared" si="8"/>
        <v>--</v>
      </c>
      <c r="V34" s="372" t="str">
        <f t="shared" si="9"/>
        <v>--</v>
      </c>
      <c r="W34" s="373" t="str">
        <f t="shared" si="10"/>
        <v>--</v>
      </c>
      <c r="X34" s="374" t="str">
        <f t="shared" si="11"/>
        <v>--</v>
      </c>
      <c r="Y34" s="375" t="str">
        <f t="shared" si="12"/>
        <v>--</v>
      </c>
      <c r="Z34" s="376" t="str">
        <f t="shared" si="13"/>
        <v>--</v>
      </c>
      <c r="AA34" s="377" t="str">
        <f t="shared" si="14"/>
        <v>--</v>
      </c>
      <c r="AB34" s="378" t="s">
        <v>86</v>
      </c>
      <c r="AC34" s="184">
        <f t="shared" si="15"/>
        <v>7491.12</v>
      </c>
      <c r="AD34" s="91"/>
    </row>
    <row r="35" spans="1:30" s="6" customFormat="1" ht="16.5" customHeight="1">
      <c r="A35" s="81"/>
      <c r="B35" s="289"/>
      <c r="C35" s="142">
        <v>30</v>
      </c>
      <c r="D35" s="142">
        <v>291346</v>
      </c>
      <c r="E35" s="142">
        <v>77</v>
      </c>
      <c r="F35" s="359" t="s">
        <v>205</v>
      </c>
      <c r="G35" s="379" t="s">
        <v>206</v>
      </c>
      <c r="H35" s="361">
        <v>300</v>
      </c>
      <c r="I35" s="1290" t="s">
        <v>175</v>
      </c>
      <c r="J35" s="363">
        <f t="shared" si="0"/>
        <v>382.2</v>
      </c>
      <c r="K35" s="364">
        <v>42238.36666666667</v>
      </c>
      <c r="L35" s="364">
        <v>42238.70763888889</v>
      </c>
      <c r="M35" s="365">
        <f t="shared" si="1"/>
        <v>8.183333333290648</v>
      </c>
      <c r="N35" s="366">
        <f t="shared" si="2"/>
        <v>491</v>
      </c>
      <c r="O35" s="367" t="s">
        <v>191</v>
      </c>
      <c r="P35" s="273" t="str">
        <f t="shared" si="3"/>
        <v>--</v>
      </c>
      <c r="Q35" s="368" t="str">
        <f t="shared" si="4"/>
        <v>--</v>
      </c>
      <c r="R35" s="172" t="str">
        <f t="shared" si="5"/>
        <v>NO</v>
      </c>
      <c r="S35" s="369">
        <f t="shared" si="6"/>
        <v>2</v>
      </c>
      <c r="T35" s="370">
        <f t="shared" si="7"/>
        <v>6252.7919999999995</v>
      </c>
      <c r="U35" s="371" t="str">
        <f t="shared" si="8"/>
        <v>--</v>
      </c>
      <c r="V35" s="372" t="str">
        <f t="shared" si="9"/>
        <v>--</v>
      </c>
      <c r="W35" s="373" t="str">
        <f t="shared" si="10"/>
        <v>--</v>
      </c>
      <c r="X35" s="374" t="str">
        <f t="shared" si="11"/>
        <v>--</v>
      </c>
      <c r="Y35" s="375" t="str">
        <f t="shared" si="12"/>
        <v>--</v>
      </c>
      <c r="Z35" s="376" t="str">
        <f t="shared" si="13"/>
        <v>--</v>
      </c>
      <c r="AA35" s="377" t="str">
        <f t="shared" si="14"/>
        <v>--</v>
      </c>
      <c r="AB35" s="378" t="s">
        <v>86</v>
      </c>
      <c r="AC35" s="184">
        <f t="shared" si="15"/>
        <v>6252.7919999999995</v>
      </c>
      <c r="AD35" s="91"/>
    </row>
    <row r="36" spans="1:30" s="6" customFormat="1" ht="16.5" customHeight="1">
      <c r="A36" s="81"/>
      <c r="B36" s="289"/>
      <c r="C36" s="161">
        <v>31</v>
      </c>
      <c r="D36" s="161">
        <v>291350</v>
      </c>
      <c r="E36" s="161">
        <v>77</v>
      </c>
      <c r="F36" s="359" t="s">
        <v>205</v>
      </c>
      <c r="G36" s="379" t="s">
        <v>206</v>
      </c>
      <c r="H36" s="361">
        <v>300</v>
      </c>
      <c r="I36" s="1290" t="s">
        <v>175</v>
      </c>
      <c r="J36" s="363">
        <f t="shared" si="0"/>
        <v>382.2</v>
      </c>
      <c r="K36" s="364">
        <v>42239.334027777775</v>
      </c>
      <c r="L36" s="364">
        <v>42239.73263888889</v>
      </c>
      <c r="M36" s="365">
        <f t="shared" si="1"/>
        <v>9.56666666676756</v>
      </c>
      <c r="N36" s="366">
        <f t="shared" si="2"/>
        <v>574</v>
      </c>
      <c r="O36" s="367" t="s">
        <v>191</v>
      </c>
      <c r="P36" s="273" t="str">
        <f t="shared" si="3"/>
        <v>--</v>
      </c>
      <c r="Q36" s="368" t="str">
        <f t="shared" si="4"/>
        <v>--</v>
      </c>
      <c r="R36" s="172" t="str">
        <f t="shared" si="5"/>
        <v>NO</v>
      </c>
      <c r="S36" s="369">
        <f t="shared" si="6"/>
        <v>2</v>
      </c>
      <c r="T36" s="370">
        <f t="shared" si="7"/>
        <v>7315.308</v>
      </c>
      <c r="U36" s="371" t="str">
        <f t="shared" si="8"/>
        <v>--</v>
      </c>
      <c r="V36" s="372" t="str">
        <f t="shared" si="9"/>
        <v>--</v>
      </c>
      <c r="W36" s="373" t="str">
        <f t="shared" si="10"/>
        <v>--</v>
      </c>
      <c r="X36" s="374" t="str">
        <f t="shared" si="11"/>
        <v>--</v>
      </c>
      <c r="Y36" s="375" t="str">
        <f t="shared" si="12"/>
        <v>--</v>
      </c>
      <c r="Z36" s="376" t="str">
        <f t="shared" si="13"/>
        <v>--</v>
      </c>
      <c r="AA36" s="377" t="str">
        <f t="shared" si="14"/>
        <v>--</v>
      </c>
      <c r="AB36" s="378" t="s">
        <v>86</v>
      </c>
      <c r="AC36" s="184">
        <f t="shared" si="15"/>
        <v>7315.308</v>
      </c>
      <c r="AD36" s="91"/>
    </row>
    <row r="37" spans="1:30" s="6" customFormat="1" ht="16.5" customHeight="1">
      <c r="A37" s="81"/>
      <c r="B37" s="289"/>
      <c r="C37" s="142"/>
      <c r="D37" s="142"/>
      <c r="E37" s="142"/>
      <c r="F37" s="359"/>
      <c r="G37" s="379"/>
      <c r="H37" s="361"/>
      <c r="I37" s="362"/>
      <c r="J37" s="363">
        <f t="shared" si="0"/>
        <v>0</v>
      </c>
      <c r="K37" s="364"/>
      <c r="L37" s="364"/>
      <c r="M37" s="365">
        <f t="shared" si="1"/>
      </c>
      <c r="N37" s="366">
        <f t="shared" si="2"/>
      </c>
      <c r="O37" s="367"/>
      <c r="P37" s="273">
        <f t="shared" si="3"/>
      </c>
      <c r="Q37" s="368">
        <f t="shared" si="4"/>
      </c>
      <c r="R37" s="172">
        <f t="shared" si="5"/>
      </c>
      <c r="S37" s="369">
        <f t="shared" si="6"/>
        <v>20</v>
      </c>
      <c r="T37" s="370" t="str">
        <f t="shared" si="7"/>
        <v>--</v>
      </c>
      <c r="U37" s="371" t="str">
        <f t="shared" si="8"/>
        <v>--</v>
      </c>
      <c r="V37" s="372" t="str">
        <f t="shared" si="9"/>
        <v>--</v>
      </c>
      <c r="W37" s="373" t="str">
        <f t="shared" si="10"/>
        <v>--</v>
      </c>
      <c r="X37" s="374" t="str">
        <f t="shared" si="11"/>
        <v>--</v>
      </c>
      <c r="Y37" s="375" t="str">
        <f t="shared" si="12"/>
        <v>--</v>
      </c>
      <c r="Z37" s="376" t="str">
        <f t="shared" si="13"/>
        <v>--</v>
      </c>
      <c r="AA37" s="377" t="str">
        <f t="shared" si="14"/>
        <v>--</v>
      </c>
      <c r="AB37" s="378">
        <f>IF(F37="","","SI")</f>
      </c>
      <c r="AC37" s="184">
        <f t="shared" si="15"/>
      </c>
      <c r="AD37" s="91"/>
    </row>
    <row r="38" spans="1:30" s="6" customFormat="1" ht="16.5" customHeight="1">
      <c r="A38" s="81"/>
      <c r="B38" s="289"/>
      <c r="C38" s="161"/>
      <c r="D38" s="161"/>
      <c r="E38" s="161"/>
      <c r="F38" s="359"/>
      <c r="G38" s="379"/>
      <c r="H38" s="361"/>
      <c r="I38" s="362"/>
      <c r="J38" s="363">
        <f t="shared" si="0"/>
        <v>0</v>
      </c>
      <c r="K38" s="364"/>
      <c r="L38" s="364"/>
      <c r="M38" s="365">
        <f t="shared" si="1"/>
      </c>
      <c r="N38" s="366">
        <f t="shared" si="2"/>
      </c>
      <c r="O38" s="367"/>
      <c r="P38" s="273">
        <f t="shared" si="3"/>
      </c>
      <c r="Q38" s="368">
        <f t="shared" si="4"/>
      </c>
      <c r="R38" s="172">
        <f t="shared" si="5"/>
      </c>
      <c r="S38" s="369">
        <f t="shared" si="6"/>
        <v>20</v>
      </c>
      <c r="T38" s="370" t="str">
        <f t="shared" si="7"/>
        <v>--</v>
      </c>
      <c r="U38" s="371" t="str">
        <f t="shared" si="8"/>
        <v>--</v>
      </c>
      <c r="V38" s="372" t="str">
        <f t="shared" si="9"/>
        <v>--</v>
      </c>
      <c r="W38" s="373" t="str">
        <f t="shared" si="10"/>
        <v>--</v>
      </c>
      <c r="X38" s="374" t="str">
        <f t="shared" si="11"/>
        <v>--</v>
      </c>
      <c r="Y38" s="375" t="str">
        <f t="shared" si="12"/>
        <v>--</v>
      </c>
      <c r="Z38" s="376" t="str">
        <f t="shared" si="13"/>
        <v>--</v>
      </c>
      <c r="AA38" s="377" t="str">
        <f t="shared" si="14"/>
        <v>--</v>
      </c>
      <c r="AB38" s="378">
        <f>IF(F38="","","SI")</f>
      </c>
      <c r="AC38" s="184">
        <f t="shared" si="15"/>
      </c>
      <c r="AD38" s="91"/>
    </row>
    <row r="39" spans="1:30" s="6" customFormat="1" ht="16.5" customHeight="1">
      <c r="A39" s="81"/>
      <c r="B39" s="289"/>
      <c r="C39" s="142"/>
      <c r="D39" s="142"/>
      <c r="E39" s="142"/>
      <c r="F39" s="359"/>
      <c r="G39" s="379"/>
      <c r="H39" s="361"/>
      <c r="I39" s="362"/>
      <c r="J39" s="363">
        <f t="shared" si="0"/>
        <v>0</v>
      </c>
      <c r="K39" s="364"/>
      <c r="L39" s="364"/>
      <c r="M39" s="365">
        <f t="shared" si="1"/>
      </c>
      <c r="N39" s="366">
        <f t="shared" si="2"/>
      </c>
      <c r="O39" s="367"/>
      <c r="P39" s="273">
        <f t="shared" si="3"/>
      </c>
      <c r="Q39" s="368">
        <f t="shared" si="4"/>
      </c>
      <c r="R39" s="172">
        <f t="shared" si="5"/>
      </c>
      <c r="S39" s="369">
        <f t="shared" si="6"/>
        <v>20</v>
      </c>
      <c r="T39" s="370" t="str">
        <f t="shared" si="7"/>
        <v>--</v>
      </c>
      <c r="U39" s="371" t="str">
        <f t="shared" si="8"/>
        <v>--</v>
      </c>
      <c r="V39" s="372" t="str">
        <f t="shared" si="9"/>
        <v>--</v>
      </c>
      <c r="W39" s="373" t="str">
        <f t="shared" si="10"/>
        <v>--</v>
      </c>
      <c r="X39" s="374" t="str">
        <f t="shared" si="11"/>
        <v>--</v>
      </c>
      <c r="Y39" s="375" t="str">
        <f t="shared" si="12"/>
        <v>--</v>
      </c>
      <c r="Z39" s="376" t="str">
        <f t="shared" si="13"/>
        <v>--</v>
      </c>
      <c r="AA39" s="377" t="str">
        <f t="shared" si="14"/>
        <v>--</v>
      </c>
      <c r="AB39" s="378">
        <f>IF(F39="","","SI")</f>
      </c>
      <c r="AC39" s="184">
        <f t="shared" si="15"/>
      </c>
      <c r="AD39" s="91"/>
    </row>
    <row r="40" spans="1:30" s="6" customFormat="1" ht="16.5" customHeight="1">
      <c r="A40" s="81"/>
      <c r="B40" s="289"/>
      <c r="C40" s="161"/>
      <c r="D40" s="161"/>
      <c r="E40" s="161"/>
      <c r="F40" s="359"/>
      <c r="G40" s="379"/>
      <c r="H40" s="361"/>
      <c r="I40" s="362"/>
      <c r="J40" s="363">
        <f t="shared" si="0"/>
        <v>0</v>
      </c>
      <c r="K40" s="364"/>
      <c r="L40" s="364"/>
      <c r="M40" s="365">
        <f t="shared" si="1"/>
      </c>
      <c r="N40" s="366">
        <f t="shared" si="2"/>
      </c>
      <c r="O40" s="367"/>
      <c r="P40" s="273">
        <f t="shared" si="3"/>
      </c>
      <c r="Q40" s="368">
        <f t="shared" si="4"/>
      </c>
      <c r="R40" s="172">
        <f t="shared" si="5"/>
      </c>
      <c r="S40" s="369">
        <f t="shared" si="6"/>
        <v>20</v>
      </c>
      <c r="T40" s="370" t="str">
        <f t="shared" si="7"/>
        <v>--</v>
      </c>
      <c r="U40" s="371" t="str">
        <f t="shared" si="8"/>
        <v>--</v>
      </c>
      <c r="V40" s="372" t="str">
        <f t="shared" si="9"/>
        <v>--</v>
      </c>
      <c r="W40" s="373" t="str">
        <f t="shared" si="10"/>
        <v>--</v>
      </c>
      <c r="X40" s="374" t="str">
        <f t="shared" si="11"/>
        <v>--</v>
      </c>
      <c r="Y40" s="375" t="str">
        <f t="shared" si="12"/>
        <v>--</v>
      </c>
      <c r="Z40" s="376" t="str">
        <f t="shared" si="13"/>
        <v>--</v>
      </c>
      <c r="AA40" s="377" t="str">
        <f t="shared" si="14"/>
        <v>--</v>
      </c>
      <c r="AB40" s="378">
        <f>IF(F40="","","SI")</f>
      </c>
      <c r="AC40" s="184">
        <f t="shared" si="15"/>
      </c>
      <c r="AD40" s="91"/>
    </row>
    <row r="41" spans="1:30" s="6" customFormat="1" ht="16.5" customHeight="1">
      <c r="A41" s="81"/>
      <c r="B41" s="289"/>
      <c r="C41" s="142"/>
      <c r="D41" s="142"/>
      <c r="E41" s="142"/>
      <c r="F41" s="359"/>
      <c r="G41" s="379"/>
      <c r="H41" s="361"/>
      <c r="I41" s="362"/>
      <c r="J41" s="363">
        <f t="shared" si="0"/>
        <v>0</v>
      </c>
      <c r="K41" s="364"/>
      <c r="L41" s="364"/>
      <c r="M41" s="365">
        <f t="shared" si="1"/>
      </c>
      <c r="N41" s="366">
        <f t="shared" si="2"/>
      </c>
      <c r="O41" s="367"/>
      <c r="P41" s="273">
        <f t="shared" si="3"/>
      </c>
      <c r="Q41" s="368">
        <f t="shared" si="4"/>
      </c>
      <c r="R41" s="172">
        <f t="shared" si="5"/>
      </c>
      <c r="S41" s="369">
        <f t="shared" si="6"/>
        <v>20</v>
      </c>
      <c r="T41" s="370" t="str">
        <f t="shared" si="7"/>
        <v>--</v>
      </c>
      <c r="U41" s="371" t="str">
        <f t="shared" si="8"/>
        <v>--</v>
      </c>
      <c r="V41" s="372" t="str">
        <f t="shared" si="9"/>
        <v>--</v>
      </c>
      <c r="W41" s="373" t="str">
        <f t="shared" si="10"/>
        <v>--</v>
      </c>
      <c r="X41" s="374" t="str">
        <f t="shared" si="11"/>
        <v>--</v>
      </c>
      <c r="Y41" s="375" t="str">
        <f t="shared" si="12"/>
        <v>--</v>
      </c>
      <c r="Z41" s="376" t="str">
        <f t="shared" si="13"/>
        <v>--</v>
      </c>
      <c r="AA41" s="377" t="str">
        <f t="shared" si="14"/>
        <v>--</v>
      </c>
      <c r="AB41" s="378">
        <f>IF(F41="","","SI")</f>
      </c>
      <c r="AC41" s="184">
        <f t="shared" si="15"/>
      </c>
      <c r="AD41" s="91"/>
    </row>
    <row r="42" spans="1:30" s="6" customFormat="1" ht="16.5" customHeight="1" thickBot="1">
      <c r="A42" s="81"/>
      <c r="B42" s="289"/>
      <c r="C42" s="161"/>
      <c r="D42" s="161"/>
      <c r="E42" s="161"/>
      <c r="F42" s="380"/>
      <c r="G42" s="381"/>
      <c r="H42" s="380"/>
      <c r="I42" s="382"/>
      <c r="J42" s="383"/>
      <c r="K42" s="384"/>
      <c r="L42" s="385"/>
      <c r="M42" s="386"/>
      <c r="N42" s="387"/>
      <c r="O42" s="388"/>
      <c r="P42" s="208"/>
      <c r="Q42" s="389"/>
      <c r="R42" s="388"/>
      <c r="S42" s="390"/>
      <c r="T42" s="391"/>
      <c r="U42" s="392"/>
      <c r="V42" s="393"/>
      <c r="W42" s="394"/>
      <c r="X42" s="395"/>
      <c r="Y42" s="396"/>
      <c r="Z42" s="397"/>
      <c r="AA42" s="398"/>
      <c r="AB42" s="399"/>
      <c r="AC42" s="400"/>
      <c r="AD42" s="91"/>
    </row>
    <row r="43" spans="1:30" s="6" customFormat="1" ht="16.5" customHeight="1" thickBot="1" thickTop="1">
      <c r="A43" s="81"/>
      <c r="B43" s="289"/>
      <c r="C43" s="221" t="s">
        <v>177</v>
      </c>
      <c r="D43" s="1288" t="s">
        <v>280</v>
      </c>
      <c r="E43" s="221"/>
      <c r="F43" s="222"/>
      <c r="G43" s="75"/>
      <c r="H43" s="75"/>
      <c r="I43" s="75"/>
      <c r="J43" s="75"/>
      <c r="K43" s="75"/>
      <c r="L43" s="316"/>
      <c r="M43" s="75"/>
      <c r="N43" s="75"/>
      <c r="O43" s="75"/>
      <c r="P43" s="75"/>
      <c r="Q43" s="75"/>
      <c r="R43" s="75"/>
      <c r="S43" s="75"/>
      <c r="T43" s="401">
        <f aca="true" t="shared" si="16" ref="T43:AA43">SUM(T20:T42)</f>
        <v>62546.6624</v>
      </c>
      <c r="U43" s="402">
        <f t="shared" si="16"/>
        <v>0</v>
      </c>
      <c r="V43" s="403">
        <f t="shared" si="16"/>
        <v>7644</v>
      </c>
      <c r="W43" s="404">
        <f t="shared" si="16"/>
        <v>40360.32</v>
      </c>
      <c r="X43" s="405">
        <f t="shared" si="16"/>
        <v>0</v>
      </c>
      <c r="Y43" s="406">
        <f t="shared" si="16"/>
        <v>0</v>
      </c>
      <c r="Z43" s="407">
        <f t="shared" si="16"/>
        <v>0</v>
      </c>
      <c r="AA43" s="408">
        <f t="shared" si="16"/>
        <v>0</v>
      </c>
      <c r="AB43" s="81"/>
      <c r="AC43" s="409">
        <f>ROUND(SUM(AC20:AC42),2)</f>
        <v>105846.47</v>
      </c>
      <c r="AD43" s="91"/>
    </row>
    <row r="44" spans="1:30" s="6" customFormat="1" ht="16.5" customHeight="1" thickBot="1" thickTop="1">
      <c r="A44" s="81"/>
      <c r="B44" s="410"/>
      <c r="C44" s="411"/>
      <c r="D44" s="411"/>
      <c r="E44" s="411"/>
      <c r="F44" s="411"/>
      <c r="G44" s="411"/>
      <c r="H44" s="411"/>
      <c r="I44" s="411"/>
      <c r="J44" s="411"/>
      <c r="K44" s="411"/>
      <c r="L44" s="411"/>
      <c r="M44" s="411"/>
      <c r="N44" s="411"/>
      <c r="O44" s="411"/>
      <c r="P44" s="411"/>
      <c r="Q44" s="411"/>
      <c r="R44" s="411"/>
      <c r="S44" s="411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2"/>
    </row>
    <row r="45" spans="1:31" ht="16.5" customHeight="1" thickTop="1">
      <c r="A45" s="413"/>
      <c r="F45" s="414"/>
      <c r="G45" s="414"/>
      <c r="H45" s="414"/>
      <c r="I45" s="414"/>
      <c r="J45" s="414"/>
      <c r="K45" s="414"/>
      <c r="L45" s="414"/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</row>
    <row r="46" spans="1:31" ht="16.5" customHeight="1">
      <c r="A46" s="413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</row>
    <row r="47" spans="1:31" ht="16.5" customHeight="1">
      <c r="A47" s="413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</row>
    <row r="48" spans="1:31" ht="16.5" customHeight="1">
      <c r="A48" s="413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</row>
    <row r="49" spans="6:31" ht="16.5" customHeight="1"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</row>
    <row r="50" spans="6:31" ht="16.5" customHeight="1"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</row>
    <row r="51" spans="6:31" ht="16.5" customHeight="1"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</row>
    <row r="52" spans="6:31" ht="16.5" customHeight="1"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</row>
    <row r="53" spans="6:31" ht="16.5" customHeight="1"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</row>
    <row r="54" spans="6:31" ht="16.5" customHeight="1"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</row>
    <row r="55" spans="6:31" ht="16.5" customHeight="1"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4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</row>
    <row r="56" spans="6:31" ht="16.5" customHeight="1"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414"/>
      <c r="Q56" s="414"/>
      <c r="R56" s="414"/>
      <c r="S56" s="414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</row>
    <row r="57" spans="6:31" ht="16.5" customHeight="1"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  <c r="Z57" s="414"/>
      <c r="AA57" s="414"/>
      <c r="AB57" s="414"/>
      <c r="AC57" s="414"/>
      <c r="AD57" s="414"/>
      <c r="AE57" s="414"/>
    </row>
    <row r="58" spans="6:31" ht="16.5" customHeight="1"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  <c r="Z58" s="414"/>
      <c r="AA58" s="414"/>
      <c r="AB58" s="414"/>
      <c r="AC58" s="414"/>
      <c r="AD58" s="414"/>
      <c r="AE58" s="414"/>
    </row>
    <row r="59" spans="6:31" ht="16.5" customHeight="1"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</row>
    <row r="60" spans="6:31" ht="16.5" customHeight="1">
      <c r="F60" s="414"/>
      <c r="G60" s="414"/>
      <c r="H60" s="414"/>
      <c r="I60" s="414"/>
      <c r="J60" s="414"/>
      <c r="K60" s="414"/>
      <c r="L60" s="414"/>
      <c r="M60" s="414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4"/>
      <c r="Z60" s="414"/>
      <c r="AA60" s="414"/>
      <c r="AB60" s="414"/>
      <c r="AC60" s="414"/>
      <c r="AD60" s="414"/>
      <c r="AE60" s="414"/>
    </row>
    <row r="61" spans="6:31" ht="16.5" customHeight="1">
      <c r="F61" s="414"/>
      <c r="G61" s="414"/>
      <c r="H61" s="414"/>
      <c r="I61" s="414"/>
      <c r="J61" s="414"/>
      <c r="K61" s="414"/>
      <c r="L61" s="414"/>
      <c r="M61" s="414"/>
      <c r="N61" s="414"/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  <c r="Z61" s="414"/>
      <c r="AA61" s="414"/>
      <c r="AB61" s="414"/>
      <c r="AC61" s="414"/>
      <c r="AD61" s="414"/>
      <c r="AE61" s="414"/>
    </row>
    <row r="62" spans="6:31" ht="16.5" customHeight="1">
      <c r="F62" s="414"/>
      <c r="G62" s="414"/>
      <c r="H62" s="414"/>
      <c r="I62" s="414"/>
      <c r="J62" s="414"/>
      <c r="K62" s="414"/>
      <c r="L62" s="414"/>
      <c r="M62" s="414"/>
      <c r="N62" s="414"/>
      <c r="O62" s="414"/>
      <c r="P62" s="414"/>
      <c r="Q62" s="414"/>
      <c r="R62" s="414"/>
      <c r="S62" s="414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4"/>
    </row>
    <row r="63" spans="6:31" ht="16.5" customHeight="1">
      <c r="F63" s="414"/>
      <c r="G63" s="414"/>
      <c r="H63" s="414"/>
      <c r="I63" s="414"/>
      <c r="J63" s="414"/>
      <c r="K63" s="414"/>
      <c r="L63" s="414"/>
      <c r="M63" s="414"/>
      <c r="N63" s="414"/>
      <c r="O63" s="414"/>
      <c r="P63" s="414"/>
      <c r="Q63" s="414"/>
      <c r="R63" s="414"/>
      <c r="S63" s="414"/>
      <c r="T63" s="414"/>
      <c r="U63" s="414"/>
      <c r="V63" s="414"/>
      <c r="W63" s="414"/>
      <c r="X63" s="414"/>
      <c r="Y63" s="414"/>
      <c r="Z63" s="414"/>
      <c r="AA63" s="414"/>
      <c r="AB63" s="414"/>
      <c r="AC63" s="414"/>
      <c r="AD63" s="414"/>
      <c r="AE63" s="414"/>
    </row>
    <row r="64" spans="6:31" ht="16.5" customHeight="1">
      <c r="F64" s="414"/>
      <c r="G64" s="414"/>
      <c r="H64" s="414"/>
      <c r="I64" s="414"/>
      <c r="J64" s="414"/>
      <c r="K64" s="414"/>
      <c r="L64" s="414"/>
      <c r="M64" s="414"/>
      <c r="N64" s="414"/>
      <c r="O64" s="414"/>
      <c r="P64" s="414"/>
      <c r="Q64" s="414"/>
      <c r="R64" s="414"/>
      <c r="S64" s="414"/>
      <c r="T64" s="414"/>
      <c r="U64" s="414"/>
      <c r="V64" s="414"/>
      <c r="W64" s="414"/>
      <c r="X64" s="414"/>
      <c r="Y64" s="414"/>
      <c r="Z64" s="414"/>
      <c r="AA64" s="414"/>
      <c r="AB64" s="414"/>
      <c r="AC64" s="414"/>
      <c r="AD64" s="414"/>
      <c r="AE64" s="414"/>
    </row>
    <row r="65" spans="6:31" ht="16.5" customHeight="1"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  <c r="AD65" s="414"/>
      <c r="AE65" s="414"/>
    </row>
    <row r="66" spans="6:31" ht="16.5" customHeight="1"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D66" s="414"/>
      <c r="AE66" s="414"/>
    </row>
    <row r="67" spans="6:31" ht="16.5" customHeight="1">
      <c r="F67" s="414"/>
      <c r="G67" s="414"/>
      <c r="H67" s="414"/>
      <c r="I67" s="414"/>
      <c r="J67" s="414"/>
      <c r="K67" s="414"/>
      <c r="L67" s="414"/>
      <c r="M67" s="414"/>
      <c r="N67" s="414"/>
      <c r="O67" s="414"/>
      <c r="P67" s="414"/>
      <c r="Q67" s="414"/>
      <c r="R67" s="414"/>
      <c r="S67" s="414"/>
      <c r="T67" s="414"/>
      <c r="U67" s="414"/>
      <c r="V67" s="414"/>
      <c r="W67" s="414"/>
      <c r="X67" s="414"/>
      <c r="Y67" s="414"/>
      <c r="Z67" s="414"/>
      <c r="AA67" s="414"/>
      <c r="AB67" s="414"/>
      <c r="AC67" s="414"/>
      <c r="AD67" s="414"/>
      <c r="AE67" s="414"/>
    </row>
    <row r="68" spans="6:31" ht="16.5" customHeight="1">
      <c r="F68" s="414"/>
      <c r="G68" s="414"/>
      <c r="H68" s="414"/>
      <c r="I68" s="414"/>
      <c r="J68" s="414"/>
      <c r="K68" s="414"/>
      <c r="L68" s="414"/>
      <c r="M68" s="414"/>
      <c r="N68" s="414"/>
      <c r="O68" s="414"/>
      <c r="P68" s="414"/>
      <c r="Q68" s="414"/>
      <c r="R68" s="414"/>
      <c r="S68" s="414"/>
      <c r="T68" s="414"/>
      <c r="U68" s="414"/>
      <c r="V68" s="414"/>
      <c r="W68" s="414"/>
      <c r="X68" s="414"/>
      <c r="Y68" s="414"/>
      <c r="Z68" s="414"/>
      <c r="AA68" s="414"/>
      <c r="AB68" s="414"/>
      <c r="AC68" s="414"/>
      <c r="AD68" s="414"/>
      <c r="AE68" s="414"/>
    </row>
    <row r="69" spans="6:31" ht="16.5" customHeight="1">
      <c r="F69" s="414"/>
      <c r="G69" s="414"/>
      <c r="H69" s="414"/>
      <c r="I69" s="414"/>
      <c r="J69" s="414"/>
      <c r="K69" s="414"/>
      <c r="L69" s="414"/>
      <c r="M69" s="414"/>
      <c r="N69" s="414"/>
      <c r="O69" s="414"/>
      <c r="P69" s="414"/>
      <c r="Q69" s="414"/>
      <c r="R69" s="414"/>
      <c r="S69" s="414"/>
      <c r="T69" s="414"/>
      <c r="U69" s="414"/>
      <c r="V69" s="414"/>
      <c r="W69" s="414"/>
      <c r="X69" s="414"/>
      <c r="Y69" s="414"/>
      <c r="Z69" s="414"/>
      <c r="AA69" s="414"/>
      <c r="AB69" s="414"/>
      <c r="AC69" s="414"/>
      <c r="AD69" s="414"/>
      <c r="AE69" s="414"/>
    </row>
    <row r="70" spans="6:31" ht="16.5" customHeight="1"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  <c r="AD70" s="414"/>
      <c r="AE70" s="414"/>
    </row>
    <row r="71" spans="6:31" ht="16.5" customHeight="1"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</row>
    <row r="72" spans="6:31" ht="16.5" customHeight="1">
      <c r="F72" s="414"/>
      <c r="G72" s="414"/>
      <c r="H72" s="414"/>
      <c r="I72" s="414"/>
      <c r="J72" s="414"/>
      <c r="K72" s="414"/>
      <c r="L72" s="414"/>
      <c r="M72" s="414"/>
      <c r="N72" s="414"/>
      <c r="O72" s="414"/>
      <c r="P72" s="414"/>
      <c r="Q72" s="414"/>
      <c r="R72" s="414"/>
      <c r="S72" s="414"/>
      <c r="T72" s="414"/>
      <c r="U72" s="414"/>
      <c r="V72" s="414"/>
      <c r="W72" s="414"/>
      <c r="X72" s="414"/>
      <c r="Y72" s="414"/>
      <c r="Z72" s="414"/>
      <c r="AA72" s="414"/>
      <c r="AB72" s="414"/>
      <c r="AC72" s="414"/>
      <c r="AD72" s="414"/>
      <c r="AE72" s="414"/>
    </row>
    <row r="73" spans="6:31" ht="16.5" customHeight="1">
      <c r="F73" s="414"/>
      <c r="G73" s="414"/>
      <c r="H73" s="414"/>
      <c r="I73" s="414"/>
      <c r="J73" s="414"/>
      <c r="K73" s="414"/>
      <c r="L73" s="414"/>
      <c r="M73" s="414"/>
      <c r="N73" s="414"/>
      <c r="O73" s="414"/>
      <c r="P73" s="414"/>
      <c r="Q73" s="414"/>
      <c r="R73" s="414"/>
      <c r="S73" s="414"/>
      <c r="T73" s="414"/>
      <c r="U73" s="414"/>
      <c r="V73" s="414"/>
      <c r="W73" s="414"/>
      <c r="X73" s="414"/>
      <c r="Y73" s="414"/>
      <c r="Z73" s="414"/>
      <c r="AA73" s="414"/>
      <c r="AB73" s="414"/>
      <c r="AC73" s="414"/>
      <c r="AD73" s="414"/>
      <c r="AE73" s="414"/>
    </row>
    <row r="74" spans="6:31" ht="16.5" customHeight="1">
      <c r="F74" s="414"/>
      <c r="G74" s="414"/>
      <c r="H74" s="414"/>
      <c r="I74" s="414"/>
      <c r="J74" s="414"/>
      <c r="K74" s="414"/>
      <c r="L74" s="414"/>
      <c r="M74" s="414"/>
      <c r="N74" s="414"/>
      <c r="O74" s="414"/>
      <c r="P74" s="414"/>
      <c r="Q74" s="414"/>
      <c r="R74" s="414"/>
      <c r="S74" s="414"/>
      <c r="T74" s="414"/>
      <c r="U74" s="414"/>
      <c r="V74" s="414"/>
      <c r="W74" s="414"/>
      <c r="X74" s="414"/>
      <c r="Y74" s="414"/>
      <c r="Z74" s="414"/>
      <c r="AA74" s="414"/>
      <c r="AB74" s="414"/>
      <c r="AC74" s="414"/>
      <c r="AD74" s="414"/>
      <c r="AE74" s="414"/>
    </row>
    <row r="75" spans="6:31" ht="16.5" customHeight="1"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  <c r="T75" s="414"/>
      <c r="U75" s="414"/>
      <c r="V75" s="414"/>
      <c r="W75" s="414"/>
      <c r="X75" s="414"/>
      <c r="Y75" s="414"/>
      <c r="Z75" s="414"/>
      <c r="AA75" s="414"/>
      <c r="AB75" s="414"/>
      <c r="AC75" s="414"/>
      <c r="AD75" s="414"/>
      <c r="AE75" s="414"/>
    </row>
    <row r="76" spans="6:31" ht="16.5" customHeight="1">
      <c r="F76" s="414"/>
      <c r="G76" s="414"/>
      <c r="H76" s="414"/>
      <c r="I76" s="414"/>
      <c r="J76" s="414"/>
      <c r="K76" s="414"/>
      <c r="L76" s="414"/>
      <c r="M76" s="414"/>
      <c r="N76" s="414"/>
      <c r="O76" s="414"/>
      <c r="P76" s="414"/>
      <c r="Q76" s="414"/>
      <c r="R76" s="414"/>
      <c r="S76" s="414"/>
      <c r="T76" s="414"/>
      <c r="U76" s="414"/>
      <c r="V76" s="414"/>
      <c r="W76" s="414"/>
      <c r="X76" s="414"/>
      <c r="Y76" s="414"/>
      <c r="Z76" s="414"/>
      <c r="AA76" s="414"/>
      <c r="AB76" s="414"/>
      <c r="AC76" s="414"/>
      <c r="AD76" s="414"/>
      <c r="AE76" s="414"/>
    </row>
    <row r="77" spans="6:31" ht="16.5" customHeight="1">
      <c r="F77" s="414"/>
      <c r="G77" s="414"/>
      <c r="H77" s="414"/>
      <c r="I77" s="414"/>
      <c r="J77" s="414"/>
      <c r="K77" s="414"/>
      <c r="L77" s="414"/>
      <c r="M77" s="414"/>
      <c r="N77" s="414"/>
      <c r="O77" s="414"/>
      <c r="P77" s="414"/>
      <c r="Q77" s="414"/>
      <c r="R77" s="414"/>
      <c r="S77" s="414"/>
      <c r="T77" s="414"/>
      <c r="U77" s="414"/>
      <c r="V77" s="414"/>
      <c r="W77" s="414"/>
      <c r="X77" s="414"/>
      <c r="Y77" s="414"/>
      <c r="Z77" s="414"/>
      <c r="AA77" s="414"/>
      <c r="AB77" s="414"/>
      <c r="AC77" s="414"/>
      <c r="AD77" s="414"/>
      <c r="AE77" s="414"/>
    </row>
    <row r="78" spans="6:31" ht="16.5" customHeight="1">
      <c r="F78" s="414"/>
      <c r="G78" s="414"/>
      <c r="H78" s="414"/>
      <c r="I78" s="414"/>
      <c r="J78" s="414"/>
      <c r="K78" s="414"/>
      <c r="L78" s="414"/>
      <c r="M78" s="414"/>
      <c r="N78" s="414"/>
      <c r="O78" s="414"/>
      <c r="P78" s="414"/>
      <c r="Q78" s="414"/>
      <c r="R78" s="414"/>
      <c r="S78" s="414"/>
      <c r="T78" s="414"/>
      <c r="U78" s="414"/>
      <c r="V78" s="414"/>
      <c r="W78" s="414"/>
      <c r="X78" s="414"/>
      <c r="Y78" s="414"/>
      <c r="Z78" s="414"/>
      <c r="AA78" s="414"/>
      <c r="AB78" s="414"/>
      <c r="AC78" s="414"/>
      <c r="AD78" s="414"/>
      <c r="AE78" s="414"/>
    </row>
    <row r="79" spans="6:31" ht="16.5" customHeight="1">
      <c r="F79" s="414"/>
      <c r="G79" s="414"/>
      <c r="H79" s="414"/>
      <c r="I79" s="414"/>
      <c r="J79" s="414"/>
      <c r="K79" s="414"/>
      <c r="L79" s="414"/>
      <c r="M79" s="414"/>
      <c r="N79" s="414"/>
      <c r="O79" s="414"/>
      <c r="P79" s="414"/>
      <c r="Q79" s="414"/>
      <c r="R79" s="414"/>
      <c r="S79" s="414"/>
      <c r="T79" s="414"/>
      <c r="U79" s="414"/>
      <c r="V79" s="414"/>
      <c r="W79" s="414"/>
      <c r="X79" s="414"/>
      <c r="Y79" s="414"/>
      <c r="Z79" s="414"/>
      <c r="AA79" s="414"/>
      <c r="AB79" s="414"/>
      <c r="AC79" s="414"/>
      <c r="AD79" s="414"/>
      <c r="AE79" s="414"/>
    </row>
    <row r="80" spans="6:31" ht="16.5" customHeight="1">
      <c r="F80" s="414"/>
      <c r="G80" s="414"/>
      <c r="H80" s="414"/>
      <c r="I80" s="414"/>
      <c r="J80" s="414"/>
      <c r="K80" s="414"/>
      <c r="L80" s="414"/>
      <c r="M80" s="414"/>
      <c r="N80" s="414"/>
      <c r="O80" s="414"/>
      <c r="P80" s="414"/>
      <c r="Q80" s="414"/>
      <c r="R80" s="414"/>
      <c r="S80" s="414"/>
      <c r="T80" s="414"/>
      <c r="U80" s="414"/>
      <c r="V80" s="414"/>
      <c r="W80" s="414"/>
      <c r="X80" s="414"/>
      <c r="Y80" s="414"/>
      <c r="Z80" s="414"/>
      <c r="AA80" s="414"/>
      <c r="AB80" s="414"/>
      <c r="AC80" s="414"/>
      <c r="AD80" s="414"/>
      <c r="AE80" s="414"/>
    </row>
    <row r="81" spans="6:31" ht="16.5" customHeight="1">
      <c r="F81" s="414"/>
      <c r="G81" s="414"/>
      <c r="H81" s="414"/>
      <c r="I81" s="414"/>
      <c r="J81" s="414"/>
      <c r="K81" s="414"/>
      <c r="L81" s="414"/>
      <c r="M81" s="414"/>
      <c r="N81" s="414"/>
      <c r="O81" s="414"/>
      <c r="P81" s="414"/>
      <c r="Q81" s="414"/>
      <c r="R81" s="414"/>
      <c r="S81" s="414"/>
      <c r="T81" s="414"/>
      <c r="U81" s="414"/>
      <c r="V81" s="414"/>
      <c r="W81" s="414"/>
      <c r="X81" s="414"/>
      <c r="Y81" s="414"/>
      <c r="Z81" s="414"/>
      <c r="AA81" s="414"/>
      <c r="AB81" s="414"/>
      <c r="AC81" s="414"/>
      <c r="AD81" s="414"/>
      <c r="AE81" s="414"/>
    </row>
    <row r="82" spans="6:31" ht="16.5" customHeight="1"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D82" s="414"/>
      <c r="AE82" s="414"/>
    </row>
    <row r="83" spans="6:31" ht="16.5" customHeight="1">
      <c r="F83" s="414"/>
      <c r="G83" s="414"/>
      <c r="H83" s="414"/>
      <c r="I83" s="414"/>
      <c r="J83" s="414"/>
      <c r="K83" s="414"/>
      <c r="L83" s="414"/>
      <c r="M83" s="414"/>
      <c r="N83" s="414"/>
      <c r="O83" s="414"/>
      <c r="P83" s="414"/>
      <c r="Q83" s="414"/>
      <c r="R83" s="414"/>
      <c r="S83" s="414"/>
      <c r="T83" s="414"/>
      <c r="U83" s="414"/>
      <c r="V83" s="414"/>
      <c r="W83" s="414"/>
      <c r="X83" s="414"/>
      <c r="Y83" s="414"/>
      <c r="Z83" s="414"/>
      <c r="AA83" s="414"/>
      <c r="AB83" s="414"/>
      <c r="AC83" s="414"/>
      <c r="AD83" s="414"/>
      <c r="AE83" s="414"/>
    </row>
    <row r="84" spans="6:31" ht="16.5" customHeight="1">
      <c r="F84" s="414"/>
      <c r="G84" s="414"/>
      <c r="H84" s="414"/>
      <c r="I84" s="414"/>
      <c r="J84" s="414"/>
      <c r="K84" s="414"/>
      <c r="L84" s="414"/>
      <c r="M84" s="414"/>
      <c r="N84" s="414"/>
      <c r="O84" s="414"/>
      <c r="P84" s="414"/>
      <c r="Q84" s="414"/>
      <c r="R84" s="414"/>
      <c r="S84" s="414"/>
      <c r="T84" s="414"/>
      <c r="U84" s="414"/>
      <c r="V84" s="414"/>
      <c r="W84" s="414"/>
      <c r="X84" s="414"/>
      <c r="Y84" s="414"/>
      <c r="Z84" s="414"/>
      <c r="AA84" s="414"/>
      <c r="AB84" s="414"/>
      <c r="AC84" s="414"/>
      <c r="AD84" s="414"/>
      <c r="AE84" s="414"/>
    </row>
    <row r="85" spans="6:31" ht="16.5" customHeight="1">
      <c r="F85" s="414"/>
      <c r="G85" s="414"/>
      <c r="H85" s="414"/>
      <c r="I85" s="414"/>
      <c r="J85" s="414"/>
      <c r="K85" s="414"/>
      <c r="L85" s="414"/>
      <c r="M85" s="414"/>
      <c r="N85" s="414"/>
      <c r="O85" s="414"/>
      <c r="P85" s="414"/>
      <c r="Q85" s="414"/>
      <c r="R85" s="414"/>
      <c r="S85" s="414"/>
      <c r="T85" s="414"/>
      <c r="U85" s="414"/>
      <c r="V85" s="414"/>
      <c r="W85" s="414"/>
      <c r="X85" s="414"/>
      <c r="Y85" s="414"/>
      <c r="Z85" s="414"/>
      <c r="AA85" s="414"/>
      <c r="AB85" s="414"/>
      <c r="AC85" s="414"/>
      <c r="AD85" s="414"/>
      <c r="AE85" s="414"/>
    </row>
    <row r="86" spans="6:31" ht="16.5" customHeight="1">
      <c r="F86" s="414"/>
      <c r="G86" s="414"/>
      <c r="H86" s="414"/>
      <c r="I86" s="414"/>
      <c r="J86" s="414"/>
      <c r="K86" s="414"/>
      <c r="L86" s="414"/>
      <c r="M86" s="414"/>
      <c r="N86" s="414"/>
      <c r="O86" s="414"/>
      <c r="P86" s="414"/>
      <c r="Q86" s="414"/>
      <c r="R86" s="414"/>
      <c r="S86" s="414"/>
      <c r="T86" s="414"/>
      <c r="U86" s="414"/>
      <c r="V86" s="414"/>
      <c r="W86" s="414"/>
      <c r="X86" s="414"/>
      <c r="Y86" s="414"/>
      <c r="Z86" s="414"/>
      <c r="AA86" s="414"/>
      <c r="AB86" s="414"/>
      <c r="AC86" s="414"/>
      <c r="AD86" s="414"/>
      <c r="AE86" s="414"/>
    </row>
    <row r="87" spans="6:31" ht="16.5" customHeight="1">
      <c r="F87" s="414"/>
      <c r="G87" s="414"/>
      <c r="H87" s="414"/>
      <c r="I87" s="414"/>
      <c r="J87" s="414"/>
      <c r="K87" s="414"/>
      <c r="L87" s="414"/>
      <c r="M87" s="414"/>
      <c r="N87" s="414"/>
      <c r="O87" s="414"/>
      <c r="P87" s="414"/>
      <c r="Q87" s="414"/>
      <c r="R87" s="414"/>
      <c r="S87" s="414"/>
      <c r="T87" s="414"/>
      <c r="U87" s="414"/>
      <c r="V87" s="414"/>
      <c r="W87" s="414"/>
      <c r="X87" s="414"/>
      <c r="Y87" s="414"/>
      <c r="Z87" s="414"/>
      <c r="AA87" s="414"/>
      <c r="AB87" s="414"/>
      <c r="AC87" s="414"/>
      <c r="AD87" s="414"/>
      <c r="AE87" s="414"/>
    </row>
    <row r="88" spans="6:31" ht="16.5" customHeight="1">
      <c r="F88" s="414"/>
      <c r="G88" s="414"/>
      <c r="H88" s="414"/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14"/>
      <c r="T88" s="414"/>
      <c r="U88" s="414"/>
      <c r="V88" s="414"/>
      <c r="W88" s="414"/>
      <c r="X88" s="414"/>
      <c r="Y88" s="414"/>
      <c r="Z88" s="414"/>
      <c r="AA88" s="414"/>
      <c r="AB88" s="414"/>
      <c r="AC88" s="414"/>
      <c r="AD88" s="414"/>
      <c r="AE88" s="414"/>
    </row>
    <row r="89" spans="6:31" ht="16.5" customHeight="1">
      <c r="F89" s="414"/>
      <c r="G89" s="414"/>
      <c r="H89" s="414"/>
      <c r="I89" s="414"/>
      <c r="J89" s="414"/>
      <c r="K89" s="414"/>
      <c r="L89" s="414"/>
      <c r="M89" s="414"/>
      <c r="N89" s="414"/>
      <c r="O89" s="414"/>
      <c r="P89" s="414"/>
      <c r="Q89" s="414"/>
      <c r="R89" s="414"/>
      <c r="S89" s="414"/>
      <c r="T89" s="414"/>
      <c r="U89" s="414"/>
      <c r="V89" s="414"/>
      <c r="W89" s="414"/>
      <c r="X89" s="414"/>
      <c r="Y89" s="414"/>
      <c r="Z89" s="414"/>
      <c r="AA89" s="414"/>
      <c r="AB89" s="414"/>
      <c r="AC89" s="414"/>
      <c r="AD89" s="414"/>
      <c r="AE89" s="414"/>
    </row>
    <row r="90" spans="6:31" ht="16.5" customHeight="1">
      <c r="F90" s="414"/>
      <c r="G90" s="414"/>
      <c r="H90" s="414"/>
      <c r="I90" s="414"/>
      <c r="J90" s="414"/>
      <c r="K90" s="414"/>
      <c r="L90" s="414"/>
      <c r="M90" s="414"/>
      <c r="N90" s="414"/>
      <c r="O90" s="414"/>
      <c r="P90" s="414"/>
      <c r="Q90" s="414"/>
      <c r="R90" s="414"/>
      <c r="S90" s="414"/>
      <c r="T90" s="414"/>
      <c r="U90" s="414"/>
      <c r="V90" s="414"/>
      <c r="W90" s="414"/>
      <c r="X90" s="414"/>
      <c r="Y90" s="414"/>
      <c r="Z90" s="414"/>
      <c r="AA90" s="414"/>
      <c r="AB90" s="414"/>
      <c r="AC90" s="414"/>
      <c r="AD90" s="414"/>
      <c r="AE90" s="414"/>
    </row>
    <row r="91" spans="6:31" ht="16.5" customHeight="1">
      <c r="F91" s="414"/>
      <c r="G91" s="414"/>
      <c r="H91" s="414"/>
      <c r="I91" s="414"/>
      <c r="J91" s="414"/>
      <c r="K91" s="414"/>
      <c r="L91" s="414"/>
      <c r="M91" s="414"/>
      <c r="N91" s="414"/>
      <c r="O91" s="414"/>
      <c r="P91" s="414"/>
      <c r="Q91" s="414"/>
      <c r="R91" s="414"/>
      <c r="S91" s="414"/>
      <c r="T91" s="414"/>
      <c r="U91" s="414"/>
      <c r="V91" s="414"/>
      <c r="W91" s="414"/>
      <c r="X91" s="414"/>
      <c r="Y91" s="414"/>
      <c r="Z91" s="414"/>
      <c r="AA91" s="414"/>
      <c r="AB91" s="414"/>
      <c r="AC91" s="414"/>
      <c r="AD91" s="414"/>
      <c r="AE91" s="414"/>
    </row>
    <row r="92" spans="6:31" ht="16.5" customHeight="1">
      <c r="F92" s="414"/>
      <c r="G92" s="414"/>
      <c r="H92" s="414"/>
      <c r="I92" s="414"/>
      <c r="J92" s="414"/>
      <c r="K92" s="414"/>
      <c r="L92" s="414"/>
      <c r="M92" s="414"/>
      <c r="N92" s="414"/>
      <c r="O92" s="414"/>
      <c r="P92" s="414"/>
      <c r="Q92" s="414"/>
      <c r="R92" s="414"/>
      <c r="S92" s="414"/>
      <c r="T92" s="414"/>
      <c r="U92" s="414"/>
      <c r="V92" s="414"/>
      <c r="W92" s="414"/>
      <c r="X92" s="414"/>
      <c r="Y92" s="414"/>
      <c r="Z92" s="414"/>
      <c r="AA92" s="414"/>
      <c r="AB92" s="414"/>
      <c r="AC92" s="414"/>
      <c r="AD92" s="414"/>
      <c r="AE92" s="414"/>
    </row>
    <row r="93" spans="6:31" ht="16.5" customHeight="1">
      <c r="F93" s="414"/>
      <c r="G93" s="414"/>
      <c r="H93" s="414"/>
      <c r="I93" s="414"/>
      <c r="J93" s="414"/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14"/>
      <c r="V93" s="414"/>
      <c r="W93" s="414"/>
      <c r="X93" s="414"/>
      <c r="Y93" s="414"/>
      <c r="Z93" s="414"/>
      <c r="AA93" s="414"/>
      <c r="AB93" s="414"/>
      <c r="AC93" s="414"/>
      <c r="AD93" s="414"/>
      <c r="AE93" s="414"/>
    </row>
    <row r="94" spans="6:31" ht="16.5" customHeight="1">
      <c r="F94" s="414"/>
      <c r="G94" s="414"/>
      <c r="H94" s="414"/>
      <c r="I94" s="414"/>
      <c r="J94" s="414"/>
      <c r="K94" s="414"/>
      <c r="L94" s="414"/>
      <c r="M94" s="414"/>
      <c r="N94" s="414"/>
      <c r="O94" s="414"/>
      <c r="P94" s="414"/>
      <c r="Q94" s="414"/>
      <c r="R94" s="414"/>
      <c r="S94" s="414"/>
      <c r="T94" s="414"/>
      <c r="U94" s="414"/>
      <c r="V94" s="414"/>
      <c r="W94" s="414"/>
      <c r="X94" s="414"/>
      <c r="Y94" s="414"/>
      <c r="Z94" s="414"/>
      <c r="AA94" s="414"/>
      <c r="AB94" s="414"/>
      <c r="AC94" s="414"/>
      <c r="AD94" s="414"/>
      <c r="AE94" s="414"/>
    </row>
    <row r="95" spans="6:31" ht="16.5" customHeight="1">
      <c r="F95" s="414"/>
      <c r="G95" s="414"/>
      <c r="H95" s="414"/>
      <c r="I95" s="414"/>
      <c r="J95" s="414"/>
      <c r="K95" s="414"/>
      <c r="L95" s="414"/>
      <c r="M95" s="414"/>
      <c r="N95" s="414"/>
      <c r="O95" s="414"/>
      <c r="P95" s="414"/>
      <c r="Q95" s="414"/>
      <c r="R95" s="414"/>
      <c r="S95" s="414"/>
      <c r="T95" s="414"/>
      <c r="U95" s="414"/>
      <c r="V95" s="414"/>
      <c r="W95" s="414"/>
      <c r="X95" s="414"/>
      <c r="Y95" s="414"/>
      <c r="Z95" s="414"/>
      <c r="AA95" s="414"/>
      <c r="AB95" s="414"/>
      <c r="AC95" s="414"/>
      <c r="AD95" s="414"/>
      <c r="AE95" s="414"/>
    </row>
    <row r="96" spans="6:31" ht="16.5" customHeight="1">
      <c r="F96" s="414"/>
      <c r="G96" s="414"/>
      <c r="H96" s="414"/>
      <c r="I96" s="414"/>
      <c r="J96" s="414"/>
      <c r="K96" s="414"/>
      <c r="L96" s="414"/>
      <c r="M96" s="414"/>
      <c r="N96" s="414"/>
      <c r="O96" s="414"/>
      <c r="P96" s="414"/>
      <c r="Q96" s="414"/>
      <c r="R96" s="414"/>
      <c r="S96" s="414"/>
      <c r="T96" s="414"/>
      <c r="U96" s="414"/>
      <c r="V96" s="414"/>
      <c r="W96" s="414"/>
      <c r="X96" s="414"/>
      <c r="Y96" s="414"/>
      <c r="Z96" s="414"/>
      <c r="AA96" s="414"/>
      <c r="AB96" s="414"/>
      <c r="AC96" s="414"/>
      <c r="AD96" s="414"/>
      <c r="AE96" s="414"/>
    </row>
    <row r="97" spans="6:31" ht="16.5" customHeight="1">
      <c r="F97" s="414"/>
      <c r="G97" s="414"/>
      <c r="H97" s="414"/>
      <c r="I97" s="414"/>
      <c r="J97" s="414"/>
      <c r="K97" s="414"/>
      <c r="L97" s="414"/>
      <c r="M97" s="414"/>
      <c r="N97" s="414"/>
      <c r="O97" s="414"/>
      <c r="P97" s="414"/>
      <c r="Q97" s="414"/>
      <c r="R97" s="414"/>
      <c r="S97" s="414"/>
      <c r="T97" s="414"/>
      <c r="U97" s="414"/>
      <c r="V97" s="414"/>
      <c r="W97" s="414"/>
      <c r="X97" s="414"/>
      <c r="Y97" s="414"/>
      <c r="Z97" s="414"/>
      <c r="AA97" s="414"/>
      <c r="AB97" s="414"/>
      <c r="AC97" s="414"/>
      <c r="AD97" s="414"/>
      <c r="AE97" s="414"/>
    </row>
    <row r="98" spans="6:31" ht="16.5" customHeight="1"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D98" s="414"/>
      <c r="AE98" s="414"/>
    </row>
    <row r="99" spans="6:31" ht="16.5" customHeight="1">
      <c r="F99" s="414"/>
      <c r="G99" s="414"/>
      <c r="H99" s="414"/>
      <c r="I99" s="414"/>
      <c r="J99" s="414"/>
      <c r="K99" s="414"/>
      <c r="L99" s="414"/>
      <c r="M99" s="414"/>
      <c r="N99" s="414"/>
      <c r="O99" s="414"/>
      <c r="P99" s="414"/>
      <c r="Q99" s="414"/>
      <c r="R99" s="414"/>
      <c r="S99" s="414"/>
      <c r="T99" s="414"/>
      <c r="U99" s="414"/>
      <c r="V99" s="414"/>
      <c r="W99" s="414"/>
      <c r="X99" s="414"/>
      <c r="Y99" s="414"/>
      <c r="Z99" s="414"/>
      <c r="AA99" s="414"/>
      <c r="AB99" s="414"/>
      <c r="AC99" s="414"/>
      <c r="AD99" s="414"/>
      <c r="AE99" s="414"/>
    </row>
    <row r="100" spans="6:31" ht="16.5" customHeight="1">
      <c r="F100" s="414"/>
      <c r="G100" s="414"/>
      <c r="H100" s="414"/>
      <c r="I100" s="414"/>
      <c r="J100" s="414"/>
      <c r="K100" s="414"/>
      <c r="L100" s="414"/>
      <c r="M100" s="414"/>
      <c r="N100" s="414"/>
      <c r="O100" s="414"/>
      <c r="P100" s="414"/>
      <c r="Q100" s="414"/>
      <c r="R100" s="414"/>
      <c r="S100" s="414"/>
      <c r="T100" s="414"/>
      <c r="U100" s="414"/>
      <c r="V100" s="414"/>
      <c r="W100" s="414"/>
      <c r="X100" s="414"/>
      <c r="Y100" s="414"/>
      <c r="Z100" s="414"/>
      <c r="AA100" s="414"/>
      <c r="AB100" s="414"/>
      <c r="AC100" s="414"/>
      <c r="AD100" s="414"/>
      <c r="AE100" s="414"/>
    </row>
    <row r="101" spans="6:31" ht="16.5" customHeight="1">
      <c r="F101" s="414"/>
      <c r="G101" s="414"/>
      <c r="H101" s="414"/>
      <c r="I101" s="414"/>
      <c r="J101" s="414"/>
      <c r="K101" s="414"/>
      <c r="L101" s="414"/>
      <c r="M101" s="414"/>
      <c r="N101" s="414"/>
      <c r="O101" s="414"/>
      <c r="P101" s="414"/>
      <c r="Q101" s="414"/>
      <c r="R101" s="414"/>
      <c r="S101" s="414"/>
      <c r="T101" s="414"/>
      <c r="U101" s="414"/>
      <c r="V101" s="414"/>
      <c r="W101" s="414"/>
      <c r="X101" s="414"/>
      <c r="Y101" s="414"/>
      <c r="Z101" s="414"/>
      <c r="AA101" s="414"/>
      <c r="AB101" s="414"/>
      <c r="AC101" s="414"/>
      <c r="AD101" s="414"/>
      <c r="AE101" s="414"/>
    </row>
    <row r="102" spans="6:31" ht="16.5" customHeight="1">
      <c r="F102" s="414"/>
      <c r="G102" s="414"/>
      <c r="H102" s="414"/>
      <c r="I102" s="414"/>
      <c r="J102" s="414"/>
      <c r="K102" s="414"/>
      <c r="L102" s="414"/>
      <c r="M102" s="414"/>
      <c r="N102" s="414"/>
      <c r="O102" s="414"/>
      <c r="P102" s="414"/>
      <c r="Q102" s="414"/>
      <c r="R102" s="414"/>
      <c r="S102" s="414"/>
      <c r="T102" s="414"/>
      <c r="U102" s="414"/>
      <c r="V102" s="414"/>
      <c r="W102" s="414"/>
      <c r="X102" s="414"/>
      <c r="Y102" s="414"/>
      <c r="Z102" s="414"/>
      <c r="AA102" s="414"/>
      <c r="AB102" s="414"/>
      <c r="AC102" s="414"/>
      <c r="AD102" s="414"/>
      <c r="AE102" s="414"/>
    </row>
    <row r="103" spans="6:31" ht="16.5" customHeight="1">
      <c r="F103" s="414"/>
      <c r="G103" s="414"/>
      <c r="H103" s="414"/>
      <c r="I103" s="414"/>
      <c r="J103" s="414"/>
      <c r="K103" s="414"/>
      <c r="L103" s="414"/>
      <c r="M103" s="414"/>
      <c r="N103" s="414"/>
      <c r="O103" s="414"/>
      <c r="P103" s="414"/>
      <c r="Q103" s="414"/>
      <c r="R103" s="414"/>
      <c r="S103" s="414"/>
      <c r="T103" s="414"/>
      <c r="U103" s="414"/>
      <c r="V103" s="414"/>
      <c r="W103" s="414"/>
      <c r="X103" s="414"/>
      <c r="Y103" s="414"/>
      <c r="Z103" s="414"/>
      <c r="AA103" s="414"/>
      <c r="AB103" s="414"/>
      <c r="AC103" s="414"/>
      <c r="AD103" s="414"/>
      <c r="AE103" s="414"/>
    </row>
    <row r="104" spans="6:31" ht="16.5" customHeight="1">
      <c r="F104" s="414"/>
      <c r="G104" s="414"/>
      <c r="H104" s="414"/>
      <c r="I104" s="414"/>
      <c r="J104" s="414"/>
      <c r="K104" s="414"/>
      <c r="L104" s="414"/>
      <c r="M104" s="414"/>
      <c r="N104" s="414"/>
      <c r="O104" s="414"/>
      <c r="P104" s="414"/>
      <c r="Q104" s="414"/>
      <c r="R104" s="414"/>
      <c r="S104" s="414"/>
      <c r="T104" s="414"/>
      <c r="U104" s="414"/>
      <c r="V104" s="414"/>
      <c r="W104" s="414"/>
      <c r="X104" s="414"/>
      <c r="Y104" s="414"/>
      <c r="Z104" s="414"/>
      <c r="AA104" s="414"/>
      <c r="AB104" s="414"/>
      <c r="AC104" s="414"/>
      <c r="AD104" s="414"/>
      <c r="AE104" s="414"/>
    </row>
    <row r="105" spans="6:31" ht="16.5" customHeight="1">
      <c r="F105" s="414"/>
      <c r="G105" s="414"/>
      <c r="H105" s="414"/>
      <c r="I105" s="414"/>
      <c r="J105" s="414"/>
      <c r="K105" s="414"/>
      <c r="L105" s="414"/>
      <c r="M105" s="414"/>
      <c r="N105" s="414"/>
      <c r="O105" s="414"/>
      <c r="P105" s="414"/>
      <c r="Q105" s="414"/>
      <c r="R105" s="414"/>
      <c r="S105" s="414"/>
      <c r="T105" s="414"/>
      <c r="U105" s="414"/>
      <c r="V105" s="414"/>
      <c r="W105" s="414"/>
      <c r="X105" s="414"/>
      <c r="Y105" s="414"/>
      <c r="Z105" s="414"/>
      <c r="AA105" s="414"/>
      <c r="AB105" s="414"/>
      <c r="AC105" s="414"/>
      <c r="AD105" s="414"/>
      <c r="AE105" s="414"/>
    </row>
    <row r="106" spans="6:31" ht="16.5" customHeight="1">
      <c r="F106" s="414"/>
      <c r="G106" s="414"/>
      <c r="H106" s="414"/>
      <c r="I106" s="414"/>
      <c r="J106" s="414"/>
      <c r="K106" s="414"/>
      <c r="L106" s="414"/>
      <c r="M106" s="414"/>
      <c r="N106" s="414"/>
      <c r="O106" s="414"/>
      <c r="P106" s="414"/>
      <c r="Q106" s="414"/>
      <c r="R106" s="414"/>
      <c r="S106" s="414"/>
      <c r="T106" s="414"/>
      <c r="U106" s="414"/>
      <c r="V106" s="414"/>
      <c r="W106" s="414"/>
      <c r="X106" s="414"/>
      <c r="Y106" s="414"/>
      <c r="Z106" s="414"/>
      <c r="AA106" s="414"/>
      <c r="AB106" s="414"/>
      <c r="AC106" s="414"/>
      <c r="AD106" s="414"/>
      <c r="AE106" s="414"/>
    </row>
    <row r="107" spans="6:31" ht="16.5" customHeight="1">
      <c r="F107" s="414"/>
      <c r="G107" s="414"/>
      <c r="H107" s="414"/>
      <c r="I107" s="414"/>
      <c r="J107" s="414"/>
      <c r="K107" s="414"/>
      <c r="L107" s="414"/>
      <c r="M107" s="414"/>
      <c r="N107" s="414"/>
      <c r="O107" s="414"/>
      <c r="P107" s="414"/>
      <c r="Q107" s="414"/>
      <c r="R107" s="414"/>
      <c r="S107" s="414"/>
      <c r="T107" s="414"/>
      <c r="U107" s="414"/>
      <c r="V107" s="414"/>
      <c r="W107" s="414"/>
      <c r="X107" s="414"/>
      <c r="Y107" s="414"/>
      <c r="Z107" s="414"/>
      <c r="AA107" s="414"/>
      <c r="AB107" s="414"/>
      <c r="AC107" s="414"/>
      <c r="AD107" s="414"/>
      <c r="AE107" s="414"/>
    </row>
    <row r="108" spans="6:31" ht="16.5" customHeight="1">
      <c r="F108" s="414"/>
      <c r="G108" s="414"/>
      <c r="H108" s="414"/>
      <c r="I108" s="414"/>
      <c r="J108" s="414"/>
      <c r="K108" s="414"/>
      <c r="L108" s="414"/>
      <c r="M108" s="414"/>
      <c r="N108" s="414"/>
      <c r="O108" s="414"/>
      <c r="P108" s="414"/>
      <c r="Q108" s="414"/>
      <c r="R108" s="414"/>
      <c r="S108" s="414"/>
      <c r="T108" s="414"/>
      <c r="U108" s="414"/>
      <c r="V108" s="414"/>
      <c r="W108" s="414"/>
      <c r="X108" s="414"/>
      <c r="Y108" s="414"/>
      <c r="Z108" s="414"/>
      <c r="AA108" s="414"/>
      <c r="AB108" s="414"/>
      <c r="AC108" s="414"/>
      <c r="AD108" s="414"/>
      <c r="AE108" s="414"/>
    </row>
    <row r="109" spans="6:31" ht="16.5" customHeight="1">
      <c r="F109" s="414"/>
      <c r="G109" s="414"/>
      <c r="H109" s="414"/>
      <c r="I109" s="414"/>
      <c r="J109" s="414"/>
      <c r="K109" s="414"/>
      <c r="L109" s="414"/>
      <c r="M109" s="414"/>
      <c r="N109" s="414"/>
      <c r="O109" s="414"/>
      <c r="P109" s="414"/>
      <c r="Q109" s="414"/>
      <c r="R109" s="414"/>
      <c r="S109" s="414"/>
      <c r="T109" s="414"/>
      <c r="U109" s="414"/>
      <c r="V109" s="414"/>
      <c r="W109" s="414"/>
      <c r="X109" s="414"/>
      <c r="Y109" s="414"/>
      <c r="Z109" s="414"/>
      <c r="AA109" s="414"/>
      <c r="AB109" s="414"/>
      <c r="AC109" s="414"/>
      <c r="AD109" s="414"/>
      <c r="AE109" s="414"/>
    </row>
    <row r="110" spans="6:31" ht="16.5" customHeight="1">
      <c r="F110" s="414"/>
      <c r="G110" s="414"/>
      <c r="H110" s="414"/>
      <c r="I110" s="414"/>
      <c r="J110" s="414"/>
      <c r="K110" s="414"/>
      <c r="L110" s="414"/>
      <c r="M110" s="414"/>
      <c r="N110" s="414"/>
      <c r="O110" s="414"/>
      <c r="P110" s="414"/>
      <c r="Q110" s="414"/>
      <c r="R110" s="414"/>
      <c r="S110" s="414"/>
      <c r="T110" s="414"/>
      <c r="U110" s="414"/>
      <c r="V110" s="414"/>
      <c r="W110" s="414"/>
      <c r="X110" s="414"/>
      <c r="Y110" s="414"/>
      <c r="Z110" s="414"/>
      <c r="AA110" s="414"/>
      <c r="AB110" s="414"/>
      <c r="AC110" s="414"/>
      <c r="AD110" s="414"/>
      <c r="AE110" s="414"/>
    </row>
    <row r="111" spans="6:31" ht="16.5" customHeight="1">
      <c r="F111" s="414"/>
      <c r="G111" s="414"/>
      <c r="H111" s="414"/>
      <c r="I111" s="414"/>
      <c r="J111" s="414"/>
      <c r="K111" s="414"/>
      <c r="L111" s="414"/>
      <c r="M111" s="414"/>
      <c r="N111" s="414"/>
      <c r="O111" s="414"/>
      <c r="P111" s="414"/>
      <c r="Q111" s="414"/>
      <c r="R111" s="414"/>
      <c r="S111" s="414"/>
      <c r="T111" s="414"/>
      <c r="U111" s="414"/>
      <c r="V111" s="414"/>
      <c r="W111" s="414"/>
      <c r="X111" s="414"/>
      <c r="Y111" s="414"/>
      <c r="Z111" s="414"/>
      <c r="AA111" s="414"/>
      <c r="AB111" s="414"/>
      <c r="AC111" s="414"/>
      <c r="AD111" s="414"/>
      <c r="AE111" s="414"/>
    </row>
    <row r="112" spans="6:31" ht="16.5" customHeight="1">
      <c r="F112" s="414"/>
      <c r="G112" s="414"/>
      <c r="H112" s="414"/>
      <c r="I112" s="414"/>
      <c r="J112" s="414"/>
      <c r="K112" s="414"/>
      <c r="L112" s="414"/>
      <c r="M112" s="414"/>
      <c r="N112" s="414"/>
      <c r="O112" s="414"/>
      <c r="P112" s="414"/>
      <c r="Q112" s="414"/>
      <c r="R112" s="414"/>
      <c r="S112" s="414"/>
      <c r="T112" s="414"/>
      <c r="U112" s="414"/>
      <c r="V112" s="414"/>
      <c r="W112" s="414"/>
      <c r="X112" s="414"/>
      <c r="Y112" s="414"/>
      <c r="Z112" s="414"/>
      <c r="AA112" s="414"/>
      <c r="AB112" s="414"/>
      <c r="AC112" s="414"/>
      <c r="AD112" s="414"/>
      <c r="AE112" s="414"/>
    </row>
    <row r="113" spans="6:31" ht="16.5" customHeight="1">
      <c r="F113" s="414"/>
      <c r="G113" s="414"/>
      <c r="H113" s="414"/>
      <c r="I113" s="414"/>
      <c r="J113" s="414"/>
      <c r="K113" s="414"/>
      <c r="L113" s="414"/>
      <c r="M113" s="414"/>
      <c r="N113" s="414"/>
      <c r="O113" s="414"/>
      <c r="P113" s="414"/>
      <c r="Q113" s="414"/>
      <c r="R113" s="414"/>
      <c r="S113" s="414"/>
      <c r="T113" s="414"/>
      <c r="U113" s="414"/>
      <c r="V113" s="414"/>
      <c r="W113" s="414"/>
      <c r="X113" s="414"/>
      <c r="Y113" s="414"/>
      <c r="Z113" s="414"/>
      <c r="AA113" s="414"/>
      <c r="AB113" s="414"/>
      <c r="AC113" s="414"/>
      <c r="AD113" s="414"/>
      <c r="AE113" s="414"/>
    </row>
    <row r="114" spans="6:31" ht="16.5" customHeight="1"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4"/>
      <c r="Z114" s="414"/>
      <c r="AA114" s="414"/>
      <c r="AB114" s="414"/>
      <c r="AC114" s="414"/>
      <c r="AD114" s="414"/>
      <c r="AE114" s="414"/>
    </row>
    <row r="115" spans="6:31" ht="16.5" customHeight="1">
      <c r="F115" s="414"/>
      <c r="G115" s="414"/>
      <c r="H115" s="414"/>
      <c r="I115" s="414"/>
      <c r="J115" s="414"/>
      <c r="K115" s="414"/>
      <c r="L115" s="414"/>
      <c r="M115" s="414"/>
      <c r="N115" s="414"/>
      <c r="O115" s="414"/>
      <c r="P115" s="414"/>
      <c r="Q115" s="414"/>
      <c r="R115" s="414"/>
      <c r="S115" s="414"/>
      <c r="T115" s="414"/>
      <c r="U115" s="414"/>
      <c r="V115" s="414"/>
      <c r="W115" s="414"/>
      <c r="X115" s="414"/>
      <c r="Y115" s="414"/>
      <c r="Z115" s="414"/>
      <c r="AA115" s="414"/>
      <c r="AB115" s="414"/>
      <c r="AC115" s="414"/>
      <c r="AD115" s="414"/>
      <c r="AE115" s="414"/>
    </row>
    <row r="116" spans="6:31" ht="16.5" customHeight="1">
      <c r="F116" s="414"/>
      <c r="G116" s="414"/>
      <c r="H116" s="414"/>
      <c r="I116" s="414"/>
      <c r="J116" s="414"/>
      <c r="K116" s="414"/>
      <c r="L116" s="414"/>
      <c r="M116" s="414"/>
      <c r="N116" s="414"/>
      <c r="O116" s="414"/>
      <c r="P116" s="414"/>
      <c r="Q116" s="414"/>
      <c r="R116" s="414"/>
      <c r="S116" s="414"/>
      <c r="T116" s="414"/>
      <c r="U116" s="414"/>
      <c r="V116" s="414"/>
      <c r="W116" s="414"/>
      <c r="X116" s="414"/>
      <c r="Y116" s="414"/>
      <c r="Z116" s="414"/>
      <c r="AA116" s="414"/>
      <c r="AB116" s="414"/>
      <c r="AC116" s="414"/>
      <c r="AD116" s="414"/>
      <c r="AE116" s="414"/>
    </row>
    <row r="117" spans="6:31" ht="16.5" customHeight="1">
      <c r="F117" s="414"/>
      <c r="G117" s="414"/>
      <c r="H117" s="414"/>
      <c r="I117" s="414"/>
      <c r="J117" s="414"/>
      <c r="K117" s="414"/>
      <c r="L117" s="414"/>
      <c r="M117" s="414"/>
      <c r="N117" s="414"/>
      <c r="O117" s="414"/>
      <c r="P117" s="414"/>
      <c r="Q117" s="414"/>
      <c r="R117" s="414"/>
      <c r="S117" s="414"/>
      <c r="T117" s="414"/>
      <c r="U117" s="414"/>
      <c r="V117" s="414"/>
      <c r="W117" s="414"/>
      <c r="X117" s="414"/>
      <c r="Y117" s="414"/>
      <c r="Z117" s="414"/>
      <c r="AA117" s="414"/>
      <c r="AB117" s="414"/>
      <c r="AC117" s="414"/>
      <c r="AD117" s="414"/>
      <c r="AE117" s="414"/>
    </row>
    <row r="118" spans="6:31" ht="16.5" customHeight="1">
      <c r="F118" s="414"/>
      <c r="G118" s="414"/>
      <c r="H118" s="414"/>
      <c r="I118" s="414"/>
      <c r="J118" s="414"/>
      <c r="K118" s="414"/>
      <c r="L118" s="414"/>
      <c r="M118" s="414"/>
      <c r="N118" s="414"/>
      <c r="O118" s="414"/>
      <c r="P118" s="414"/>
      <c r="Q118" s="414"/>
      <c r="R118" s="414"/>
      <c r="S118" s="414"/>
      <c r="T118" s="414"/>
      <c r="U118" s="414"/>
      <c r="V118" s="414"/>
      <c r="W118" s="414"/>
      <c r="X118" s="414"/>
      <c r="Y118" s="414"/>
      <c r="Z118" s="414"/>
      <c r="AA118" s="414"/>
      <c r="AB118" s="414"/>
      <c r="AC118" s="414"/>
      <c r="AD118" s="414"/>
      <c r="AE118" s="414"/>
    </row>
    <row r="119" spans="6:31" ht="16.5" customHeight="1">
      <c r="F119" s="414"/>
      <c r="G119" s="414"/>
      <c r="H119" s="414"/>
      <c r="I119" s="414"/>
      <c r="J119" s="414"/>
      <c r="K119" s="414"/>
      <c r="L119" s="414"/>
      <c r="M119" s="414"/>
      <c r="N119" s="414"/>
      <c r="O119" s="414"/>
      <c r="P119" s="414"/>
      <c r="Q119" s="414"/>
      <c r="R119" s="414"/>
      <c r="S119" s="414"/>
      <c r="T119" s="414"/>
      <c r="U119" s="414"/>
      <c r="V119" s="414"/>
      <c r="W119" s="414"/>
      <c r="X119" s="414"/>
      <c r="Y119" s="414"/>
      <c r="Z119" s="414"/>
      <c r="AA119" s="414"/>
      <c r="AB119" s="414"/>
      <c r="AC119" s="414"/>
      <c r="AD119" s="414"/>
      <c r="AE119" s="414"/>
    </row>
    <row r="120" spans="6:31" ht="16.5" customHeight="1">
      <c r="F120" s="414"/>
      <c r="G120" s="414"/>
      <c r="H120" s="414"/>
      <c r="I120" s="414"/>
      <c r="J120" s="414"/>
      <c r="K120" s="414"/>
      <c r="L120" s="414"/>
      <c r="M120" s="414"/>
      <c r="N120" s="414"/>
      <c r="O120" s="414"/>
      <c r="P120" s="414"/>
      <c r="Q120" s="414"/>
      <c r="R120" s="414"/>
      <c r="S120" s="414"/>
      <c r="T120" s="414"/>
      <c r="U120" s="414"/>
      <c r="V120" s="414"/>
      <c r="W120" s="414"/>
      <c r="X120" s="414"/>
      <c r="Y120" s="414"/>
      <c r="Z120" s="414"/>
      <c r="AA120" s="414"/>
      <c r="AB120" s="414"/>
      <c r="AC120" s="414"/>
      <c r="AD120" s="414"/>
      <c r="AE120" s="414"/>
    </row>
    <row r="121" spans="6:31" ht="16.5" customHeight="1">
      <c r="F121" s="414"/>
      <c r="G121" s="414"/>
      <c r="H121" s="414"/>
      <c r="I121" s="414"/>
      <c r="J121" s="414"/>
      <c r="K121" s="414"/>
      <c r="L121" s="414"/>
      <c r="M121" s="414"/>
      <c r="N121" s="414"/>
      <c r="O121" s="414"/>
      <c r="P121" s="414"/>
      <c r="Q121" s="414"/>
      <c r="R121" s="414"/>
      <c r="S121" s="414"/>
      <c r="T121" s="414"/>
      <c r="U121" s="414"/>
      <c r="V121" s="414"/>
      <c r="W121" s="414"/>
      <c r="X121" s="414"/>
      <c r="Y121" s="414"/>
      <c r="Z121" s="414"/>
      <c r="AA121" s="414"/>
      <c r="AB121" s="414"/>
      <c r="AC121" s="414"/>
      <c r="AD121" s="414"/>
      <c r="AE121" s="414"/>
    </row>
    <row r="122" spans="6:31" ht="16.5" customHeight="1">
      <c r="F122" s="414"/>
      <c r="G122" s="414"/>
      <c r="H122" s="414"/>
      <c r="I122" s="414"/>
      <c r="J122" s="414"/>
      <c r="K122" s="414"/>
      <c r="L122" s="414"/>
      <c r="M122" s="414"/>
      <c r="N122" s="414"/>
      <c r="O122" s="414"/>
      <c r="P122" s="414"/>
      <c r="Q122" s="414"/>
      <c r="R122" s="414"/>
      <c r="S122" s="414"/>
      <c r="T122" s="414"/>
      <c r="U122" s="414"/>
      <c r="V122" s="414"/>
      <c r="W122" s="414"/>
      <c r="X122" s="414"/>
      <c r="Y122" s="414"/>
      <c r="Z122" s="414"/>
      <c r="AA122" s="414"/>
      <c r="AB122" s="414"/>
      <c r="AC122" s="414"/>
      <c r="AD122" s="414"/>
      <c r="AE122" s="414"/>
    </row>
    <row r="123" spans="6:31" ht="16.5" customHeight="1">
      <c r="F123" s="414"/>
      <c r="G123" s="414"/>
      <c r="H123" s="414"/>
      <c r="I123" s="414"/>
      <c r="J123" s="414"/>
      <c r="K123" s="414"/>
      <c r="L123" s="414"/>
      <c r="M123" s="414"/>
      <c r="N123" s="414"/>
      <c r="O123" s="414"/>
      <c r="P123" s="414"/>
      <c r="Q123" s="414"/>
      <c r="R123" s="414"/>
      <c r="S123" s="414"/>
      <c r="T123" s="414"/>
      <c r="U123" s="414"/>
      <c r="V123" s="414"/>
      <c r="W123" s="414"/>
      <c r="X123" s="414"/>
      <c r="Y123" s="414"/>
      <c r="Z123" s="414"/>
      <c r="AA123" s="414"/>
      <c r="AB123" s="414"/>
      <c r="AC123" s="414"/>
      <c r="AD123" s="414"/>
      <c r="AE123" s="414"/>
    </row>
    <row r="124" spans="6:31" ht="16.5" customHeight="1">
      <c r="F124" s="414"/>
      <c r="G124" s="414"/>
      <c r="H124" s="414"/>
      <c r="I124" s="414"/>
      <c r="J124" s="414"/>
      <c r="K124" s="414"/>
      <c r="L124" s="414"/>
      <c r="M124" s="414"/>
      <c r="N124" s="414"/>
      <c r="O124" s="414"/>
      <c r="P124" s="414"/>
      <c r="Q124" s="414"/>
      <c r="R124" s="414"/>
      <c r="S124" s="414"/>
      <c r="T124" s="414"/>
      <c r="U124" s="414"/>
      <c r="V124" s="414"/>
      <c r="W124" s="414"/>
      <c r="X124" s="414"/>
      <c r="Y124" s="414"/>
      <c r="Z124" s="414"/>
      <c r="AA124" s="414"/>
      <c r="AB124" s="414"/>
      <c r="AC124" s="414"/>
      <c r="AD124" s="414"/>
      <c r="AE124" s="414"/>
    </row>
    <row r="125" spans="6:31" ht="16.5" customHeight="1">
      <c r="F125" s="414"/>
      <c r="G125" s="414"/>
      <c r="H125" s="414"/>
      <c r="I125" s="414"/>
      <c r="J125" s="414"/>
      <c r="K125" s="414"/>
      <c r="L125" s="414"/>
      <c r="M125" s="414"/>
      <c r="N125" s="414"/>
      <c r="O125" s="414"/>
      <c r="P125" s="414"/>
      <c r="Q125" s="414"/>
      <c r="R125" s="414"/>
      <c r="S125" s="414"/>
      <c r="T125" s="414"/>
      <c r="U125" s="414"/>
      <c r="V125" s="414"/>
      <c r="W125" s="414"/>
      <c r="X125" s="414"/>
      <c r="Y125" s="414"/>
      <c r="Z125" s="414"/>
      <c r="AA125" s="414"/>
      <c r="AB125" s="414"/>
      <c r="AC125" s="414"/>
      <c r="AD125" s="414"/>
      <c r="AE125" s="414"/>
    </row>
    <row r="126" spans="6:31" ht="16.5" customHeight="1"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4"/>
      <c r="S126" s="414"/>
      <c r="T126" s="414"/>
      <c r="U126" s="414"/>
      <c r="V126" s="414"/>
      <c r="W126" s="414"/>
      <c r="X126" s="414"/>
      <c r="Y126" s="414"/>
      <c r="Z126" s="414"/>
      <c r="AA126" s="414"/>
      <c r="AB126" s="414"/>
      <c r="AC126" s="414"/>
      <c r="AD126" s="414"/>
      <c r="AE126" s="414"/>
    </row>
    <row r="127" spans="6:31" ht="16.5" customHeight="1">
      <c r="F127" s="414"/>
      <c r="G127" s="414"/>
      <c r="H127" s="414"/>
      <c r="I127" s="414"/>
      <c r="J127" s="414"/>
      <c r="K127" s="414"/>
      <c r="L127" s="414"/>
      <c r="M127" s="414"/>
      <c r="N127" s="414"/>
      <c r="O127" s="414"/>
      <c r="P127" s="414"/>
      <c r="Q127" s="414"/>
      <c r="R127" s="414"/>
      <c r="S127" s="414"/>
      <c r="T127" s="414"/>
      <c r="U127" s="414"/>
      <c r="V127" s="414"/>
      <c r="W127" s="414"/>
      <c r="X127" s="414"/>
      <c r="Y127" s="414"/>
      <c r="Z127" s="414"/>
      <c r="AA127" s="414"/>
      <c r="AB127" s="414"/>
      <c r="AC127" s="414"/>
      <c r="AD127" s="414"/>
      <c r="AE127" s="414"/>
    </row>
    <row r="128" spans="6:31" ht="16.5" customHeight="1">
      <c r="F128" s="414"/>
      <c r="G128" s="414"/>
      <c r="H128" s="414"/>
      <c r="I128" s="414"/>
      <c r="J128" s="414"/>
      <c r="K128" s="414"/>
      <c r="L128" s="414"/>
      <c r="M128" s="414"/>
      <c r="N128" s="414"/>
      <c r="O128" s="414"/>
      <c r="P128" s="414"/>
      <c r="Q128" s="414"/>
      <c r="R128" s="414"/>
      <c r="S128" s="414"/>
      <c r="T128" s="414"/>
      <c r="U128" s="414"/>
      <c r="V128" s="414"/>
      <c r="W128" s="414"/>
      <c r="X128" s="414"/>
      <c r="Y128" s="414"/>
      <c r="Z128" s="414"/>
      <c r="AA128" s="414"/>
      <c r="AB128" s="414"/>
      <c r="AC128" s="414"/>
      <c r="AD128" s="414"/>
      <c r="AE128" s="414"/>
    </row>
    <row r="129" spans="6:31" ht="16.5" customHeight="1">
      <c r="F129" s="414"/>
      <c r="G129" s="414"/>
      <c r="H129" s="414"/>
      <c r="I129" s="414"/>
      <c r="J129" s="414"/>
      <c r="K129" s="414"/>
      <c r="L129" s="414"/>
      <c r="M129" s="414"/>
      <c r="N129" s="414"/>
      <c r="O129" s="414"/>
      <c r="P129" s="414"/>
      <c r="Q129" s="414"/>
      <c r="R129" s="414"/>
      <c r="S129" s="414"/>
      <c r="T129" s="414"/>
      <c r="U129" s="414"/>
      <c r="V129" s="414"/>
      <c r="W129" s="414"/>
      <c r="X129" s="414"/>
      <c r="Y129" s="414"/>
      <c r="Z129" s="414"/>
      <c r="AA129" s="414"/>
      <c r="AB129" s="414"/>
      <c r="AC129" s="414"/>
      <c r="AD129" s="414"/>
      <c r="AE129" s="414"/>
    </row>
    <row r="130" spans="6:31" ht="16.5" customHeight="1"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4"/>
      <c r="Z130" s="414"/>
      <c r="AA130" s="414"/>
      <c r="AB130" s="414"/>
      <c r="AC130" s="414"/>
      <c r="AD130" s="414"/>
      <c r="AE130" s="414"/>
    </row>
    <row r="131" spans="6:31" ht="16.5" customHeight="1">
      <c r="F131" s="414"/>
      <c r="G131" s="414"/>
      <c r="H131" s="414"/>
      <c r="I131" s="414"/>
      <c r="J131" s="414"/>
      <c r="K131" s="414"/>
      <c r="L131" s="414"/>
      <c r="M131" s="414"/>
      <c r="N131" s="414"/>
      <c r="O131" s="414"/>
      <c r="P131" s="414"/>
      <c r="Q131" s="414"/>
      <c r="R131" s="414"/>
      <c r="S131" s="414"/>
      <c r="T131" s="414"/>
      <c r="U131" s="414"/>
      <c r="V131" s="414"/>
      <c r="W131" s="414"/>
      <c r="X131" s="414"/>
      <c r="Y131" s="414"/>
      <c r="Z131" s="414"/>
      <c r="AA131" s="414"/>
      <c r="AB131" s="414"/>
      <c r="AC131" s="414"/>
      <c r="AD131" s="414"/>
      <c r="AE131" s="414"/>
    </row>
    <row r="132" spans="6:31" ht="16.5" customHeight="1"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414"/>
      <c r="Q132" s="414"/>
      <c r="R132" s="414"/>
      <c r="S132" s="414"/>
      <c r="T132" s="414"/>
      <c r="U132" s="414"/>
      <c r="V132" s="414"/>
      <c r="W132" s="414"/>
      <c r="X132" s="414"/>
      <c r="Y132" s="414"/>
      <c r="Z132" s="414"/>
      <c r="AA132" s="414"/>
      <c r="AB132" s="414"/>
      <c r="AC132" s="414"/>
      <c r="AD132" s="414"/>
      <c r="AE132" s="414"/>
    </row>
    <row r="133" spans="6:31" ht="16.5" customHeight="1">
      <c r="F133" s="414"/>
      <c r="G133" s="414"/>
      <c r="H133" s="414"/>
      <c r="I133" s="414"/>
      <c r="J133" s="414"/>
      <c r="K133" s="414"/>
      <c r="L133" s="414"/>
      <c r="M133" s="414"/>
      <c r="N133" s="414"/>
      <c r="O133" s="414"/>
      <c r="P133" s="414"/>
      <c r="Q133" s="414"/>
      <c r="R133" s="414"/>
      <c r="S133" s="414"/>
      <c r="T133" s="414"/>
      <c r="U133" s="414"/>
      <c r="V133" s="414"/>
      <c r="W133" s="414"/>
      <c r="X133" s="414"/>
      <c r="Y133" s="414"/>
      <c r="Z133" s="414"/>
      <c r="AA133" s="414"/>
      <c r="AB133" s="414"/>
      <c r="AC133" s="414"/>
      <c r="AD133" s="414"/>
      <c r="AE133" s="414"/>
    </row>
    <row r="134" spans="6:31" ht="16.5" customHeight="1">
      <c r="F134" s="414"/>
      <c r="G134" s="414"/>
      <c r="H134" s="414"/>
      <c r="I134" s="414"/>
      <c r="J134" s="414"/>
      <c r="K134" s="414"/>
      <c r="L134" s="414"/>
      <c r="M134" s="414"/>
      <c r="N134" s="414"/>
      <c r="O134" s="414"/>
      <c r="P134" s="414"/>
      <c r="Q134" s="414"/>
      <c r="R134" s="414"/>
      <c r="S134" s="414"/>
      <c r="T134" s="414"/>
      <c r="U134" s="414"/>
      <c r="V134" s="414"/>
      <c r="W134" s="414"/>
      <c r="X134" s="414"/>
      <c r="Y134" s="414"/>
      <c r="Z134" s="414"/>
      <c r="AA134" s="414"/>
      <c r="AB134" s="414"/>
      <c r="AC134" s="414"/>
      <c r="AD134" s="414"/>
      <c r="AE134" s="414"/>
    </row>
    <row r="135" spans="6:31" ht="16.5" customHeight="1">
      <c r="F135" s="414"/>
      <c r="G135" s="414"/>
      <c r="H135" s="414"/>
      <c r="I135" s="414"/>
      <c r="J135" s="414"/>
      <c r="K135" s="414"/>
      <c r="L135" s="414"/>
      <c r="M135" s="414"/>
      <c r="N135" s="414"/>
      <c r="O135" s="414"/>
      <c r="P135" s="414"/>
      <c r="Q135" s="414"/>
      <c r="R135" s="414"/>
      <c r="S135" s="414"/>
      <c r="T135" s="414"/>
      <c r="U135" s="414"/>
      <c r="V135" s="414"/>
      <c r="W135" s="414"/>
      <c r="X135" s="414"/>
      <c r="Y135" s="414"/>
      <c r="Z135" s="414"/>
      <c r="AA135" s="414"/>
      <c r="AB135" s="414"/>
      <c r="AC135" s="414"/>
      <c r="AD135" s="414"/>
      <c r="AE135" s="414"/>
    </row>
    <row r="136" spans="6:31" ht="16.5" customHeight="1">
      <c r="F136" s="414"/>
      <c r="G136" s="414"/>
      <c r="H136" s="414"/>
      <c r="I136" s="414"/>
      <c r="J136" s="414"/>
      <c r="K136" s="414"/>
      <c r="L136" s="414"/>
      <c r="M136" s="414"/>
      <c r="N136" s="414"/>
      <c r="O136" s="414"/>
      <c r="P136" s="414"/>
      <c r="Q136" s="414"/>
      <c r="R136" s="414"/>
      <c r="S136" s="414"/>
      <c r="T136" s="414"/>
      <c r="U136" s="414"/>
      <c r="V136" s="414"/>
      <c r="W136" s="414"/>
      <c r="X136" s="414"/>
      <c r="Y136" s="414"/>
      <c r="Z136" s="414"/>
      <c r="AA136" s="414"/>
      <c r="AB136" s="414"/>
      <c r="AC136" s="414"/>
      <c r="AD136" s="414"/>
      <c r="AE136" s="414"/>
    </row>
    <row r="137" spans="6:31" ht="16.5" customHeight="1">
      <c r="F137" s="414"/>
      <c r="G137" s="414"/>
      <c r="H137" s="414"/>
      <c r="I137" s="414"/>
      <c r="J137" s="414"/>
      <c r="K137" s="414"/>
      <c r="L137" s="414"/>
      <c r="M137" s="414"/>
      <c r="N137" s="414"/>
      <c r="O137" s="414"/>
      <c r="P137" s="414"/>
      <c r="Q137" s="414"/>
      <c r="R137" s="414"/>
      <c r="S137" s="414"/>
      <c r="T137" s="414"/>
      <c r="U137" s="414"/>
      <c r="V137" s="414"/>
      <c r="W137" s="414"/>
      <c r="X137" s="414"/>
      <c r="Y137" s="414"/>
      <c r="Z137" s="414"/>
      <c r="AA137" s="414"/>
      <c r="AB137" s="414"/>
      <c r="AC137" s="414"/>
      <c r="AD137" s="414"/>
      <c r="AE137" s="414"/>
    </row>
    <row r="138" spans="6:31" ht="16.5" customHeight="1">
      <c r="F138" s="414"/>
      <c r="G138" s="414"/>
      <c r="H138" s="414"/>
      <c r="I138" s="414"/>
      <c r="J138" s="414"/>
      <c r="K138" s="414"/>
      <c r="L138" s="414"/>
      <c r="M138" s="414"/>
      <c r="N138" s="414"/>
      <c r="O138" s="414"/>
      <c r="P138" s="414"/>
      <c r="Q138" s="414"/>
      <c r="R138" s="414"/>
      <c r="S138" s="414"/>
      <c r="T138" s="414"/>
      <c r="U138" s="414"/>
      <c r="V138" s="414"/>
      <c r="W138" s="414"/>
      <c r="X138" s="414"/>
      <c r="Y138" s="414"/>
      <c r="Z138" s="414"/>
      <c r="AA138" s="414"/>
      <c r="AB138" s="414"/>
      <c r="AC138" s="414"/>
      <c r="AD138" s="414"/>
      <c r="AE138" s="414"/>
    </row>
    <row r="139" spans="6:31" ht="16.5" customHeight="1">
      <c r="F139" s="414"/>
      <c r="G139" s="414"/>
      <c r="H139" s="414"/>
      <c r="I139" s="414"/>
      <c r="J139" s="414"/>
      <c r="K139" s="414"/>
      <c r="L139" s="414"/>
      <c r="M139" s="414"/>
      <c r="N139" s="414"/>
      <c r="O139" s="414"/>
      <c r="P139" s="414"/>
      <c r="Q139" s="414"/>
      <c r="R139" s="414"/>
      <c r="S139" s="414"/>
      <c r="T139" s="414"/>
      <c r="U139" s="414"/>
      <c r="V139" s="414"/>
      <c r="W139" s="414"/>
      <c r="X139" s="414"/>
      <c r="Y139" s="414"/>
      <c r="Z139" s="414"/>
      <c r="AA139" s="414"/>
      <c r="AB139" s="414"/>
      <c r="AC139" s="414"/>
      <c r="AD139" s="414"/>
      <c r="AE139" s="414"/>
    </row>
    <row r="140" spans="6:31" ht="16.5" customHeight="1">
      <c r="F140" s="414"/>
      <c r="G140" s="414"/>
      <c r="H140" s="414"/>
      <c r="I140" s="414"/>
      <c r="J140" s="414"/>
      <c r="K140" s="414"/>
      <c r="L140" s="414"/>
      <c r="M140" s="414"/>
      <c r="N140" s="414"/>
      <c r="O140" s="414"/>
      <c r="P140" s="414"/>
      <c r="Q140" s="414"/>
      <c r="R140" s="414"/>
      <c r="S140" s="414"/>
      <c r="T140" s="414"/>
      <c r="U140" s="414"/>
      <c r="V140" s="414"/>
      <c r="W140" s="414"/>
      <c r="X140" s="414"/>
      <c r="Y140" s="414"/>
      <c r="Z140" s="414"/>
      <c r="AA140" s="414"/>
      <c r="AB140" s="414"/>
      <c r="AC140" s="414"/>
      <c r="AD140" s="414"/>
      <c r="AE140" s="414"/>
    </row>
    <row r="141" spans="6:31" ht="16.5" customHeight="1">
      <c r="F141" s="414"/>
      <c r="G141" s="414"/>
      <c r="H141" s="414"/>
      <c r="I141" s="414"/>
      <c r="J141" s="414"/>
      <c r="K141" s="414"/>
      <c r="L141" s="414"/>
      <c r="M141" s="414"/>
      <c r="N141" s="414"/>
      <c r="O141" s="414"/>
      <c r="P141" s="414"/>
      <c r="Q141" s="414"/>
      <c r="R141" s="414"/>
      <c r="S141" s="414"/>
      <c r="T141" s="414"/>
      <c r="U141" s="414"/>
      <c r="V141" s="414"/>
      <c r="W141" s="414"/>
      <c r="X141" s="414"/>
      <c r="Y141" s="414"/>
      <c r="Z141" s="414"/>
      <c r="AA141" s="414"/>
      <c r="AB141" s="414"/>
      <c r="AC141" s="414"/>
      <c r="AD141" s="414"/>
      <c r="AE141" s="414"/>
    </row>
    <row r="142" spans="6:31" ht="16.5" customHeight="1">
      <c r="F142" s="414"/>
      <c r="G142" s="414"/>
      <c r="H142" s="414"/>
      <c r="I142" s="414"/>
      <c r="J142" s="414"/>
      <c r="K142" s="414"/>
      <c r="L142" s="414"/>
      <c r="M142" s="414"/>
      <c r="N142" s="414"/>
      <c r="O142" s="414"/>
      <c r="P142" s="414"/>
      <c r="Q142" s="414"/>
      <c r="R142" s="414"/>
      <c r="S142" s="414"/>
      <c r="T142" s="414"/>
      <c r="U142" s="414"/>
      <c r="V142" s="414"/>
      <c r="W142" s="414"/>
      <c r="X142" s="414"/>
      <c r="Y142" s="414"/>
      <c r="Z142" s="414"/>
      <c r="AA142" s="414"/>
      <c r="AB142" s="414"/>
      <c r="AC142" s="414"/>
      <c r="AD142" s="414"/>
      <c r="AE142" s="414"/>
    </row>
    <row r="143" spans="6:31" ht="16.5" customHeight="1">
      <c r="F143" s="414"/>
      <c r="G143" s="414"/>
      <c r="H143" s="414"/>
      <c r="I143" s="414"/>
      <c r="J143" s="414"/>
      <c r="K143" s="414"/>
      <c r="L143" s="414"/>
      <c r="M143" s="414"/>
      <c r="N143" s="414"/>
      <c r="O143" s="414"/>
      <c r="P143" s="414"/>
      <c r="Q143" s="414"/>
      <c r="R143" s="414"/>
      <c r="S143" s="414"/>
      <c r="T143" s="414"/>
      <c r="U143" s="414"/>
      <c r="V143" s="414"/>
      <c r="W143" s="414"/>
      <c r="X143" s="414"/>
      <c r="Y143" s="414"/>
      <c r="Z143" s="414"/>
      <c r="AA143" s="414"/>
      <c r="AB143" s="414"/>
      <c r="AC143" s="414"/>
      <c r="AD143" s="414"/>
      <c r="AE143" s="414"/>
    </row>
    <row r="144" spans="6:31" ht="16.5" customHeight="1">
      <c r="F144" s="414"/>
      <c r="G144" s="414"/>
      <c r="H144" s="414"/>
      <c r="I144" s="414"/>
      <c r="J144" s="414"/>
      <c r="K144" s="414"/>
      <c r="L144" s="414"/>
      <c r="M144" s="414"/>
      <c r="N144" s="414"/>
      <c r="O144" s="414"/>
      <c r="P144" s="414"/>
      <c r="Q144" s="414"/>
      <c r="R144" s="414"/>
      <c r="S144" s="414"/>
      <c r="T144" s="414"/>
      <c r="U144" s="414"/>
      <c r="V144" s="414"/>
      <c r="W144" s="414"/>
      <c r="X144" s="414"/>
      <c r="Y144" s="414"/>
      <c r="Z144" s="414"/>
      <c r="AA144" s="414"/>
      <c r="AB144" s="414"/>
      <c r="AC144" s="414"/>
      <c r="AD144" s="414"/>
      <c r="AE144" s="414"/>
    </row>
    <row r="145" spans="6:31" ht="16.5" customHeight="1">
      <c r="F145" s="414"/>
      <c r="G145" s="414"/>
      <c r="H145" s="414"/>
      <c r="I145" s="414"/>
      <c r="J145" s="414"/>
      <c r="K145" s="414"/>
      <c r="L145" s="414"/>
      <c r="M145" s="414"/>
      <c r="N145" s="414"/>
      <c r="O145" s="414"/>
      <c r="P145" s="414"/>
      <c r="Q145" s="414"/>
      <c r="R145" s="414"/>
      <c r="S145" s="414"/>
      <c r="T145" s="414"/>
      <c r="U145" s="414"/>
      <c r="V145" s="414"/>
      <c r="W145" s="414"/>
      <c r="X145" s="414"/>
      <c r="Y145" s="414"/>
      <c r="Z145" s="414"/>
      <c r="AA145" s="414"/>
      <c r="AB145" s="414"/>
      <c r="AC145" s="414"/>
      <c r="AD145" s="414"/>
      <c r="AE145" s="414"/>
    </row>
    <row r="146" spans="6:31" ht="16.5" customHeight="1"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4"/>
      <c r="Z146" s="414"/>
      <c r="AA146" s="414"/>
      <c r="AB146" s="414"/>
      <c r="AC146" s="414"/>
      <c r="AD146" s="414"/>
      <c r="AE146" s="414"/>
    </row>
    <row r="147" spans="6:31" ht="16.5" customHeight="1">
      <c r="F147" s="414"/>
      <c r="G147" s="414"/>
      <c r="H147" s="414"/>
      <c r="I147" s="414"/>
      <c r="J147" s="414"/>
      <c r="K147" s="414"/>
      <c r="L147" s="414"/>
      <c r="M147" s="414"/>
      <c r="N147" s="414"/>
      <c r="O147" s="414"/>
      <c r="P147" s="414"/>
      <c r="Q147" s="414"/>
      <c r="R147" s="414"/>
      <c r="S147" s="414"/>
      <c r="T147" s="414"/>
      <c r="U147" s="414"/>
      <c r="V147" s="414"/>
      <c r="W147" s="414"/>
      <c r="X147" s="414"/>
      <c r="Y147" s="414"/>
      <c r="Z147" s="414"/>
      <c r="AA147" s="414"/>
      <c r="AB147" s="414"/>
      <c r="AC147" s="414"/>
      <c r="AD147" s="414"/>
      <c r="AE147" s="414"/>
    </row>
    <row r="148" spans="6:31" ht="16.5" customHeight="1">
      <c r="F148" s="414"/>
      <c r="G148" s="414"/>
      <c r="H148" s="414"/>
      <c r="I148" s="414"/>
      <c r="J148" s="414"/>
      <c r="K148" s="414"/>
      <c r="L148" s="414"/>
      <c r="M148" s="414"/>
      <c r="N148" s="414"/>
      <c r="O148" s="414"/>
      <c r="P148" s="414"/>
      <c r="Q148" s="414"/>
      <c r="R148" s="414"/>
      <c r="S148" s="414"/>
      <c r="T148" s="414"/>
      <c r="U148" s="414"/>
      <c r="V148" s="414"/>
      <c r="W148" s="414"/>
      <c r="X148" s="414"/>
      <c r="Y148" s="414"/>
      <c r="Z148" s="414"/>
      <c r="AA148" s="414"/>
      <c r="AB148" s="414"/>
      <c r="AC148" s="414"/>
      <c r="AD148" s="414"/>
      <c r="AE148" s="414"/>
    </row>
    <row r="149" spans="6:31" ht="16.5" customHeight="1">
      <c r="F149" s="414"/>
      <c r="G149" s="414"/>
      <c r="H149" s="414"/>
      <c r="I149" s="414"/>
      <c r="J149" s="414"/>
      <c r="K149" s="414"/>
      <c r="L149" s="414"/>
      <c r="M149" s="414"/>
      <c r="N149" s="414"/>
      <c r="O149" s="414"/>
      <c r="P149" s="414"/>
      <c r="Q149" s="414"/>
      <c r="R149" s="414"/>
      <c r="S149" s="414"/>
      <c r="T149" s="414"/>
      <c r="U149" s="414"/>
      <c r="V149" s="414"/>
      <c r="W149" s="414"/>
      <c r="X149" s="414"/>
      <c r="Y149" s="414"/>
      <c r="Z149" s="414"/>
      <c r="AA149" s="414"/>
      <c r="AB149" s="414"/>
      <c r="AC149" s="414"/>
      <c r="AD149" s="414"/>
      <c r="AE149" s="414"/>
    </row>
    <row r="150" spans="6:31" ht="16.5" customHeight="1">
      <c r="F150" s="414"/>
      <c r="G150" s="414"/>
      <c r="H150" s="414"/>
      <c r="I150" s="414"/>
      <c r="J150" s="414"/>
      <c r="K150" s="414"/>
      <c r="L150" s="414"/>
      <c r="M150" s="414"/>
      <c r="N150" s="414"/>
      <c r="O150" s="414"/>
      <c r="P150" s="414"/>
      <c r="Q150" s="414"/>
      <c r="R150" s="414"/>
      <c r="S150" s="414"/>
      <c r="T150" s="414"/>
      <c r="U150" s="414"/>
      <c r="V150" s="414"/>
      <c r="W150" s="414"/>
      <c r="X150" s="414"/>
      <c r="Y150" s="414"/>
      <c r="Z150" s="414"/>
      <c r="AA150" s="414"/>
      <c r="AB150" s="414"/>
      <c r="AC150" s="414"/>
      <c r="AD150" s="414"/>
      <c r="AE150" s="414"/>
    </row>
    <row r="151" spans="6:31" ht="16.5" customHeight="1">
      <c r="F151" s="414"/>
      <c r="G151" s="414"/>
      <c r="H151" s="414"/>
      <c r="I151" s="414"/>
      <c r="J151" s="414"/>
      <c r="K151" s="414"/>
      <c r="L151" s="414"/>
      <c r="M151" s="414"/>
      <c r="N151" s="414"/>
      <c r="O151" s="414"/>
      <c r="P151" s="414"/>
      <c r="Q151" s="414"/>
      <c r="R151" s="414"/>
      <c r="S151" s="414"/>
      <c r="T151" s="414"/>
      <c r="U151" s="414"/>
      <c r="V151" s="414"/>
      <c r="W151" s="414"/>
      <c r="X151" s="414"/>
      <c r="Y151" s="414"/>
      <c r="Z151" s="414"/>
      <c r="AA151" s="414"/>
      <c r="AB151" s="414"/>
      <c r="AC151" s="414"/>
      <c r="AD151" s="414"/>
      <c r="AE151" s="414"/>
    </row>
    <row r="152" spans="6:31" ht="16.5" customHeight="1">
      <c r="F152" s="414"/>
      <c r="G152" s="414"/>
      <c r="H152" s="414"/>
      <c r="I152" s="414"/>
      <c r="J152" s="414"/>
      <c r="K152" s="414"/>
      <c r="L152" s="414"/>
      <c r="M152" s="414"/>
      <c r="N152" s="414"/>
      <c r="O152" s="414"/>
      <c r="P152" s="414"/>
      <c r="Q152" s="414"/>
      <c r="R152" s="414"/>
      <c r="S152" s="414"/>
      <c r="T152" s="414"/>
      <c r="U152" s="414"/>
      <c r="V152" s="414"/>
      <c r="W152" s="414"/>
      <c r="X152" s="414"/>
      <c r="Y152" s="414"/>
      <c r="Z152" s="414"/>
      <c r="AA152" s="414"/>
      <c r="AB152" s="414"/>
      <c r="AC152" s="414"/>
      <c r="AD152" s="414"/>
      <c r="AE152" s="414"/>
    </row>
    <row r="153" ht="16.5" customHeight="1">
      <c r="AE153" s="414"/>
    </row>
    <row r="154" ht="16.5" customHeight="1">
      <c r="AE154" s="414"/>
    </row>
    <row r="155" ht="16.5" customHeight="1">
      <c r="AE155" s="414"/>
    </row>
    <row r="156" ht="16.5" customHeight="1">
      <c r="AE156" s="414"/>
    </row>
    <row r="157" ht="16.5" customHeight="1"/>
    <row r="158" ht="16.5" customHeight="1"/>
    <row r="159" ht="16.5" customHeight="1"/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E154"/>
  <sheetViews>
    <sheetView zoomScale="80" zoomScaleNormal="80" zoomScalePageLayoutView="0" workbookViewId="0" topLeftCell="C1">
      <selection activeCell="L40" sqref="L40"/>
    </sheetView>
  </sheetViews>
  <sheetFormatPr defaultColWidth="11.421875" defaultRowHeight="12.75"/>
  <cols>
    <col min="1" max="2" width="4.140625" style="7" customWidth="1"/>
    <col min="3" max="3" width="5.421875" style="7" customWidth="1"/>
    <col min="4" max="5" width="13.57421875" style="7" customWidth="1"/>
    <col min="6" max="7" width="25.7109375" style="7" customWidth="1"/>
    <col min="8" max="8" width="9.7109375" style="7" customWidth="1"/>
    <col min="9" max="9" width="12.7109375" style="7" customWidth="1"/>
    <col min="10" max="10" width="13.7109375" style="7" hidden="1" customWidth="1"/>
    <col min="11" max="12" width="16.421875" style="7" customWidth="1"/>
    <col min="13" max="16" width="9.7109375" style="7" customWidth="1"/>
    <col min="17" max="17" width="5.8515625" style="7" customWidth="1"/>
    <col min="18" max="18" width="7.00390625" style="7" customWidth="1"/>
    <col min="19" max="19" width="13.140625" style="7" hidden="1" customWidth="1"/>
    <col min="20" max="21" width="16.421875" style="7" hidden="1" customWidth="1"/>
    <col min="22" max="22" width="16.57421875" style="7" hidden="1" customWidth="1"/>
    <col min="23" max="27" width="16.28125" style="7" hidden="1" customWidth="1"/>
    <col min="28" max="28" width="9.7109375" style="7" customWidth="1"/>
    <col min="29" max="29" width="15.7109375" style="7" customWidth="1"/>
    <col min="30" max="30" width="4.140625" style="7" customWidth="1"/>
    <col min="31" max="16384" width="11.421875" style="7" customWidth="1"/>
  </cols>
  <sheetData>
    <row r="1" spans="2:30" s="3" customFormat="1" ht="26.25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277"/>
    </row>
    <row r="2" spans="1:30" s="3" customFormat="1" ht="26.25">
      <c r="A2" s="80"/>
      <c r="B2" s="278" t="str">
        <f>+'TOT-0815'!B2</f>
        <v>ANEXO III al Memorándum D.T.E.E. N°   580 / 2016          .-</v>
      </c>
      <c r="C2" s="278"/>
      <c r="D2" s="278"/>
      <c r="E2" s="278"/>
      <c r="F2" s="278"/>
      <c r="G2" s="2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</row>
    <row r="3" spans="1:30" s="6" customFormat="1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</row>
    <row r="4" spans="1:30" s="10" customFormat="1" ht="11.25">
      <c r="A4" s="279" t="s">
        <v>54</v>
      </c>
      <c r="B4" s="280"/>
      <c r="C4" s="280"/>
      <c r="D4" s="280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</row>
    <row r="5" spans="1:30" s="10" customFormat="1" ht="11.25">
      <c r="A5" s="279" t="s">
        <v>3</v>
      </c>
      <c r="B5" s="280"/>
      <c r="C5" s="280"/>
      <c r="D5" s="280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</row>
    <row r="6" spans="1:30" s="6" customFormat="1" ht="13.5" thickBo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</row>
    <row r="7" spans="1:30" s="6" customFormat="1" ht="13.5" thickTop="1">
      <c r="A7" s="81"/>
      <c r="B7" s="282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86"/>
    </row>
    <row r="8" spans="1:30" s="13" customFormat="1" ht="20.25">
      <c r="A8" s="284"/>
      <c r="B8" s="285"/>
      <c r="C8" s="286"/>
      <c r="D8" s="286"/>
      <c r="E8" s="284"/>
      <c r="F8" s="287" t="s">
        <v>25</v>
      </c>
      <c r="G8" s="284"/>
      <c r="H8" s="284"/>
      <c r="I8" s="288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90"/>
    </row>
    <row r="9" spans="1:30" s="6" customFormat="1" ht="12.75">
      <c r="A9" s="81"/>
      <c r="B9" s="289"/>
      <c r="C9" s="75"/>
      <c r="D9" s="75"/>
      <c r="E9" s="81"/>
      <c r="F9" s="75"/>
      <c r="G9" s="290"/>
      <c r="H9" s="81"/>
      <c r="I9" s="75"/>
      <c r="J9" s="81"/>
      <c r="K9" s="81"/>
      <c r="L9" s="81"/>
      <c r="M9" s="81"/>
      <c r="N9" s="81"/>
      <c r="O9" s="81"/>
      <c r="P9" s="81"/>
      <c r="Q9" s="81"/>
      <c r="R9" s="81"/>
      <c r="S9" s="81"/>
      <c r="T9" s="75"/>
      <c r="U9" s="75"/>
      <c r="V9" s="75"/>
      <c r="W9" s="75"/>
      <c r="X9" s="75"/>
      <c r="Y9" s="75"/>
      <c r="Z9" s="75"/>
      <c r="AA9" s="75"/>
      <c r="AB9" s="75"/>
      <c r="AC9" s="75"/>
      <c r="AD9" s="91"/>
    </row>
    <row r="10" spans="1:30" s="240" customFormat="1" ht="33" customHeight="1">
      <c r="A10" s="437"/>
      <c r="B10" s="438"/>
      <c r="C10" s="439"/>
      <c r="D10" s="439"/>
      <c r="E10" s="437"/>
      <c r="F10" s="415" t="s">
        <v>55</v>
      </c>
      <c r="G10" s="437"/>
      <c r="H10" s="440"/>
      <c r="I10" s="439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244"/>
    </row>
    <row r="11" spans="1:30" s="245" customFormat="1" ht="33" customHeight="1">
      <c r="A11" s="416"/>
      <c r="B11" s="417"/>
      <c r="C11" s="418"/>
      <c r="D11" s="418"/>
      <c r="E11" s="416"/>
      <c r="F11" s="265" t="s">
        <v>275</v>
      </c>
      <c r="G11" s="418"/>
      <c r="H11" s="418"/>
      <c r="I11" s="419"/>
      <c r="J11" s="418"/>
      <c r="K11" s="418"/>
      <c r="L11" s="418"/>
      <c r="M11" s="418"/>
      <c r="N11" s="418"/>
      <c r="O11" s="416"/>
      <c r="P11" s="416"/>
      <c r="Q11" s="416"/>
      <c r="R11" s="416"/>
      <c r="S11" s="416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249"/>
    </row>
    <row r="12" spans="1:30" s="26" customFormat="1" ht="19.5">
      <c r="A12" s="306"/>
      <c r="B12" s="27" t="str">
        <f>'TOT-0815'!B14</f>
        <v>Desde el 01 al 31 de agosto de 2015</v>
      </c>
      <c r="C12" s="31"/>
      <c r="D12" s="31"/>
      <c r="E12" s="307"/>
      <c r="F12" s="308"/>
      <c r="G12" s="308"/>
      <c r="H12" s="308"/>
      <c r="I12" s="308"/>
      <c r="J12" s="308"/>
      <c r="K12" s="308"/>
      <c r="L12" s="308"/>
      <c r="M12" s="308"/>
      <c r="N12" s="308"/>
      <c r="O12" s="307"/>
      <c r="P12" s="307"/>
      <c r="Q12" s="307"/>
      <c r="R12" s="307"/>
      <c r="S12" s="307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9"/>
    </row>
    <row r="13" spans="1:30" s="6" customFormat="1" ht="13.5" thickBot="1">
      <c r="A13" s="81"/>
      <c r="B13" s="289"/>
      <c r="C13" s="75"/>
      <c r="D13" s="75"/>
      <c r="E13" s="81"/>
      <c r="F13" s="75"/>
      <c r="G13" s="75"/>
      <c r="H13" s="75"/>
      <c r="I13" s="305"/>
      <c r="J13" s="75"/>
      <c r="K13" s="75"/>
      <c r="L13" s="75"/>
      <c r="M13" s="75"/>
      <c r="N13" s="75"/>
      <c r="O13" s="81"/>
      <c r="P13" s="81"/>
      <c r="Q13" s="81"/>
      <c r="R13" s="81"/>
      <c r="S13" s="81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91"/>
    </row>
    <row r="14" spans="1:30" s="6" customFormat="1" ht="16.5" customHeight="1" thickBot="1" thickTop="1">
      <c r="A14" s="81"/>
      <c r="B14" s="289"/>
      <c r="C14" s="75"/>
      <c r="D14" s="75"/>
      <c r="E14" s="81"/>
      <c r="F14" s="310" t="s">
        <v>57</v>
      </c>
      <c r="G14" s="311"/>
      <c r="H14" s="312">
        <v>0.319</v>
      </c>
      <c r="J14" s="81"/>
      <c r="K14" s="81"/>
      <c r="L14" s="81"/>
      <c r="M14" s="81"/>
      <c r="N14" s="81"/>
      <c r="O14" s="81"/>
      <c r="P14" s="81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91"/>
    </row>
    <row r="15" spans="1:30" s="6" customFormat="1" ht="16.5" customHeight="1" thickBot="1" thickTop="1">
      <c r="A15" s="81"/>
      <c r="B15" s="289"/>
      <c r="C15" s="75"/>
      <c r="D15" s="75"/>
      <c r="E15" s="81"/>
      <c r="F15" s="313" t="s">
        <v>58</v>
      </c>
      <c r="G15" s="314"/>
      <c r="H15" s="315">
        <v>200</v>
      </c>
      <c r="I15" s="7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316"/>
      <c r="X15" s="316"/>
      <c r="Y15" s="316"/>
      <c r="Z15" s="316"/>
      <c r="AA15" s="316"/>
      <c r="AB15" s="316"/>
      <c r="AC15" s="81"/>
      <c r="AD15" s="91"/>
    </row>
    <row r="16" spans="1:30" s="6" customFormat="1" ht="16.5" customHeight="1" thickBot="1" thickTop="1">
      <c r="A16" s="81"/>
      <c r="B16" s="289"/>
      <c r="C16" s="317">
        <v>3</v>
      </c>
      <c r="D16" s="317">
        <v>4</v>
      </c>
      <c r="E16" s="317">
        <v>5</v>
      </c>
      <c r="F16" s="317">
        <v>6</v>
      </c>
      <c r="G16" s="317">
        <v>7</v>
      </c>
      <c r="H16" s="317">
        <v>8</v>
      </c>
      <c r="I16" s="317">
        <v>9</v>
      </c>
      <c r="J16" s="317">
        <v>10</v>
      </c>
      <c r="K16" s="317">
        <v>11</v>
      </c>
      <c r="L16" s="317">
        <v>12</v>
      </c>
      <c r="M16" s="317">
        <v>13</v>
      </c>
      <c r="N16" s="317">
        <v>14</v>
      </c>
      <c r="O16" s="317">
        <v>15</v>
      </c>
      <c r="P16" s="317">
        <v>16</v>
      </c>
      <c r="Q16" s="317">
        <v>17</v>
      </c>
      <c r="R16" s="317">
        <v>18</v>
      </c>
      <c r="S16" s="317">
        <v>19</v>
      </c>
      <c r="T16" s="317">
        <v>20</v>
      </c>
      <c r="U16" s="317">
        <v>21</v>
      </c>
      <c r="V16" s="317">
        <v>22</v>
      </c>
      <c r="W16" s="317">
        <v>23</v>
      </c>
      <c r="X16" s="317">
        <v>24</v>
      </c>
      <c r="Y16" s="317">
        <v>25</v>
      </c>
      <c r="Z16" s="317">
        <v>26</v>
      </c>
      <c r="AA16" s="317">
        <v>27</v>
      </c>
      <c r="AB16" s="317">
        <v>28</v>
      </c>
      <c r="AC16" s="317">
        <v>29</v>
      </c>
      <c r="AD16" s="91"/>
    </row>
    <row r="17" spans="1:30" s="6" customFormat="1" ht="33.75" customHeight="1" thickBot="1" thickTop="1">
      <c r="A17" s="81"/>
      <c r="B17" s="289"/>
      <c r="C17" s="318" t="s">
        <v>30</v>
      </c>
      <c r="D17" s="103" t="s">
        <v>31</v>
      </c>
      <c r="E17" s="103" t="s">
        <v>32</v>
      </c>
      <c r="F17" s="319" t="s">
        <v>59</v>
      </c>
      <c r="G17" s="320" t="s">
        <v>60</v>
      </c>
      <c r="H17" s="321" t="s">
        <v>61</v>
      </c>
      <c r="I17" s="322" t="s">
        <v>33</v>
      </c>
      <c r="J17" s="323" t="s">
        <v>37</v>
      </c>
      <c r="K17" s="320" t="s">
        <v>38</v>
      </c>
      <c r="L17" s="320" t="s">
        <v>39</v>
      </c>
      <c r="M17" s="319" t="s">
        <v>62</v>
      </c>
      <c r="N17" s="319" t="s">
        <v>41</v>
      </c>
      <c r="O17" s="111" t="s">
        <v>176</v>
      </c>
      <c r="P17" s="111" t="s">
        <v>42</v>
      </c>
      <c r="Q17" s="324" t="s">
        <v>44</v>
      </c>
      <c r="R17" s="320" t="s">
        <v>63</v>
      </c>
      <c r="S17" s="325" t="s">
        <v>36</v>
      </c>
      <c r="T17" s="326" t="s">
        <v>45</v>
      </c>
      <c r="U17" s="327" t="s">
        <v>46</v>
      </c>
      <c r="V17" s="114" t="s">
        <v>64</v>
      </c>
      <c r="W17" s="116"/>
      <c r="X17" s="328" t="s">
        <v>65</v>
      </c>
      <c r="Y17" s="329"/>
      <c r="Z17" s="330" t="s">
        <v>49</v>
      </c>
      <c r="AA17" s="331" t="s">
        <v>50</v>
      </c>
      <c r="AB17" s="122" t="s">
        <v>51</v>
      </c>
      <c r="AC17" s="322" t="s">
        <v>52</v>
      </c>
      <c r="AD17" s="91"/>
    </row>
    <row r="18" spans="1:30" s="6" customFormat="1" ht="16.5" customHeight="1" thickTop="1">
      <c r="A18" s="81"/>
      <c r="B18" s="289"/>
      <c r="C18" s="332"/>
      <c r="D18" s="332"/>
      <c r="E18" s="332"/>
      <c r="F18" s="332"/>
      <c r="G18" s="332"/>
      <c r="H18" s="332"/>
      <c r="I18" s="333"/>
      <c r="J18" s="334"/>
      <c r="K18" s="332"/>
      <c r="L18" s="332"/>
      <c r="M18" s="332"/>
      <c r="N18" s="332"/>
      <c r="O18" s="332"/>
      <c r="P18" s="124"/>
      <c r="Q18" s="335"/>
      <c r="R18" s="332"/>
      <c r="S18" s="336"/>
      <c r="T18" s="337"/>
      <c r="U18" s="338"/>
      <c r="V18" s="339"/>
      <c r="W18" s="340"/>
      <c r="X18" s="341"/>
      <c r="Y18" s="342"/>
      <c r="Z18" s="343"/>
      <c r="AA18" s="344"/>
      <c r="AB18" s="335"/>
      <c r="AC18" s="345"/>
      <c r="AD18" s="91"/>
    </row>
    <row r="19" spans="1:30" s="6" customFormat="1" ht="16.5" customHeight="1">
      <c r="A19" s="81"/>
      <c r="B19" s="289"/>
      <c r="C19" s="142"/>
      <c r="D19" s="142"/>
      <c r="E19" s="142"/>
      <c r="F19" s="142"/>
      <c r="G19" s="142"/>
      <c r="H19" s="142"/>
      <c r="I19" s="346"/>
      <c r="J19" s="347"/>
      <c r="K19" s="142"/>
      <c r="L19" s="142"/>
      <c r="M19" s="142"/>
      <c r="N19" s="142"/>
      <c r="O19" s="142"/>
      <c r="P19" s="149"/>
      <c r="Q19" s="348"/>
      <c r="R19" s="142"/>
      <c r="S19" s="349"/>
      <c r="T19" s="350"/>
      <c r="U19" s="351"/>
      <c r="V19" s="352"/>
      <c r="W19" s="353"/>
      <c r="X19" s="354"/>
      <c r="Y19" s="355"/>
      <c r="Z19" s="356"/>
      <c r="AA19" s="357"/>
      <c r="AB19" s="348"/>
      <c r="AC19" s="358"/>
      <c r="AD19" s="91"/>
    </row>
    <row r="20" spans="1:30" s="6" customFormat="1" ht="16.5" customHeight="1">
      <c r="A20" s="81"/>
      <c r="B20" s="289"/>
      <c r="C20" s="142">
        <v>32</v>
      </c>
      <c r="D20" s="142">
        <v>291326</v>
      </c>
      <c r="E20" s="161">
        <v>2949</v>
      </c>
      <c r="F20" s="359" t="s">
        <v>219</v>
      </c>
      <c r="G20" s="360" t="s">
        <v>220</v>
      </c>
      <c r="H20" s="361">
        <v>300</v>
      </c>
      <c r="I20" s="920" t="s">
        <v>151</v>
      </c>
      <c r="J20" s="363">
        <f aca="true" t="shared" si="0" ref="J20:J39">H20*$H$14</f>
        <v>95.7</v>
      </c>
      <c r="K20" s="364">
        <v>42233.31180555555</v>
      </c>
      <c r="L20" s="364">
        <v>42233.44861111111</v>
      </c>
      <c r="M20" s="365">
        <f aca="true" t="shared" si="1" ref="M20:M39">IF(F20="","",(L20-K20)*24)</f>
        <v>3.28333333338378</v>
      </c>
      <c r="N20" s="366">
        <f aca="true" t="shared" si="2" ref="N20:N39">IF(F20="","",ROUND((L20-K20)*24*60,0))</f>
        <v>197</v>
      </c>
      <c r="O20" s="367" t="s">
        <v>191</v>
      </c>
      <c r="P20" s="273" t="str">
        <f aca="true" t="shared" si="3" ref="P20:P39">IF(F20="","","--")</f>
        <v>--</v>
      </c>
      <c r="Q20" s="368" t="str">
        <f>IF(F20="","",IF(OR(O20="P",O20="RP"),"--","NO"))</f>
        <v>--</v>
      </c>
      <c r="R20" s="172" t="str">
        <f aca="true" t="shared" si="4" ref="R20:R39">IF(F20="","","NO")</f>
        <v>NO</v>
      </c>
      <c r="S20" s="369">
        <f aca="true" t="shared" si="5" ref="S20:S39">$H$15*IF(OR(O20="P",O20="RP"),0.1,1)*IF(R20="SI",1,0.1)</f>
        <v>2</v>
      </c>
      <c r="T20" s="425">
        <f aca="true" t="shared" si="6" ref="T20:T39">IF(O20="P",J20*S20*ROUND(N20/60,2),"--")</f>
        <v>627.792</v>
      </c>
      <c r="U20" s="426" t="str">
        <f aca="true" t="shared" si="7" ref="U20:U39">IF(O20="RP",J20*S20*P20/100*ROUND(N20/60,2),"--")</f>
        <v>--</v>
      </c>
      <c r="V20" s="372" t="str">
        <f aca="true" t="shared" si="8" ref="V20:V39">IF(AND(O20="F",Q20="NO"),J20*S20,"--")</f>
        <v>--</v>
      </c>
      <c r="W20" s="373" t="str">
        <f aca="true" t="shared" si="9" ref="W20:W39">IF(O20="F",J20*S20*ROUND(N20/60,2),"--")</f>
        <v>--</v>
      </c>
      <c r="X20" s="374" t="str">
        <f aca="true" t="shared" si="10" ref="X20:X39">IF(AND(O20="R",Q20="NO"),J20*S20*P20/100,"--")</f>
        <v>--</v>
      </c>
      <c r="Y20" s="375" t="str">
        <f aca="true" t="shared" si="11" ref="Y20:Y39">IF(O20="R",J20*S20*P20/100*ROUND(N20/60,2),"--")</f>
        <v>--</v>
      </c>
      <c r="Z20" s="376" t="str">
        <f aca="true" t="shared" si="12" ref="Z20:Z39">IF(O20="RF",J20*S20*ROUND(N20/60,2),"--")</f>
        <v>--</v>
      </c>
      <c r="AA20" s="377" t="str">
        <f aca="true" t="shared" si="13" ref="AA20:AA39">IF(O20="RR",J20*S20*P20/100*ROUND(N20/60,2),"--")</f>
        <v>--</v>
      </c>
      <c r="AB20" s="441" t="s">
        <v>86</v>
      </c>
      <c r="AC20" s="442">
        <f aca="true" t="shared" si="14" ref="AC20:AC39">IF(F20="","",SUM(T20:AA20)*IF(AB20="SI",1,2)*IF(AND(P20&lt;&gt;"--",O20="RF"),P20/100,1))</f>
        <v>627.792</v>
      </c>
      <c r="AD20" s="91"/>
    </row>
    <row r="21" spans="1:30" s="6" customFormat="1" ht="16.5" customHeight="1">
      <c r="A21" s="81"/>
      <c r="B21" s="289"/>
      <c r="C21" s="142"/>
      <c r="D21" s="142"/>
      <c r="E21" s="142"/>
      <c r="F21" s="359"/>
      <c r="G21" s="360"/>
      <c r="H21" s="361"/>
      <c r="I21" s="362"/>
      <c r="J21" s="363">
        <f t="shared" si="0"/>
        <v>0</v>
      </c>
      <c r="K21" s="364"/>
      <c r="L21" s="364"/>
      <c r="M21" s="365">
        <f t="shared" si="1"/>
      </c>
      <c r="N21" s="366">
        <f t="shared" si="2"/>
      </c>
      <c r="O21" s="367"/>
      <c r="P21" s="273">
        <f t="shared" si="3"/>
      </c>
      <c r="Q21" s="368">
        <f aca="true" t="shared" si="15" ref="Q21:Q39">IF(F21="","",IF(O21="P","--","NO"))</f>
      </c>
      <c r="R21" s="172">
        <f t="shared" si="4"/>
      </c>
      <c r="S21" s="369">
        <f t="shared" si="5"/>
        <v>20</v>
      </c>
      <c r="T21" s="425" t="str">
        <f t="shared" si="6"/>
        <v>--</v>
      </c>
      <c r="U21" s="426" t="str">
        <f t="shared" si="7"/>
        <v>--</v>
      </c>
      <c r="V21" s="372" t="str">
        <f t="shared" si="8"/>
        <v>--</v>
      </c>
      <c r="W21" s="373" t="str">
        <f t="shared" si="9"/>
        <v>--</v>
      </c>
      <c r="X21" s="374" t="str">
        <f t="shared" si="10"/>
        <v>--</v>
      </c>
      <c r="Y21" s="375" t="str">
        <f t="shared" si="11"/>
        <v>--</v>
      </c>
      <c r="Z21" s="376" t="str">
        <f t="shared" si="12"/>
        <v>--</v>
      </c>
      <c r="AA21" s="377" t="str">
        <f t="shared" si="13"/>
        <v>--</v>
      </c>
      <c r="AB21" s="441">
        <f aca="true" t="shared" si="16" ref="AB21:AB39">IF(F21="","","SI")</f>
      </c>
      <c r="AC21" s="442">
        <f t="shared" si="14"/>
      </c>
      <c r="AD21" s="91"/>
    </row>
    <row r="22" spans="1:30" s="6" customFormat="1" ht="16.5" customHeight="1">
      <c r="A22" s="81"/>
      <c r="B22" s="289"/>
      <c r="C22" s="142"/>
      <c r="D22" s="142"/>
      <c r="E22" s="161"/>
      <c r="F22" s="359"/>
      <c r="G22" s="360"/>
      <c r="H22" s="361"/>
      <c r="I22" s="362"/>
      <c r="J22" s="363">
        <f t="shared" si="0"/>
        <v>0</v>
      </c>
      <c r="K22" s="364"/>
      <c r="L22" s="364"/>
      <c r="M22" s="365">
        <f t="shared" si="1"/>
      </c>
      <c r="N22" s="366">
        <f t="shared" si="2"/>
      </c>
      <c r="O22" s="367"/>
      <c r="P22" s="273">
        <f t="shared" si="3"/>
      </c>
      <c r="Q22" s="368">
        <f t="shared" si="15"/>
      </c>
      <c r="R22" s="172">
        <f t="shared" si="4"/>
      </c>
      <c r="S22" s="369">
        <f t="shared" si="5"/>
        <v>20</v>
      </c>
      <c r="T22" s="425" t="str">
        <f t="shared" si="6"/>
        <v>--</v>
      </c>
      <c r="U22" s="426" t="str">
        <f t="shared" si="7"/>
        <v>--</v>
      </c>
      <c r="V22" s="372" t="str">
        <f t="shared" si="8"/>
        <v>--</v>
      </c>
      <c r="W22" s="373" t="str">
        <f t="shared" si="9"/>
        <v>--</v>
      </c>
      <c r="X22" s="374" t="str">
        <f t="shared" si="10"/>
        <v>--</v>
      </c>
      <c r="Y22" s="375" t="str">
        <f t="shared" si="11"/>
        <v>--</v>
      </c>
      <c r="Z22" s="376" t="str">
        <f t="shared" si="12"/>
        <v>--</v>
      </c>
      <c r="AA22" s="377" t="str">
        <f t="shared" si="13"/>
        <v>--</v>
      </c>
      <c r="AB22" s="441">
        <f t="shared" si="16"/>
      </c>
      <c r="AC22" s="442">
        <f t="shared" si="14"/>
      </c>
      <c r="AD22" s="91"/>
    </row>
    <row r="23" spans="1:30" s="6" customFormat="1" ht="16.5" customHeight="1">
      <c r="A23" s="81"/>
      <c r="B23" s="289"/>
      <c r="C23" s="142"/>
      <c r="D23" s="142"/>
      <c r="E23" s="142"/>
      <c r="F23" s="359"/>
      <c r="G23" s="360"/>
      <c r="H23" s="361"/>
      <c r="I23" s="362"/>
      <c r="J23" s="363">
        <f t="shared" si="0"/>
        <v>0</v>
      </c>
      <c r="K23" s="364"/>
      <c r="L23" s="364"/>
      <c r="M23" s="365">
        <f t="shared" si="1"/>
      </c>
      <c r="N23" s="366">
        <f t="shared" si="2"/>
      </c>
      <c r="O23" s="367"/>
      <c r="P23" s="273">
        <f t="shared" si="3"/>
      </c>
      <c r="Q23" s="368">
        <f t="shared" si="15"/>
      </c>
      <c r="R23" s="172">
        <f t="shared" si="4"/>
      </c>
      <c r="S23" s="369">
        <f t="shared" si="5"/>
        <v>20</v>
      </c>
      <c r="T23" s="425" t="str">
        <f t="shared" si="6"/>
        <v>--</v>
      </c>
      <c r="U23" s="426" t="str">
        <f t="shared" si="7"/>
        <v>--</v>
      </c>
      <c r="V23" s="372" t="str">
        <f t="shared" si="8"/>
        <v>--</v>
      </c>
      <c r="W23" s="373" t="str">
        <f t="shared" si="9"/>
        <v>--</v>
      </c>
      <c r="X23" s="374" t="str">
        <f t="shared" si="10"/>
        <v>--</v>
      </c>
      <c r="Y23" s="375" t="str">
        <f t="shared" si="11"/>
        <v>--</v>
      </c>
      <c r="Z23" s="376" t="str">
        <f t="shared" si="12"/>
        <v>--</v>
      </c>
      <c r="AA23" s="377" t="str">
        <f t="shared" si="13"/>
        <v>--</v>
      </c>
      <c r="AB23" s="441">
        <f t="shared" si="16"/>
      </c>
      <c r="AC23" s="442">
        <f t="shared" si="14"/>
      </c>
      <c r="AD23" s="91"/>
    </row>
    <row r="24" spans="1:30" s="6" customFormat="1" ht="16.5" customHeight="1">
      <c r="A24" s="81"/>
      <c r="B24" s="289"/>
      <c r="C24" s="142"/>
      <c r="D24" s="142"/>
      <c r="E24" s="161"/>
      <c r="F24" s="359"/>
      <c r="G24" s="360"/>
      <c r="H24" s="361"/>
      <c r="I24" s="362"/>
      <c r="J24" s="363">
        <f t="shared" si="0"/>
        <v>0</v>
      </c>
      <c r="K24" s="364"/>
      <c r="L24" s="364"/>
      <c r="M24" s="365">
        <f t="shared" si="1"/>
      </c>
      <c r="N24" s="366">
        <f t="shared" si="2"/>
      </c>
      <c r="O24" s="367"/>
      <c r="P24" s="273">
        <f t="shared" si="3"/>
      </c>
      <c r="Q24" s="368">
        <f t="shared" si="15"/>
      </c>
      <c r="R24" s="172">
        <f t="shared" si="4"/>
      </c>
      <c r="S24" s="369">
        <f t="shared" si="5"/>
        <v>20</v>
      </c>
      <c r="T24" s="425" t="str">
        <f t="shared" si="6"/>
        <v>--</v>
      </c>
      <c r="U24" s="426" t="str">
        <f t="shared" si="7"/>
        <v>--</v>
      </c>
      <c r="V24" s="372" t="str">
        <f t="shared" si="8"/>
        <v>--</v>
      </c>
      <c r="W24" s="373" t="str">
        <f t="shared" si="9"/>
        <v>--</v>
      </c>
      <c r="X24" s="374" t="str">
        <f t="shared" si="10"/>
        <v>--</v>
      </c>
      <c r="Y24" s="375" t="str">
        <f t="shared" si="11"/>
        <v>--</v>
      </c>
      <c r="Z24" s="376" t="str">
        <f t="shared" si="12"/>
        <v>--</v>
      </c>
      <c r="AA24" s="377" t="str">
        <f t="shared" si="13"/>
        <v>--</v>
      </c>
      <c r="AB24" s="441">
        <f t="shared" si="16"/>
      </c>
      <c r="AC24" s="442">
        <f t="shared" si="14"/>
      </c>
      <c r="AD24" s="91"/>
    </row>
    <row r="25" spans="1:30" s="6" customFormat="1" ht="16.5" customHeight="1">
      <c r="A25" s="81"/>
      <c r="B25" s="289"/>
      <c r="C25" s="142"/>
      <c r="D25" s="142"/>
      <c r="E25" s="142"/>
      <c r="F25" s="359"/>
      <c r="G25" s="360"/>
      <c r="H25" s="361"/>
      <c r="I25" s="362"/>
      <c r="J25" s="363">
        <f t="shared" si="0"/>
        <v>0</v>
      </c>
      <c r="K25" s="364"/>
      <c r="L25" s="364"/>
      <c r="M25" s="365">
        <f t="shared" si="1"/>
      </c>
      <c r="N25" s="366">
        <f t="shared" si="2"/>
      </c>
      <c r="O25" s="367"/>
      <c r="P25" s="273">
        <f t="shared" si="3"/>
      </c>
      <c r="Q25" s="368">
        <f t="shared" si="15"/>
      </c>
      <c r="R25" s="172">
        <f t="shared" si="4"/>
      </c>
      <c r="S25" s="369">
        <f t="shared" si="5"/>
        <v>20</v>
      </c>
      <c r="T25" s="425" t="str">
        <f t="shared" si="6"/>
        <v>--</v>
      </c>
      <c r="U25" s="426" t="str">
        <f t="shared" si="7"/>
        <v>--</v>
      </c>
      <c r="V25" s="372" t="str">
        <f t="shared" si="8"/>
        <v>--</v>
      </c>
      <c r="W25" s="373" t="str">
        <f t="shared" si="9"/>
        <v>--</v>
      </c>
      <c r="X25" s="374" t="str">
        <f t="shared" si="10"/>
        <v>--</v>
      </c>
      <c r="Y25" s="375" t="str">
        <f t="shared" si="11"/>
        <v>--</v>
      </c>
      <c r="Z25" s="376" t="str">
        <f t="shared" si="12"/>
        <v>--</v>
      </c>
      <c r="AA25" s="377" t="str">
        <f t="shared" si="13"/>
        <v>--</v>
      </c>
      <c r="AB25" s="441">
        <f t="shared" si="16"/>
      </c>
      <c r="AC25" s="442">
        <f t="shared" si="14"/>
      </c>
      <c r="AD25" s="91"/>
    </row>
    <row r="26" spans="1:31" s="6" customFormat="1" ht="16.5" customHeight="1">
      <c r="A26" s="81"/>
      <c r="B26" s="289"/>
      <c r="C26" s="142"/>
      <c r="D26" s="142"/>
      <c r="E26" s="161"/>
      <c r="F26" s="359"/>
      <c r="G26" s="360"/>
      <c r="H26" s="361"/>
      <c r="I26" s="362"/>
      <c r="J26" s="363">
        <f t="shared" si="0"/>
        <v>0</v>
      </c>
      <c r="K26" s="364"/>
      <c r="L26" s="364"/>
      <c r="M26" s="365">
        <f t="shared" si="1"/>
      </c>
      <c r="N26" s="366">
        <f t="shared" si="2"/>
      </c>
      <c r="O26" s="367"/>
      <c r="P26" s="273">
        <f t="shared" si="3"/>
      </c>
      <c r="Q26" s="368">
        <f t="shared" si="15"/>
      </c>
      <c r="R26" s="172">
        <f t="shared" si="4"/>
      </c>
      <c r="S26" s="369">
        <f t="shared" si="5"/>
        <v>20</v>
      </c>
      <c r="T26" s="425" t="str">
        <f t="shared" si="6"/>
        <v>--</v>
      </c>
      <c r="U26" s="426" t="str">
        <f t="shared" si="7"/>
        <v>--</v>
      </c>
      <c r="V26" s="372" t="str">
        <f t="shared" si="8"/>
        <v>--</v>
      </c>
      <c r="W26" s="373" t="str">
        <f t="shared" si="9"/>
        <v>--</v>
      </c>
      <c r="X26" s="374" t="str">
        <f t="shared" si="10"/>
        <v>--</v>
      </c>
      <c r="Y26" s="375" t="str">
        <f t="shared" si="11"/>
        <v>--</v>
      </c>
      <c r="Z26" s="376" t="str">
        <f t="shared" si="12"/>
        <v>--</v>
      </c>
      <c r="AA26" s="377" t="str">
        <f t="shared" si="13"/>
        <v>--</v>
      </c>
      <c r="AB26" s="441">
        <f t="shared" si="16"/>
      </c>
      <c r="AC26" s="442">
        <f t="shared" si="14"/>
      </c>
      <c r="AD26" s="91"/>
      <c r="AE26" s="75"/>
    </row>
    <row r="27" spans="1:30" s="6" customFormat="1" ht="16.5" customHeight="1">
      <c r="A27" s="81"/>
      <c r="B27" s="289"/>
      <c r="C27" s="142"/>
      <c r="D27" s="142"/>
      <c r="E27" s="142"/>
      <c r="F27" s="359"/>
      <c r="G27" s="360"/>
      <c r="H27" s="361"/>
      <c r="I27" s="362"/>
      <c r="J27" s="363">
        <f t="shared" si="0"/>
        <v>0</v>
      </c>
      <c r="K27" s="364"/>
      <c r="L27" s="364"/>
      <c r="M27" s="365">
        <f t="shared" si="1"/>
      </c>
      <c r="N27" s="366">
        <f t="shared" si="2"/>
      </c>
      <c r="O27" s="367"/>
      <c r="P27" s="273">
        <f t="shared" si="3"/>
      </c>
      <c r="Q27" s="368">
        <f t="shared" si="15"/>
      </c>
      <c r="R27" s="172">
        <f t="shared" si="4"/>
      </c>
      <c r="S27" s="369">
        <f t="shared" si="5"/>
        <v>20</v>
      </c>
      <c r="T27" s="425" t="str">
        <f t="shared" si="6"/>
        <v>--</v>
      </c>
      <c r="U27" s="426" t="str">
        <f t="shared" si="7"/>
        <v>--</v>
      </c>
      <c r="V27" s="372" t="str">
        <f t="shared" si="8"/>
        <v>--</v>
      </c>
      <c r="W27" s="373" t="str">
        <f t="shared" si="9"/>
        <v>--</v>
      </c>
      <c r="X27" s="374" t="str">
        <f t="shared" si="10"/>
        <v>--</v>
      </c>
      <c r="Y27" s="375" t="str">
        <f t="shared" si="11"/>
        <v>--</v>
      </c>
      <c r="Z27" s="376" t="str">
        <f t="shared" si="12"/>
        <v>--</v>
      </c>
      <c r="AA27" s="377" t="str">
        <f t="shared" si="13"/>
        <v>--</v>
      </c>
      <c r="AB27" s="441">
        <f t="shared" si="16"/>
      </c>
      <c r="AC27" s="442">
        <f t="shared" si="14"/>
      </c>
      <c r="AD27" s="91"/>
    </row>
    <row r="28" spans="1:30" s="6" customFormat="1" ht="16.5" customHeight="1">
      <c r="A28" s="81"/>
      <c r="B28" s="289"/>
      <c r="C28" s="142"/>
      <c r="D28" s="142"/>
      <c r="E28" s="161"/>
      <c r="F28" s="359"/>
      <c r="G28" s="360"/>
      <c r="H28" s="361"/>
      <c r="I28" s="362"/>
      <c r="J28" s="363">
        <f t="shared" si="0"/>
        <v>0</v>
      </c>
      <c r="K28" s="364"/>
      <c r="L28" s="364"/>
      <c r="M28" s="365">
        <f t="shared" si="1"/>
      </c>
      <c r="N28" s="366">
        <f t="shared" si="2"/>
      </c>
      <c r="O28" s="367"/>
      <c r="P28" s="273">
        <f t="shared" si="3"/>
      </c>
      <c r="Q28" s="368">
        <f t="shared" si="15"/>
      </c>
      <c r="R28" s="172">
        <f t="shared" si="4"/>
      </c>
      <c r="S28" s="369">
        <f t="shared" si="5"/>
        <v>20</v>
      </c>
      <c r="T28" s="425" t="str">
        <f t="shared" si="6"/>
        <v>--</v>
      </c>
      <c r="U28" s="426" t="str">
        <f t="shared" si="7"/>
        <v>--</v>
      </c>
      <c r="V28" s="372" t="str">
        <f t="shared" si="8"/>
        <v>--</v>
      </c>
      <c r="W28" s="373" t="str">
        <f t="shared" si="9"/>
        <v>--</v>
      </c>
      <c r="X28" s="374" t="str">
        <f t="shared" si="10"/>
        <v>--</v>
      </c>
      <c r="Y28" s="375" t="str">
        <f t="shared" si="11"/>
        <v>--</v>
      </c>
      <c r="Z28" s="376" t="str">
        <f t="shared" si="12"/>
        <v>--</v>
      </c>
      <c r="AA28" s="377" t="str">
        <f t="shared" si="13"/>
        <v>--</v>
      </c>
      <c r="AB28" s="441">
        <f t="shared" si="16"/>
      </c>
      <c r="AC28" s="442">
        <f t="shared" si="14"/>
      </c>
      <c r="AD28" s="91"/>
    </row>
    <row r="29" spans="1:30" s="6" customFormat="1" ht="16.5" customHeight="1">
      <c r="A29" s="81"/>
      <c r="B29" s="289"/>
      <c r="C29" s="142"/>
      <c r="D29" s="142"/>
      <c r="E29" s="142"/>
      <c r="F29" s="359"/>
      <c r="G29" s="360"/>
      <c r="H29" s="361"/>
      <c r="I29" s="362"/>
      <c r="J29" s="363">
        <f t="shared" si="0"/>
        <v>0</v>
      </c>
      <c r="K29" s="364"/>
      <c r="L29" s="364"/>
      <c r="M29" s="365">
        <f t="shared" si="1"/>
      </c>
      <c r="N29" s="366">
        <f t="shared" si="2"/>
      </c>
      <c r="O29" s="367"/>
      <c r="P29" s="273">
        <f t="shared" si="3"/>
      </c>
      <c r="Q29" s="368">
        <f t="shared" si="15"/>
      </c>
      <c r="R29" s="172">
        <f t="shared" si="4"/>
      </c>
      <c r="S29" s="369">
        <f t="shared" si="5"/>
        <v>20</v>
      </c>
      <c r="T29" s="425" t="str">
        <f t="shared" si="6"/>
        <v>--</v>
      </c>
      <c r="U29" s="426" t="str">
        <f t="shared" si="7"/>
        <v>--</v>
      </c>
      <c r="V29" s="372" t="str">
        <f t="shared" si="8"/>
        <v>--</v>
      </c>
      <c r="W29" s="373" t="str">
        <f t="shared" si="9"/>
        <v>--</v>
      </c>
      <c r="X29" s="374" t="str">
        <f t="shared" si="10"/>
        <v>--</v>
      </c>
      <c r="Y29" s="375" t="str">
        <f t="shared" si="11"/>
        <v>--</v>
      </c>
      <c r="Z29" s="376" t="str">
        <f t="shared" si="12"/>
        <v>--</v>
      </c>
      <c r="AA29" s="377" t="str">
        <f t="shared" si="13"/>
        <v>--</v>
      </c>
      <c r="AB29" s="441">
        <f t="shared" si="16"/>
      </c>
      <c r="AC29" s="442">
        <f t="shared" si="14"/>
      </c>
      <c r="AD29" s="91"/>
    </row>
    <row r="30" spans="1:30" s="6" customFormat="1" ht="16.5" customHeight="1">
      <c r="A30" s="81"/>
      <c r="B30" s="289"/>
      <c r="C30" s="142"/>
      <c r="D30" s="142"/>
      <c r="E30" s="161"/>
      <c r="F30" s="359"/>
      <c r="G30" s="379"/>
      <c r="H30" s="361"/>
      <c r="I30" s="362"/>
      <c r="J30" s="363">
        <f t="shared" si="0"/>
        <v>0</v>
      </c>
      <c r="K30" s="364"/>
      <c r="L30" s="364"/>
      <c r="M30" s="365">
        <f t="shared" si="1"/>
      </c>
      <c r="N30" s="366">
        <f t="shared" si="2"/>
      </c>
      <c r="O30" s="367"/>
      <c r="P30" s="273">
        <f t="shared" si="3"/>
      </c>
      <c r="Q30" s="368">
        <f t="shared" si="15"/>
      </c>
      <c r="R30" s="172">
        <f t="shared" si="4"/>
      </c>
      <c r="S30" s="369">
        <f t="shared" si="5"/>
        <v>20</v>
      </c>
      <c r="T30" s="425" t="str">
        <f t="shared" si="6"/>
        <v>--</v>
      </c>
      <c r="U30" s="426" t="str">
        <f t="shared" si="7"/>
        <v>--</v>
      </c>
      <c r="V30" s="372" t="str">
        <f t="shared" si="8"/>
        <v>--</v>
      </c>
      <c r="W30" s="373" t="str">
        <f t="shared" si="9"/>
        <v>--</v>
      </c>
      <c r="X30" s="374" t="str">
        <f t="shared" si="10"/>
        <v>--</v>
      </c>
      <c r="Y30" s="375" t="str">
        <f t="shared" si="11"/>
        <v>--</v>
      </c>
      <c r="Z30" s="376" t="str">
        <f t="shared" si="12"/>
        <v>--</v>
      </c>
      <c r="AA30" s="377" t="str">
        <f t="shared" si="13"/>
        <v>--</v>
      </c>
      <c r="AB30" s="441">
        <f t="shared" si="16"/>
      </c>
      <c r="AC30" s="442">
        <f t="shared" si="14"/>
      </c>
      <c r="AD30" s="91"/>
    </row>
    <row r="31" spans="1:30" s="6" customFormat="1" ht="16.5" customHeight="1">
      <c r="A31" s="81"/>
      <c r="B31" s="289"/>
      <c r="C31" s="142"/>
      <c r="D31" s="142"/>
      <c r="E31" s="142"/>
      <c r="F31" s="359"/>
      <c r="G31" s="379"/>
      <c r="H31" s="361"/>
      <c r="I31" s="362"/>
      <c r="J31" s="363">
        <f t="shared" si="0"/>
        <v>0</v>
      </c>
      <c r="K31" s="364"/>
      <c r="L31" s="364"/>
      <c r="M31" s="365">
        <f t="shared" si="1"/>
      </c>
      <c r="N31" s="366">
        <f t="shared" si="2"/>
      </c>
      <c r="O31" s="367"/>
      <c r="P31" s="273">
        <f t="shared" si="3"/>
      </c>
      <c r="Q31" s="368">
        <f t="shared" si="15"/>
      </c>
      <c r="R31" s="172">
        <f t="shared" si="4"/>
      </c>
      <c r="S31" s="369">
        <f t="shared" si="5"/>
        <v>20</v>
      </c>
      <c r="T31" s="425" t="str">
        <f t="shared" si="6"/>
        <v>--</v>
      </c>
      <c r="U31" s="426" t="str">
        <f t="shared" si="7"/>
        <v>--</v>
      </c>
      <c r="V31" s="372" t="str">
        <f t="shared" si="8"/>
        <v>--</v>
      </c>
      <c r="W31" s="373" t="str">
        <f t="shared" si="9"/>
        <v>--</v>
      </c>
      <c r="X31" s="374" t="str">
        <f t="shared" si="10"/>
        <v>--</v>
      </c>
      <c r="Y31" s="375" t="str">
        <f t="shared" si="11"/>
        <v>--</v>
      </c>
      <c r="Z31" s="376" t="str">
        <f t="shared" si="12"/>
        <v>--</v>
      </c>
      <c r="AA31" s="377" t="str">
        <f t="shared" si="13"/>
        <v>--</v>
      </c>
      <c r="AB31" s="441">
        <f t="shared" si="16"/>
      </c>
      <c r="AC31" s="442">
        <f t="shared" si="14"/>
      </c>
      <c r="AD31" s="91"/>
    </row>
    <row r="32" spans="1:30" s="6" customFormat="1" ht="16.5" customHeight="1">
      <c r="A32" s="81"/>
      <c r="B32" s="289"/>
      <c r="C32" s="142"/>
      <c r="D32" s="142"/>
      <c r="E32" s="161"/>
      <c r="F32" s="359"/>
      <c r="G32" s="379"/>
      <c r="H32" s="361"/>
      <c r="I32" s="362"/>
      <c r="J32" s="363">
        <f t="shared" si="0"/>
        <v>0</v>
      </c>
      <c r="K32" s="364"/>
      <c r="L32" s="364"/>
      <c r="M32" s="365">
        <f t="shared" si="1"/>
      </c>
      <c r="N32" s="366">
        <f t="shared" si="2"/>
      </c>
      <c r="O32" s="367"/>
      <c r="P32" s="273">
        <f t="shared" si="3"/>
      </c>
      <c r="Q32" s="368">
        <f t="shared" si="15"/>
      </c>
      <c r="R32" s="172">
        <f t="shared" si="4"/>
      </c>
      <c r="S32" s="369">
        <f t="shared" si="5"/>
        <v>20</v>
      </c>
      <c r="T32" s="425" t="str">
        <f t="shared" si="6"/>
        <v>--</v>
      </c>
      <c r="U32" s="426" t="str">
        <f t="shared" si="7"/>
        <v>--</v>
      </c>
      <c r="V32" s="372" t="str">
        <f t="shared" si="8"/>
        <v>--</v>
      </c>
      <c r="W32" s="373" t="str">
        <f t="shared" si="9"/>
        <v>--</v>
      </c>
      <c r="X32" s="374" t="str">
        <f t="shared" si="10"/>
        <v>--</v>
      </c>
      <c r="Y32" s="375" t="str">
        <f t="shared" si="11"/>
        <v>--</v>
      </c>
      <c r="Z32" s="376" t="str">
        <f t="shared" si="12"/>
        <v>--</v>
      </c>
      <c r="AA32" s="377" t="str">
        <f t="shared" si="13"/>
        <v>--</v>
      </c>
      <c r="AB32" s="441">
        <f t="shared" si="16"/>
      </c>
      <c r="AC32" s="442">
        <f t="shared" si="14"/>
      </c>
      <c r="AD32" s="91"/>
    </row>
    <row r="33" spans="1:30" s="6" customFormat="1" ht="16.5" customHeight="1">
      <c r="A33" s="81"/>
      <c r="B33" s="289"/>
      <c r="C33" s="142"/>
      <c r="D33" s="142"/>
      <c r="E33" s="142"/>
      <c r="F33" s="359"/>
      <c r="G33" s="379"/>
      <c r="H33" s="361"/>
      <c r="I33" s="362"/>
      <c r="J33" s="363">
        <f t="shared" si="0"/>
        <v>0</v>
      </c>
      <c r="K33" s="364"/>
      <c r="L33" s="364"/>
      <c r="M33" s="365">
        <f t="shared" si="1"/>
      </c>
      <c r="N33" s="366">
        <f t="shared" si="2"/>
      </c>
      <c r="O33" s="367"/>
      <c r="P33" s="273">
        <f t="shared" si="3"/>
      </c>
      <c r="Q33" s="368">
        <f t="shared" si="15"/>
      </c>
      <c r="R33" s="172">
        <f t="shared" si="4"/>
      </c>
      <c r="S33" s="369">
        <f t="shared" si="5"/>
        <v>20</v>
      </c>
      <c r="T33" s="425" t="str">
        <f t="shared" si="6"/>
        <v>--</v>
      </c>
      <c r="U33" s="426" t="str">
        <f t="shared" si="7"/>
        <v>--</v>
      </c>
      <c r="V33" s="372" t="str">
        <f t="shared" si="8"/>
        <v>--</v>
      </c>
      <c r="W33" s="373" t="str">
        <f t="shared" si="9"/>
        <v>--</v>
      </c>
      <c r="X33" s="374" t="str">
        <f t="shared" si="10"/>
        <v>--</v>
      </c>
      <c r="Y33" s="375" t="str">
        <f t="shared" si="11"/>
        <v>--</v>
      </c>
      <c r="Z33" s="376" t="str">
        <f t="shared" si="12"/>
        <v>--</v>
      </c>
      <c r="AA33" s="377" t="str">
        <f t="shared" si="13"/>
        <v>--</v>
      </c>
      <c r="AB33" s="441">
        <f t="shared" si="16"/>
      </c>
      <c r="AC33" s="442">
        <f t="shared" si="14"/>
      </c>
      <c r="AD33" s="91"/>
    </row>
    <row r="34" spans="1:30" s="6" customFormat="1" ht="16.5" customHeight="1">
      <c r="A34" s="81"/>
      <c r="B34" s="289"/>
      <c r="C34" s="142"/>
      <c r="D34" s="142"/>
      <c r="E34" s="161"/>
      <c r="F34" s="359"/>
      <c r="G34" s="379"/>
      <c r="H34" s="361"/>
      <c r="I34" s="362"/>
      <c r="J34" s="363">
        <f t="shared" si="0"/>
        <v>0</v>
      </c>
      <c r="K34" s="364"/>
      <c r="L34" s="364"/>
      <c r="M34" s="365">
        <f t="shared" si="1"/>
      </c>
      <c r="N34" s="366">
        <f t="shared" si="2"/>
      </c>
      <c r="O34" s="367"/>
      <c r="P34" s="273">
        <f t="shared" si="3"/>
      </c>
      <c r="Q34" s="368">
        <f t="shared" si="15"/>
      </c>
      <c r="R34" s="172">
        <f t="shared" si="4"/>
      </c>
      <c r="S34" s="369">
        <f t="shared" si="5"/>
        <v>20</v>
      </c>
      <c r="T34" s="425" t="str">
        <f t="shared" si="6"/>
        <v>--</v>
      </c>
      <c r="U34" s="426" t="str">
        <f t="shared" si="7"/>
        <v>--</v>
      </c>
      <c r="V34" s="372" t="str">
        <f t="shared" si="8"/>
        <v>--</v>
      </c>
      <c r="W34" s="373" t="str">
        <f t="shared" si="9"/>
        <v>--</v>
      </c>
      <c r="X34" s="374" t="str">
        <f t="shared" si="10"/>
        <v>--</v>
      </c>
      <c r="Y34" s="375" t="str">
        <f t="shared" si="11"/>
        <v>--</v>
      </c>
      <c r="Z34" s="376" t="str">
        <f t="shared" si="12"/>
        <v>--</v>
      </c>
      <c r="AA34" s="377" t="str">
        <f t="shared" si="13"/>
        <v>--</v>
      </c>
      <c r="AB34" s="441">
        <f t="shared" si="16"/>
      </c>
      <c r="AC34" s="442">
        <f t="shared" si="14"/>
      </c>
      <c r="AD34" s="91"/>
    </row>
    <row r="35" spans="1:30" s="6" customFormat="1" ht="16.5" customHeight="1">
      <c r="A35" s="81"/>
      <c r="B35" s="289"/>
      <c r="C35" s="142"/>
      <c r="D35" s="142"/>
      <c r="E35" s="142"/>
      <c r="F35" s="359"/>
      <c r="G35" s="379"/>
      <c r="H35" s="361"/>
      <c r="I35" s="362"/>
      <c r="J35" s="363">
        <f t="shared" si="0"/>
        <v>0</v>
      </c>
      <c r="K35" s="364"/>
      <c r="L35" s="364"/>
      <c r="M35" s="365">
        <f t="shared" si="1"/>
      </c>
      <c r="N35" s="366">
        <f t="shared" si="2"/>
      </c>
      <c r="O35" s="367"/>
      <c r="P35" s="273">
        <f t="shared" si="3"/>
      </c>
      <c r="Q35" s="368">
        <f t="shared" si="15"/>
      </c>
      <c r="R35" s="172">
        <f t="shared" si="4"/>
      </c>
      <c r="S35" s="369">
        <f t="shared" si="5"/>
        <v>20</v>
      </c>
      <c r="T35" s="425" t="str">
        <f t="shared" si="6"/>
        <v>--</v>
      </c>
      <c r="U35" s="426" t="str">
        <f t="shared" si="7"/>
        <v>--</v>
      </c>
      <c r="V35" s="372" t="str">
        <f t="shared" si="8"/>
        <v>--</v>
      </c>
      <c r="W35" s="373" t="str">
        <f t="shared" si="9"/>
        <v>--</v>
      </c>
      <c r="X35" s="374" t="str">
        <f t="shared" si="10"/>
        <v>--</v>
      </c>
      <c r="Y35" s="375" t="str">
        <f t="shared" si="11"/>
        <v>--</v>
      </c>
      <c r="Z35" s="376" t="str">
        <f t="shared" si="12"/>
        <v>--</v>
      </c>
      <c r="AA35" s="377" t="str">
        <f t="shared" si="13"/>
        <v>--</v>
      </c>
      <c r="AB35" s="441">
        <f t="shared" si="16"/>
      </c>
      <c r="AC35" s="442">
        <f t="shared" si="14"/>
      </c>
      <c r="AD35" s="91"/>
    </row>
    <row r="36" spans="1:30" s="6" customFormat="1" ht="16.5" customHeight="1">
      <c r="A36" s="81"/>
      <c r="B36" s="289"/>
      <c r="C36" s="142"/>
      <c r="D36" s="142"/>
      <c r="E36" s="161"/>
      <c r="F36" s="359"/>
      <c r="G36" s="379"/>
      <c r="H36" s="361"/>
      <c r="I36" s="362"/>
      <c r="J36" s="363">
        <f t="shared" si="0"/>
        <v>0</v>
      </c>
      <c r="K36" s="364"/>
      <c r="L36" s="364"/>
      <c r="M36" s="365">
        <f t="shared" si="1"/>
      </c>
      <c r="N36" s="366">
        <f t="shared" si="2"/>
      </c>
      <c r="O36" s="367"/>
      <c r="P36" s="273">
        <f t="shared" si="3"/>
      </c>
      <c r="Q36" s="368">
        <f t="shared" si="15"/>
      </c>
      <c r="R36" s="172">
        <f t="shared" si="4"/>
      </c>
      <c r="S36" s="369">
        <f t="shared" si="5"/>
        <v>20</v>
      </c>
      <c r="T36" s="425" t="str">
        <f t="shared" si="6"/>
        <v>--</v>
      </c>
      <c r="U36" s="426" t="str">
        <f t="shared" si="7"/>
        <v>--</v>
      </c>
      <c r="V36" s="372" t="str">
        <f t="shared" si="8"/>
        <v>--</v>
      </c>
      <c r="W36" s="373" t="str">
        <f t="shared" si="9"/>
        <v>--</v>
      </c>
      <c r="X36" s="374" t="str">
        <f t="shared" si="10"/>
        <v>--</v>
      </c>
      <c r="Y36" s="375" t="str">
        <f t="shared" si="11"/>
        <v>--</v>
      </c>
      <c r="Z36" s="376" t="str">
        <f t="shared" si="12"/>
        <v>--</v>
      </c>
      <c r="AA36" s="377" t="str">
        <f t="shared" si="13"/>
        <v>--</v>
      </c>
      <c r="AB36" s="441">
        <f t="shared" si="16"/>
      </c>
      <c r="AC36" s="442">
        <f t="shared" si="14"/>
      </c>
      <c r="AD36" s="91"/>
    </row>
    <row r="37" spans="1:30" s="6" customFormat="1" ht="16.5" customHeight="1">
      <c r="A37" s="81"/>
      <c r="B37" s="289"/>
      <c r="C37" s="142"/>
      <c r="D37" s="142"/>
      <c r="E37" s="142"/>
      <c r="F37" s="359"/>
      <c r="G37" s="379"/>
      <c r="H37" s="361"/>
      <c r="I37" s="362"/>
      <c r="J37" s="363">
        <f t="shared" si="0"/>
        <v>0</v>
      </c>
      <c r="K37" s="364"/>
      <c r="L37" s="364"/>
      <c r="M37" s="365">
        <f t="shared" si="1"/>
      </c>
      <c r="N37" s="366">
        <f t="shared" si="2"/>
      </c>
      <c r="O37" s="367"/>
      <c r="P37" s="273">
        <f t="shared" si="3"/>
      </c>
      <c r="Q37" s="368">
        <f t="shared" si="15"/>
      </c>
      <c r="R37" s="172">
        <f t="shared" si="4"/>
      </c>
      <c r="S37" s="369">
        <f t="shared" si="5"/>
        <v>20</v>
      </c>
      <c r="T37" s="425" t="str">
        <f t="shared" si="6"/>
        <v>--</v>
      </c>
      <c r="U37" s="426" t="str">
        <f t="shared" si="7"/>
        <v>--</v>
      </c>
      <c r="V37" s="372" t="str">
        <f t="shared" si="8"/>
        <v>--</v>
      </c>
      <c r="W37" s="373" t="str">
        <f t="shared" si="9"/>
        <v>--</v>
      </c>
      <c r="X37" s="374" t="str">
        <f t="shared" si="10"/>
        <v>--</v>
      </c>
      <c r="Y37" s="375" t="str">
        <f t="shared" si="11"/>
        <v>--</v>
      </c>
      <c r="Z37" s="376" t="str">
        <f t="shared" si="12"/>
        <v>--</v>
      </c>
      <c r="AA37" s="377" t="str">
        <f t="shared" si="13"/>
        <v>--</v>
      </c>
      <c r="AB37" s="441">
        <f t="shared" si="16"/>
      </c>
      <c r="AC37" s="442">
        <f t="shared" si="14"/>
      </c>
      <c r="AD37" s="91"/>
    </row>
    <row r="38" spans="1:30" s="6" customFormat="1" ht="16.5" customHeight="1">
      <c r="A38" s="81"/>
      <c r="B38" s="289"/>
      <c r="C38" s="142"/>
      <c r="D38" s="142"/>
      <c r="E38" s="161"/>
      <c r="F38" s="359"/>
      <c r="G38" s="379"/>
      <c r="H38" s="361"/>
      <c r="I38" s="362"/>
      <c r="J38" s="363">
        <f t="shared" si="0"/>
        <v>0</v>
      </c>
      <c r="K38" s="364"/>
      <c r="L38" s="364"/>
      <c r="M38" s="365">
        <f t="shared" si="1"/>
      </c>
      <c r="N38" s="366">
        <f t="shared" si="2"/>
      </c>
      <c r="O38" s="367"/>
      <c r="P38" s="273">
        <f t="shared" si="3"/>
      </c>
      <c r="Q38" s="368">
        <f t="shared" si="15"/>
      </c>
      <c r="R38" s="172">
        <f t="shared" si="4"/>
      </c>
      <c r="S38" s="369">
        <f t="shared" si="5"/>
        <v>20</v>
      </c>
      <c r="T38" s="425" t="str">
        <f t="shared" si="6"/>
        <v>--</v>
      </c>
      <c r="U38" s="426" t="str">
        <f t="shared" si="7"/>
        <v>--</v>
      </c>
      <c r="V38" s="372" t="str">
        <f t="shared" si="8"/>
        <v>--</v>
      </c>
      <c r="W38" s="373" t="str">
        <f t="shared" si="9"/>
        <v>--</v>
      </c>
      <c r="X38" s="374" t="str">
        <f t="shared" si="10"/>
        <v>--</v>
      </c>
      <c r="Y38" s="375" t="str">
        <f t="shared" si="11"/>
        <v>--</v>
      </c>
      <c r="Z38" s="376" t="str">
        <f t="shared" si="12"/>
        <v>--</v>
      </c>
      <c r="AA38" s="377" t="str">
        <f t="shared" si="13"/>
        <v>--</v>
      </c>
      <c r="AB38" s="441">
        <f t="shared" si="16"/>
      </c>
      <c r="AC38" s="442">
        <f t="shared" si="14"/>
      </c>
      <c r="AD38" s="91"/>
    </row>
    <row r="39" spans="1:30" s="6" customFormat="1" ht="16.5" customHeight="1">
      <c r="A39" s="81"/>
      <c r="B39" s="289"/>
      <c r="C39" s="142"/>
      <c r="D39" s="142"/>
      <c r="E39" s="142"/>
      <c r="F39" s="359"/>
      <c r="G39" s="379"/>
      <c r="H39" s="361"/>
      <c r="I39" s="362"/>
      <c r="J39" s="363">
        <f t="shared" si="0"/>
        <v>0</v>
      </c>
      <c r="K39" s="364"/>
      <c r="L39" s="364"/>
      <c r="M39" s="365">
        <f t="shared" si="1"/>
      </c>
      <c r="N39" s="366">
        <f t="shared" si="2"/>
      </c>
      <c r="O39" s="367"/>
      <c r="P39" s="273">
        <f t="shared" si="3"/>
      </c>
      <c r="Q39" s="368">
        <f t="shared" si="15"/>
      </c>
      <c r="R39" s="172">
        <f t="shared" si="4"/>
      </c>
      <c r="S39" s="369">
        <f t="shared" si="5"/>
        <v>20</v>
      </c>
      <c r="T39" s="425" t="str">
        <f t="shared" si="6"/>
        <v>--</v>
      </c>
      <c r="U39" s="426" t="str">
        <f t="shared" si="7"/>
        <v>--</v>
      </c>
      <c r="V39" s="372" t="str">
        <f t="shared" si="8"/>
        <v>--</v>
      </c>
      <c r="W39" s="373" t="str">
        <f t="shared" si="9"/>
        <v>--</v>
      </c>
      <c r="X39" s="374" t="str">
        <f t="shared" si="10"/>
        <v>--</v>
      </c>
      <c r="Y39" s="375" t="str">
        <f t="shared" si="11"/>
        <v>--</v>
      </c>
      <c r="Z39" s="376" t="str">
        <f t="shared" si="12"/>
        <v>--</v>
      </c>
      <c r="AA39" s="377" t="str">
        <f t="shared" si="13"/>
        <v>--</v>
      </c>
      <c r="AB39" s="441">
        <f t="shared" si="16"/>
      </c>
      <c r="AC39" s="442">
        <f t="shared" si="14"/>
      </c>
      <c r="AD39" s="91"/>
    </row>
    <row r="40" spans="1:30" s="6" customFormat="1" ht="16.5" customHeight="1" thickBot="1">
      <c r="A40" s="81"/>
      <c r="B40" s="289"/>
      <c r="C40" s="380"/>
      <c r="D40" s="380"/>
      <c r="E40" s="380"/>
      <c r="F40" s="380"/>
      <c r="G40" s="380"/>
      <c r="H40" s="380"/>
      <c r="I40" s="382"/>
      <c r="J40" s="383"/>
      <c r="K40" s="384"/>
      <c r="L40" s="385"/>
      <c r="M40" s="386"/>
      <c r="N40" s="387"/>
      <c r="O40" s="388"/>
      <c r="P40" s="208"/>
      <c r="Q40" s="389"/>
      <c r="R40" s="388"/>
      <c r="S40" s="443"/>
      <c r="T40" s="428"/>
      <c r="U40" s="429"/>
      <c r="V40" s="430"/>
      <c r="W40" s="431"/>
      <c r="X40" s="432"/>
      <c r="Y40" s="433"/>
      <c r="Z40" s="434"/>
      <c r="AA40" s="435"/>
      <c r="AB40" s="436"/>
      <c r="AC40" s="400"/>
      <c r="AD40" s="91"/>
    </row>
    <row r="41" spans="1:30" s="6" customFormat="1" ht="16.5" customHeight="1" thickBot="1" thickTop="1">
      <c r="A41" s="81"/>
      <c r="B41" s="289"/>
      <c r="C41" s="221" t="s">
        <v>177</v>
      </c>
      <c r="D41" s="1287" t="s">
        <v>287</v>
      </c>
      <c r="E41" s="221"/>
      <c r="F41" s="222"/>
      <c r="G41" s="75"/>
      <c r="H41" s="75"/>
      <c r="I41" s="75"/>
      <c r="J41" s="75"/>
      <c r="K41" s="75"/>
      <c r="L41" s="316"/>
      <c r="M41" s="75"/>
      <c r="N41" s="75"/>
      <c r="O41" s="75"/>
      <c r="P41" s="75"/>
      <c r="Q41" s="75"/>
      <c r="R41" s="75"/>
      <c r="S41" s="75"/>
      <c r="T41" s="401">
        <f aca="true" t="shared" si="17" ref="T41:AA41">SUM(T18:T40)</f>
        <v>627.792</v>
      </c>
      <c r="U41" s="402">
        <f t="shared" si="17"/>
        <v>0</v>
      </c>
      <c r="V41" s="403">
        <f t="shared" si="17"/>
        <v>0</v>
      </c>
      <c r="W41" s="404">
        <f t="shared" si="17"/>
        <v>0</v>
      </c>
      <c r="X41" s="405">
        <f t="shared" si="17"/>
        <v>0</v>
      </c>
      <c r="Y41" s="406">
        <f t="shared" si="17"/>
        <v>0</v>
      </c>
      <c r="Z41" s="407">
        <f t="shared" si="17"/>
        <v>0</v>
      </c>
      <c r="AA41" s="408">
        <f t="shared" si="17"/>
        <v>0</v>
      </c>
      <c r="AB41" s="81"/>
      <c r="AC41" s="409">
        <f>ROUND(SUM(AC18:AC40),2)</f>
        <v>627.79</v>
      </c>
      <c r="AD41" s="91"/>
    </row>
    <row r="42" spans="1:30" s="6" customFormat="1" ht="16.5" customHeight="1" thickBot="1" thickTop="1">
      <c r="A42" s="81"/>
      <c r="B42" s="410"/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2"/>
    </row>
    <row r="43" spans="1:31" ht="16.5" customHeight="1" thickTop="1">
      <c r="A43" s="413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</row>
    <row r="44" spans="1:31" ht="16.5" customHeight="1">
      <c r="A44" s="413"/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</row>
    <row r="45" spans="1:31" ht="16.5" customHeight="1">
      <c r="A45" s="413"/>
      <c r="F45" s="414"/>
      <c r="G45" s="414"/>
      <c r="H45" s="414"/>
      <c r="I45" s="414"/>
      <c r="J45" s="414"/>
      <c r="K45" s="414"/>
      <c r="L45" s="414"/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</row>
    <row r="46" spans="1:31" ht="16.5" customHeight="1">
      <c r="A46" s="413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</row>
    <row r="47" spans="6:31" ht="16.5" customHeight="1"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</row>
    <row r="48" spans="6:31" ht="16.5" customHeight="1"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</row>
    <row r="49" spans="6:31" ht="16.5" customHeight="1"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</row>
    <row r="50" spans="6:31" ht="16.5" customHeight="1"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</row>
    <row r="51" spans="6:31" ht="16.5" customHeight="1"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</row>
    <row r="52" spans="6:31" ht="16.5" customHeight="1"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</row>
    <row r="53" spans="6:31" ht="16.5" customHeight="1"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</row>
    <row r="54" spans="6:31" ht="16.5" customHeight="1"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</row>
    <row r="55" spans="6:31" ht="16.5" customHeight="1"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4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</row>
    <row r="56" spans="6:31" ht="16.5" customHeight="1"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414"/>
      <c r="Q56" s="414"/>
      <c r="R56" s="414"/>
      <c r="S56" s="414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</row>
    <row r="57" spans="6:31" ht="16.5" customHeight="1"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  <c r="Z57" s="414"/>
      <c r="AA57" s="414"/>
      <c r="AB57" s="414"/>
      <c r="AC57" s="414"/>
      <c r="AD57" s="414"/>
      <c r="AE57" s="414"/>
    </row>
    <row r="58" spans="6:31" ht="16.5" customHeight="1"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  <c r="Z58" s="414"/>
      <c r="AA58" s="414"/>
      <c r="AB58" s="414"/>
      <c r="AC58" s="414"/>
      <c r="AD58" s="414"/>
      <c r="AE58" s="414"/>
    </row>
    <row r="59" spans="6:31" ht="16.5" customHeight="1"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</row>
    <row r="60" spans="6:31" ht="16.5" customHeight="1">
      <c r="F60" s="414"/>
      <c r="G60" s="414"/>
      <c r="H60" s="414"/>
      <c r="I60" s="414"/>
      <c r="J60" s="414"/>
      <c r="K60" s="414"/>
      <c r="L60" s="414"/>
      <c r="M60" s="414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4"/>
      <c r="Z60" s="414"/>
      <c r="AA60" s="414"/>
      <c r="AB60" s="414"/>
      <c r="AC60" s="414"/>
      <c r="AD60" s="414"/>
      <c r="AE60" s="414"/>
    </row>
    <row r="61" spans="6:31" ht="16.5" customHeight="1">
      <c r="F61" s="414"/>
      <c r="G61" s="414"/>
      <c r="H61" s="414"/>
      <c r="I61" s="414"/>
      <c r="J61" s="414"/>
      <c r="K61" s="414"/>
      <c r="L61" s="414"/>
      <c r="M61" s="414"/>
      <c r="N61" s="414"/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  <c r="Z61" s="414"/>
      <c r="AA61" s="414"/>
      <c r="AB61" s="414"/>
      <c r="AC61" s="414"/>
      <c r="AD61" s="414"/>
      <c r="AE61" s="414"/>
    </row>
    <row r="62" spans="6:31" ht="16.5" customHeight="1">
      <c r="F62" s="414"/>
      <c r="G62" s="414"/>
      <c r="H62" s="414"/>
      <c r="I62" s="414"/>
      <c r="J62" s="414"/>
      <c r="K62" s="414"/>
      <c r="L62" s="414"/>
      <c r="M62" s="414"/>
      <c r="N62" s="414"/>
      <c r="O62" s="414"/>
      <c r="P62" s="414"/>
      <c r="Q62" s="414"/>
      <c r="R62" s="414"/>
      <c r="S62" s="414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4"/>
    </row>
    <row r="63" spans="6:31" ht="16.5" customHeight="1">
      <c r="F63" s="414"/>
      <c r="G63" s="414"/>
      <c r="H63" s="414"/>
      <c r="I63" s="414"/>
      <c r="J63" s="414"/>
      <c r="K63" s="414"/>
      <c r="L63" s="414"/>
      <c r="M63" s="414"/>
      <c r="N63" s="414"/>
      <c r="O63" s="414"/>
      <c r="P63" s="414"/>
      <c r="Q63" s="414"/>
      <c r="R63" s="414"/>
      <c r="S63" s="414"/>
      <c r="T63" s="414"/>
      <c r="U63" s="414"/>
      <c r="V63" s="414"/>
      <c r="W63" s="414"/>
      <c r="X63" s="414"/>
      <c r="Y63" s="414"/>
      <c r="Z63" s="414"/>
      <c r="AA63" s="414"/>
      <c r="AB63" s="414"/>
      <c r="AC63" s="414"/>
      <c r="AD63" s="414"/>
      <c r="AE63" s="414"/>
    </row>
    <row r="64" spans="6:31" ht="16.5" customHeight="1">
      <c r="F64" s="414"/>
      <c r="G64" s="414"/>
      <c r="H64" s="414"/>
      <c r="I64" s="414"/>
      <c r="J64" s="414"/>
      <c r="K64" s="414"/>
      <c r="L64" s="414"/>
      <c r="M64" s="414"/>
      <c r="N64" s="414"/>
      <c r="O64" s="414"/>
      <c r="P64" s="414"/>
      <c r="Q64" s="414"/>
      <c r="R64" s="414"/>
      <c r="S64" s="414"/>
      <c r="T64" s="414"/>
      <c r="U64" s="414"/>
      <c r="V64" s="414"/>
      <c r="W64" s="414"/>
      <c r="X64" s="414"/>
      <c r="Y64" s="414"/>
      <c r="Z64" s="414"/>
      <c r="AA64" s="414"/>
      <c r="AB64" s="414"/>
      <c r="AC64" s="414"/>
      <c r="AD64" s="414"/>
      <c r="AE64" s="414"/>
    </row>
    <row r="65" spans="6:31" ht="16.5" customHeight="1"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  <c r="AD65" s="414"/>
      <c r="AE65" s="414"/>
    </row>
    <row r="66" spans="6:31" ht="16.5" customHeight="1"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D66" s="414"/>
      <c r="AE66" s="414"/>
    </row>
    <row r="67" spans="6:31" ht="16.5" customHeight="1">
      <c r="F67" s="414"/>
      <c r="G67" s="414"/>
      <c r="H67" s="414"/>
      <c r="I67" s="414"/>
      <c r="J67" s="414"/>
      <c r="K67" s="414"/>
      <c r="L67" s="414"/>
      <c r="M67" s="414"/>
      <c r="N67" s="414"/>
      <c r="O67" s="414"/>
      <c r="P67" s="414"/>
      <c r="Q67" s="414"/>
      <c r="R67" s="414"/>
      <c r="S67" s="414"/>
      <c r="T67" s="414"/>
      <c r="U67" s="414"/>
      <c r="V67" s="414"/>
      <c r="W67" s="414"/>
      <c r="X67" s="414"/>
      <c r="Y67" s="414"/>
      <c r="Z67" s="414"/>
      <c r="AA67" s="414"/>
      <c r="AB67" s="414"/>
      <c r="AC67" s="414"/>
      <c r="AD67" s="414"/>
      <c r="AE67" s="414"/>
    </row>
    <row r="68" spans="6:31" ht="16.5" customHeight="1">
      <c r="F68" s="414"/>
      <c r="G68" s="414"/>
      <c r="H68" s="414"/>
      <c r="I68" s="414"/>
      <c r="J68" s="414"/>
      <c r="K68" s="414"/>
      <c r="L68" s="414"/>
      <c r="M68" s="414"/>
      <c r="N68" s="414"/>
      <c r="O68" s="414"/>
      <c r="P68" s="414"/>
      <c r="Q68" s="414"/>
      <c r="R68" s="414"/>
      <c r="S68" s="414"/>
      <c r="T68" s="414"/>
      <c r="U68" s="414"/>
      <c r="V68" s="414"/>
      <c r="W68" s="414"/>
      <c r="X68" s="414"/>
      <c r="Y68" s="414"/>
      <c r="Z68" s="414"/>
      <c r="AA68" s="414"/>
      <c r="AB68" s="414"/>
      <c r="AC68" s="414"/>
      <c r="AD68" s="414"/>
      <c r="AE68" s="414"/>
    </row>
    <row r="69" spans="6:31" ht="16.5" customHeight="1">
      <c r="F69" s="414"/>
      <c r="G69" s="414"/>
      <c r="H69" s="414"/>
      <c r="I69" s="414"/>
      <c r="J69" s="414"/>
      <c r="K69" s="414"/>
      <c r="L69" s="414"/>
      <c r="M69" s="414"/>
      <c r="N69" s="414"/>
      <c r="O69" s="414"/>
      <c r="P69" s="414"/>
      <c r="Q69" s="414"/>
      <c r="R69" s="414"/>
      <c r="S69" s="414"/>
      <c r="T69" s="414"/>
      <c r="U69" s="414"/>
      <c r="V69" s="414"/>
      <c r="W69" s="414"/>
      <c r="X69" s="414"/>
      <c r="Y69" s="414"/>
      <c r="Z69" s="414"/>
      <c r="AA69" s="414"/>
      <c r="AB69" s="414"/>
      <c r="AC69" s="414"/>
      <c r="AD69" s="414"/>
      <c r="AE69" s="414"/>
    </row>
    <row r="70" spans="6:31" ht="16.5" customHeight="1"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  <c r="AD70" s="414"/>
      <c r="AE70" s="414"/>
    </row>
    <row r="71" spans="6:31" ht="16.5" customHeight="1"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</row>
    <row r="72" spans="6:31" ht="16.5" customHeight="1">
      <c r="F72" s="414"/>
      <c r="G72" s="414"/>
      <c r="H72" s="414"/>
      <c r="I72" s="414"/>
      <c r="J72" s="414"/>
      <c r="K72" s="414"/>
      <c r="L72" s="414"/>
      <c r="M72" s="414"/>
      <c r="N72" s="414"/>
      <c r="O72" s="414"/>
      <c r="P72" s="414"/>
      <c r="Q72" s="414"/>
      <c r="R72" s="414"/>
      <c r="S72" s="414"/>
      <c r="T72" s="414"/>
      <c r="U72" s="414"/>
      <c r="V72" s="414"/>
      <c r="W72" s="414"/>
      <c r="X72" s="414"/>
      <c r="Y72" s="414"/>
      <c r="Z72" s="414"/>
      <c r="AA72" s="414"/>
      <c r="AB72" s="414"/>
      <c r="AC72" s="414"/>
      <c r="AD72" s="414"/>
      <c r="AE72" s="414"/>
    </row>
    <row r="73" spans="6:31" ht="16.5" customHeight="1">
      <c r="F73" s="414"/>
      <c r="G73" s="414"/>
      <c r="H73" s="414"/>
      <c r="I73" s="414"/>
      <c r="J73" s="414"/>
      <c r="K73" s="414"/>
      <c r="L73" s="414"/>
      <c r="M73" s="414"/>
      <c r="N73" s="414"/>
      <c r="O73" s="414"/>
      <c r="P73" s="414"/>
      <c r="Q73" s="414"/>
      <c r="R73" s="414"/>
      <c r="S73" s="414"/>
      <c r="T73" s="414"/>
      <c r="U73" s="414"/>
      <c r="V73" s="414"/>
      <c r="W73" s="414"/>
      <c r="X73" s="414"/>
      <c r="Y73" s="414"/>
      <c r="Z73" s="414"/>
      <c r="AA73" s="414"/>
      <c r="AB73" s="414"/>
      <c r="AC73" s="414"/>
      <c r="AD73" s="414"/>
      <c r="AE73" s="414"/>
    </row>
    <row r="74" spans="6:31" ht="16.5" customHeight="1">
      <c r="F74" s="414"/>
      <c r="G74" s="414"/>
      <c r="H74" s="414"/>
      <c r="I74" s="414"/>
      <c r="J74" s="414"/>
      <c r="K74" s="414"/>
      <c r="L74" s="414"/>
      <c r="M74" s="414"/>
      <c r="N74" s="414"/>
      <c r="O74" s="414"/>
      <c r="P74" s="414"/>
      <c r="Q74" s="414"/>
      <c r="R74" s="414"/>
      <c r="S74" s="414"/>
      <c r="T74" s="414"/>
      <c r="U74" s="414"/>
      <c r="V74" s="414"/>
      <c r="W74" s="414"/>
      <c r="X74" s="414"/>
      <c r="Y74" s="414"/>
      <c r="Z74" s="414"/>
      <c r="AA74" s="414"/>
      <c r="AB74" s="414"/>
      <c r="AC74" s="414"/>
      <c r="AD74" s="414"/>
      <c r="AE74" s="414"/>
    </row>
    <row r="75" spans="6:31" ht="16.5" customHeight="1"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  <c r="T75" s="414"/>
      <c r="U75" s="414"/>
      <c r="V75" s="414"/>
      <c r="W75" s="414"/>
      <c r="X75" s="414"/>
      <c r="Y75" s="414"/>
      <c r="Z75" s="414"/>
      <c r="AA75" s="414"/>
      <c r="AB75" s="414"/>
      <c r="AC75" s="414"/>
      <c r="AD75" s="414"/>
      <c r="AE75" s="414"/>
    </row>
    <row r="76" spans="6:31" ht="16.5" customHeight="1">
      <c r="F76" s="414"/>
      <c r="G76" s="414"/>
      <c r="H76" s="414"/>
      <c r="I76" s="414"/>
      <c r="J76" s="414"/>
      <c r="K76" s="414"/>
      <c r="L76" s="414"/>
      <c r="M76" s="414"/>
      <c r="N76" s="414"/>
      <c r="O76" s="414"/>
      <c r="P76" s="414"/>
      <c r="Q76" s="414"/>
      <c r="R76" s="414"/>
      <c r="S76" s="414"/>
      <c r="T76" s="414"/>
      <c r="U76" s="414"/>
      <c r="V76" s="414"/>
      <c r="W76" s="414"/>
      <c r="X76" s="414"/>
      <c r="Y76" s="414"/>
      <c r="Z76" s="414"/>
      <c r="AA76" s="414"/>
      <c r="AB76" s="414"/>
      <c r="AC76" s="414"/>
      <c r="AD76" s="414"/>
      <c r="AE76" s="414"/>
    </row>
    <row r="77" spans="6:31" ht="16.5" customHeight="1">
      <c r="F77" s="414"/>
      <c r="G77" s="414"/>
      <c r="H77" s="414"/>
      <c r="I77" s="414"/>
      <c r="J77" s="414"/>
      <c r="K77" s="414"/>
      <c r="L77" s="414"/>
      <c r="M77" s="414"/>
      <c r="N77" s="414"/>
      <c r="O77" s="414"/>
      <c r="P77" s="414"/>
      <c r="Q77" s="414"/>
      <c r="R77" s="414"/>
      <c r="S77" s="414"/>
      <c r="T77" s="414"/>
      <c r="U77" s="414"/>
      <c r="V77" s="414"/>
      <c r="W77" s="414"/>
      <c r="X77" s="414"/>
      <c r="Y77" s="414"/>
      <c r="Z77" s="414"/>
      <c r="AA77" s="414"/>
      <c r="AB77" s="414"/>
      <c r="AC77" s="414"/>
      <c r="AD77" s="414"/>
      <c r="AE77" s="414"/>
    </row>
    <row r="78" spans="6:31" ht="16.5" customHeight="1">
      <c r="F78" s="414"/>
      <c r="G78" s="414"/>
      <c r="H78" s="414"/>
      <c r="I78" s="414"/>
      <c r="J78" s="414"/>
      <c r="K78" s="414"/>
      <c r="L78" s="414"/>
      <c r="M78" s="414"/>
      <c r="N78" s="414"/>
      <c r="O78" s="414"/>
      <c r="P78" s="414"/>
      <c r="Q78" s="414"/>
      <c r="R78" s="414"/>
      <c r="S78" s="414"/>
      <c r="T78" s="414"/>
      <c r="U78" s="414"/>
      <c r="V78" s="414"/>
      <c r="W78" s="414"/>
      <c r="X78" s="414"/>
      <c r="Y78" s="414"/>
      <c r="Z78" s="414"/>
      <c r="AA78" s="414"/>
      <c r="AB78" s="414"/>
      <c r="AC78" s="414"/>
      <c r="AD78" s="414"/>
      <c r="AE78" s="414"/>
    </row>
    <row r="79" spans="6:31" ht="16.5" customHeight="1">
      <c r="F79" s="414"/>
      <c r="G79" s="414"/>
      <c r="H79" s="414"/>
      <c r="I79" s="414"/>
      <c r="J79" s="414"/>
      <c r="K79" s="414"/>
      <c r="L79" s="414"/>
      <c r="M79" s="414"/>
      <c r="N79" s="414"/>
      <c r="O79" s="414"/>
      <c r="P79" s="414"/>
      <c r="Q79" s="414"/>
      <c r="R79" s="414"/>
      <c r="S79" s="414"/>
      <c r="T79" s="414"/>
      <c r="U79" s="414"/>
      <c r="V79" s="414"/>
      <c r="W79" s="414"/>
      <c r="X79" s="414"/>
      <c r="Y79" s="414"/>
      <c r="Z79" s="414"/>
      <c r="AA79" s="414"/>
      <c r="AB79" s="414"/>
      <c r="AC79" s="414"/>
      <c r="AD79" s="414"/>
      <c r="AE79" s="414"/>
    </row>
    <row r="80" spans="6:31" ht="16.5" customHeight="1">
      <c r="F80" s="414"/>
      <c r="G80" s="414"/>
      <c r="H80" s="414"/>
      <c r="I80" s="414"/>
      <c r="J80" s="414"/>
      <c r="K80" s="414"/>
      <c r="L80" s="414"/>
      <c r="M80" s="414"/>
      <c r="N80" s="414"/>
      <c r="O80" s="414"/>
      <c r="P80" s="414"/>
      <c r="Q80" s="414"/>
      <c r="R80" s="414"/>
      <c r="S80" s="414"/>
      <c r="T80" s="414"/>
      <c r="U80" s="414"/>
      <c r="V80" s="414"/>
      <c r="W80" s="414"/>
      <c r="X80" s="414"/>
      <c r="Y80" s="414"/>
      <c r="Z80" s="414"/>
      <c r="AA80" s="414"/>
      <c r="AB80" s="414"/>
      <c r="AC80" s="414"/>
      <c r="AD80" s="414"/>
      <c r="AE80" s="414"/>
    </row>
    <row r="81" spans="6:31" ht="16.5" customHeight="1">
      <c r="F81" s="414"/>
      <c r="G81" s="414"/>
      <c r="H81" s="414"/>
      <c r="I81" s="414"/>
      <c r="J81" s="414"/>
      <c r="K81" s="414"/>
      <c r="L81" s="414"/>
      <c r="M81" s="414"/>
      <c r="N81" s="414"/>
      <c r="O81" s="414"/>
      <c r="P81" s="414"/>
      <c r="Q81" s="414"/>
      <c r="R81" s="414"/>
      <c r="S81" s="414"/>
      <c r="T81" s="414"/>
      <c r="U81" s="414"/>
      <c r="V81" s="414"/>
      <c r="W81" s="414"/>
      <c r="X81" s="414"/>
      <c r="Y81" s="414"/>
      <c r="Z81" s="414"/>
      <c r="AA81" s="414"/>
      <c r="AB81" s="414"/>
      <c r="AC81" s="414"/>
      <c r="AD81" s="414"/>
      <c r="AE81" s="414"/>
    </row>
    <row r="82" spans="6:31" ht="16.5" customHeight="1"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D82" s="414"/>
      <c r="AE82" s="414"/>
    </row>
    <row r="83" spans="6:31" ht="16.5" customHeight="1">
      <c r="F83" s="414"/>
      <c r="G83" s="414"/>
      <c r="H83" s="414"/>
      <c r="I83" s="414"/>
      <c r="J83" s="414"/>
      <c r="K83" s="414"/>
      <c r="L83" s="414"/>
      <c r="M83" s="414"/>
      <c r="N83" s="414"/>
      <c r="O83" s="414"/>
      <c r="P83" s="414"/>
      <c r="Q83" s="414"/>
      <c r="R83" s="414"/>
      <c r="S83" s="414"/>
      <c r="T83" s="414"/>
      <c r="U83" s="414"/>
      <c r="V83" s="414"/>
      <c r="W83" s="414"/>
      <c r="X83" s="414"/>
      <c r="Y83" s="414"/>
      <c r="Z83" s="414"/>
      <c r="AA83" s="414"/>
      <c r="AB83" s="414"/>
      <c r="AC83" s="414"/>
      <c r="AD83" s="414"/>
      <c r="AE83" s="414"/>
    </row>
    <row r="84" spans="6:31" ht="16.5" customHeight="1">
      <c r="F84" s="414"/>
      <c r="G84" s="414"/>
      <c r="H84" s="414"/>
      <c r="I84" s="414"/>
      <c r="J84" s="414"/>
      <c r="K84" s="414"/>
      <c r="L84" s="414"/>
      <c r="M84" s="414"/>
      <c r="N84" s="414"/>
      <c r="O84" s="414"/>
      <c r="P84" s="414"/>
      <c r="Q84" s="414"/>
      <c r="R84" s="414"/>
      <c r="S84" s="414"/>
      <c r="T84" s="414"/>
      <c r="U84" s="414"/>
      <c r="V84" s="414"/>
      <c r="W84" s="414"/>
      <c r="X84" s="414"/>
      <c r="Y84" s="414"/>
      <c r="Z84" s="414"/>
      <c r="AA84" s="414"/>
      <c r="AB84" s="414"/>
      <c r="AC84" s="414"/>
      <c r="AD84" s="414"/>
      <c r="AE84" s="414"/>
    </row>
    <row r="85" spans="6:31" ht="16.5" customHeight="1">
      <c r="F85" s="414"/>
      <c r="G85" s="414"/>
      <c r="H85" s="414"/>
      <c r="I85" s="414"/>
      <c r="J85" s="414"/>
      <c r="K85" s="414"/>
      <c r="L85" s="414"/>
      <c r="M85" s="414"/>
      <c r="N85" s="414"/>
      <c r="O85" s="414"/>
      <c r="P85" s="414"/>
      <c r="Q85" s="414"/>
      <c r="R85" s="414"/>
      <c r="S85" s="414"/>
      <c r="T85" s="414"/>
      <c r="U85" s="414"/>
      <c r="V85" s="414"/>
      <c r="W85" s="414"/>
      <c r="X85" s="414"/>
      <c r="Y85" s="414"/>
      <c r="Z85" s="414"/>
      <c r="AA85" s="414"/>
      <c r="AB85" s="414"/>
      <c r="AC85" s="414"/>
      <c r="AD85" s="414"/>
      <c r="AE85" s="414"/>
    </row>
    <row r="86" spans="6:31" ht="16.5" customHeight="1">
      <c r="F86" s="414"/>
      <c r="G86" s="414"/>
      <c r="H86" s="414"/>
      <c r="I86" s="414"/>
      <c r="J86" s="414"/>
      <c r="K86" s="414"/>
      <c r="L86" s="414"/>
      <c r="M86" s="414"/>
      <c r="N86" s="414"/>
      <c r="O86" s="414"/>
      <c r="P86" s="414"/>
      <c r="Q86" s="414"/>
      <c r="R86" s="414"/>
      <c r="S86" s="414"/>
      <c r="T86" s="414"/>
      <c r="U86" s="414"/>
      <c r="V86" s="414"/>
      <c r="W86" s="414"/>
      <c r="X86" s="414"/>
      <c r="Y86" s="414"/>
      <c r="Z86" s="414"/>
      <c r="AA86" s="414"/>
      <c r="AB86" s="414"/>
      <c r="AC86" s="414"/>
      <c r="AD86" s="414"/>
      <c r="AE86" s="414"/>
    </row>
    <row r="87" spans="6:31" ht="16.5" customHeight="1">
      <c r="F87" s="414"/>
      <c r="G87" s="414"/>
      <c r="H87" s="414"/>
      <c r="I87" s="414"/>
      <c r="J87" s="414"/>
      <c r="K87" s="414"/>
      <c r="L87" s="414"/>
      <c r="M87" s="414"/>
      <c r="N87" s="414"/>
      <c r="O87" s="414"/>
      <c r="P87" s="414"/>
      <c r="Q87" s="414"/>
      <c r="R87" s="414"/>
      <c r="S87" s="414"/>
      <c r="T87" s="414"/>
      <c r="U87" s="414"/>
      <c r="V87" s="414"/>
      <c r="W87" s="414"/>
      <c r="X87" s="414"/>
      <c r="Y87" s="414"/>
      <c r="Z87" s="414"/>
      <c r="AA87" s="414"/>
      <c r="AB87" s="414"/>
      <c r="AC87" s="414"/>
      <c r="AD87" s="414"/>
      <c r="AE87" s="414"/>
    </row>
    <row r="88" spans="6:31" ht="16.5" customHeight="1">
      <c r="F88" s="414"/>
      <c r="G88" s="414"/>
      <c r="H88" s="414"/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14"/>
      <c r="T88" s="414"/>
      <c r="U88" s="414"/>
      <c r="V88" s="414"/>
      <c r="W88" s="414"/>
      <c r="X88" s="414"/>
      <c r="Y88" s="414"/>
      <c r="Z88" s="414"/>
      <c r="AA88" s="414"/>
      <c r="AB88" s="414"/>
      <c r="AC88" s="414"/>
      <c r="AD88" s="414"/>
      <c r="AE88" s="414"/>
    </row>
    <row r="89" spans="6:31" ht="16.5" customHeight="1">
      <c r="F89" s="414"/>
      <c r="G89" s="414"/>
      <c r="H89" s="414"/>
      <c r="I89" s="414"/>
      <c r="J89" s="414"/>
      <c r="K89" s="414"/>
      <c r="L89" s="414"/>
      <c r="M89" s="414"/>
      <c r="N89" s="414"/>
      <c r="O89" s="414"/>
      <c r="P89" s="414"/>
      <c r="Q89" s="414"/>
      <c r="R89" s="414"/>
      <c r="S89" s="414"/>
      <c r="T89" s="414"/>
      <c r="U89" s="414"/>
      <c r="V89" s="414"/>
      <c r="W89" s="414"/>
      <c r="X89" s="414"/>
      <c r="Y89" s="414"/>
      <c r="Z89" s="414"/>
      <c r="AA89" s="414"/>
      <c r="AB89" s="414"/>
      <c r="AC89" s="414"/>
      <c r="AD89" s="414"/>
      <c r="AE89" s="414"/>
    </row>
    <row r="90" spans="6:31" ht="16.5" customHeight="1">
      <c r="F90" s="414"/>
      <c r="G90" s="414"/>
      <c r="H90" s="414"/>
      <c r="I90" s="414"/>
      <c r="J90" s="414"/>
      <c r="K90" s="414"/>
      <c r="L90" s="414"/>
      <c r="M90" s="414"/>
      <c r="N90" s="414"/>
      <c r="O90" s="414"/>
      <c r="P90" s="414"/>
      <c r="Q90" s="414"/>
      <c r="R90" s="414"/>
      <c r="S90" s="414"/>
      <c r="T90" s="414"/>
      <c r="U90" s="414"/>
      <c r="V90" s="414"/>
      <c r="W90" s="414"/>
      <c r="X90" s="414"/>
      <c r="Y90" s="414"/>
      <c r="Z90" s="414"/>
      <c r="AA90" s="414"/>
      <c r="AB90" s="414"/>
      <c r="AC90" s="414"/>
      <c r="AD90" s="414"/>
      <c r="AE90" s="414"/>
    </row>
    <row r="91" spans="6:31" ht="16.5" customHeight="1">
      <c r="F91" s="414"/>
      <c r="G91" s="414"/>
      <c r="H91" s="414"/>
      <c r="I91" s="414"/>
      <c r="J91" s="414"/>
      <c r="K91" s="414"/>
      <c r="L91" s="414"/>
      <c r="M91" s="414"/>
      <c r="N91" s="414"/>
      <c r="O91" s="414"/>
      <c r="P91" s="414"/>
      <c r="Q91" s="414"/>
      <c r="R91" s="414"/>
      <c r="S91" s="414"/>
      <c r="T91" s="414"/>
      <c r="U91" s="414"/>
      <c r="V91" s="414"/>
      <c r="W91" s="414"/>
      <c r="X91" s="414"/>
      <c r="Y91" s="414"/>
      <c r="Z91" s="414"/>
      <c r="AA91" s="414"/>
      <c r="AB91" s="414"/>
      <c r="AC91" s="414"/>
      <c r="AD91" s="414"/>
      <c r="AE91" s="414"/>
    </row>
    <row r="92" spans="6:31" ht="16.5" customHeight="1">
      <c r="F92" s="414"/>
      <c r="G92" s="414"/>
      <c r="H92" s="414"/>
      <c r="I92" s="414"/>
      <c r="J92" s="414"/>
      <c r="K92" s="414"/>
      <c r="L92" s="414"/>
      <c r="M92" s="414"/>
      <c r="N92" s="414"/>
      <c r="O92" s="414"/>
      <c r="P92" s="414"/>
      <c r="Q92" s="414"/>
      <c r="R92" s="414"/>
      <c r="S92" s="414"/>
      <c r="T92" s="414"/>
      <c r="U92" s="414"/>
      <c r="V92" s="414"/>
      <c r="W92" s="414"/>
      <c r="X92" s="414"/>
      <c r="Y92" s="414"/>
      <c r="Z92" s="414"/>
      <c r="AA92" s="414"/>
      <c r="AB92" s="414"/>
      <c r="AC92" s="414"/>
      <c r="AD92" s="414"/>
      <c r="AE92" s="414"/>
    </row>
    <row r="93" spans="6:31" ht="16.5" customHeight="1">
      <c r="F93" s="414"/>
      <c r="G93" s="414"/>
      <c r="H93" s="414"/>
      <c r="I93" s="414"/>
      <c r="J93" s="414"/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14"/>
      <c r="V93" s="414"/>
      <c r="W93" s="414"/>
      <c r="X93" s="414"/>
      <c r="Y93" s="414"/>
      <c r="Z93" s="414"/>
      <c r="AA93" s="414"/>
      <c r="AB93" s="414"/>
      <c r="AC93" s="414"/>
      <c r="AD93" s="414"/>
      <c r="AE93" s="414"/>
    </row>
    <row r="94" spans="6:31" ht="16.5" customHeight="1">
      <c r="F94" s="414"/>
      <c r="G94" s="414"/>
      <c r="H94" s="414"/>
      <c r="I94" s="414"/>
      <c r="J94" s="414"/>
      <c r="K94" s="414"/>
      <c r="L94" s="414"/>
      <c r="M94" s="414"/>
      <c r="N94" s="414"/>
      <c r="O94" s="414"/>
      <c r="P94" s="414"/>
      <c r="Q94" s="414"/>
      <c r="R94" s="414"/>
      <c r="S94" s="414"/>
      <c r="T94" s="414"/>
      <c r="U94" s="414"/>
      <c r="V94" s="414"/>
      <c r="W94" s="414"/>
      <c r="X94" s="414"/>
      <c r="Y94" s="414"/>
      <c r="Z94" s="414"/>
      <c r="AA94" s="414"/>
      <c r="AB94" s="414"/>
      <c r="AC94" s="414"/>
      <c r="AD94" s="414"/>
      <c r="AE94" s="414"/>
    </row>
    <row r="95" spans="6:31" ht="16.5" customHeight="1">
      <c r="F95" s="414"/>
      <c r="G95" s="414"/>
      <c r="H95" s="414"/>
      <c r="I95" s="414"/>
      <c r="J95" s="414"/>
      <c r="K95" s="414"/>
      <c r="L95" s="414"/>
      <c r="M95" s="414"/>
      <c r="N95" s="414"/>
      <c r="O95" s="414"/>
      <c r="P95" s="414"/>
      <c r="Q95" s="414"/>
      <c r="R95" s="414"/>
      <c r="S95" s="414"/>
      <c r="T95" s="414"/>
      <c r="U95" s="414"/>
      <c r="V95" s="414"/>
      <c r="W95" s="414"/>
      <c r="X95" s="414"/>
      <c r="Y95" s="414"/>
      <c r="Z95" s="414"/>
      <c r="AA95" s="414"/>
      <c r="AB95" s="414"/>
      <c r="AC95" s="414"/>
      <c r="AD95" s="414"/>
      <c r="AE95" s="414"/>
    </row>
    <row r="96" spans="6:31" ht="16.5" customHeight="1">
      <c r="F96" s="414"/>
      <c r="G96" s="414"/>
      <c r="H96" s="414"/>
      <c r="I96" s="414"/>
      <c r="J96" s="414"/>
      <c r="K96" s="414"/>
      <c r="L96" s="414"/>
      <c r="M96" s="414"/>
      <c r="N96" s="414"/>
      <c r="O96" s="414"/>
      <c r="P96" s="414"/>
      <c r="Q96" s="414"/>
      <c r="R96" s="414"/>
      <c r="S96" s="414"/>
      <c r="T96" s="414"/>
      <c r="U96" s="414"/>
      <c r="V96" s="414"/>
      <c r="W96" s="414"/>
      <c r="X96" s="414"/>
      <c r="Y96" s="414"/>
      <c r="Z96" s="414"/>
      <c r="AA96" s="414"/>
      <c r="AB96" s="414"/>
      <c r="AC96" s="414"/>
      <c r="AD96" s="414"/>
      <c r="AE96" s="414"/>
    </row>
    <row r="97" spans="6:31" ht="16.5" customHeight="1">
      <c r="F97" s="414"/>
      <c r="G97" s="414"/>
      <c r="H97" s="414"/>
      <c r="I97" s="414"/>
      <c r="J97" s="414"/>
      <c r="K97" s="414"/>
      <c r="L97" s="414"/>
      <c r="M97" s="414"/>
      <c r="N97" s="414"/>
      <c r="O97" s="414"/>
      <c r="P97" s="414"/>
      <c r="Q97" s="414"/>
      <c r="R97" s="414"/>
      <c r="S97" s="414"/>
      <c r="T97" s="414"/>
      <c r="U97" s="414"/>
      <c r="V97" s="414"/>
      <c r="W97" s="414"/>
      <c r="X97" s="414"/>
      <c r="Y97" s="414"/>
      <c r="Z97" s="414"/>
      <c r="AA97" s="414"/>
      <c r="AB97" s="414"/>
      <c r="AC97" s="414"/>
      <c r="AD97" s="414"/>
      <c r="AE97" s="414"/>
    </row>
    <row r="98" spans="6:31" ht="16.5" customHeight="1"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D98" s="414"/>
      <c r="AE98" s="414"/>
    </row>
    <row r="99" spans="6:31" ht="16.5" customHeight="1">
      <c r="F99" s="414"/>
      <c r="G99" s="414"/>
      <c r="H99" s="414"/>
      <c r="I99" s="414"/>
      <c r="J99" s="414"/>
      <c r="K99" s="414"/>
      <c r="L99" s="414"/>
      <c r="M99" s="414"/>
      <c r="N99" s="414"/>
      <c r="O99" s="414"/>
      <c r="P99" s="414"/>
      <c r="Q99" s="414"/>
      <c r="R99" s="414"/>
      <c r="S99" s="414"/>
      <c r="T99" s="414"/>
      <c r="U99" s="414"/>
      <c r="V99" s="414"/>
      <c r="W99" s="414"/>
      <c r="X99" s="414"/>
      <c r="Y99" s="414"/>
      <c r="Z99" s="414"/>
      <c r="AA99" s="414"/>
      <c r="AB99" s="414"/>
      <c r="AC99" s="414"/>
      <c r="AD99" s="414"/>
      <c r="AE99" s="414"/>
    </row>
    <row r="100" spans="6:31" ht="16.5" customHeight="1">
      <c r="F100" s="414"/>
      <c r="G100" s="414"/>
      <c r="H100" s="414"/>
      <c r="I100" s="414"/>
      <c r="J100" s="414"/>
      <c r="K100" s="414"/>
      <c r="L100" s="414"/>
      <c r="M100" s="414"/>
      <c r="N100" s="414"/>
      <c r="O100" s="414"/>
      <c r="P100" s="414"/>
      <c r="Q100" s="414"/>
      <c r="R100" s="414"/>
      <c r="S100" s="414"/>
      <c r="T100" s="414"/>
      <c r="U100" s="414"/>
      <c r="V100" s="414"/>
      <c r="W100" s="414"/>
      <c r="X100" s="414"/>
      <c r="Y100" s="414"/>
      <c r="Z100" s="414"/>
      <c r="AA100" s="414"/>
      <c r="AB100" s="414"/>
      <c r="AC100" s="414"/>
      <c r="AD100" s="414"/>
      <c r="AE100" s="414"/>
    </row>
    <row r="101" spans="6:31" ht="16.5" customHeight="1">
      <c r="F101" s="414"/>
      <c r="G101" s="414"/>
      <c r="H101" s="414"/>
      <c r="I101" s="414"/>
      <c r="J101" s="414"/>
      <c r="K101" s="414"/>
      <c r="L101" s="414"/>
      <c r="M101" s="414"/>
      <c r="N101" s="414"/>
      <c r="O101" s="414"/>
      <c r="P101" s="414"/>
      <c r="Q101" s="414"/>
      <c r="R101" s="414"/>
      <c r="S101" s="414"/>
      <c r="T101" s="414"/>
      <c r="U101" s="414"/>
      <c r="V101" s="414"/>
      <c r="W101" s="414"/>
      <c r="X101" s="414"/>
      <c r="Y101" s="414"/>
      <c r="Z101" s="414"/>
      <c r="AA101" s="414"/>
      <c r="AB101" s="414"/>
      <c r="AC101" s="414"/>
      <c r="AD101" s="414"/>
      <c r="AE101" s="414"/>
    </row>
    <row r="102" spans="6:31" ht="16.5" customHeight="1">
      <c r="F102" s="414"/>
      <c r="G102" s="414"/>
      <c r="H102" s="414"/>
      <c r="I102" s="414"/>
      <c r="J102" s="414"/>
      <c r="K102" s="414"/>
      <c r="L102" s="414"/>
      <c r="M102" s="414"/>
      <c r="N102" s="414"/>
      <c r="O102" s="414"/>
      <c r="P102" s="414"/>
      <c r="Q102" s="414"/>
      <c r="R102" s="414"/>
      <c r="S102" s="414"/>
      <c r="T102" s="414"/>
      <c r="U102" s="414"/>
      <c r="V102" s="414"/>
      <c r="W102" s="414"/>
      <c r="X102" s="414"/>
      <c r="Y102" s="414"/>
      <c r="Z102" s="414"/>
      <c r="AA102" s="414"/>
      <c r="AB102" s="414"/>
      <c r="AC102" s="414"/>
      <c r="AD102" s="414"/>
      <c r="AE102" s="414"/>
    </row>
    <row r="103" spans="6:31" ht="16.5" customHeight="1">
      <c r="F103" s="414"/>
      <c r="G103" s="414"/>
      <c r="H103" s="414"/>
      <c r="I103" s="414"/>
      <c r="J103" s="414"/>
      <c r="K103" s="414"/>
      <c r="L103" s="414"/>
      <c r="M103" s="414"/>
      <c r="N103" s="414"/>
      <c r="O103" s="414"/>
      <c r="P103" s="414"/>
      <c r="Q103" s="414"/>
      <c r="R103" s="414"/>
      <c r="S103" s="414"/>
      <c r="T103" s="414"/>
      <c r="U103" s="414"/>
      <c r="V103" s="414"/>
      <c r="W103" s="414"/>
      <c r="X103" s="414"/>
      <c r="Y103" s="414"/>
      <c r="Z103" s="414"/>
      <c r="AA103" s="414"/>
      <c r="AB103" s="414"/>
      <c r="AC103" s="414"/>
      <c r="AD103" s="414"/>
      <c r="AE103" s="414"/>
    </row>
    <row r="104" spans="6:31" ht="16.5" customHeight="1">
      <c r="F104" s="414"/>
      <c r="G104" s="414"/>
      <c r="H104" s="414"/>
      <c r="I104" s="414"/>
      <c r="J104" s="414"/>
      <c r="K104" s="414"/>
      <c r="L104" s="414"/>
      <c r="M104" s="414"/>
      <c r="N104" s="414"/>
      <c r="O104" s="414"/>
      <c r="P104" s="414"/>
      <c r="Q104" s="414"/>
      <c r="R104" s="414"/>
      <c r="S104" s="414"/>
      <c r="T104" s="414"/>
      <c r="U104" s="414"/>
      <c r="V104" s="414"/>
      <c r="W104" s="414"/>
      <c r="X104" s="414"/>
      <c r="Y104" s="414"/>
      <c r="Z104" s="414"/>
      <c r="AA104" s="414"/>
      <c r="AB104" s="414"/>
      <c r="AC104" s="414"/>
      <c r="AD104" s="414"/>
      <c r="AE104" s="414"/>
    </row>
    <row r="105" spans="6:31" ht="16.5" customHeight="1">
      <c r="F105" s="414"/>
      <c r="G105" s="414"/>
      <c r="H105" s="414"/>
      <c r="I105" s="414"/>
      <c r="J105" s="414"/>
      <c r="K105" s="414"/>
      <c r="L105" s="414"/>
      <c r="M105" s="414"/>
      <c r="N105" s="414"/>
      <c r="O105" s="414"/>
      <c r="P105" s="414"/>
      <c r="Q105" s="414"/>
      <c r="R105" s="414"/>
      <c r="S105" s="414"/>
      <c r="T105" s="414"/>
      <c r="U105" s="414"/>
      <c r="V105" s="414"/>
      <c r="W105" s="414"/>
      <c r="X105" s="414"/>
      <c r="Y105" s="414"/>
      <c r="Z105" s="414"/>
      <c r="AA105" s="414"/>
      <c r="AB105" s="414"/>
      <c r="AC105" s="414"/>
      <c r="AD105" s="414"/>
      <c r="AE105" s="414"/>
    </row>
    <row r="106" spans="6:31" ht="16.5" customHeight="1">
      <c r="F106" s="414"/>
      <c r="G106" s="414"/>
      <c r="H106" s="414"/>
      <c r="I106" s="414"/>
      <c r="J106" s="414"/>
      <c r="K106" s="414"/>
      <c r="L106" s="414"/>
      <c r="M106" s="414"/>
      <c r="N106" s="414"/>
      <c r="O106" s="414"/>
      <c r="P106" s="414"/>
      <c r="Q106" s="414"/>
      <c r="R106" s="414"/>
      <c r="S106" s="414"/>
      <c r="T106" s="414"/>
      <c r="U106" s="414"/>
      <c r="V106" s="414"/>
      <c r="W106" s="414"/>
      <c r="X106" s="414"/>
      <c r="Y106" s="414"/>
      <c r="Z106" s="414"/>
      <c r="AA106" s="414"/>
      <c r="AB106" s="414"/>
      <c r="AC106" s="414"/>
      <c r="AD106" s="414"/>
      <c r="AE106" s="414"/>
    </row>
    <row r="107" spans="6:31" ht="16.5" customHeight="1">
      <c r="F107" s="414"/>
      <c r="G107" s="414"/>
      <c r="H107" s="414"/>
      <c r="I107" s="414"/>
      <c r="J107" s="414"/>
      <c r="K107" s="414"/>
      <c r="L107" s="414"/>
      <c r="M107" s="414"/>
      <c r="N107" s="414"/>
      <c r="O107" s="414"/>
      <c r="P107" s="414"/>
      <c r="Q107" s="414"/>
      <c r="R107" s="414"/>
      <c r="S107" s="414"/>
      <c r="T107" s="414"/>
      <c r="U107" s="414"/>
      <c r="V107" s="414"/>
      <c r="W107" s="414"/>
      <c r="X107" s="414"/>
      <c r="Y107" s="414"/>
      <c r="Z107" s="414"/>
      <c r="AA107" s="414"/>
      <c r="AB107" s="414"/>
      <c r="AC107" s="414"/>
      <c r="AD107" s="414"/>
      <c r="AE107" s="414"/>
    </row>
    <row r="108" spans="6:31" ht="16.5" customHeight="1">
      <c r="F108" s="414"/>
      <c r="G108" s="414"/>
      <c r="H108" s="414"/>
      <c r="I108" s="414"/>
      <c r="J108" s="414"/>
      <c r="K108" s="414"/>
      <c r="L108" s="414"/>
      <c r="M108" s="414"/>
      <c r="N108" s="414"/>
      <c r="O108" s="414"/>
      <c r="P108" s="414"/>
      <c r="Q108" s="414"/>
      <c r="R108" s="414"/>
      <c r="S108" s="414"/>
      <c r="T108" s="414"/>
      <c r="U108" s="414"/>
      <c r="V108" s="414"/>
      <c r="W108" s="414"/>
      <c r="X108" s="414"/>
      <c r="Y108" s="414"/>
      <c r="Z108" s="414"/>
      <c r="AA108" s="414"/>
      <c r="AB108" s="414"/>
      <c r="AC108" s="414"/>
      <c r="AD108" s="414"/>
      <c r="AE108" s="414"/>
    </row>
    <row r="109" spans="6:31" ht="16.5" customHeight="1">
      <c r="F109" s="414"/>
      <c r="G109" s="414"/>
      <c r="H109" s="414"/>
      <c r="I109" s="414"/>
      <c r="J109" s="414"/>
      <c r="K109" s="414"/>
      <c r="L109" s="414"/>
      <c r="M109" s="414"/>
      <c r="N109" s="414"/>
      <c r="O109" s="414"/>
      <c r="P109" s="414"/>
      <c r="Q109" s="414"/>
      <c r="R109" s="414"/>
      <c r="S109" s="414"/>
      <c r="T109" s="414"/>
      <c r="U109" s="414"/>
      <c r="V109" s="414"/>
      <c r="W109" s="414"/>
      <c r="X109" s="414"/>
      <c r="Y109" s="414"/>
      <c r="Z109" s="414"/>
      <c r="AA109" s="414"/>
      <c r="AB109" s="414"/>
      <c r="AC109" s="414"/>
      <c r="AD109" s="414"/>
      <c r="AE109" s="414"/>
    </row>
    <row r="110" spans="6:31" ht="16.5" customHeight="1">
      <c r="F110" s="414"/>
      <c r="G110" s="414"/>
      <c r="H110" s="414"/>
      <c r="I110" s="414"/>
      <c r="J110" s="414"/>
      <c r="K110" s="414"/>
      <c r="L110" s="414"/>
      <c r="M110" s="414"/>
      <c r="N110" s="414"/>
      <c r="O110" s="414"/>
      <c r="P110" s="414"/>
      <c r="Q110" s="414"/>
      <c r="R110" s="414"/>
      <c r="S110" s="414"/>
      <c r="T110" s="414"/>
      <c r="U110" s="414"/>
      <c r="V110" s="414"/>
      <c r="W110" s="414"/>
      <c r="X110" s="414"/>
      <c r="Y110" s="414"/>
      <c r="Z110" s="414"/>
      <c r="AA110" s="414"/>
      <c r="AB110" s="414"/>
      <c r="AC110" s="414"/>
      <c r="AD110" s="414"/>
      <c r="AE110" s="414"/>
    </row>
    <row r="111" spans="6:31" ht="16.5" customHeight="1">
      <c r="F111" s="414"/>
      <c r="G111" s="414"/>
      <c r="H111" s="414"/>
      <c r="I111" s="414"/>
      <c r="J111" s="414"/>
      <c r="K111" s="414"/>
      <c r="L111" s="414"/>
      <c r="M111" s="414"/>
      <c r="N111" s="414"/>
      <c r="O111" s="414"/>
      <c r="P111" s="414"/>
      <c r="Q111" s="414"/>
      <c r="R111" s="414"/>
      <c r="S111" s="414"/>
      <c r="T111" s="414"/>
      <c r="U111" s="414"/>
      <c r="V111" s="414"/>
      <c r="W111" s="414"/>
      <c r="X111" s="414"/>
      <c r="Y111" s="414"/>
      <c r="Z111" s="414"/>
      <c r="AA111" s="414"/>
      <c r="AB111" s="414"/>
      <c r="AC111" s="414"/>
      <c r="AD111" s="414"/>
      <c r="AE111" s="414"/>
    </row>
    <row r="112" spans="6:31" ht="16.5" customHeight="1">
      <c r="F112" s="414"/>
      <c r="G112" s="414"/>
      <c r="H112" s="414"/>
      <c r="I112" s="414"/>
      <c r="J112" s="414"/>
      <c r="K112" s="414"/>
      <c r="L112" s="414"/>
      <c r="M112" s="414"/>
      <c r="N112" s="414"/>
      <c r="O112" s="414"/>
      <c r="P112" s="414"/>
      <c r="Q112" s="414"/>
      <c r="R112" s="414"/>
      <c r="S112" s="414"/>
      <c r="T112" s="414"/>
      <c r="U112" s="414"/>
      <c r="V112" s="414"/>
      <c r="W112" s="414"/>
      <c r="X112" s="414"/>
      <c r="Y112" s="414"/>
      <c r="Z112" s="414"/>
      <c r="AA112" s="414"/>
      <c r="AB112" s="414"/>
      <c r="AC112" s="414"/>
      <c r="AD112" s="414"/>
      <c r="AE112" s="414"/>
    </row>
    <row r="113" spans="6:31" ht="16.5" customHeight="1">
      <c r="F113" s="414"/>
      <c r="G113" s="414"/>
      <c r="H113" s="414"/>
      <c r="I113" s="414"/>
      <c r="J113" s="414"/>
      <c r="K113" s="414"/>
      <c r="L113" s="414"/>
      <c r="M113" s="414"/>
      <c r="N113" s="414"/>
      <c r="O113" s="414"/>
      <c r="P113" s="414"/>
      <c r="Q113" s="414"/>
      <c r="R113" s="414"/>
      <c r="S113" s="414"/>
      <c r="T113" s="414"/>
      <c r="U113" s="414"/>
      <c r="V113" s="414"/>
      <c r="W113" s="414"/>
      <c r="X113" s="414"/>
      <c r="Y113" s="414"/>
      <c r="Z113" s="414"/>
      <c r="AA113" s="414"/>
      <c r="AB113" s="414"/>
      <c r="AC113" s="414"/>
      <c r="AD113" s="414"/>
      <c r="AE113" s="414"/>
    </row>
    <row r="114" spans="6:31" ht="16.5" customHeight="1"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4"/>
      <c r="Z114" s="414"/>
      <c r="AA114" s="414"/>
      <c r="AB114" s="414"/>
      <c r="AC114" s="414"/>
      <c r="AD114" s="414"/>
      <c r="AE114" s="414"/>
    </row>
    <row r="115" spans="6:31" ht="16.5" customHeight="1">
      <c r="F115" s="414"/>
      <c r="G115" s="414"/>
      <c r="H115" s="414"/>
      <c r="I115" s="414"/>
      <c r="J115" s="414"/>
      <c r="K115" s="414"/>
      <c r="L115" s="414"/>
      <c r="M115" s="414"/>
      <c r="N115" s="414"/>
      <c r="O115" s="414"/>
      <c r="P115" s="414"/>
      <c r="Q115" s="414"/>
      <c r="R115" s="414"/>
      <c r="S115" s="414"/>
      <c r="T115" s="414"/>
      <c r="U115" s="414"/>
      <c r="V115" s="414"/>
      <c r="W115" s="414"/>
      <c r="X115" s="414"/>
      <c r="Y115" s="414"/>
      <c r="Z115" s="414"/>
      <c r="AA115" s="414"/>
      <c r="AB115" s="414"/>
      <c r="AC115" s="414"/>
      <c r="AD115" s="414"/>
      <c r="AE115" s="414"/>
    </row>
    <row r="116" spans="6:31" ht="16.5" customHeight="1">
      <c r="F116" s="414"/>
      <c r="G116" s="414"/>
      <c r="H116" s="414"/>
      <c r="I116" s="414"/>
      <c r="J116" s="414"/>
      <c r="K116" s="414"/>
      <c r="L116" s="414"/>
      <c r="M116" s="414"/>
      <c r="N116" s="414"/>
      <c r="O116" s="414"/>
      <c r="P116" s="414"/>
      <c r="Q116" s="414"/>
      <c r="R116" s="414"/>
      <c r="S116" s="414"/>
      <c r="T116" s="414"/>
      <c r="U116" s="414"/>
      <c r="V116" s="414"/>
      <c r="W116" s="414"/>
      <c r="X116" s="414"/>
      <c r="Y116" s="414"/>
      <c r="Z116" s="414"/>
      <c r="AA116" s="414"/>
      <c r="AB116" s="414"/>
      <c r="AC116" s="414"/>
      <c r="AD116" s="414"/>
      <c r="AE116" s="414"/>
    </row>
    <row r="117" spans="6:31" ht="16.5" customHeight="1">
      <c r="F117" s="414"/>
      <c r="G117" s="414"/>
      <c r="H117" s="414"/>
      <c r="I117" s="414"/>
      <c r="J117" s="414"/>
      <c r="K117" s="414"/>
      <c r="L117" s="414"/>
      <c r="M117" s="414"/>
      <c r="N117" s="414"/>
      <c r="O117" s="414"/>
      <c r="P117" s="414"/>
      <c r="Q117" s="414"/>
      <c r="R117" s="414"/>
      <c r="S117" s="414"/>
      <c r="T117" s="414"/>
      <c r="U117" s="414"/>
      <c r="V117" s="414"/>
      <c r="W117" s="414"/>
      <c r="X117" s="414"/>
      <c r="Y117" s="414"/>
      <c r="Z117" s="414"/>
      <c r="AA117" s="414"/>
      <c r="AB117" s="414"/>
      <c r="AC117" s="414"/>
      <c r="AD117" s="414"/>
      <c r="AE117" s="414"/>
    </row>
    <row r="118" spans="6:31" ht="16.5" customHeight="1">
      <c r="F118" s="414"/>
      <c r="G118" s="414"/>
      <c r="H118" s="414"/>
      <c r="I118" s="414"/>
      <c r="J118" s="414"/>
      <c r="K118" s="414"/>
      <c r="L118" s="414"/>
      <c r="M118" s="414"/>
      <c r="N118" s="414"/>
      <c r="O118" s="414"/>
      <c r="P118" s="414"/>
      <c r="Q118" s="414"/>
      <c r="R118" s="414"/>
      <c r="S118" s="414"/>
      <c r="T118" s="414"/>
      <c r="U118" s="414"/>
      <c r="V118" s="414"/>
      <c r="W118" s="414"/>
      <c r="X118" s="414"/>
      <c r="Y118" s="414"/>
      <c r="Z118" s="414"/>
      <c r="AA118" s="414"/>
      <c r="AB118" s="414"/>
      <c r="AC118" s="414"/>
      <c r="AD118" s="414"/>
      <c r="AE118" s="414"/>
    </row>
    <row r="119" spans="6:31" ht="16.5" customHeight="1">
      <c r="F119" s="414"/>
      <c r="G119" s="414"/>
      <c r="H119" s="414"/>
      <c r="I119" s="414"/>
      <c r="J119" s="414"/>
      <c r="K119" s="414"/>
      <c r="L119" s="414"/>
      <c r="M119" s="414"/>
      <c r="N119" s="414"/>
      <c r="O119" s="414"/>
      <c r="P119" s="414"/>
      <c r="Q119" s="414"/>
      <c r="R119" s="414"/>
      <c r="S119" s="414"/>
      <c r="T119" s="414"/>
      <c r="U119" s="414"/>
      <c r="V119" s="414"/>
      <c r="W119" s="414"/>
      <c r="X119" s="414"/>
      <c r="Y119" s="414"/>
      <c r="Z119" s="414"/>
      <c r="AA119" s="414"/>
      <c r="AB119" s="414"/>
      <c r="AC119" s="414"/>
      <c r="AD119" s="414"/>
      <c r="AE119" s="414"/>
    </row>
    <row r="120" spans="6:31" ht="16.5" customHeight="1">
      <c r="F120" s="414"/>
      <c r="G120" s="414"/>
      <c r="H120" s="414"/>
      <c r="I120" s="414"/>
      <c r="J120" s="414"/>
      <c r="K120" s="414"/>
      <c r="L120" s="414"/>
      <c r="M120" s="414"/>
      <c r="N120" s="414"/>
      <c r="O120" s="414"/>
      <c r="P120" s="414"/>
      <c r="Q120" s="414"/>
      <c r="R120" s="414"/>
      <c r="S120" s="414"/>
      <c r="T120" s="414"/>
      <c r="U120" s="414"/>
      <c r="V120" s="414"/>
      <c r="W120" s="414"/>
      <c r="X120" s="414"/>
      <c r="Y120" s="414"/>
      <c r="Z120" s="414"/>
      <c r="AA120" s="414"/>
      <c r="AB120" s="414"/>
      <c r="AC120" s="414"/>
      <c r="AD120" s="414"/>
      <c r="AE120" s="414"/>
    </row>
    <row r="121" spans="6:31" ht="16.5" customHeight="1">
      <c r="F121" s="414"/>
      <c r="G121" s="414"/>
      <c r="H121" s="414"/>
      <c r="I121" s="414"/>
      <c r="J121" s="414"/>
      <c r="K121" s="414"/>
      <c r="L121" s="414"/>
      <c r="M121" s="414"/>
      <c r="N121" s="414"/>
      <c r="O121" s="414"/>
      <c r="P121" s="414"/>
      <c r="Q121" s="414"/>
      <c r="R121" s="414"/>
      <c r="S121" s="414"/>
      <c r="T121" s="414"/>
      <c r="U121" s="414"/>
      <c r="V121" s="414"/>
      <c r="W121" s="414"/>
      <c r="X121" s="414"/>
      <c r="Y121" s="414"/>
      <c r="Z121" s="414"/>
      <c r="AA121" s="414"/>
      <c r="AB121" s="414"/>
      <c r="AC121" s="414"/>
      <c r="AD121" s="414"/>
      <c r="AE121" s="414"/>
    </row>
    <row r="122" spans="6:31" ht="16.5" customHeight="1">
      <c r="F122" s="414"/>
      <c r="G122" s="414"/>
      <c r="H122" s="414"/>
      <c r="I122" s="414"/>
      <c r="J122" s="414"/>
      <c r="K122" s="414"/>
      <c r="L122" s="414"/>
      <c r="M122" s="414"/>
      <c r="N122" s="414"/>
      <c r="O122" s="414"/>
      <c r="P122" s="414"/>
      <c r="Q122" s="414"/>
      <c r="R122" s="414"/>
      <c r="S122" s="414"/>
      <c r="T122" s="414"/>
      <c r="U122" s="414"/>
      <c r="V122" s="414"/>
      <c r="W122" s="414"/>
      <c r="X122" s="414"/>
      <c r="Y122" s="414"/>
      <c r="Z122" s="414"/>
      <c r="AA122" s="414"/>
      <c r="AB122" s="414"/>
      <c r="AC122" s="414"/>
      <c r="AD122" s="414"/>
      <c r="AE122" s="414"/>
    </row>
    <row r="123" spans="6:31" ht="16.5" customHeight="1">
      <c r="F123" s="414"/>
      <c r="G123" s="414"/>
      <c r="H123" s="414"/>
      <c r="I123" s="414"/>
      <c r="J123" s="414"/>
      <c r="K123" s="414"/>
      <c r="L123" s="414"/>
      <c r="M123" s="414"/>
      <c r="N123" s="414"/>
      <c r="O123" s="414"/>
      <c r="P123" s="414"/>
      <c r="Q123" s="414"/>
      <c r="R123" s="414"/>
      <c r="S123" s="414"/>
      <c r="T123" s="414"/>
      <c r="U123" s="414"/>
      <c r="V123" s="414"/>
      <c r="W123" s="414"/>
      <c r="X123" s="414"/>
      <c r="Y123" s="414"/>
      <c r="Z123" s="414"/>
      <c r="AA123" s="414"/>
      <c r="AB123" s="414"/>
      <c r="AC123" s="414"/>
      <c r="AD123" s="414"/>
      <c r="AE123" s="414"/>
    </row>
    <row r="124" spans="6:31" ht="16.5" customHeight="1">
      <c r="F124" s="414"/>
      <c r="G124" s="414"/>
      <c r="H124" s="414"/>
      <c r="I124" s="414"/>
      <c r="J124" s="414"/>
      <c r="K124" s="414"/>
      <c r="L124" s="414"/>
      <c r="M124" s="414"/>
      <c r="N124" s="414"/>
      <c r="O124" s="414"/>
      <c r="P124" s="414"/>
      <c r="Q124" s="414"/>
      <c r="R124" s="414"/>
      <c r="S124" s="414"/>
      <c r="T124" s="414"/>
      <c r="U124" s="414"/>
      <c r="V124" s="414"/>
      <c r="W124" s="414"/>
      <c r="X124" s="414"/>
      <c r="Y124" s="414"/>
      <c r="Z124" s="414"/>
      <c r="AA124" s="414"/>
      <c r="AB124" s="414"/>
      <c r="AC124" s="414"/>
      <c r="AD124" s="414"/>
      <c r="AE124" s="414"/>
    </row>
    <row r="125" spans="6:31" ht="16.5" customHeight="1">
      <c r="F125" s="414"/>
      <c r="G125" s="414"/>
      <c r="H125" s="414"/>
      <c r="I125" s="414"/>
      <c r="J125" s="414"/>
      <c r="K125" s="414"/>
      <c r="L125" s="414"/>
      <c r="M125" s="414"/>
      <c r="N125" s="414"/>
      <c r="O125" s="414"/>
      <c r="P125" s="414"/>
      <c r="Q125" s="414"/>
      <c r="R125" s="414"/>
      <c r="S125" s="414"/>
      <c r="T125" s="414"/>
      <c r="U125" s="414"/>
      <c r="V125" s="414"/>
      <c r="W125" s="414"/>
      <c r="X125" s="414"/>
      <c r="Y125" s="414"/>
      <c r="Z125" s="414"/>
      <c r="AA125" s="414"/>
      <c r="AB125" s="414"/>
      <c r="AC125" s="414"/>
      <c r="AD125" s="414"/>
      <c r="AE125" s="414"/>
    </row>
    <row r="126" spans="6:31" ht="16.5" customHeight="1"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4"/>
      <c r="S126" s="414"/>
      <c r="T126" s="414"/>
      <c r="U126" s="414"/>
      <c r="V126" s="414"/>
      <c r="W126" s="414"/>
      <c r="X126" s="414"/>
      <c r="Y126" s="414"/>
      <c r="Z126" s="414"/>
      <c r="AA126" s="414"/>
      <c r="AB126" s="414"/>
      <c r="AC126" s="414"/>
      <c r="AD126" s="414"/>
      <c r="AE126" s="414"/>
    </row>
    <row r="127" spans="6:31" ht="16.5" customHeight="1">
      <c r="F127" s="414"/>
      <c r="G127" s="414"/>
      <c r="H127" s="414"/>
      <c r="I127" s="414"/>
      <c r="J127" s="414"/>
      <c r="K127" s="414"/>
      <c r="L127" s="414"/>
      <c r="M127" s="414"/>
      <c r="N127" s="414"/>
      <c r="O127" s="414"/>
      <c r="P127" s="414"/>
      <c r="Q127" s="414"/>
      <c r="R127" s="414"/>
      <c r="S127" s="414"/>
      <c r="T127" s="414"/>
      <c r="U127" s="414"/>
      <c r="V127" s="414"/>
      <c r="W127" s="414"/>
      <c r="X127" s="414"/>
      <c r="Y127" s="414"/>
      <c r="Z127" s="414"/>
      <c r="AA127" s="414"/>
      <c r="AB127" s="414"/>
      <c r="AC127" s="414"/>
      <c r="AD127" s="414"/>
      <c r="AE127" s="414"/>
    </row>
    <row r="128" spans="6:31" ht="16.5" customHeight="1">
      <c r="F128" s="414"/>
      <c r="G128" s="414"/>
      <c r="H128" s="414"/>
      <c r="I128" s="414"/>
      <c r="J128" s="414"/>
      <c r="K128" s="414"/>
      <c r="L128" s="414"/>
      <c r="M128" s="414"/>
      <c r="N128" s="414"/>
      <c r="O128" s="414"/>
      <c r="P128" s="414"/>
      <c r="Q128" s="414"/>
      <c r="R128" s="414"/>
      <c r="S128" s="414"/>
      <c r="T128" s="414"/>
      <c r="U128" s="414"/>
      <c r="V128" s="414"/>
      <c r="W128" s="414"/>
      <c r="X128" s="414"/>
      <c r="Y128" s="414"/>
      <c r="Z128" s="414"/>
      <c r="AA128" s="414"/>
      <c r="AB128" s="414"/>
      <c r="AC128" s="414"/>
      <c r="AD128" s="414"/>
      <c r="AE128" s="414"/>
    </row>
    <row r="129" spans="6:31" ht="16.5" customHeight="1">
      <c r="F129" s="414"/>
      <c r="G129" s="414"/>
      <c r="H129" s="414"/>
      <c r="I129" s="414"/>
      <c r="J129" s="414"/>
      <c r="K129" s="414"/>
      <c r="L129" s="414"/>
      <c r="M129" s="414"/>
      <c r="N129" s="414"/>
      <c r="O129" s="414"/>
      <c r="P129" s="414"/>
      <c r="Q129" s="414"/>
      <c r="R129" s="414"/>
      <c r="S129" s="414"/>
      <c r="T129" s="414"/>
      <c r="U129" s="414"/>
      <c r="V129" s="414"/>
      <c r="W129" s="414"/>
      <c r="X129" s="414"/>
      <c r="Y129" s="414"/>
      <c r="Z129" s="414"/>
      <c r="AA129" s="414"/>
      <c r="AB129" s="414"/>
      <c r="AC129" s="414"/>
      <c r="AD129" s="414"/>
      <c r="AE129" s="414"/>
    </row>
    <row r="130" spans="6:31" ht="16.5" customHeight="1"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4"/>
      <c r="Z130" s="414"/>
      <c r="AA130" s="414"/>
      <c r="AB130" s="414"/>
      <c r="AC130" s="414"/>
      <c r="AD130" s="414"/>
      <c r="AE130" s="414"/>
    </row>
    <row r="131" spans="6:31" ht="16.5" customHeight="1">
      <c r="F131" s="414"/>
      <c r="G131" s="414"/>
      <c r="H131" s="414"/>
      <c r="I131" s="414"/>
      <c r="J131" s="414"/>
      <c r="K131" s="414"/>
      <c r="L131" s="414"/>
      <c r="M131" s="414"/>
      <c r="N131" s="414"/>
      <c r="O131" s="414"/>
      <c r="P131" s="414"/>
      <c r="Q131" s="414"/>
      <c r="R131" s="414"/>
      <c r="S131" s="414"/>
      <c r="T131" s="414"/>
      <c r="U131" s="414"/>
      <c r="V131" s="414"/>
      <c r="W131" s="414"/>
      <c r="X131" s="414"/>
      <c r="Y131" s="414"/>
      <c r="Z131" s="414"/>
      <c r="AA131" s="414"/>
      <c r="AB131" s="414"/>
      <c r="AC131" s="414"/>
      <c r="AD131" s="414"/>
      <c r="AE131" s="414"/>
    </row>
    <row r="132" spans="6:31" ht="16.5" customHeight="1"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414"/>
      <c r="Q132" s="414"/>
      <c r="R132" s="414"/>
      <c r="S132" s="414"/>
      <c r="T132" s="414"/>
      <c r="U132" s="414"/>
      <c r="V132" s="414"/>
      <c r="W132" s="414"/>
      <c r="X132" s="414"/>
      <c r="Y132" s="414"/>
      <c r="Z132" s="414"/>
      <c r="AA132" s="414"/>
      <c r="AB132" s="414"/>
      <c r="AC132" s="414"/>
      <c r="AD132" s="414"/>
      <c r="AE132" s="414"/>
    </row>
    <row r="133" spans="6:31" ht="16.5" customHeight="1">
      <c r="F133" s="414"/>
      <c r="G133" s="414"/>
      <c r="H133" s="414"/>
      <c r="I133" s="414"/>
      <c r="J133" s="414"/>
      <c r="K133" s="414"/>
      <c r="L133" s="414"/>
      <c r="M133" s="414"/>
      <c r="N133" s="414"/>
      <c r="O133" s="414"/>
      <c r="P133" s="414"/>
      <c r="Q133" s="414"/>
      <c r="R133" s="414"/>
      <c r="S133" s="414"/>
      <c r="T133" s="414"/>
      <c r="U133" s="414"/>
      <c r="V133" s="414"/>
      <c r="W133" s="414"/>
      <c r="X133" s="414"/>
      <c r="Y133" s="414"/>
      <c r="Z133" s="414"/>
      <c r="AA133" s="414"/>
      <c r="AB133" s="414"/>
      <c r="AC133" s="414"/>
      <c r="AD133" s="414"/>
      <c r="AE133" s="414"/>
    </row>
    <row r="134" spans="6:31" ht="16.5" customHeight="1">
      <c r="F134" s="414"/>
      <c r="G134" s="414"/>
      <c r="H134" s="414"/>
      <c r="I134" s="414"/>
      <c r="J134" s="414"/>
      <c r="K134" s="414"/>
      <c r="L134" s="414"/>
      <c r="M134" s="414"/>
      <c r="N134" s="414"/>
      <c r="O134" s="414"/>
      <c r="P134" s="414"/>
      <c r="Q134" s="414"/>
      <c r="R134" s="414"/>
      <c r="S134" s="414"/>
      <c r="T134" s="414"/>
      <c r="U134" s="414"/>
      <c r="V134" s="414"/>
      <c r="W134" s="414"/>
      <c r="X134" s="414"/>
      <c r="Y134" s="414"/>
      <c r="Z134" s="414"/>
      <c r="AA134" s="414"/>
      <c r="AB134" s="414"/>
      <c r="AC134" s="414"/>
      <c r="AD134" s="414"/>
      <c r="AE134" s="414"/>
    </row>
    <row r="135" spans="6:31" ht="16.5" customHeight="1">
      <c r="F135" s="414"/>
      <c r="G135" s="414"/>
      <c r="H135" s="414"/>
      <c r="I135" s="414"/>
      <c r="J135" s="414"/>
      <c r="K135" s="414"/>
      <c r="L135" s="414"/>
      <c r="M135" s="414"/>
      <c r="N135" s="414"/>
      <c r="O135" s="414"/>
      <c r="P135" s="414"/>
      <c r="Q135" s="414"/>
      <c r="R135" s="414"/>
      <c r="S135" s="414"/>
      <c r="T135" s="414"/>
      <c r="U135" s="414"/>
      <c r="V135" s="414"/>
      <c r="W135" s="414"/>
      <c r="X135" s="414"/>
      <c r="Y135" s="414"/>
      <c r="Z135" s="414"/>
      <c r="AA135" s="414"/>
      <c r="AB135" s="414"/>
      <c r="AC135" s="414"/>
      <c r="AD135" s="414"/>
      <c r="AE135" s="414"/>
    </row>
    <row r="136" spans="6:31" ht="16.5" customHeight="1">
      <c r="F136" s="414"/>
      <c r="G136" s="414"/>
      <c r="H136" s="414"/>
      <c r="I136" s="414"/>
      <c r="J136" s="414"/>
      <c r="K136" s="414"/>
      <c r="L136" s="414"/>
      <c r="M136" s="414"/>
      <c r="N136" s="414"/>
      <c r="O136" s="414"/>
      <c r="P136" s="414"/>
      <c r="Q136" s="414"/>
      <c r="R136" s="414"/>
      <c r="S136" s="414"/>
      <c r="T136" s="414"/>
      <c r="U136" s="414"/>
      <c r="V136" s="414"/>
      <c r="W136" s="414"/>
      <c r="X136" s="414"/>
      <c r="Y136" s="414"/>
      <c r="Z136" s="414"/>
      <c r="AA136" s="414"/>
      <c r="AB136" s="414"/>
      <c r="AC136" s="414"/>
      <c r="AD136" s="414"/>
      <c r="AE136" s="414"/>
    </row>
    <row r="137" spans="6:31" ht="16.5" customHeight="1">
      <c r="F137" s="414"/>
      <c r="G137" s="414"/>
      <c r="H137" s="414"/>
      <c r="I137" s="414"/>
      <c r="J137" s="414"/>
      <c r="K137" s="414"/>
      <c r="L137" s="414"/>
      <c r="M137" s="414"/>
      <c r="N137" s="414"/>
      <c r="O137" s="414"/>
      <c r="P137" s="414"/>
      <c r="Q137" s="414"/>
      <c r="R137" s="414"/>
      <c r="S137" s="414"/>
      <c r="T137" s="414"/>
      <c r="U137" s="414"/>
      <c r="V137" s="414"/>
      <c r="W137" s="414"/>
      <c r="X137" s="414"/>
      <c r="Y137" s="414"/>
      <c r="Z137" s="414"/>
      <c r="AA137" s="414"/>
      <c r="AB137" s="414"/>
      <c r="AC137" s="414"/>
      <c r="AD137" s="414"/>
      <c r="AE137" s="414"/>
    </row>
    <row r="138" spans="6:31" ht="16.5" customHeight="1">
      <c r="F138" s="414"/>
      <c r="G138" s="414"/>
      <c r="H138" s="414"/>
      <c r="I138" s="414"/>
      <c r="J138" s="414"/>
      <c r="K138" s="414"/>
      <c r="L138" s="414"/>
      <c r="M138" s="414"/>
      <c r="N138" s="414"/>
      <c r="O138" s="414"/>
      <c r="P138" s="414"/>
      <c r="Q138" s="414"/>
      <c r="R138" s="414"/>
      <c r="S138" s="414"/>
      <c r="T138" s="414"/>
      <c r="U138" s="414"/>
      <c r="V138" s="414"/>
      <c r="W138" s="414"/>
      <c r="X138" s="414"/>
      <c r="Y138" s="414"/>
      <c r="Z138" s="414"/>
      <c r="AA138" s="414"/>
      <c r="AB138" s="414"/>
      <c r="AC138" s="414"/>
      <c r="AD138" s="414"/>
      <c r="AE138" s="414"/>
    </row>
    <row r="139" spans="6:31" ht="16.5" customHeight="1">
      <c r="F139" s="414"/>
      <c r="G139" s="414"/>
      <c r="H139" s="414"/>
      <c r="I139" s="414"/>
      <c r="J139" s="414"/>
      <c r="K139" s="414"/>
      <c r="L139" s="414"/>
      <c r="M139" s="414"/>
      <c r="N139" s="414"/>
      <c r="O139" s="414"/>
      <c r="P139" s="414"/>
      <c r="Q139" s="414"/>
      <c r="R139" s="414"/>
      <c r="S139" s="414"/>
      <c r="T139" s="414"/>
      <c r="U139" s="414"/>
      <c r="V139" s="414"/>
      <c r="W139" s="414"/>
      <c r="X139" s="414"/>
      <c r="Y139" s="414"/>
      <c r="Z139" s="414"/>
      <c r="AA139" s="414"/>
      <c r="AB139" s="414"/>
      <c r="AC139" s="414"/>
      <c r="AD139" s="414"/>
      <c r="AE139" s="414"/>
    </row>
    <row r="140" spans="6:31" ht="16.5" customHeight="1">
      <c r="F140" s="414"/>
      <c r="G140" s="414"/>
      <c r="H140" s="414"/>
      <c r="I140" s="414"/>
      <c r="J140" s="414"/>
      <c r="K140" s="414"/>
      <c r="L140" s="414"/>
      <c r="M140" s="414"/>
      <c r="N140" s="414"/>
      <c r="O140" s="414"/>
      <c r="P140" s="414"/>
      <c r="Q140" s="414"/>
      <c r="R140" s="414"/>
      <c r="S140" s="414"/>
      <c r="T140" s="414"/>
      <c r="U140" s="414"/>
      <c r="V140" s="414"/>
      <c r="W140" s="414"/>
      <c r="X140" s="414"/>
      <c r="Y140" s="414"/>
      <c r="Z140" s="414"/>
      <c r="AA140" s="414"/>
      <c r="AB140" s="414"/>
      <c r="AC140" s="414"/>
      <c r="AD140" s="414"/>
      <c r="AE140" s="414"/>
    </row>
    <row r="141" spans="6:31" ht="16.5" customHeight="1">
      <c r="F141" s="414"/>
      <c r="G141" s="414"/>
      <c r="H141" s="414"/>
      <c r="I141" s="414"/>
      <c r="J141" s="414"/>
      <c r="K141" s="414"/>
      <c r="L141" s="414"/>
      <c r="M141" s="414"/>
      <c r="N141" s="414"/>
      <c r="O141" s="414"/>
      <c r="P141" s="414"/>
      <c r="Q141" s="414"/>
      <c r="R141" s="414"/>
      <c r="S141" s="414"/>
      <c r="T141" s="414"/>
      <c r="U141" s="414"/>
      <c r="V141" s="414"/>
      <c r="W141" s="414"/>
      <c r="X141" s="414"/>
      <c r="Y141" s="414"/>
      <c r="Z141" s="414"/>
      <c r="AA141" s="414"/>
      <c r="AB141" s="414"/>
      <c r="AC141" s="414"/>
      <c r="AD141" s="414"/>
      <c r="AE141" s="414"/>
    </row>
    <row r="142" spans="6:31" ht="16.5" customHeight="1">
      <c r="F142" s="414"/>
      <c r="G142" s="414"/>
      <c r="H142" s="414"/>
      <c r="I142" s="414"/>
      <c r="J142" s="414"/>
      <c r="K142" s="414"/>
      <c r="L142" s="414"/>
      <c r="M142" s="414"/>
      <c r="N142" s="414"/>
      <c r="O142" s="414"/>
      <c r="P142" s="414"/>
      <c r="Q142" s="414"/>
      <c r="R142" s="414"/>
      <c r="S142" s="414"/>
      <c r="T142" s="414"/>
      <c r="U142" s="414"/>
      <c r="V142" s="414"/>
      <c r="W142" s="414"/>
      <c r="X142" s="414"/>
      <c r="Y142" s="414"/>
      <c r="Z142" s="414"/>
      <c r="AA142" s="414"/>
      <c r="AB142" s="414"/>
      <c r="AC142" s="414"/>
      <c r="AD142" s="414"/>
      <c r="AE142" s="414"/>
    </row>
    <row r="143" spans="6:31" ht="16.5" customHeight="1">
      <c r="F143" s="414"/>
      <c r="G143" s="414"/>
      <c r="H143" s="414"/>
      <c r="I143" s="414"/>
      <c r="J143" s="414"/>
      <c r="K143" s="414"/>
      <c r="L143" s="414"/>
      <c r="M143" s="414"/>
      <c r="N143" s="414"/>
      <c r="O143" s="414"/>
      <c r="P143" s="414"/>
      <c r="Q143" s="414"/>
      <c r="R143" s="414"/>
      <c r="S143" s="414"/>
      <c r="T143" s="414"/>
      <c r="U143" s="414"/>
      <c r="V143" s="414"/>
      <c r="W143" s="414"/>
      <c r="X143" s="414"/>
      <c r="Y143" s="414"/>
      <c r="Z143" s="414"/>
      <c r="AA143" s="414"/>
      <c r="AB143" s="414"/>
      <c r="AC143" s="414"/>
      <c r="AD143" s="414"/>
      <c r="AE143" s="414"/>
    </row>
    <row r="144" spans="6:31" ht="16.5" customHeight="1">
      <c r="F144" s="414"/>
      <c r="G144" s="414"/>
      <c r="H144" s="414"/>
      <c r="I144" s="414"/>
      <c r="J144" s="414"/>
      <c r="K144" s="414"/>
      <c r="L144" s="414"/>
      <c r="M144" s="414"/>
      <c r="N144" s="414"/>
      <c r="O144" s="414"/>
      <c r="P144" s="414"/>
      <c r="Q144" s="414"/>
      <c r="R144" s="414"/>
      <c r="S144" s="414"/>
      <c r="T144" s="414"/>
      <c r="U144" s="414"/>
      <c r="V144" s="414"/>
      <c r="W144" s="414"/>
      <c r="X144" s="414"/>
      <c r="Y144" s="414"/>
      <c r="Z144" s="414"/>
      <c r="AA144" s="414"/>
      <c r="AB144" s="414"/>
      <c r="AC144" s="414"/>
      <c r="AD144" s="414"/>
      <c r="AE144" s="414"/>
    </row>
    <row r="145" spans="6:31" ht="16.5" customHeight="1">
      <c r="F145" s="414"/>
      <c r="G145" s="414"/>
      <c r="H145" s="414"/>
      <c r="I145" s="414"/>
      <c r="J145" s="414"/>
      <c r="K145" s="414"/>
      <c r="L145" s="414"/>
      <c r="M145" s="414"/>
      <c r="N145" s="414"/>
      <c r="O145" s="414"/>
      <c r="P145" s="414"/>
      <c r="Q145" s="414"/>
      <c r="R145" s="414"/>
      <c r="S145" s="414"/>
      <c r="T145" s="414"/>
      <c r="U145" s="414"/>
      <c r="V145" s="414"/>
      <c r="W145" s="414"/>
      <c r="X145" s="414"/>
      <c r="Y145" s="414"/>
      <c r="Z145" s="414"/>
      <c r="AA145" s="414"/>
      <c r="AB145" s="414"/>
      <c r="AC145" s="414"/>
      <c r="AD145" s="414"/>
      <c r="AE145" s="414"/>
    </row>
    <row r="146" spans="6:31" ht="16.5" customHeight="1"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4"/>
      <c r="Z146" s="414"/>
      <c r="AA146" s="414"/>
      <c r="AB146" s="414"/>
      <c r="AC146" s="414"/>
      <c r="AD146" s="414"/>
      <c r="AE146" s="414"/>
    </row>
    <row r="147" spans="6:31" ht="16.5" customHeight="1">
      <c r="F147" s="414"/>
      <c r="G147" s="414"/>
      <c r="H147" s="414"/>
      <c r="I147" s="414"/>
      <c r="J147" s="414"/>
      <c r="K147" s="414"/>
      <c r="L147" s="414"/>
      <c r="M147" s="414"/>
      <c r="N147" s="414"/>
      <c r="O147" s="414"/>
      <c r="P147" s="414"/>
      <c r="Q147" s="414"/>
      <c r="R147" s="414"/>
      <c r="S147" s="414"/>
      <c r="T147" s="414"/>
      <c r="U147" s="414"/>
      <c r="V147" s="414"/>
      <c r="W147" s="414"/>
      <c r="X147" s="414"/>
      <c r="Y147" s="414"/>
      <c r="Z147" s="414"/>
      <c r="AA147" s="414"/>
      <c r="AB147" s="414"/>
      <c r="AC147" s="414"/>
      <c r="AD147" s="414"/>
      <c r="AE147" s="414"/>
    </row>
    <row r="148" spans="6:31" ht="16.5" customHeight="1">
      <c r="F148" s="414"/>
      <c r="G148" s="414"/>
      <c r="H148" s="414"/>
      <c r="I148" s="414"/>
      <c r="J148" s="414"/>
      <c r="K148" s="414"/>
      <c r="L148" s="414"/>
      <c r="M148" s="414"/>
      <c r="N148" s="414"/>
      <c r="O148" s="414"/>
      <c r="P148" s="414"/>
      <c r="Q148" s="414"/>
      <c r="R148" s="414"/>
      <c r="S148" s="414"/>
      <c r="T148" s="414"/>
      <c r="U148" s="414"/>
      <c r="V148" s="414"/>
      <c r="W148" s="414"/>
      <c r="X148" s="414"/>
      <c r="Y148" s="414"/>
      <c r="Z148" s="414"/>
      <c r="AA148" s="414"/>
      <c r="AB148" s="414"/>
      <c r="AC148" s="414"/>
      <c r="AD148" s="414"/>
      <c r="AE148" s="414"/>
    </row>
    <row r="149" spans="6:31" ht="16.5" customHeight="1">
      <c r="F149" s="414"/>
      <c r="G149" s="414"/>
      <c r="H149" s="414"/>
      <c r="I149" s="414"/>
      <c r="J149" s="414"/>
      <c r="K149" s="414"/>
      <c r="L149" s="414"/>
      <c r="M149" s="414"/>
      <c r="N149" s="414"/>
      <c r="O149" s="414"/>
      <c r="P149" s="414"/>
      <c r="Q149" s="414"/>
      <c r="R149" s="414"/>
      <c r="S149" s="414"/>
      <c r="T149" s="414"/>
      <c r="U149" s="414"/>
      <c r="V149" s="414"/>
      <c r="W149" s="414"/>
      <c r="X149" s="414"/>
      <c r="Y149" s="414"/>
      <c r="Z149" s="414"/>
      <c r="AA149" s="414"/>
      <c r="AB149" s="414"/>
      <c r="AC149" s="414"/>
      <c r="AD149" s="414"/>
      <c r="AE149" s="414"/>
    </row>
    <row r="150" spans="6:31" ht="16.5" customHeight="1">
      <c r="F150" s="414"/>
      <c r="G150" s="414"/>
      <c r="H150" s="414"/>
      <c r="I150" s="414"/>
      <c r="J150" s="414"/>
      <c r="K150" s="414"/>
      <c r="L150" s="414"/>
      <c r="M150" s="414"/>
      <c r="N150" s="414"/>
      <c r="O150" s="414"/>
      <c r="P150" s="414"/>
      <c r="Q150" s="414"/>
      <c r="R150" s="414"/>
      <c r="S150" s="414"/>
      <c r="T150" s="414"/>
      <c r="U150" s="414"/>
      <c r="V150" s="414"/>
      <c r="W150" s="414"/>
      <c r="X150" s="414"/>
      <c r="Y150" s="414"/>
      <c r="Z150" s="414"/>
      <c r="AA150" s="414"/>
      <c r="AB150" s="414"/>
      <c r="AC150" s="414"/>
      <c r="AD150" s="414"/>
      <c r="AE150" s="414"/>
    </row>
    <row r="151" ht="16.5" customHeight="1">
      <c r="AE151" s="414"/>
    </row>
    <row r="152" ht="16.5" customHeight="1">
      <c r="AE152" s="414"/>
    </row>
    <row r="153" ht="16.5" customHeight="1">
      <c r="AE153" s="414"/>
    </row>
    <row r="154" ht="16.5" customHeight="1">
      <c r="AE154" s="414"/>
    </row>
    <row r="155" ht="16.5" customHeight="1"/>
    <row r="156" ht="16.5" customHeight="1"/>
    <row r="157" ht="16.5" customHeight="1"/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jmessina</dc:creator>
  <cp:keywords/>
  <dc:description/>
  <cp:lastModifiedBy>Analia Aguirre</cp:lastModifiedBy>
  <cp:lastPrinted>2015-12-17T14:38:10Z</cp:lastPrinted>
  <dcterms:created xsi:type="dcterms:W3CDTF">2011-08-01T18:34:41Z</dcterms:created>
  <dcterms:modified xsi:type="dcterms:W3CDTF">2016-11-11T13:59:59Z</dcterms:modified>
  <cp:category/>
  <cp:version/>
  <cp:contentType/>
  <cp:contentStatus/>
</cp:coreProperties>
</file>