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4801" yWindow="1140" windowWidth="11970" windowHeight="3525" tabRatio="661" activeTab="0"/>
  </bookViews>
  <sheets>
    <sheet name="tot-0105" sheetId="1" r:id="rId1"/>
    <sheet name="LIN-LITSA" sheetId="2" r:id="rId2"/>
    <sheet name="TRAFO-LITSA" sheetId="3" r:id="rId3"/>
    <sheet name="TRAFO-ENECOR" sheetId="4" r:id="rId4"/>
    <sheet name="SALIDA-TIBA" sheetId="5" r:id="rId5"/>
    <sheet name="SALIDA-ENECOR" sheetId="6" r:id="rId6"/>
  </sheets>
  <definedNames>
    <definedName name="_xlnm.Print_Area" localSheetId="1">'LIN-LITSA'!$A$1:$AE$45</definedName>
    <definedName name="_xlnm.Print_Area" localSheetId="5">'SALIDA-ENECOR'!$A$1:$U$45</definedName>
    <definedName name="_xlnm.Print_Area" localSheetId="4">'SALIDA-TIBA'!$A$1:$U$45</definedName>
    <definedName name="_xlnm.Print_Area" localSheetId="0">'tot-0105'!$A$1:$K$31</definedName>
    <definedName name="_xlnm.Print_Area" localSheetId="3">'TRAFO-ENECOR'!$A$1:$AB$43</definedName>
    <definedName name="_xlnm.Print_Area" localSheetId="2">'TRAFO-LITSA'!$A$1:$AC$45</definedName>
    <definedName name="INICIO">[0]!INICIO</definedName>
  </definedNames>
  <calcPr fullCalcOnLoad="1"/>
</workbook>
</file>

<file path=xl/comments3.xml><?xml version="1.0" encoding="utf-8"?>
<comments xmlns="http://schemas.openxmlformats.org/spreadsheetml/2006/main">
  <authors>
    <author>gmir</author>
  </authors>
  <commentList>
    <comment ref="F15" authorId="0">
      <text>
        <r>
          <rPr>
            <b/>
            <sz val="8"/>
            <rFont val="Tahoma"/>
            <family val="0"/>
          </rPr>
          <t>gmir:</t>
        </r>
        <r>
          <rPr>
            <sz val="8"/>
            <rFont val="Tahoma"/>
            <family val="0"/>
          </rPr>
          <t xml:space="preserve">
cargos originales de transener actualizados por ppi y cpi.
Para reafo de Rincon
</t>
        </r>
      </text>
    </comment>
    <comment ref="F14" authorId="0">
      <text>
        <r>
          <rPr>
            <b/>
            <sz val="8"/>
            <rFont val="Tahoma"/>
            <family val="0"/>
          </rPr>
          <t>gmir:</t>
        </r>
        <r>
          <rPr>
            <sz val="8"/>
            <rFont val="Tahoma"/>
            <family val="0"/>
          </rPr>
          <t xml:space="preserve">
Cargo igual al actual de transener.
Para sancionar rtafo de Salto grande
</t>
        </r>
      </text>
    </comment>
  </commentList>
</comments>
</file>

<file path=xl/sharedStrings.xml><?xml version="1.0" encoding="utf-8"?>
<sst xmlns="http://schemas.openxmlformats.org/spreadsheetml/2006/main" count="247" uniqueCount="108">
  <si>
    <t>SISTEMA DE TRANSPORTE DE ENERGÍA ELÉCTRICA EN ALTA TENSIÓN</t>
  </si>
  <si>
    <t>TRANSENER S.A.</t>
  </si>
  <si>
    <t>C</t>
  </si>
  <si>
    <t>RINCON - SAN ISIDRO</t>
  </si>
  <si>
    <t>TRAFO 1</t>
  </si>
  <si>
    <t>TRAFO</t>
  </si>
  <si>
    <t>RINCÓN</t>
  </si>
  <si>
    <t>500/132/33</t>
  </si>
  <si>
    <t>BAHÍA BLANCA 500</t>
  </si>
  <si>
    <t>OLAVARRÍA 500</t>
  </si>
  <si>
    <t>LÍNEA A NORTE 2</t>
  </si>
  <si>
    <t>LÍNEA A PETROQUÍMICA</t>
  </si>
  <si>
    <t>LÍNEA A PUNTA ALTA</t>
  </si>
  <si>
    <t>LÍNEA A DORREGO</t>
  </si>
  <si>
    <t>LÍNEA A G. CHAVEZ</t>
  </si>
  <si>
    <t>EQUIPO</t>
  </si>
  <si>
    <t xml:space="preserve">ENTE NACIONAL REGULADOR </t>
  </si>
  <si>
    <t>DE LA ELECTRICIDAD</t>
  </si>
  <si>
    <t>1.-</t>
  </si>
  <si>
    <t>LÍNEAS</t>
  </si>
  <si>
    <t>Transportista Independiente LITSA</t>
  </si>
  <si>
    <t>2.-</t>
  </si>
  <si>
    <t>CONEXIÓN</t>
  </si>
  <si>
    <t>Transformación</t>
  </si>
  <si>
    <t>Transportista Independiente TIBA</t>
  </si>
  <si>
    <t>Salidas</t>
  </si>
  <si>
    <t xml:space="preserve">TOTAL </t>
  </si>
  <si>
    <t>SISTEMA DE TRANSPORTE DE ENERGÍA ELÉCTRICA EN ALTA TENSIÓN - TRANSENER S.A.</t>
  </si>
  <si>
    <t>N°</t>
  </si>
  <si>
    <t>U
[kV]</t>
  </si>
  <si>
    <t>Long.
[km]</t>
  </si>
  <si>
    <t>CL</t>
  </si>
  <si>
    <t>K</t>
  </si>
  <si>
    <t>$/h</t>
  </si>
  <si>
    <t>Salida</t>
  </si>
  <si>
    <t>Entrada</t>
  </si>
  <si>
    <t>Hs.
Indisp.</t>
  </si>
  <si>
    <t>Mtos.
Indisp.</t>
  </si>
  <si>
    <r>
      <t>Tipo 
Sal.(</t>
    </r>
    <r>
      <rPr>
        <sz val="10"/>
        <rFont val="Wingdings"/>
        <family val="0"/>
      </rPr>
      <t>²</t>
    </r>
    <r>
      <rPr>
        <sz val="11"/>
        <rFont val="MS Sans Serif"/>
        <family val="2"/>
      </rPr>
      <t>)</t>
    </r>
  </si>
  <si>
    <t>Rest.
%</t>
  </si>
  <si>
    <t>R.D.</t>
  </si>
  <si>
    <t>AUT.</t>
  </si>
  <si>
    <t>PENALIZ.
PROGRAM.</t>
  </si>
  <si>
    <t>REDUCC.
PROGRAM.</t>
  </si>
  <si>
    <t>RESTANTE
FORZADA</t>
  </si>
  <si>
    <t>REDUCCIÓN
RESTANTE</t>
  </si>
  <si>
    <t>Informó
enTérm.</t>
  </si>
  <si>
    <t>TOTAL
PENALIZAC.</t>
  </si>
  <si>
    <r>
      <t>(</t>
    </r>
    <r>
      <rPr>
        <sz val="7"/>
        <rFont val="Wingdings"/>
        <family val="0"/>
      </rPr>
      <t>²</t>
    </r>
    <r>
      <rPr>
        <sz val="7"/>
        <rFont val="Times New Roman"/>
        <family val="1"/>
      </rPr>
      <t>)</t>
    </r>
  </si>
  <si>
    <t>P - PROGRAMADA                    RP - REDUCCIÓN PROGRAMADA                    RR - REDUCCIÓN RESTANTE ( proveniente de horas anteriores )</t>
  </si>
  <si>
    <t>F - FORZADA                       R - REDUCCIÓN FORZADA                        RF - RESTANTE FORZADA ( proveniente de horas anteriores )</t>
  </si>
  <si>
    <t xml:space="preserve">$/km-h : LINEAS 500 kV </t>
  </si>
  <si>
    <t xml:space="preserve">$/km-h : LINEAS 220 kV </t>
  </si>
  <si>
    <t>PENALIZAC.
PROGRAM.</t>
  </si>
  <si>
    <t>1.2.- Transportista Independiente L.I.T.S.A.</t>
  </si>
  <si>
    <t>Multiplicador =</t>
  </si>
  <si>
    <t>PENALIZACION FORZADA
Por Salida      1ras 5 hs.     hs. Restantes</t>
  </si>
  <si>
    <t>PENAL.REDUC. A LA CAP. DE TRANSP.
Por Salida        1ras hs.      hs. Restantes</t>
  </si>
  <si>
    <t>ENTE NACIONAL REGULADOR</t>
  </si>
  <si>
    <t>Por Transformador por cada MVA    $ =</t>
  </si>
  <si>
    <t>Coeficiente de penalización por salida forzada   =</t>
  </si>
  <si>
    <t>ESTACIÓN
TRANSFORMADORA</t>
  </si>
  <si>
    <t>POT.
[MVA]</t>
  </si>
  <si>
    <t>Hs
Indisp.</t>
  </si>
  <si>
    <t>E.N.S.</t>
  </si>
  <si>
    <t>PENALIZAC. FORZADA
Por Salida         hs. Restantes</t>
  </si>
  <si>
    <t>REDUCC. FORZADA
Por Salida         hs. Restantes</t>
  </si>
  <si>
    <t>2.1.2.- Transportista Independiente L.I.T.S.A.</t>
  </si>
  <si>
    <t>TOTAL
PENALIZ.</t>
  </si>
  <si>
    <t>Coef</t>
  </si>
  <si>
    <t xml:space="preserve">Salida en 500 kV  en $/h </t>
  </si>
  <si>
    <t>Salida en 220 kV en $/h</t>
  </si>
  <si>
    <t>Salida en 132 kV  en $/h</t>
  </si>
  <si>
    <t>PENALIZAC. FORZADA
Por Salida       hs. Restantes</t>
  </si>
  <si>
    <t xml:space="preserve"> 2.2.2.- Transportista Independiente T.I.B.A.</t>
  </si>
  <si>
    <t>PASO DE LA PATRIA</t>
  </si>
  <si>
    <t>SALIDA STA. CATALINA 1</t>
  </si>
  <si>
    <t>SALIDA STA. CATALINA 2</t>
  </si>
  <si>
    <t>Transportista Independiente ENECOR S.A.</t>
  </si>
  <si>
    <t>2.1.4.- Transportista Independiente ENECOR S.A.</t>
  </si>
  <si>
    <t xml:space="preserve"> 2.2.3.- Transportista Independiente ENECOR S.A.</t>
  </si>
  <si>
    <t>LÍNEA A PETROQUÍMICA 2</t>
  </si>
  <si>
    <t>RESOLUCION ENRE Nº 1200/99</t>
  </si>
  <si>
    <t>Tasa de falla de LITSA =</t>
  </si>
  <si>
    <t>Duración Prom. anual móvil por salida forzada =</t>
  </si>
  <si>
    <t>Factor multiplicativo del mayoramiento =</t>
  </si>
  <si>
    <t>Valores remuneratorios según Res. ENRE N° 618/01 - 544/01 - 533/01</t>
  </si>
  <si>
    <t>Por Transformador por cada MVA (Res. ENRE 1650/98) $ =</t>
  </si>
  <si>
    <t>Por Transformador por cada MVA (Res. ENRE 0123/01) $ =</t>
  </si>
  <si>
    <t>I</t>
  </si>
  <si>
    <t>II</t>
  </si>
  <si>
    <t>III</t>
  </si>
  <si>
    <t>IV</t>
  </si>
  <si>
    <t>V</t>
  </si>
  <si>
    <t>VI</t>
  </si>
  <si>
    <t>VII</t>
  </si>
  <si>
    <t>VIII</t>
  </si>
  <si>
    <t>IX</t>
  </si>
  <si>
    <t>X</t>
  </si>
  <si>
    <t>Desde el 01 al 31 de mayo de 2004</t>
  </si>
  <si>
    <t>P</t>
  </si>
  <si>
    <t>XI</t>
  </si>
  <si>
    <t>XII</t>
  </si>
  <si>
    <t>XIII</t>
  </si>
  <si>
    <t>XIV</t>
  </si>
  <si>
    <t>XV</t>
  </si>
  <si>
    <t>TOTAL DE PENALIZACIONES A APLICAR</t>
  </si>
  <si>
    <t>ANEXO I-2 a la Resolución ENRE N°           1127 /2006     .-</t>
  </si>
</sst>
</file>

<file path=xl/styles.xml><?xml version="1.0" encoding="utf-8"?>
<styleSheet xmlns="http://schemas.openxmlformats.org/spreadsheetml/2006/main">
  <numFmts count="49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0_)"/>
    <numFmt numFmtId="165" formatCode="0.0_)"/>
    <numFmt numFmtId="166" formatCode="0.0000000_)"/>
    <numFmt numFmtId="167" formatCode="#,##0.0000"/>
    <numFmt numFmtId="168" formatCode="0.00_)"/>
    <numFmt numFmtId="169" formatCode="#,##0.00000"/>
    <numFmt numFmtId="170" formatCode="0.0"/>
    <numFmt numFmtId="171" formatCode="0.000_)"/>
    <numFmt numFmtId="172" formatCode="0.000"/>
    <numFmt numFmtId="173" formatCode="&quot;$&quot;#,##0.00;&quot;$&quot;\-#,##0.00"/>
    <numFmt numFmtId="174" formatCode="&quot;$&quot;#,##0.00"/>
    <numFmt numFmtId="175" formatCode="#&quot;.&quot;#&quot;.-&quot;"/>
    <numFmt numFmtId="176" formatCode="#&quot;.&quot;#&quot;.&quot;#&quot;.-&quot;"/>
    <numFmt numFmtId="177" formatCode="#,##0;[Red]#,##0"/>
    <numFmt numFmtId="178" formatCode="#,##0.000000"/>
    <numFmt numFmtId="179" formatCode="#,##0.00;[Red]#,##0.00"/>
    <numFmt numFmtId="180" formatCode="&quot;$&quot;\ #,##0.00"/>
    <numFmt numFmtId="181" formatCode="&quot;$&quot;#,##0_);\(&quot;$&quot;#,##0\)"/>
    <numFmt numFmtId="182" formatCode="&quot;$&quot;#,##0_);[Red]\(&quot;$&quot;#,##0\)"/>
    <numFmt numFmtId="183" formatCode="&quot;$&quot;#,##0.00_);\(&quot;$&quot;#,##0.00\)"/>
    <numFmt numFmtId="184" formatCode="&quot;$&quot;#,##0.00_);[Red]\(&quot;$&quot;#,##0.00\)"/>
    <numFmt numFmtId="185" formatCode="_(&quot;$&quot;* #,##0_);_(&quot;$&quot;* \(#,##0\);_(&quot;$&quot;* &quot;-&quot;_);_(@_)"/>
    <numFmt numFmtId="186" formatCode="_(* #,##0_);_(* \(#,##0\);_(* &quot;-&quot;_);_(@_)"/>
    <numFmt numFmtId="187" formatCode="_(&quot;$&quot;* #,##0.00_);_(&quot;$&quot;* \(#,##0.00\);_(&quot;$&quot;* &quot;-&quot;??_);_(@_)"/>
    <numFmt numFmtId="188" formatCode="_(* #,##0.00_);_(* \(#,##0.00\);_(* &quot;-&quot;??_);_(@_)"/>
    <numFmt numFmtId="189" formatCode="mmm\-yyyy"/>
    <numFmt numFmtId="190" formatCode="&quot;$&quot;\ #,##0.0;&quot;$&quot;\ \-#,##0.0"/>
    <numFmt numFmtId="191" formatCode="&quot;$&quot;\ #,##0.000;&quot;$&quot;\ \-#,##0.000"/>
    <numFmt numFmtId="192" formatCode="&quot;$&quot;\ #,##0.0000;&quot;$&quot;\ \-#,##0.0000"/>
    <numFmt numFmtId="193" formatCode="&quot;$&quot;\ #,##0.00000;&quot;$&quot;\ \-#,##0.00000"/>
    <numFmt numFmtId="194" formatCode="&quot;$&quot;\ #,##0.000000;&quot;$&quot;\ \-#,##0.000000"/>
    <numFmt numFmtId="195" formatCode="&quot;$&quot;#,##0.0;&quot;$&quot;\-#,##0.0"/>
    <numFmt numFmtId="196" formatCode="&quot;$&quot;#,##0;&quot;$&quot;\-#,##0"/>
    <numFmt numFmtId="197" formatCode="&quot;$&quot;\ #,##0.0000000;&quot;$&quot;\ \-#,##0.0000000"/>
    <numFmt numFmtId="198" formatCode="&quot;Sí&quot;;&quot;Sí&quot;;&quot;No&quot;"/>
    <numFmt numFmtId="199" formatCode="&quot;Verdadero&quot;;&quot;Verdadero&quot;;&quot;Falso&quot;"/>
    <numFmt numFmtId="200" formatCode="&quot;Activado&quot;;&quot;Activado&quot;;&quot;Desactivado&quot;"/>
    <numFmt numFmtId="201" formatCode="#,##0.000_);[Red]\(#,##0.000\)"/>
    <numFmt numFmtId="202" formatCode="#,##0.0000_);[Red]\(#,##0.0000\)"/>
    <numFmt numFmtId="203" formatCode="#,##0.00000_);[Red]\(#,##0.00000\)"/>
    <numFmt numFmtId="204" formatCode="#,##0.000000_);[Red]\(#,##0.000000\)"/>
  </numFmts>
  <fonts count="87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sz val="10"/>
      <name val="Times New Roman"/>
      <family val="1"/>
    </font>
    <font>
      <sz val="10"/>
      <color indexed="10"/>
      <name val="Times New Roman"/>
      <family val="1"/>
    </font>
    <font>
      <sz val="10"/>
      <color indexed="18"/>
      <name val="Times New Roman"/>
      <family val="1"/>
    </font>
    <font>
      <b/>
      <u val="single"/>
      <sz val="20"/>
      <name val="Times New Roman"/>
      <family val="1"/>
    </font>
    <font>
      <sz val="10"/>
      <name val="Arial"/>
      <family val="0"/>
    </font>
    <font>
      <b/>
      <u val="single"/>
      <sz val="16"/>
      <name val="Times New Roman"/>
      <family val="1"/>
    </font>
    <font>
      <sz val="16"/>
      <name val="Times New Roman"/>
      <family val="1"/>
    </font>
    <font>
      <b/>
      <i/>
      <u val="single"/>
      <sz val="14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10"/>
      <color indexed="14"/>
      <name val="Times New Roman"/>
      <family val="1"/>
    </font>
    <font>
      <sz val="11"/>
      <name val="Times New Roman"/>
      <family val="1"/>
    </font>
    <font>
      <b/>
      <sz val="16"/>
      <name val="Times New Roman"/>
      <family val="1"/>
    </font>
    <font>
      <sz val="11"/>
      <color indexed="8"/>
      <name val="Times New Roman"/>
      <family val="1"/>
    </font>
    <font>
      <sz val="10"/>
      <color indexed="13"/>
      <name val="Times New Roman"/>
      <family val="1"/>
    </font>
    <font>
      <b/>
      <u val="single"/>
      <sz val="10"/>
      <name val="Times New Roman"/>
      <family val="1"/>
    </font>
    <font>
      <b/>
      <sz val="12"/>
      <color indexed="8"/>
      <name val="Times New Roman"/>
      <family val="1"/>
    </font>
    <font>
      <sz val="10"/>
      <color indexed="8"/>
      <name val="Times New Roman"/>
      <family val="1"/>
    </font>
    <font>
      <sz val="20"/>
      <name val="Times New Roman"/>
      <family val="1"/>
    </font>
    <font>
      <sz val="20"/>
      <name val="MS Sans Serif"/>
      <family val="0"/>
    </font>
    <font>
      <b/>
      <sz val="8"/>
      <name val="Times New Roman"/>
      <family val="1"/>
    </font>
    <font>
      <sz val="8"/>
      <name val="Times New Roman"/>
      <family val="1"/>
    </font>
    <font>
      <b/>
      <sz val="20"/>
      <name val="Times New Roman"/>
      <family val="1"/>
    </font>
    <font>
      <sz val="16"/>
      <name val="MS Sans Serif"/>
      <family val="0"/>
    </font>
    <font>
      <sz val="12"/>
      <name val="Times New Roman"/>
      <family val="1"/>
    </font>
    <font>
      <b/>
      <u val="single"/>
      <sz val="12"/>
      <name val="Times New Roman"/>
      <family val="1"/>
    </font>
    <font>
      <b/>
      <sz val="10"/>
      <name val="Times New Roman"/>
      <family val="0"/>
    </font>
    <font>
      <b/>
      <i/>
      <u val="single"/>
      <sz val="10"/>
      <name val="Times New Roman"/>
      <family val="1"/>
    </font>
    <font>
      <sz val="11"/>
      <name val="MS Sans Serif"/>
      <family val="2"/>
    </font>
    <font>
      <b/>
      <i/>
      <sz val="14"/>
      <name val="Times New Roman"/>
      <family val="1"/>
    </font>
    <font>
      <sz val="11"/>
      <color indexed="13"/>
      <name val="Times New Roman"/>
      <family val="1"/>
    </font>
    <font>
      <sz val="11"/>
      <color indexed="18"/>
      <name val="Times New Roman"/>
      <family val="1"/>
    </font>
    <font>
      <sz val="11"/>
      <color indexed="8"/>
      <name val="MS Sans Serif"/>
      <family val="2"/>
    </font>
    <font>
      <b/>
      <u val="single"/>
      <sz val="14"/>
      <name val="Times New Roman"/>
      <family val="1"/>
    </font>
    <font>
      <sz val="10"/>
      <name val="Wingdings"/>
      <family val="0"/>
    </font>
    <font>
      <sz val="7"/>
      <name val="Times New Roman"/>
      <family val="1"/>
    </font>
    <font>
      <sz val="7"/>
      <name val="Wingdings"/>
      <family val="0"/>
    </font>
    <font>
      <sz val="7"/>
      <name val="Courier New"/>
      <family val="3"/>
    </font>
    <font>
      <sz val="7"/>
      <color indexed="10"/>
      <name val="Times New Roman"/>
      <family val="1"/>
    </font>
    <font>
      <sz val="7"/>
      <color indexed="14"/>
      <name val="Times New Roman"/>
      <family val="1"/>
    </font>
    <font>
      <b/>
      <sz val="7"/>
      <name val="Times New Roman"/>
      <family val="1"/>
    </font>
    <font>
      <b/>
      <u val="single"/>
      <sz val="7"/>
      <name val="Times New Roman"/>
      <family val="1"/>
    </font>
    <font>
      <b/>
      <sz val="7"/>
      <color indexed="8"/>
      <name val="Times New Roman"/>
      <family val="1"/>
    </font>
    <font>
      <b/>
      <sz val="11"/>
      <name val="Times New Roman"/>
      <family val="0"/>
    </font>
    <font>
      <b/>
      <sz val="10"/>
      <color indexed="50"/>
      <name val="Times New Roman"/>
      <family val="0"/>
    </font>
    <font>
      <b/>
      <sz val="10"/>
      <color indexed="10"/>
      <name val="Times New Roman"/>
      <family val="0"/>
    </font>
    <font>
      <sz val="11"/>
      <color indexed="50"/>
      <name val="MS Sans Serif"/>
      <family val="2"/>
    </font>
    <font>
      <sz val="11"/>
      <color indexed="10"/>
      <name val="MS Sans Serif"/>
      <family val="2"/>
    </font>
    <font>
      <sz val="10"/>
      <color indexed="10"/>
      <name val="MS Sans Serif"/>
      <family val="2"/>
    </font>
    <font>
      <sz val="11"/>
      <color indexed="48"/>
      <name val="MS Sans Serif"/>
      <family val="2"/>
    </font>
    <font>
      <sz val="10"/>
      <color indexed="48"/>
      <name val="Times New Roman"/>
      <family val="1"/>
    </font>
    <font>
      <sz val="11"/>
      <color indexed="52"/>
      <name val="MS Sans Serif"/>
      <family val="2"/>
    </font>
    <font>
      <sz val="10"/>
      <color indexed="52"/>
      <name val="MS Sans Serif"/>
      <family val="2"/>
    </font>
    <font>
      <b/>
      <sz val="10"/>
      <color indexed="52"/>
      <name val="Times New Roman"/>
      <family val="0"/>
    </font>
    <font>
      <sz val="11"/>
      <color indexed="26"/>
      <name val="MS Sans Serif"/>
      <family val="2"/>
    </font>
    <font>
      <sz val="11"/>
      <color indexed="60"/>
      <name val="MS Sans Serif"/>
      <family val="2"/>
    </font>
    <font>
      <sz val="10"/>
      <color indexed="60"/>
      <name val="Times New Roman"/>
      <family val="1"/>
    </font>
    <font>
      <b/>
      <sz val="10"/>
      <color indexed="60"/>
      <name val="Times New Roman"/>
      <family val="1"/>
    </font>
    <font>
      <sz val="11"/>
      <color indexed="11"/>
      <name val="MS Sans Serif"/>
      <family val="2"/>
    </font>
    <font>
      <sz val="10"/>
      <color indexed="11"/>
      <name val="Times New Roman"/>
      <family val="1"/>
    </font>
    <font>
      <b/>
      <sz val="10"/>
      <color indexed="11"/>
      <name val="Times New Roman"/>
      <family val="1"/>
    </font>
    <font>
      <b/>
      <sz val="10"/>
      <color indexed="26"/>
      <name val="Times New Roman"/>
      <family val="1"/>
    </font>
    <font>
      <sz val="11"/>
      <color indexed="9"/>
      <name val="MS Sans Serif"/>
      <family val="2"/>
    </font>
    <font>
      <b/>
      <sz val="10"/>
      <color indexed="9"/>
      <name val="Times New Roman"/>
      <family val="0"/>
    </font>
    <font>
      <sz val="11"/>
      <color indexed="13"/>
      <name val="MS Sans Serif"/>
      <family val="2"/>
    </font>
    <font>
      <b/>
      <sz val="12"/>
      <color indexed="13"/>
      <name val="Times New Roman"/>
      <family val="1"/>
    </font>
    <font>
      <sz val="10"/>
      <color indexed="9"/>
      <name val="Times New Roman"/>
      <family val="1"/>
    </font>
    <font>
      <sz val="11"/>
      <color indexed="61"/>
      <name val="MS Sans Serif"/>
      <family val="2"/>
    </font>
    <font>
      <b/>
      <sz val="10"/>
      <color indexed="61"/>
      <name val="Times New Roman"/>
      <family val="0"/>
    </font>
    <font>
      <sz val="11"/>
      <color indexed="54"/>
      <name val="MS Sans Serif"/>
      <family val="2"/>
    </font>
    <font>
      <b/>
      <sz val="10"/>
      <color indexed="54"/>
      <name val="Times New Roman"/>
      <family val="0"/>
    </font>
    <font>
      <sz val="11"/>
      <color indexed="56"/>
      <name val="MS Sans Serif"/>
      <family val="2"/>
    </font>
    <font>
      <b/>
      <sz val="10"/>
      <color indexed="56"/>
      <name val="Times New Roman"/>
      <family val="1"/>
    </font>
    <font>
      <sz val="11"/>
      <color indexed="58"/>
      <name val="MS Sans Serif"/>
      <family val="2"/>
    </font>
    <font>
      <b/>
      <sz val="10"/>
      <color indexed="58"/>
      <name val="Times New Roman"/>
      <family val="1"/>
    </font>
    <font>
      <b/>
      <i/>
      <sz val="10"/>
      <name val="Times New Roman"/>
      <family val="1"/>
    </font>
    <font>
      <sz val="8"/>
      <name val="Tahoma"/>
      <family val="0"/>
    </font>
    <font>
      <b/>
      <sz val="8"/>
      <name val="Tahoma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i/>
      <sz val="10"/>
      <name val="Times New Roman"/>
      <family val="1"/>
    </font>
    <font>
      <b/>
      <sz val="8"/>
      <name val="MS Sans Serif"/>
      <family val="2"/>
    </font>
  </fonts>
  <fills count="1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0"/>
        <bgColor indexed="64"/>
      </patternFill>
    </fill>
  </fills>
  <borders count="53">
    <border>
      <left/>
      <right/>
      <top/>
      <bottom/>
      <diagonal/>
    </border>
    <border>
      <left style="double"/>
      <right style="double"/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 style="double"/>
      <top>
        <color indexed="63"/>
      </top>
      <bottom style="double"/>
    </border>
    <border>
      <left style="double"/>
      <right style="double"/>
      <top>
        <color indexed="63"/>
      </top>
      <bottom style="thick"/>
    </border>
    <border>
      <left>
        <color indexed="63"/>
      </left>
      <right style="thick"/>
      <top style="double"/>
      <bottom>
        <color indexed="63"/>
      </bottom>
    </border>
    <border>
      <left style="double"/>
      <right style="double"/>
      <top style="thin"/>
      <bottom style="thin"/>
    </border>
    <border>
      <left>
        <color indexed="63"/>
      </left>
      <right style="double"/>
      <top style="thin"/>
      <bottom style="thin"/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 style="double"/>
    </border>
    <border>
      <left style="double"/>
      <right style="double"/>
      <top style="double"/>
      <bottom style="double"/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double"/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 style="double"/>
    </border>
    <border>
      <left style="double"/>
      <right style="double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 style="thick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double"/>
      <right style="thin"/>
      <top>
        <color indexed="63"/>
      </top>
      <bottom style="thin"/>
    </border>
    <border>
      <left style="double"/>
      <right style="double"/>
      <top style="double"/>
      <bottom style="thin"/>
    </border>
    <border>
      <left style="double"/>
      <right style="thin"/>
      <top style="double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 style="double"/>
      <top style="double"/>
      <bottom style="thin"/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double"/>
      <right style="double"/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thin"/>
      <right style="double"/>
      <top style="double"/>
      <bottom style="thin"/>
    </border>
    <border>
      <left style="double"/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 style="thin"/>
      <top style="double"/>
      <bottom>
        <color indexed="63"/>
      </bottom>
    </border>
    <border>
      <left style="thin"/>
      <right style="double"/>
      <top style="double"/>
      <bottom>
        <color indexed="63"/>
      </bottom>
    </border>
    <border>
      <left style="thin"/>
      <right style="double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double"/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 style="double"/>
      <top>
        <color indexed="63"/>
      </top>
      <bottom style="double"/>
    </border>
    <border>
      <left style="double"/>
      <right style="double"/>
      <top style="thin"/>
      <bottom style="double"/>
    </border>
    <border>
      <left style="double"/>
      <right style="thin"/>
      <top style="thin"/>
      <bottom style="double"/>
    </border>
    <border>
      <left style="thin"/>
      <right style="double"/>
      <top style="thin"/>
      <bottom style="double"/>
    </border>
    <border>
      <left style="double"/>
      <right>
        <color indexed="63"/>
      </right>
      <top>
        <color indexed="63"/>
      </top>
      <bottom style="double"/>
    </border>
  </borders>
  <cellStyleXfs count="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0" fontId="8" fillId="0" borderId="0">
      <alignment/>
      <protection/>
    </xf>
    <xf numFmtId="0" fontId="4" fillId="0" borderId="0">
      <alignment/>
      <protection/>
    </xf>
    <xf numFmtId="9" fontId="0" fillId="0" borderId="0" applyFont="0" applyFill="0" applyBorder="0" applyAlignment="0" applyProtection="0"/>
  </cellStyleXfs>
  <cellXfs count="523">
    <xf numFmtId="0" fontId="0" fillId="0" borderId="0" xfId="0" applyAlignment="1">
      <alignment/>
    </xf>
    <xf numFmtId="0" fontId="4" fillId="0" borderId="0" xfId="0" applyFont="1" applyBorder="1" applyAlignment="1" applyProtection="1">
      <alignment horizontal="center"/>
      <protection/>
    </xf>
    <xf numFmtId="0" fontId="4" fillId="0" borderId="0" xfId="0" applyFont="1" applyBorder="1" applyAlignment="1">
      <alignment horizontal="center"/>
    </xf>
    <xf numFmtId="0" fontId="0" fillId="0" borderId="0" xfId="0" applyFill="1" applyAlignment="1">
      <alignment/>
    </xf>
    <xf numFmtId="0" fontId="0" fillId="0" borderId="0" xfId="0" applyAlignment="1">
      <alignment horizontal="centerContinuous"/>
    </xf>
    <xf numFmtId="0" fontId="8" fillId="0" borderId="0" xfId="0" applyFont="1" applyAlignment="1">
      <alignment/>
    </xf>
    <xf numFmtId="0" fontId="9" fillId="0" borderId="0" xfId="0" applyFont="1" applyBorder="1" applyAlignment="1">
      <alignment horizontal="left"/>
    </xf>
    <xf numFmtId="0" fontId="10" fillId="0" borderId="0" xfId="0" applyFont="1" applyAlignment="1">
      <alignment horizontal="centerContinuous"/>
    </xf>
    <xf numFmtId="0" fontId="10" fillId="0" borderId="0" xfId="0" applyFont="1" applyBorder="1" applyAlignment="1">
      <alignment horizontal="centerContinuous"/>
    </xf>
    <xf numFmtId="0" fontId="10" fillId="0" borderId="0" xfId="0" applyFont="1" applyAlignment="1">
      <alignment/>
    </xf>
    <xf numFmtId="0" fontId="10" fillId="0" borderId="0" xfId="0" applyFont="1" applyBorder="1" applyAlignment="1">
      <alignment/>
    </xf>
    <xf numFmtId="0" fontId="0" fillId="0" borderId="0" xfId="0" applyBorder="1" applyAlignment="1">
      <alignment/>
    </xf>
    <xf numFmtId="0" fontId="13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14" fillId="0" borderId="0" xfId="0" applyFont="1" applyAlignment="1">
      <alignment/>
    </xf>
    <xf numFmtId="0" fontId="4" fillId="0" borderId="0" xfId="0" applyFont="1" applyAlignment="1">
      <alignment/>
    </xf>
    <xf numFmtId="0" fontId="4" fillId="0" borderId="1" xfId="0" applyFont="1" applyBorder="1" applyAlignment="1">
      <alignment/>
    </xf>
    <xf numFmtId="0" fontId="4" fillId="0" borderId="2" xfId="0" applyFont="1" applyBorder="1" applyAlignment="1">
      <alignment/>
    </xf>
    <xf numFmtId="22" fontId="4" fillId="0" borderId="2" xfId="0" applyNumberFormat="1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168" fontId="4" fillId="0" borderId="1" xfId="0" applyNumberFormat="1" applyFont="1" applyBorder="1" applyAlignment="1" applyProtection="1">
      <alignment horizontal="center"/>
      <protection/>
    </xf>
    <xf numFmtId="4" fontId="4" fillId="2" borderId="1" xfId="0" applyNumberFormat="1" applyFont="1" applyFill="1" applyBorder="1" applyAlignment="1" applyProtection="1" quotePrefix="1">
      <alignment horizontal="center"/>
      <protection/>
    </xf>
    <xf numFmtId="164" fontId="4" fillId="2" borderId="1" xfId="0" applyNumberFormat="1" applyFont="1" applyFill="1" applyBorder="1" applyAlignment="1" applyProtection="1" quotePrefix="1">
      <alignment horizontal="center"/>
      <protection/>
    </xf>
    <xf numFmtId="4" fontId="16" fillId="0" borderId="2" xfId="0" applyNumberFormat="1" applyFont="1" applyFill="1" applyBorder="1" applyAlignment="1">
      <alignment horizontal="right"/>
    </xf>
    <xf numFmtId="164" fontId="4" fillId="0" borderId="1" xfId="0" applyNumberFormat="1" applyFont="1" applyFill="1" applyBorder="1" applyAlignment="1" applyProtection="1" quotePrefix="1">
      <alignment horizontal="center"/>
      <protection/>
    </xf>
    <xf numFmtId="168" fontId="4" fillId="0" borderId="4" xfId="0" applyNumberFormat="1" applyFont="1" applyBorder="1" applyAlignment="1" applyProtection="1">
      <alignment horizontal="center"/>
      <protection/>
    </xf>
    <xf numFmtId="2" fontId="16" fillId="0" borderId="5" xfId="0" applyNumberFormat="1" applyFont="1" applyFill="1" applyBorder="1" applyAlignment="1">
      <alignment horizontal="right"/>
    </xf>
    <xf numFmtId="164" fontId="5" fillId="0" borderId="0" xfId="0" applyNumberFormat="1" applyFont="1" applyBorder="1" applyAlignment="1" applyProtection="1">
      <alignment horizontal="center"/>
      <protection/>
    </xf>
    <xf numFmtId="165" fontId="4" fillId="0" borderId="0" xfId="0" applyNumberFormat="1" applyFont="1" applyBorder="1" applyAlignment="1" applyProtection="1">
      <alignment horizontal="center"/>
      <protection/>
    </xf>
    <xf numFmtId="168" fontId="4" fillId="0" borderId="0" xfId="0" applyNumberFormat="1" applyFont="1" applyBorder="1" applyAlignment="1" applyProtection="1">
      <alignment horizontal="center"/>
      <protection/>
    </xf>
    <xf numFmtId="171" fontId="4" fillId="0" borderId="0" xfId="0" applyNumberFormat="1" applyFont="1" applyBorder="1" applyAlignment="1" applyProtection="1" quotePrefix="1">
      <alignment horizontal="center"/>
      <protection/>
    </xf>
    <xf numFmtId="2" fontId="15" fillId="0" borderId="6" xfId="0" applyNumberFormat="1" applyFont="1" applyBorder="1" applyAlignment="1" applyProtection="1">
      <alignment horizontal="center"/>
      <protection/>
    </xf>
    <xf numFmtId="0" fontId="10" fillId="0" borderId="0" xfId="0" applyFont="1" applyFill="1" applyBorder="1" applyAlignment="1">
      <alignment/>
    </xf>
    <xf numFmtId="0" fontId="17" fillId="0" borderId="0" xfId="0" applyFont="1" applyFill="1" applyAlignment="1">
      <alignment/>
    </xf>
    <xf numFmtId="0" fontId="4" fillId="0" borderId="7" xfId="0" applyFont="1" applyFill="1" applyBorder="1" applyAlignment="1">
      <alignment horizontal="center"/>
    </xf>
    <xf numFmtId="164" fontId="4" fillId="0" borderId="7" xfId="0" applyNumberFormat="1" applyFont="1" applyFill="1" applyBorder="1" applyAlignment="1" applyProtection="1">
      <alignment horizontal="center"/>
      <protection/>
    </xf>
    <xf numFmtId="0" fontId="4" fillId="0" borderId="8" xfId="0" applyFont="1" applyFill="1" applyBorder="1" applyAlignment="1">
      <alignment horizontal="center"/>
    </xf>
    <xf numFmtId="4" fontId="4" fillId="0" borderId="1" xfId="0" applyNumberFormat="1" applyFont="1" applyFill="1" applyBorder="1" applyAlignment="1" applyProtection="1">
      <alignment horizontal="center"/>
      <protection/>
    </xf>
    <xf numFmtId="3" fontId="4" fillId="0" borderId="1" xfId="0" applyNumberFormat="1" applyFont="1" applyFill="1" applyBorder="1" applyAlignment="1" applyProtection="1">
      <alignment horizontal="center"/>
      <protection/>
    </xf>
    <xf numFmtId="38" fontId="4" fillId="0" borderId="4" xfId="0" applyNumberFormat="1" applyFont="1" applyFill="1" applyBorder="1" applyAlignment="1" applyProtection="1">
      <alignment horizontal="center"/>
      <protection/>
    </xf>
    <xf numFmtId="164" fontId="4" fillId="0" borderId="4" xfId="0" applyNumberFormat="1" applyFont="1" applyFill="1" applyBorder="1" applyAlignment="1" applyProtection="1" quotePrefix="1">
      <alignment horizontal="center"/>
      <protection/>
    </xf>
    <xf numFmtId="0" fontId="4" fillId="0" borderId="0" xfId="0" applyFont="1" applyFill="1" applyAlignment="1">
      <alignment/>
    </xf>
    <xf numFmtId="0" fontId="4" fillId="0" borderId="0" xfId="0" applyFont="1" applyFill="1" applyBorder="1" applyAlignment="1">
      <alignment/>
    </xf>
    <xf numFmtId="22" fontId="4" fillId="0" borderId="0" xfId="0" applyNumberFormat="1" applyFont="1" applyFill="1" applyBorder="1" applyAlignment="1">
      <alignment/>
    </xf>
    <xf numFmtId="0" fontId="9" fillId="0" borderId="0" xfId="0" applyFont="1" applyFill="1" applyBorder="1" applyAlignment="1">
      <alignment/>
    </xf>
    <xf numFmtId="0" fontId="11" fillId="0" borderId="0" xfId="0" applyFont="1" applyBorder="1" applyAlignment="1">
      <alignment/>
    </xf>
    <xf numFmtId="0" fontId="6" fillId="0" borderId="1" xfId="0" applyFont="1" applyBorder="1" applyAlignment="1" applyProtection="1">
      <alignment horizontal="center"/>
      <protection/>
    </xf>
    <xf numFmtId="0" fontId="6" fillId="0" borderId="9" xfId="0" applyFont="1" applyBorder="1" applyAlignment="1" applyProtection="1">
      <alignment horizontal="center"/>
      <protection/>
    </xf>
    <xf numFmtId="2" fontId="4" fillId="0" borderId="1" xfId="0" applyNumberFormat="1" applyFont="1" applyFill="1" applyBorder="1" applyAlignment="1" applyProtection="1" quotePrefix="1">
      <alignment horizontal="center"/>
      <protection/>
    </xf>
    <xf numFmtId="164" fontId="4" fillId="0" borderId="3" xfId="0" applyNumberFormat="1" applyFont="1" applyBorder="1" applyAlignment="1" applyProtection="1">
      <alignment horizontal="center"/>
      <protection/>
    </xf>
    <xf numFmtId="4" fontId="18" fillId="0" borderId="1" xfId="0" applyNumberFormat="1" applyFont="1" applyFill="1" applyBorder="1" applyAlignment="1">
      <alignment horizontal="right"/>
    </xf>
    <xf numFmtId="168" fontId="4" fillId="0" borderId="10" xfId="0" applyNumberFormat="1" applyFont="1" applyBorder="1" applyAlignment="1" applyProtection="1">
      <alignment horizontal="center"/>
      <protection/>
    </xf>
    <xf numFmtId="4" fontId="20" fillId="0" borderId="0" xfId="0" applyNumberFormat="1" applyFont="1" applyFill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6" fillId="0" borderId="3" xfId="0" applyFont="1" applyBorder="1" applyAlignment="1" applyProtection="1">
      <alignment horizontal="center"/>
      <protection/>
    </xf>
    <xf numFmtId="7" fontId="12" fillId="0" borderId="11" xfId="0" applyNumberFormat="1" applyFont="1" applyFill="1" applyBorder="1" applyAlignment="1" applyProtection="1">
      <alignment horizontal="right"/>
      <protection/>
    </xf>
    <xf numFmtId="7" fontId="12" fillId="0" borderId="11" xfId="0" applyNumberFormat="1" applyFont="1" applyFill="1" applyBorder="1" applyAlignment="1">
      <alignment horizontal="right"/>
    </xf>
    <xf numFmtId="0" fontId="23" fillId="0" borderId="0" xfId="0" applyFont="1" applyAlignment="1">
      <alignment/>
    </xf>
    <xf numFmtId="0" fontId="7" fillId="0" borderId="0" xfId="0" applyFont="1" applyAlignment="1">
      <alignment horizontal="centerContinuous"/>
    </xf>
    <xf numFmtId="0" fontId="24" fillId="0" borderId="0" xfId="0" applyFont="1" applyAlignment="1">
      <alignment horizontal="centerContinuous"/>
    </xf>
    <xf numFmtId="0" fontId="23" fillId="0" borderId="0" xfId="0" applyFont="1" applyAlignment="1">
      <alignment horizontal="centerContinuous"/>
    </xf>
    <xf numFmtId="0" fontId="4" fillId="0" borderId="0" xfId="0" applyFont="1" applyAlignment="1">
      <alignment horizontal="centerContinuous"/>
    </xf>
    <xf numFmtId="0" fontId="25" fillId="0" borderId="0" xfId="0" applyFont="1" applyFill="1" applyBorder="1" applyAlignment="1" applyProtection="1">
      <alignment horizontal="centerContinuous"/>
      <protection/>
    </xf>
    <xf numFmtId="0" fontId="26" fillId="0" borderId="0" xfId="0" applyNumberFormat="1" applyFont="1" applyAlignment="1">
      <alignment horizontal="left"/>
    </xf>
    <xf numFmtId="0" fontId="26" fillId="0" borderId="0" xfId="0" applyFont="1" applyAlignment="1">
      <alignment/>
    </xf>
    <xf numFmtId="0" fontId="26" fillId="0" borderId="0" xfId="0" applyFont="1" applyBorder="1" applyAlignment="1">
      <alignment/>
    </xf>
    <xf numFmtId="0" fontId="27" fillId="0" borderId="0" xfId="0" applyFont="1" applyFill="1" applyBorder="1" applyAlignment="1" applyProtection="1">
      <alignment horizontal="left"/>
      <protection/>
    </xf>
    <xf numFmtId="0" fontId="23" fillId="0" borderId="0" xfId="0" applyFont="1" applyBorder="1" applyAlignment="1">
      <alignment/>
    </xf>
    <xf numFmtId="0" fontId="28" fillId="0" borderId="0" xfId="0" applyFont="1" applyAlignment="1">
      <alignment horizontal="centerContinuous"/>
    </xf>
    <xf numFmtId="0" fontId="9" fillId="0" borderId="0" xfId="0" applyFont="1" applyAlignment="1">
      <alignment horizontal="centerContinuous"/>
    </xf>
    <xf numFmtId="0" fontId="20" fillId="0" borderId="0" xfId="0" applyFont="1" applyAlignment="1">
      <alignment/>
    </xf>
    <xf numFmtId="0" fontId="29" fillId="0" borderId="0" xfId="0" applyFont="1" applyAlignment="1">
      <alignment/>
    </xf>
    <xf numFmtId="0" fontId="30" fillId="0" borderId="0" xfId="0" applyFont="1" applyBorder="1" applyAlignment="1">
      <alignment/>
    </xf>
    <xf numFmtId="0" fontId="29" fillId="0" borderId="0" xfId="0" applyFont="1" applyBorder="1" applyAlignment="1">
      <alignment/>
    </xf>
    <xf numFmtId="0" fontId="29" fillId="0" borderId="12" xfId="0" applyFont="1" applyBorder="1" applyAlignment="1">
      <alignment/>
    </xf>
    <xf numFmtId="0" fontId="29" fillId="0" borderId="13" xfId="0" applyFont="1" applyBorder="1" applyAlignment="1">
      <alignment/>
    </xf>
    <xf numFmtId="0" fontId="29" fillId="0" borderId="14" xfId="0" applyFont="1" applyBorder="1" applyAlignment="1">
      <alignment/>
    </xf>
    <xf numFmtId="0" fontId="11" fillId="0" borderId="15" xfId="0" applyFont="1" applyBorder="1" applyAlignment="1">
      <alignment horizontal="centerContinuous"/>
    </xf>
    <xf numFmtId="0" fontId="0" fillId="0" borderId="0" xfId="0" applyNumberFormat="1" applyAlignment="1">
      <alignment horizontal="centerContinuous"/>
    </xf>
    <xf numFmtId="0" fontId="14" fillId="0" borderId="0" xfId="0" applyNumberFormat="1" applyFont="1" applyAlignment="1">
      <alignment horizontal="centerContinuous"/>
    </xf>
    <xf numFmtId="0" fontId="11" fillId="0" borderId="0" xfId="0" applyFont="1" applyBorder="1" applyAlignment="1">
      <alignment horizontal="centerContinuous"/>
    </xf>
    <xf numFmtId="0" fontId="14" fillId="0" borderId="0" xfId="0" applyFont="1" applyBorder="1" applyAlignment="1">
      <alignment horizontal="centerContinuous"/>
    </xf>
    <xf numFmtId="0" fontId="14" fillId="0" borderId="16" xfId="0" applyFont="1" applyBorder="1" applyAlignment="1">
      <alignment horizontal="centerContinuous"/>
    </xf>
    <xf numFmtId="0" fontId="14" fillId="0" borderId="0" xfId="0" applyFont="1" applyBorder="1" applyAlignment="1">
      <alignment/>
    </xf>
    <xf numFmtId="0" fontId="14" fillId="0" borderId="15" xfId="0" applyFont="1" applyBorder="1" applyAlignment="1">
      <alignment/>
    </xf>
    <xf numFmtId="0" fontId="13" fillId="0" borderId="0" xfId="0" applyNumberFormat="1" applyFont="1" applyBorder="1" applyAlignment="1">
      <alignment horizontal="right"/>
    </xf>
    <xf numFmtId="0" fontId="14" fillId="0" borderId="16" xfId="0" applyFont="1" applyBorder="1" applyAlignment="1">
      <alignment/>
    </xf>
    <xf numFmtId="0" fontId="13" fillId="0" borderId="0" xfId="0" applyNumberFormat="1" applyFont="1" applyBorder="1" applyAlignment="1">
      <alignment horizontal="right"/>
    </xf>
    <xf numFmtId="7" fontId="13" fillId="0" borderId="0" xfId="0" applyNumberFormat="1" applyFont="1" applyBorder="1" applyAlignment="1">
      <alignment horizontal="right"/>
    </xf>
    <xf numFmtId="0" fontId="4" fillId="0" borderId="15" xfId="0" applyFont="1" applyBorder="1" applyAlignment="1">
      <alignment/>
    </xf>
    <xf numFmtId="0" fontId="31" fillId="0" borderId="0" xfId="0" applyNumberFormat="1" applyFont="1" applyBorder="1" applyAlignment="1">
      <alignment horizontal="right"/>
    </xf>
    <xf numFmtId="0" fontId="32" fillId="0" borderId="0" xfId="0" applyFont="1" applyBorder="1" applyAlignment="1">
      <alignment/>
    </xf>
    <xf numFmtId="7" fontId="31" fillId="0" borderId="0" xfId="0" applyNumberFormat="1" applyFont="1" applyBorder="1" applyAlignment="1">
      <alignment horizontal="right"/>
    </xf>
    <xf numFmtId="0" fontId="4" fillId="0" borderId="16" xfId="0" applyFont="1" applyBorder="1" applyAlignment="1">
      <alignment/>
    </xf>
    <xf numFmtId="0" fontId="13" fillId="0" borderId="17" xfId="0" applyFont="1" applyBorder="1" applyAlignment="1">
      <alignment horizontal="center"/>
    </xf>
    <xf numFmtId="7" fontId="13" fillId="0" borderId="18" xfId="0" applyNumberFormat="1" applyFont="1" applyBorder="1" applyAlignment="1">
      <alignment horizontal="center"/>
    </xf>
    <xf numFmtId="0" fontId="29" fillId="0" borderId="19" xfId="0" applyFont="1" applyBorder="1" applyAlignment="1">
      <alignment/>
    </xf>
    <xf numFmtId="0" fontId="29" fillId="0" borderId="20" xfId="0" applyNumberFormat="1" applyFont="1" applyBorder="1" applyAlignment="1">
      <alignment/>
    </xf>
    <xf numFmtId="0" fontId="29" fillId="0" borderId="20" xfId="0" applyFont="1" applyBorder="1" applyAlignment="1">
      <alignment/>
    </xf>
    <xf numFmtId="0" fontId="29" fillId="0" borderId="21" xfId="0" applyFont="1" applyBorder="1" applyAlignment="1">
      <alignment/>
    </xf>
    <xf numFmtId="0" fontId="29" fillId="0" borderId="0" xfId="0" applyFont="1" applyFill="1" applyBorder="1" applyAlignment="1">
      <alignment/>
    </xf>
    <xf numFmtId="4" fontId="29" fillId="0" borderId="0" xfId="0" applyNumberFormat="1" applyFont="1" applyFill="1" applyBorder="1" applyAlignment="1">
      <alignment/>
    </xf>
    <xf numFmtId="7" fontId="29" fillId="0" borderId="0" xfId="0" applyNumberFormat="1" applyFont="1" applyBorder="1" applyAlignment="1">
      <alignment/>
    </xf>
    <xf numFmtId="168" fontId="29" fillId="0" borderId="0" xfId="0" applyNumberFormat="1" applyFont="1" applyBorder="1" applyAlignment="1">
      <alignment horizontal="center"/>
    </xf>
    <xf numFmtId="4" fontId="4" fillId="0" borderId="0" xfId="0" applyNumberFormat="1" applyFont="1" applyFill="1" applyBorder="1" applyAlignment="1">
      <alignment/>
    </xf>
    <xf numFmtId="4" fontId="4" fillId="0" borderId="0" xfId="0" applyNumberFormat="1" applyFont="1" applyBorder="1" applyAlignment="1">
      <alignment/>
    </xf>
    <xf numFmtId="4" fontId="31" fillId="0" borderId="0" xfId="0" applyNumberFormat="1" applyFont="1" applyBorder="1" applyAlignment="1">
      <alignment horizontal="center"/>
    </xf>
    <xf numFmtId="0" fontId="23" fillId="0" borderId="0" xfId="0" applyFont="1" applyFill="1" applyAlignment="1">
      <alignment/>
    </xf>
    <xf numFmtId="0" fontId="4" fillId="0" borderId="12" xfId="0" applyFont="1" applyBorder="1" applyAlignment="1">
      <alignment/>
    </xf>
    <xf numFmtId="0" fontId="4" fillId="0" borderId="13" xfId="0" applyFont="1" applyBorder="1" applyAlignment="1">
      <alignment/>
    </xf>
    <xf numFmtId="0" fontId="4" fillId="0" borderId="13" xfId="0" applyFont="1" applyBorder="1" applyAlignment="1" applyProtection="1">
      <alignment horizontal="left"/>
      <protection/>
    </xf>
    <xf numFmtId="0" fontId="4" fillId="0" borderId="14" xfId="0" applyFont="1" applyFill="1" applyBorder="1" applyAlignment="1">
      <alignment/>
    </xf>
    <xf numFmtId="0" fontId="4" fillId="0" borderId="16" xfId="0" applyFont="1" applyFill="1" applyBorder="1" applyAlignment="1">
      <alignment/>
    </xf>
    <xf numFmtId="0" fontId="4" fillId="0" borderId="0" xfId="0" applyFont="1" applyBorder="1" applyAlignment="1" applyProtection="1">
      <alignment/>
      <protection/>
    </xf>
    <xf numFmtId="22" fontId="4" fillId="0" borderId="0" xfId="0" applyNumberFormat="1" applyFont="1" applyBorder="1" applyAlignment="1">
      <alignment/>
    </xf>
    <xf numFmtId="0" fontId="4" fillId="0" borderId="22" xfId="0" applyFont="1" applyBorder="1" applyAlignment="1">
      <alignment/>
    </xf>
    <xf numFmtId="0" fontId="4" fillId="0" borderId="16" xfId="0" applyFont="1" applyFill="1" applyBorder="1" applyAlignment="1">
      <alignment horizontal="center"/>
    </xf>
    <xf numFmtId="4" fontId="4" fillId="0" borderId="16" xfId="0" applyNumberFormat="1" applyFont="1" applyFill="1" applyBorder="1" applyAlignment="1">
      <alignment horizontal="center"/>
    </xf>
    <xf numFmtId="0" fontId="4" fillId="0" borderId="19" xfId="0" applyFont="1" applyBorder="1" applyAlignment="1">
      <alignment/>
    </xf>
    <xf numFmtId="0" fontId="4" fillId="0" borderId="20" xfId="0" applyFont="1" applyBorder="1" applyAlignment="1">
      <alignment/>
    </xf>
    <xf numFmtId="0" fontId="4" fillId="0" borderId="21" xfId="0" applyFont="1" applyBorder="1" applyAlignment="1">
      <alignment/>
    </xf>
    <xf numFmtId="0" fontId="32" fillId="0" borderId="0" xfId="0" applyFont="1" applyBorder="1" applyAlignment="1">
      <alignment horizontal="left"/>
    </xf>
    <xf numFmtId="0" fontId="10" fillId="0" borderId="15" xfId="0" applyFont="1" applyBorder="1" applyAlignment="1">
      <alignment/>
    </xf>
    <xf numFmtId="0" fontId="9" fillId="0" borderId="0" xfId="0" applyFont="1" applyBorder="1" applyAlignment="1">
      <alignment/>
    </xf>
    <xf numFmtId="0" fontId="10" fillId="0" borderId="16" xfId="0" applyFont="1" applyFill="1" applyBorder="1" applyAlignment="1">
      <alignment/>
    </xf>
    <xf numFmtId="0" fontId="11" fillId="0" borderId="0" xfId="0" applyFont="1" applyAlignment="1">
      <alignment horizontal="centerContinuous"/>
    </xf>
    <xf numFmtId="0" fontId="11" fillId="0" borderId="16" xfId="0" applyFont="1" applyFill="1" applyBorder="1" applyAlignment="1">
      <alignment horizontal="centerContinuous"/>
    </xf>
    <xf numFmtId="0" fontId="0" fillId="0" borderId="17" xfId="0" applyFont="1" applyBorder="1" applyAlignment="1" applyProtection="1">
      <alignment horizontal="center"/>
      <protection/>
    </xf>
    <xf numFmtId="0" fontId="33" fillId="0" borderId="11" xfId="0" applyFont="1" applyBorder="1" applyAlignment="1">
      <alignment horizontal="center" vertical="center"/>
    </xf>
    <xf numFmtId="168" fontId="33" fillId="0" borderId="11" xfId="0" applyNumberFormat="1" applyFont="1" applyBorder="1" applyAlignment="1" applyProtection="1">
      <alignment horizontal="center" vertical="center"/>
      <protection/>
    </xf>
    <xf numFmtId="0" fontId="33" fillId="0" borderId="11" xfId="0" applyFont="1" applyBorder="1" applyAlignment="1" applyProtection="1">
      <alignment horizontal="center" vertical="center"/>
      <protection/>
    </xf>
    <xf numFmtId="0" fontId="33" fillId="0" borderId="17" xfId="0" applyFont="1" applyBorder="1" applyAlignment="1" applyProtection="1">
      <alignment horizontal="center" vertical="center"/>
      <protection/>
    </xf>
    <xf numFmtId="0" fontId="33" fillId="0" borderId="18" xfId="0" applyFont="1" applyBorder="1" applyAlignment="1" applyProtection="1">
      <alignment horizontal="center" vertical="center"/>
      <protection/>
    </xf>
    <xf numFmtId="164" fontId="33" fillId="0" borderId="18" xfId="0" applyNumberFormat="1" applyFont="1" applyBorder="1" applyAlignment="1" applyProtection="1">
      <alignment horizontal="center" vertical="center" wrapText="1"/>
      <protection/>
    </xf>
    <xf numFmtId="0" fontId="33" fillId="0" borderId="23" xfId="0" applyFont="1" applyBorder="1" applyAlignment="1" applyProtection="1">
      <alignment horizontal="center" vertical="center" wrapText="1"/>
      <protection/>
    </xf>
    <xf numFmtId="0" fontId="33" fillId="0" borderId="17" xfId="0" applyFont="1" applyBorder="1" applyAlignment="1" applyProtection="1">
      <alignment horizontal="center" vertical="center" wrapText="1"/>
      <protection/>
    </xf>
    <xf numFmtId="0" fontId="33" fillId="0" borderId="11" xfId="0" applyFont="1" applyBorder="1" applyAlignment="1" applyProtection="1">
      <alignment horizontal="center" vertical="center" wrapText="1"/>
      <protection/>
    </xf>
    <xf numFmtId="0" fontId="33" fillId="0" borderId="11" xfId="0" applyFont="1" applyBorder="1" applyAlignment="1">
      <alignment horizontal="center" vertical="center" wrapText="1"/>
    </xf>
    <xf numFmtId="0" fontId="16" fillId="0" borderId="2" xfId="0" applyFont="1" applyBorder="1" applyAlignment="1">
      <alignment/>
    </xf>
    <xf numFmtId="0" fontId="26" fillId="0" borderId="0" xfId="0" applyFont="1" applyAlignment="1">
      <alignment horizontal="centerContinuous"/>
    </xf>
    <xf numFmtId="0" fontId="4" fillId="0" borderId="12" xfId="0" applyFont="1" applyFill="1" applyBorder="1" applyAlignment="1">
      <alignment/>
    </xf>
    <xf numFmtId="0" fontId="4" fillId="0" borderId="13" xfId="0" applyFont="1" applyFill="1" applyBorder="1" applyAlignment="1">
      <alignment/>
    </xf>
    <xf numFmtId="0" fontId="4" fillId="0" borderId="15" xfId="0" applyFont="1" applyFill="1" applyBorder="1" applyAlignment="1">
      <alignment/>
    </xf>
    <xf numFmtId="0" fontId="4" fillId="0" borderId="0" xfId="0" applyFont="1" applyFill="1" applyBorder="1" applyAlignment="1">
      <alignment horizontal="center"/>
    </xf>
    <xf numFmtId="0" fontId="4" fillId="0" borderId="0" xfId="0" applyFont="1" applyFill="1" applyBorder="1" applyAlignment="1" applyProtection="1">
      <alignment horizontal="center"/>
      <protection/>
    </xf>
    <xf numFmtId="0" fontId="4" fillId="0" borderId="24" xfId="0" applyFont="1" applyFill="1" applyBorder="1" applyAlignment="1">
      <alignment horizontal="center"/>
    </xf>
    <xf numFmtId="164" fontId="4" fillId="0" borderId="24" xfId="0" applyNumberFormat="1" applyFont="1" applyFill="1" applyBorder="1" applyAlignment="1" applyProtection="1">
      <alignment horizontal="center"/>
      <protection/>
    </xf>
    <xf numFmtId="0" fontId="4" fillId="0" borderId="25" xfId="0" applyFont="1" applyFill="1" applyBorder="1" applyAlignment="1">
      <alignment horizontal="center"/>
    </xf>
    <xf numFmtId="0" fontId="4" fillId="0" borderId="19" xfId="0" applyFont="1" applyFill="1" applyBorder="1" applyAlignment="1">
      <alignment/>
    </xf>
    <xf numFmtId="0" fontId="4" fillId="0" borderId="20" xfId="0" applyFont="1" applyFill="1" applyBorder="1" applyAlignment="1">
      <alignment/>
    </xf>
    <xf numFmtId="0" fontId="4" fillId="0" borderId="21" xfId="0" applyFont="1" applyFill="1" applyBorder="1" applyAlignment="1">
      <alignment/>
    </xf>
    <xf numFmtId="0" fontId="31" fillId="0" borderId="0" xfId="0" applyFont="1" applyFill="1" applyBorder="1" applyAlignment="1">
      <alignment horizontal="left"/>
    </xf>
    <xf numFmtId="0" fontId="7" fillId="0" borderId="0" xfId="0" applyFont="1" applyFill="1" applyAlignment="1">
      <alignment horizontal="centerContinuous"/>
    </xf>
    <xf numFmtId="0" fontId="26" fillId="0" borderId="0" xfId="0" applyFont="1" applyFill="1" applyAlignment="1">
      <alignment/>
    </xf>
    <xf numFmtId="0" fontId="10" fillId="0" borderId="0" xfId="0" applyFont="1" applyFill="1" applyAlignment="1">
      <alignment/>
    </xf>
    <xf numFmtId="0" fontId="10" fillId="0" borderId="15" xfId="0" applyFont="1" applyFill="1" applyBorder="1" applyAlignment="1">
      <alignment/>
    </xf>
    <xf numFmtId="0" fontId="10" fillId="0" borderId="0" xfId="0" applyFont="1" applyFill="1" applyBorder="1" applyAlignment="1" applyProtection="1">
      <alignment horizontal="left"/>
      <protection/>
    </xf>
    <xf numFmtId="0" fontId="9" fillId="0" borderId="0" xfId="0" applyFont="1" applyFill="1" applyBorder="1" applyAlignment="1">
      <alignment horizontal="left"/>
    </xf>
    <xf numFmtId="0" fontId="9" fillId="0" borderId="0" xfId="0" applyFont="1" applyFill="1" applyAlignment="1">
      <alignment/>
    </xf>
    <xf numFmtId="0" fontId="14" fillId="0" borderId="0" xfId="0" applyFont="1" applyFill="1" applyAlignment="1">
      <alignment/>
    </xf>
    <xf numFmtId="0" fontId="11" fillId="0" borderId="15" xfId="0" applyFont="1" applyFill="1" applyBorder="1" applyAlignment="1">
      <alignment horizontal="centerContinuous"/>
    </xf>
    <xf numFmtId="0" fontId="11" fillId="0" borderId="0" xfId="0" applyFont="1" applyFill="1" applyAlignment="1">
      <alignment horizontal="centerContinuous"/>
    </xf>
    <xf numFmtId="0" fontId="11" fillId="0" borderId="0" xfId="0" applyFont="1" applyFill="1" applyBorder="1" applyAlignment="1">
      <alignment horizontal="centerContinuous"/>
    </xf>
    <xf numFmtId="0" fontId="34" fillId="0" borderId="0" xfId="0" applyFont="1" applyFill="1" applyAlignment="1">
      <alignment horizontal="centerContinuous"/>
    </xf>
    <xf numFmtId="0" fontId="34" fillId="0" borderId="16" xfId="0" applyFont="1" applyFill="1" applyBorder="1" applyAlignment="1">
      <alignment horizontal="centerContinuous"/>
    </xf>
    <xf numFmtId="0" fontId="0" fillId="0" borderId="17" xfId="0" applyFont="1" applyFill="1" applyBorder="1" applyAlignment="1" applyProtection="1" quotePrefix="1">
      <alignment horizontal="left"/>
      <protection/>
    </xf>
    <xf numFmtId="0" fontId="0" fillId="0" borderId="23" xfId="0" applyFont="1" applyFill="1" applyBorder="1" applyAlignment="1" applyProtection="1">
      <alignment horizontal="center"/>
      <protection/>
    </xf>
    <xf numFmtId="164" fontId="0" fillId="0" borderId="18" xfId="0" applyNumberFormat="1" applyFont="1" applyFill="1" applyBorder="1" applyAlignment="1" applyProtection="1">
      <alignment horizontal="center"/>
      <protection/>
    </xf>
    <xf numFmtId="0" fontId="33" fillId="0" borderId="11" xfId="0" applyFont="1" applyFill="1" applyBorder="1" applyAlignment="1">
      <alignment horizontal="center" vertical="center"/>
    </xf>
    <xf numFmtId="0" fontId="33" fillId="0" borderId="11" xfId="0" applyFont="1" applyFill="1" applyBorder="1" applyAlignment="1" applyProtection="1">
      <alignment horizontal="center" vertical="center"/>
      <protection/>
    </xf>
    <xf numFmtId="0" fontId="33" fillId="0" borderId="17" xfId="0" applyFont="1" applyFill="1" applyBorder="1" applyAlignment="1" applyProtection="1">
      <alignment horizontal="center" vertical="center"/>
      <protection/>
    </xf>
    <xf numFmtId="0" fontId="33" fillId="0" borderId="11" xfId="0" applyFont="1" applyFill="1" applyBorder="1" applyAlignment="1" applyProtection="1">
      <alignment horizontal="center" vertical="center" wrapText="1"/>
      <protection/>
    </xf>
    <xf numFmtId="0" fontId="33" fillId="0" borderId="11" xfId="0" applyFont="1" applyFill="1" applyBorder="1" applyAlignment="1" applyProtection="1" quotePrefix="1">
      <alignment horizontal="center" vertical="center" wrapText="1"/>
      <protection/>
    </xf>
    <xf numFmtId="0" fontId="33" fillId="0" borderId="11" xfId="0" applyFont="1" applyFill="1" applyBorder="1" applyAlignment="1">
      <alignment horizontal="center" vertical="center" wrapText="1"/>
    </xf>
    <xf numFmtId="0" fontId="16" fillId="0" borderId="8" xfId="0" applyFont="1" applyFill="1" applyBorder="1" applyAlignment="1">
      <alignment horizontal="center"/>
    </xf>
    <xf numFmtId="4" fontId="18" fillId="0" borderId="2" xfId="0" applyNumberFormat="1" applyFont="1" applyFill="1" applyBorder="1" applyAlignment="1">
      <alignment horizontal="right"/>
    </xf>
    <xf numFmtId="168" fontId="35" fillId="0" borderId="26" xfId="0" applyNumberFormat="1" applyFont="1" applyFill="1" applyBorder="1" applyAlignment="1">
      <alignment horizontal="center"/>
    </xf>
    <xf numFmtId="0" fontId="25" fillId="0" borderId="0" xfId="0" applyFont="1" applyFill="1" applyAlignment="1">
      <alignment horizontal="centerContinuous"/>
    </xf>
    <xf numFmtId="0" fontId="26" fillId="0" borderId="0" xfId="0" applyFont="1" applyFill="1" applyAlignment="1">
      <alignment horizontal="centerContinuous"/>
    </xf>
    <xf numFmtId="0" fontId="4" fillId="0" borderId="14" xfId="0" applyFont="1" applyBorder="1" applyAlignment="1">
      <alignment/>
    </xf>
    <xf numFmtId="0" fontId="4" fillId="0" borderId="0" xfId="0" applyFont="1" applyFill="1" applyBorder="1" applyAlignment="1" applyProtection="1">
      <alignment/>
      <protection/>
    </xf>
    <xf numFmtId="164" fontId="5" fillId="0" borderId="3" xfId="0" applyNumberFormat="1" applyFont="1" applyBorder="1" applyAlignment="1" applyProtection="1">
      <alignment horizontal="center"/>
      <protection/>
    </xf>
    <xf numFmtId="168" fontId="4" fillId="0" borderId="3" xfId="0" applyNumberFormat="1" applyFont="1" applyBorder="1" applyAlignment="1" applyProtection="1">
      <alignment horizontal="center"/>
      <protection/>
    </xf>
    <xf numFmtId="2" fontId="15" fillId="0" borderId="3" xfId="0" applyNumberFormat="1" applyFont="1" applyBorder="1" applyAlignment="1">
      <alignment horizontal="center"/>
    </xf>
    <xf numFmtId="168" fontId="5" fillId="0" borderId="3" xfId="0" applyNumberFormat="1" applyFont="1" applyBorder="1" applyAlignment="1" applyProtection="1" quotePrefix="1">
      <alignment horizontal="center"/>
      <protection/>
    </xf>
    <xf numFmtId="168" fontId="4" fillId="0" borderId="3" xfId="0" applyNumberFormat="1" applyFont="1" applyBorder="1" applyAlignment="1">
      <alignment horizontal="center"/>
    </xf>
    <xf numFmtId="168" fontId="19" fillId="0" borderId="3" xfId="0" applyNumberFormat="1" applyFont="1" applyFill="1" applyBorder="1" applyAlignment="1">
      <alignment horizontal="center"/>
    </xf>
    <xf numFmtId="0" fontId="31" fillId="0" borderId="0" xfId="0" applyFont="1" applyFill="1" applyAlignment="1">
      <alignment/>
    </xf>
    <xf numFmtId="0" fontId="10" fillId="0" borderId="16" xfId="0" applyFont="1" applyBorder="1" applyAlignment="1">
      <alignment/>
    </xf>
    <xf numFmtId="0" fontId="10" fillId="0" borderId="0" xfId="0" applyFont="1" applyFill="1" applyBorder="1" applyAlignment="1" applyProtection="1">
      <alignment/>
      <protection/>
    </xf>
    <xf numFmtId="0" fontId="11" fillId="0" borderId="0" xfId="0" applyFont="1" applyBorder="1" applyAlignment="1" applyProtection="1">
      <alignment horizontal="centerContinuous"/>
      <protection/>
    </xf>
    <xf numFmtId="0" fontId="11" fillId="0" borderId="16" xfId="0" applyFont="1" applyBorder="1" applyAlignment="1">
      <alignment horizontal="centerContinuous"/>
    </xf>
    <xf numFmtId="0" fontId="32" fillId="0" borderId="15" xfId="0" applyFont="1" applyBorder="1" applyAlignment="1">
      <alignment horizontal="centerContinuous"/>
    </xf>
    <xf numFmtId="0" fontId="32" fillId="0" borderId="0" xfId="0" applyFont="1" applyBorder="1" applyAlignment="1">
      <alignment horizontal="centerContinuous"/>
    </xf>
    <xf numFmtId="0" fontId="32" fillId="0" borderId="0" xfId="0" applyFont="1" applyBorder="1" applyAlignment="1" applyProtection="1">
      <alignment horizontal="centerContinuous"/>
      <protection/>
    </xf>
    <xf numFmtId="0" fontId="32" fillId="0" borderId="16" xfId="0" applyFont="1" applyBorder="1" applyAlignment="1">
      <alignment horizontal="centerContinuous"/>
    </xf>
    <xf numFmtId="0" fontId="0" fillId="0" borderId="0" xfId="0" applyFont="1" applyBorder="1" applyAlignment="1">
      <alignment/>
    </xf>
    <xf numFmtId="0" fontId="0" fillId="0" borderId="11" xfId="0" applyFont="1" applyBorder="1" applyAlignment="1">
      <alignment horizontal="center"/>
    </xf>
    <xf numFmtId="0" fontId="33" fillId="0" borderId="23" xfId="0" applyFont="1" applyBorder="1" applyAlignment="1">
      <alignment horizontal="center" vertical="center" wrapText="1"/>
    </xf>
    <xf numFmtId="0" fontId="33" fillId="0" borderId="18" xfId="0" applyFont="1" applyBorder="1" applyAlignment="1" applyProtection="1">
      <alignment horizontal="center" vertical="center" wrapText="1"/>
      <protection/>
    </xf>
    <xf numFmtId="168" fontId="18" fillId="0" borderId="1" xfId="0" applyNumberFormat="1" applyFont="1" applyFill="1" applyBorder="1" applyAlignment="1">
      <alignment horizontal="center"/>
    </xf>
    <xf numFmtId="7" fontId="35" fillId="0" borderId="5" xfId="0" applyNumberFormat="1" applyFont="1" applyFill="1" applyBorder="1" applyAlignment="1">
      <alignment horizontal="right"/>
    </xf>
    <xf numFmtId="7" fontId="13" fillId="0" borderId="0" xfId="0" applyNumberFormat="1" applyFont="1" applyBorder="1" applyAlignment="1">
      <alignment horizontal="center"/>
    </xf>
    <xf numFmtId="0" fontId="38" fillId="0" borderId="0" xfId="0" applyFont="1" applyBorder="1" applyAlignment="1">
      <alignment horizontal="centerContinuous"/>
    </xf>
    <xf numFmtId="0" fontId="0" fillId="0" borderId="18" xfId="0" applyBorder="1" applyAlignment="1">
      <alignment horizontal="centerContinuous"/>
    </xf>
    <xf numFmtId="0" fontId="40" fillId="0" borderId="27" xfId="0" applyFont="1" applyBorder="1" applyAlignment="1">
      <alignment horizontal="center"/>
    </xf>
    <xf numFmtId="0" fontId="42" fillId="0" borderId="0" xfId="0" applyFont="1" applyBorder="1" applyAlignment="1" applyProtection="1">
      <alignment horizontal="left"/>
      <protection/>
    </xf>
    <xf numFmtId="0" fontId="40" fillId="0" borderId="0" xfId="0" applyFont="1" applyBorder="1" applyAlignment="1">
      <alignment horizontal="center"/>
    </xf>
    <xf numFmtId="0" fontId="42" fillId="0" borderId="0" xfId="0" applyFont="1" applyBorder="1" applyAlignment="1" applyProtection="1">
      <alignment horizontal="left" vertical="top"/>
      <protection/>
    </xf>
    <xf numFmtId="0" fontId="40" fillId="0" borderId="0" xfId="0" applyFont="1" applyAlignment="1">
      <alignment/>
    </xf>
    <xf numFmtId="0" fontId="40" fillId="0" borderId="15" xfId="0" applyFont="1" applyBorder="1" applyAlignment="1">
      <alignment/>
    </xf>
    <xf numFmtId="164" fontId="43" fillId="0" borderId="0" xfId="0" applyNumberFormat="1" applyFont="1" applyBorder="1" applyAlignment="1" applyProtection="1">
      <alignment horizontal="center"/>
      <protection/>
    </xf>
    <xf numFmtId="0" fontId="40" fillId="0" borderId="0" xfId="0" applyFont="1" applyBorder="1" applyAlignment="1" applyProtection="1">
      <alignment horizontal="center"/>
      <protection/>
    </xf>
    <xf numFmtId="165" fontId="40" fillId="0" borderId="0" xfId="0" applyNumberFormat="1" applyFont="1" applyBorder="1" applyAlignment="1" applyProtection="1">
      <alignment horizontal="center"/>
      <protection/>
    </xf>
    <xf numFmtId="168" fontId="40" fillId="0" borderId="0" xfId="0" applyNumberFormat="1" applyFont="1" applyBorder="1" applyAlignment="1" applyProtection="1">
      <alignment horizontal="center"/>
      <protection/>
    </xf>
    <xf numFmtId="171" fontId="40" fillId="0" borderId="0" xfId="0" applyNumberFormat="1" applyFont="1" applyBorder="1" applyAlignment="1" applyProtection="1" quotePrefix="1">
      <alignment horizontal="center"/>
      <protection/>
    </xf>
    <xf numFmtId="2" fontId="44" fillId="0" borderId="0" xfId="0" applyNumberFormat="1" applyFont="1" applyBorder="1" applyAlignment="1" applyProtection="1">
      <alignment horizontal="center"/>
      <protection/>
    </xf>
    <xf numFmtId="7" fontId="45" fillId="0" borderId="0" xfId="0" applyNumberFormat="1" applyFont="1" applyFill="1" applyBorder="1" applyAlignment="1" applyProtection="1">
      <alignment horizontal="right"/>
      <protection/>
    </xf>
    <xf numFmtId="4" fontId="40" fillId="0" borderId="16" xfId="0" applyNumberFormat="1" applyFont="1" applyFill="1" applyBorder="1" applyAlignment="1">
      <alignment horizontal="center"/>
    </xf>
    <xf numFmtId="0" fontId="40" fillId="0" borderId="0" xfId="0" applyFont="1" applyFill="1" applyAlignment="1">
      <alignment/>
    </xf>
    <xf numFmtId="0" fontId="40" fillId="0" borderId="15" xfId="0" applyFont="1" applyFill="1" applyBorder="1" applyAlignment="1">
      <alignment/>
    </xf>
    <xf numFmtId="0" fontId="40" fillId="0" borderId="0" xfId="0" applyFont="1" applyFill="1" applyBorder="1" applyAlignment="1">
      <alignment/>
    </xf>
    <xf numFmtId="22" fontId="40" fillId="0" borderId="0" xfId="0" applyNumberFormat="1" applyFont="1" applyFill="1" applyBorder="1" applyAlignment="1">
      <alignment/>
    </xf>
    <xf numFmtId="7" fontId="47" fillId="0" borderId="0" xfId="0" applyNumberFormat="1" applyFont="1" applyFill="1" applyBorder="1" applyAlignment="1">
      <alignment horizontal="right"/>
    </xf>
    <xf numFmtId="4" fontId="46" fillId="0" borderId="0" xfId="0" applyNumberFormat="1" applyFont="1" applyFill="1" applyBorder="1" applyAlignment="1">
      <alignment horizontal="center"/>
    </xf>
    <xf numFmtId="0" fontId="40" fillId="0" borderId="16" xfId="0" applyFont="1" applyFill="1" applyBorder="1" applyAlignment="1">
      <alignment/>
    </xf>
    <xf numFmtId="0" fontId="40" fillId="0" borderId="0" xfId="0" applyFont="1" applyBorder="1" applyAlignment="1">
      <alignment/>
    </xf>
    <xf numFmtId="7" fontId="45" fillId="0" borderId="0" xfId="0" applyNumberFormat="1" applyFont="1" applyFill="1" applyBorder="1" applyAlignment="1">
      <alignment horizontal="right"/>
    </xf>
    <xf numFmtId="0" fontId="40" fillId="0" borderId="16" xfId="0" applyFont="1" applyBorder="1" applyAlignment="1">
      <alignment/>
    </xf>
    <xf numFmtId="0" fontId="16" fillId="0" borderId="0" xfId="0" applyFont="1" applyBorder="1" applyAlignment="1">
      <alignment horizontal="right"/>
    </xf>
    <xf numFmtId="0" fontId="52" fillId="3" borderId="17" xfId="0" applyFont="1" applyFill="1" applyBorder="1" applyAlignment="1" applyProtection="1">
      <alignment horizontal="centerContinuous" vertical="center" wrapText="1"/>
      <protection/>
    </xf>
    <xf numFmtId="0" fontId="53" fillId="3" borderId="23" xfId="0" applyFont="1" applyFill="1" applyBorder="1" applyAlignment="1">
      <alignment horizontal="centerContinuous"/>
    </xf>
    <xf numFmtId="0" fontId="52" fillId="3" borderId="18" xfId="0" applyFont="1" applyFill="1" applyBorder="1" applyAlignment="1">
      <alignment horizontal="centerContinuous" vertical="center"/>
    </xf>
    <xf numFmtId="0" fontId="54" fillId="3" borderId="11" xfId="0" applyFont="1" applyFill="1" applyBorder="1" applyAlignment="1" applyProtection="1">
      <alignment horizontal="center" vertical="center"/>
      <protection/>
    </xf>
    <xf numFmtId="0" fontId="55" fillId="3" borderId="1" xfId="0" applyFont="1" applyFill="1" applyBorder="1" applyAlignment="1">
      <alignment/>
    </xf>
    <xf numFmtId="168" fontId="55" fillId="3" borderId="1" xfId="0" applyNumberFormat="1" applyFont="1" applyFill="1" applyBorder="1" applyAlignment="1" applyProtection="1">
      <alignment horizontal="center"/>
      <protection/>
    </xf>
    <xf numFmtId="0" fontId="55" fillId="3" borderId="4" xfId="0" applyFont="1" applyFill="1" applyBorder="1" applyAlignment="1" applyProtection="1">
      <alignment horizontal="center"/>
      <protection/>
    </xf>
    <xf numFmtId="168" fontId="55" fillId="3" borderId="4" xfId="0" applyNumberFormat="1" applyFont="1" applyFill="1" applyBorder="1" applyAlignment="1" applyProtection="1">
      <alignment horizontal="center"/>
      <protection/>
    </xf>
    <xf numFmtId="0" fontId="4" fillId="0" borderId="17" xfId="0" applyFont="1" applyFill="1" applyBorder="1" applyAlignment="1" applyProtection="1">
      <alignment horizontal="left"/>
      <protection/>
    </xf>
    <xf numFmtId="0" fontId="4" fillId="0" borderId="27" xfId="0" applyFont="1" applyFill="1" applyBorder="1" applyAlignment="1" applyProtection="1">
      <alignment horizontal="center"/>
      <protection/>
    </xf>
    <xf numFmtId="0" fontId="4" fillId="0" borderId="11" xfId="0" applyFont="1" applyFill="1" applyBorder="1" applyAlignment="1">
      <alignment horizontal="center"/>
    </xf>
    <xf numFmtId="0" fontId="55" fillId="3" borderId="24" xfId="0" applyFont="1" applyFill="1" applyBorder="1" applyAlignment="1">
      <alignment horizontal="center"/>
    </xf>
    <xf numFmtId="0" fontId="55" fillId="3" borderId="7" xfId="0" applyFont="1" applyFill="1" applyBorder="1" applyAlignment="1">
      <alignment horizontal="center"/>
    </xf>
    <xf numFmtId="7" fontId="21" fillId="0" borderId="11" xfId="0" applyNumberFormat="1" applyFont="1" applyFill="1" applyBorder="1" applyAlignment="1">
      <alignment horizontal="right"/>
    </xf>
    <xf numFmtId="0" fontId="55" fillId="3" borderId="1" xfId="0" applyFont="1" applyFill="1" applyBorder="1" applyAlignment="1" applyProtection="1">
      <alignment horizontal="center"/>
      <protection/>
    </xf>
    <xf numFmtId="0" fontId="55" fillId="3" borderId="9" xfId="0" applyFont="1" applyFill="1" applyBorder="1" applyAlignment="1" applyProtection="1">
      <alignment horizontal="center"/>
      <protection/>
    </xf>
    <xf numFmtId="0" fontId="38" fillId="0" borderId="0" xfId="0" applyFont="1" applyBorder="1" applyAlignment="1">
      <alignment horizontal="left"/>
    </xf>
    <xf numFmtId="0" fontId="38" fillId="0" borderId="0" xfId="0" applyFont="1" applyBorder="1" applyAlignment="1">
      <alignment/>
    </xf>
    <xf numFmtId="0" fontId="14" fillId="0" borderId="16" xfId="0" applyFont="1" applyFill="1" applyBorder="1" applyAlignment="1">
      <alignment/>
    </xf>
    <xf numFmtId="0" fontId="48" fillId="0" borderId="0" xfId="0" applyFont="1" applyBorder="1" applyAlignment="1">
      <alignment horizontal="center"/>
    </xf>
    <xf numFmtId="0" fontId="33" fillId="0" borderId="11" xfId="21" applyFont="1" applyBorder="1" applyAlignment="1">
      <alignment horizontal="center" vertical="center"/>
      <protection/>
    </xf>
    <xf numFmtId="4" fontId="4" fillId="0" borderId="7" xfId="0" applyNumberFormat="1" applyFont="1" applyFill="1" applyBorder="1" applyAlignment="1" applyProtection="1">
      <alignment horizontal="center"/>
      <protection/>
    </xf>
    <xf numFmtId="3" fontId="4" fillId="0" borderId="7" xfId="0" applyNumberFormat="1" applyFont="1" applyFill="1" applyBorder="1" applyAlignment="1" applyProtection="1">
      <alignment horizontal="center"/>
      <protection/>
    </xf>
    <xf numFmtId="0" fontId="37" fillId="3" borderId="11" xfId="0" applyFont="1" applyFill="1" applyBorder="1" applyAlignment="1">
      <alignment horizontal="center" vertical="center" wrapText="1"/>
    </xf>
    <xf numFmtId="4" fontId="18" fillId="0" borderId="7" xfId="0" applyNumberFormat="1" applyFont="1" applyFill="1" applyBorder="1" applyAlignment="1">
      <alignment horizontal="right"/>
    </xf>
    <xf numFmtId="168" fontId="50" fillId="3" borderId="28" xfId="0" applyNumberFormat="1" applyFont="1" applyFill="1" applyBorder="1" applyAlignment="1" applyProtection="1" quotePrefix="1">
      <alignment horizontal="center"/>
      <protection/>
    </xf>
    <xf numFmtId="4" fontId="50" fillId="3" borderId="2" xfId="0" applyNumberFormat="1" applyFont="1" applyFill="1" applyBorder="1" applyAlignment="1" applyProtection="1">
      <alignment horizontal="center"/>
      <protection/>
    </xf>
    <xf numFmtId="168" fontId="50" fillId="3" borderId="29" xfId="0" applyNumberFormat="1" applyFont="1" applyFill="1" applyBorder="1" applyAlignment="1" applyProtection="1" quotePrefix="1">
      <alignment horizontal="center"/>
      <protection/>
    </xf>
    <xf numFmtId="0" fontId="4" fillId="0" borderId="30" xfId="0" applyFont="1" applyBorder="1" applyAlignment="1">
      <alignment/>
    </xf>
    <xf numFmtId="0" fontId="61" fillId="4" borderId="30" xfId="0" applyFont="1" applyFill="1" applyBorder="1" applyAlignment="1">
      <alignment/>
    </xf>
    <xf numFmtId="4" fontId="61" fillId="4" borderId="1" xfId="0" applyNumberFormat="1" applyFont="1" applyFill="1" applyBorder="1" applyAlignment="1" applyProtection="1">
      <alignment horizontal="center"/>
      <protection/>
    </xf>
    <xf numFmtId="0" fontId="60" fillId="4" borderId="11" xfId="0" applyFont="1" applyFill="1" applyBorder="1" applyAlignment="1">
      <alignment horizontal="center" vertical="center" wrapText="1"/>
    </xf>
    <xf numFmtId="0" fontId="63" fillId="5" borderId="11" xfId="0" applyFont="1" applyFill="1" applyBorder="1" applyAlignment="1">
      <alignment horizontal="center" vertical="center" wrapText="1"/>
    </xf>
    <xf numFmtId="0" fontId="64" fillId="5" borderId="30" xfId="0" applyFont="1" applyFill="1" applyBorder="1" applyAlignment="1">
      <alignment/>
    </xf>
    <xf numFmtId="4" fontId="64" fillId="5" borderId="1" xfId="0" applyNumberFormat="1" applyFont="1" applyFill="1" applyBorder="1" applyAlignment="1" applyProtection="1">
      <alignment horizontal="center"/>
      <protection/>
    </xf>
    <xf numFmtId="2" fontId="62" fillId="4" borderId="11" xfId="0" applyNumberFormat="1" applyFont="1" applyFill="1" applyBorder="1" applyAlignment="1" applyProtection="1">
      <alignment horizontal="center"/>
      <protection/>
    </xf>
    <xf numFmtId="2" fontId="65" fillId="5" borderId="11" xfId="0" applyNumberFormat="1" applyFont="1" applyFill="1" applyBorder="1" applyAlignment="1" applyProtection="1">
      <alignment horizontal="center"/>
      <protection/>
    </xf>
    <xf numFmtId="0" fontId="4" fillId="0" borderId="30" xfId="0" applyFont="1" applyBorder="1" applyAlignment="1">
      <alignment horizontal="center"/>
    </xf>
    <xf numFmtId="168" fontId="54" fillId="3" borderId="11" xfId="0" applyNumberFormat="1" applyFont="1" applyFill="1" applyBorder="1" applyAlignment="1" applyProtection="1">
      <alignment horizontal="center" vertical="center"/>
      <protection/>
    </xf>
    <xf numFmtId="0" fontId="55" fillId="3" borderId="30" xfId="0" applyFont="1" applyFill="1" applyBorder="1" applyAlignment="1">
      <alignment/>
    </xf>
    <xf numFmtId="0" fontId="37" fillId="6" borderId="11" xfId="0" applyFont="1" applyFill="1" applyBorder="1" applyAlignment="1" applyProtection="1">
      <alignment horizontal="center" vertical="center"/>
      <protection/>
    </xf>
    <xf numFmtId="0" fontId="22" fillId="6" borderId="30" xfId="0" applyFont="1" applyFill="1" applyBorder="1" applyAlignment="1">
      <alignment/>
    </xf>
    <xf numFmtId="0" fontId="22" fillId="6" borderId="1" xfId="0" applyFont="1" applyFill="1" applyBorder="1" applyAlignment="1">
      <alignment/>
    </xf>
    <xf numFmtId="168" fontId="22" fillId="6" borderId="4" xfId="0" applyNumberFormat="1" applyFont="1" applyFill="1" applyBorder="1" applyAlignment="1" applyProtection="1">
      <alignment horizontal="center"/>
      <protection/>
    </xf>
    <xf numFmtId="0" fontId="68" fillId="7" borderId="30" xfId="0" applyFont="1" applyFill="1" applyBorder="1" applyAlignment="1">
      <alignment/>
    </xf>
    <xf numFmtId="2" fontId="68" fillId="7" borderId="11" xfId="0" applyNumberFormat="1" applyFont="1" applyFill="1" applyBorder="1" applyAlignment="1" applyProtection="1">
      <alignment horizontal="center"/>
      <protection/>
    </xf>
    <xf numFmtId="0" fontId="67" fillId="7" borderId="11" xfId="0" applyFont="1" applyFill="1" applyBorder="1" applyAlignment="1">
      <alignment horizontal="center" vertical="center" wrapText="1"/>
    </xf>
    <xf numFmtId="0" fontId="68" fillId="7" borderId="1" xfId="0" applyFont="1" applyFill="1" applyBorder="1" applyAlignment="1">
      <alignment/>
    </xf>
    <xf numFmtId="0" fontId="51" fillId="8" borderId="18" xfId="0" applyFont="1" applyFill="1" applyBorder="1" applyAlignment="1">
      <alignment horizontal="center" vertical="center" wrapText="1"/>
    </xf>
    <xf numFmtId="0" fontId="49" fillId="8" borderId="30" xfId="0" applyFont="1" applyFill="1" applyBorder="1" applyAlignment="1">
      <alignment/>
    </xf>
    <xf numFmtId="0" fontId="49" fillId="8" borderId="2" xfId="0" applyFont="1" applyFill="1" applyBorder="1" applyAlignment="1">
      <alignment/>
    </xf>
    <xf numFmtId="2" fontId="49" fillId="8" borderId="11" xfId="0" applyNumberFormat="1" applyFont="1" applyFill="1" applyBorder="1" applyAlignment="1" applyProtection="1">
      <alignment horizontal="center"/>
      <protection/>
    </xf>
    <xf numFmtId="168" fontId="50" fillId="3" borderId="31" xfId="0" applyNumberFormat="1" applyFont="1" applyFill="1" applyBorder="1" applyAlignment="1" applyProtection="1" quotePrefix="1">
      <alignment horizontal="center"/>
      <protection/>
    </xf>
    <xf numFmtId="168" fontId="50" fillId="3" borderId="32" xfId="0" applyNumberFormat="1" applyFont="1" applyFill="1" applyBorder="1" applyAlignment="1" applyProtection="1" quotePrefix="1">
      <alignment horizontal="center"/>
      <protection/>
    </xf>
    <xf numFmtId="4" fontId="50" fillId="3" borderId="33" xfId="0" applyNumberFormat="1" applyFont="1" applyFill="1" applyBorder="1" applyAlignment="1" applyProtection="1">
      <alignment horizontal="center"/>
      <protection/>
    </xf>
    <xf numFmtId="2" fontId="50" fillId="3" borderId="34" xfId="0" applyNumberFormat="1" applyFont="1" applyFill="1" applyBorder="1" applyAlignment="1" applyProtection="1">
      <alignment horizontal="center"/>
      <protection/>
    </xf>
    <xf numFmtId="2" fontId="50" fillId="3" borderId="35" xfId="0" applyNumberFormat="1" applyFont="1" applyFill="1" applyBorder="1" applyAlignment="1" applyProtection="1">
      <alignment horizontal="center"/>
      <protection/>
    </xf>
    <xf numFmtId="2" fontId="50" fillId="3" borderId="36" xfId="0" applyNumberFormat="1" applyFont="1" applyFill="1" applyBorder="1" applyAlignment="1" applyProtection="1">
      <alignment horizontal="center"/>
      <protection/>
    </xf>
    <xf numFmtId="0" fontId="56" fillId="9" borderId="17" xfId="0" applyFont="1" applyFill="1" applyBorder="1" applyAlignment="1">
      <alignment horizontal="centerContinuous" vertical="center" wrapText="1"/>
    </xf>
    <xf numFmtId="0" fontId="57" fillId="9" borderId="23" xfId="0" applyFont="1" applyFill="1" applyBorder="1" applyAlignment="1">
      <alignment horizontal="centerContinuous"/>
    </xf>
    <xf numFmtId="0" fontId="56" fillId="9" borderId="18" xfId="0" applyFont="1" applyFill="1" applyBorder="1" applyAlignment="1">
      <alignment horizontal="centerContinuous" vertical="center"/>
    </xf>
    <xf numFmtId="168" fontId="58" fillId="9" borderId="32" xfId="0" applyNumberFormat="1" applyFont="1" applyFill="1" applyBorder="1" applyAlignment="1" applyProtection="1" quotePrefix="1">
      <alignment horizontal="center"/>
      <protection/>
    </xf>
    <xf numFmtId="4" fontId="58" fillId="9" borderId="33" xfId="0" applyNumberFormat="1" applyFont="1" applyFill="1" applyBorder="1" applyAlignment="1" applyProtection="1">
      <alignment horizontal="center"/>
      <protection/>
    </xf>
    <xf numFmtId="168" fontId="58" fillId="9" borderId="28" xfId="0" applyNumberFormat="1" applyFont="1" applyFill="1" applyBorder="1" applyAlignment="1" applyProtection="1" quotePrefix="1">
      <alignment horizontal="center"/>
      <protection/>
    </xf>
    <xf numFmtId="4" fontId="58" fillId="9" borderId="2" xfId="0" applyNumberFormat="1" applyFont="1" applyFill="1" applyBorder="1" applyAlignment="1" applyProtection="1">
      <alignment horizontal="center"/>
      <protection/>
    </xf>
    <xf numFmtId="2" fontId="58" fillId="9" borderId="34" xfId="0" applyNumberFormat="1" applyFont="1" applyFill="1" applyBorder="1" applyAlignment="1" applyProtection="1">
      <alignment horizontal="center"/>
      <protection/>
    </xf>
    <xf numFmtId="2" fontId="58" fillId="9" borderId="35" xfId="0" applyNumberFormat="1" applyFont="1" applyFill="1" applyBorder="1" applyAlignment="1" applyProtection="1">
      <alignment horizontal="center"/>
      <protection/>
    </xf>
    <xf numFmtId="2" fontId="58" fillId="9" borderId="36" xfId="0" applyNumberFormat="1" applyFont="1" applyFill="1" applyBorder="1" applyAlignment="1" applyProtection="1">
      <alignment horizontal="center"/>
      <protection/>
    </xf>
    <xf numFmtId="0" fontId="69" fillId="10" borderId="11" xfId="0" applyFont="1" applyFill="1" applyBorder="1" applyAlignment="1">
      <alignment horizontal="center" vertical="center" wrapText="1"/>
    </xf>
    <xf numFmtId="7" fontId="70" fillId="10" borderId="11" xfId="0" applyNumberFormat="1" applyFont="1" applyFill="1" applyBorder="1" applyAlignment="1" applyProtection="1">
      <alignment horizontal="right"/>
      <protection/>
    </xf>
    <xf numFmtId="0" fontId="35" fillId="10" borderId="1" xfId="0" applyFont="1" applyFill="1" applyBorder="1" applyAlignment="1">
      <alignment/>
    </xf>
    <xf numFmtId="4" fontId="35" fillId="10" borderId="1" xfId="0" applyNumberFormat="1" applyFont="1" applyFill="1" applyBorder="1" applyAlignment="1">
      <alignment horizontal="right"/>
    </xf>
    <xf numFmtId="2" fontId="35" fillId="10" borderId="4" xfId="0" applyNumberFormat="1" applyFont="1" applyFill="1" applyBorder="1" applyAlignment="1">
      <alignment horizontal="right"/>
    </xf>
    <xf numFmtId="0" fontId="55" fillId="3" borderId="37" xfId="0" applyFont="1" applyFill="1" applyBorder="1" applyAlignment="1">
      <alignment horizontal="center"/>
    </xf>
    <xf numFmtId="0" fontId="4" fillId="0" borderId="37" xfId="0" applyFont="1" applyFill="1" applyBorder="1" applyAlignment="1">
      <alignment horizontal="center"/>
    </xf>
    <xf numFmtId="164" fontId="4" fillId="0" borderId="37" xfId="0" applyNumberFormat="1" applyFont="1" applyFill="1" applyBorder="1" applyAlignment="1" applyProtection="1">
      <alignment horizontal="center"/>
      <protection/>
    </xf>
    <xf numFmtId="0" fontId="4" fillId="0" borderId="38" xfId="0" applyFont="1" applyFill="1" applyBorder="1" applyAlignment="1">
      <alignment horizontal="center"/>
    </xf>
    <xf numFmtId="0" fontId="67" fillId="11" borderId="11" xfId="0" applyFont="1" applyFill="1" applyBorder="1" applyAlignment="1" applyProtection="1">
      <alignment horizontal="center" vertical="center"/>
      <protection/>
    </xf>
    <xf numFmtId="0" fontId="71" fillId="11" borderId="37" xfId="0" applyFont="1" applyFill="1" applyBorder="1" applyAlignment="1">
      <alignment horizontal="center"/>
    </xf>
    <xf numFmtId="0" fontId="71" fillId="11" borderId="7" xfId="0" applyFont="1" applyFill="1" applyBorder="1" applyAlignment="1">
      <alignment horizontal="center"/>
    </xf>
    <xf numFmtId="0" fontId="72" fillId="4" borderId="11" xfId="0" applyFont="1" applyFill="1" applyBorder="1" applyAlignment="1">
      <alignment horizontal="center" vertical="center" wrapText="1"/>
    </xf>
    <xf numFmtId="0" fontId="73" fillId="4" borderId="37" xfId="0" applyFont="1" applyFill="1" applyBorder="1" applyAlignment="1">
      <alignment horizontal="center"/>
    </xf>
    <xf numFmtId="0" fontId="73" fillId="4" borderId="7" xfId="0" applyFont="1" applyFill="1" applyBorder="1" applyAlignment="1">
      <alignment horizontal="center"/>
    </xf>
    <xf numFmtId="4" fontId="73" fillId="4" borderId="11" xfId="0" applyNumberFormat="1" applyFont="1" applyFill="1" applyBorder="1" applyAlignment="1">
      <alignment horizontal="center"/>
    </xf>
    <xf numFmtId="0" fontId="74" fillId="8" borderId="11" xfId="0" applyFont="1" applyFill="1" applyBorder="1" applyAlignment="1">
      <alignment horizontal="center" vertical="center" wrapText="1"/>
    </xf>
    <xf numFmtId="0" fontId="75" fillId="8" borderId="37" xfId="0" applyFont="1" applyFill="1" applyBorder="1" applyAlignment="1">
      <alignment horizontal="center"/>
    </xf>
    <xf numFmtId="0" fontId="75" fillId="8" borderId="7" xfId="0" applyFont="1" applyFill="1" applyBorder="1" applyAlignment="1">
      <alignment horizontal="center"/>
    </xf>
    <xf numFmtId="4" fontId="75" fillId="8" borderId="11" xfId="0" applyNumberFormat="1" applyFont="1" applyFill="1" applyBorder="1" applyAlignment="1">
      <alignment horizontal="center"/>
    </xf>
    <xf numFmtId="0" fontId="50" fillId="3" borderId="31" xfId="0" applyFont="1" applyFill="1" applyBorder="1" applyAlignment="1">
      <alignment horizontal="center"/>
    </xf>
    <xf numFmtId="0" fontId="50" fillId="3" borderId="39" xfId="0" applyFont="1" applyFill="1" applyBorder="1" applyAlignment="1">
      <alignment horizontal="center"/>
    </xf>
    <xf numFmtId="0" fontId="50" fillId="3" borderId="40" xfId="0" applyFont="1" applyFill="1" applyBorder="1" applyAlignment="1">
      <alignment horizontal="center"/>
    </xf>
    <xf numFmtId="0" fontId="50" fillId="3" borderId="41" xfId="0" applyFont="1" applyFill="1" applyBorder="1" applyAlignment="1">
      <alignment horizontal="center"/>
    </xf>
    <xf numFmtId="4" fontId="50" fillId="3" borderId="34" xfId="0" applyNumberFormat="1" applyFont="1" applyFill="1" applyBorder="1" applyAlignment="1">
      <alignment horizontal="center"/>
    </xf>
    <xf numFmtId="4" fontId="50" fillId="3" borderId="18" xfId="0" applyNumberFormat="1" applyFont="1" applyFill="1" applyBorder="1" applyAlignment="1">
      <alignment horizontal="center"/>
    </xf>
    <xf numFmtId="0" fontId="76" fillId="6" borderId="17" xfId="0" applyFont="1" applyFill="1" applyBorder="1" applyAlignment="1" applyProtection="1">
      <alignment horizontal="centerContinuous" vertical="center" wrapText="1"/>
      <protection/>
    </xf>
    <xf numFmtId="0" fontId="76" fillId="6" borderId="18" xfId="0" applyFont="1" applyFill="1" applyBorder="1" applyAlignment="1">
      <alignment horizontal="centerContinuous" vertical="center"/>
    </xf>
    <xf numFmtId="0" fontId="77" fillId="6" borderId="42" xfId="0" applyFont="1" applyFill="1" applyBorder="1" applyAlignment="1">
      <alignment horizontal="center"/>
    </xf>
    <xf numFmtId="0" fontId="77" fillId="6" borderId="43" xfId="0" applyFont="1" applyFill="1" applyBorder="1" applyAlignment="1">
      <alignment horizontal="center"/>
    </xf>
    <xf numFmtId="0" fontId="77" fillId="6" borderId="40" xfId="0" applyFont="1" applyFill="1" applyBorder="1" applyAlignment="1">
      <alignment horizontal="center"/>
    </xf>
    <xf numFmtId="0" fontId="77" fillId="6" borderId="41" xfId="0" applyFont="1" applyFill="1" applyBorder="1" applyAlignment="1">
      <alignment horizontal="center"/>
    </xf>
    <xf numFmtId="4" fontId="77" fillId="6" borderId="34" xfId="0" applyNumberFormat="1" applyFont="1" applyFill="1" applyBorder="1" applyAlignment="1">
      <alignment horizontal="center"/>
    </xf>
    <xf numFmtId="4" fontId="77" fillId="6" borderId="36" xfId="0" applyNumberFormat="1" applyFont="1" applyFill="1" applyBorder="1" applyAlignment="1">
      <alignment horizontal="center"/>
    </xf>
    <xf numFmtId="0" fontId="76" fillId="6" borderId="11" xfId="0" applyFont="1" applyFill="1" applyBorder="1" applyAlignment="1">
      <alignment horizontal="center" vertical="center" wrapText="1"/>
    </xf>
    <xf numFmtId="0" fontId="59" fillId="12" borderId="11" xfId="0" applyFont="1" applyFill="1" applyBorder="1" applyAlignment="1">
      <alignment horizontal="center" vertical="center" wrapText="1"/>
    </xf>
    <xf numFmtId="0" fontId="66" fillId="12" borderId="37" xfId="0" applyFont="1" applyFill="1" applyBorder="1" applyAlignment="1">
      <alignment horizontal="center"/>
    </xf>
    <xf numFmtId="0" fontId="66" fillId="12" borderId="7" xfId="0" applyFont="1" applyFill="1" applyBorder="1" applyAlignment="1">
      <alignment horizontal="center"/>
    </xf>
    <xf numFmtId="4" fontId="66" fillId="12" borderId="34" xfId="0" applyNumberFormat="1" applyFont="1" applyFill="1" applyBorder="1" applyAlignment="1">
      <alignment horizontal="center"/>
    </xf>
    <xf numFmtId="0" fontId="78" fillId="4" borderId="11" xfId="0" applyFont="1" applyFill="1" applyBorder="1" applyAlignment="1">
      <alignment horizontal="center" vertical="center" wrapText="1"/>
    </xf>
    <xf numFmtId="0" fontId="79" fillId="4" borderId="37" xfId="0" applyFont="1" applyFill="1" applyBorder="1" applyAlignment="1">
      <alignment horizontal="center"/>
    </xf>
    <xf numFmtId="0" fontId="79" fillId="4" borderId="7" xfId="0" applyFont="1" applyFill="1" applyBorder="1" applyAlignment="1">
      <alignment horizontal="center"/>
    </xf>
    <xf numFmtId="4" fontId="79" fillId="4" borderId="36" xfId="0" applyNumberFormat="1" applyFont="1" applyFill="1" applyBorder="1" applyAlignment="1">
      <alignment horizontal="center"/>
    </xf>
    <xf numFmtId="164" fontId="71" fillId="11" borderId="7" xfId="0" applyNumberFormat="1" applyFont="1" applyFill="1" applyBorder="1" applyAlignment="1" applyProtection="1">
      <alignment horizontal="center"/>
      <protection/>
    </xf>
    <xf numFmtId="164" fontId="71" fillId="0" borderId="0" xfId="0" applyNumberFormat="1" applyFont="1" applyFill="1" applyBorder="1" applyAlignment="1" applyProtection="1">
      <alignment horizontal="center"/>
      <protection/>
    </xf>
    <xf numFmtId="164" fontId="71" fillId="11" borderId="11" xfId="0" applyNumberFormat="1" applyFont="1" applyFill="1" applyBorder="1" applyAlignment="1" applyProtection="1">
      <alignment horizontal="center" vertical="center"/>
      <protection/>
    </xf>
    <xf numFmtId="164" fontId="71" fillId="11" borderId="30" xfId="0" applyNumberFormat="1" applyFont="1" applyFill="1" applyBorder="1" applyAlignment="1" applyProtection="1">
      <alignment horizontal="center"/>
      <protection/>
    </xf>
    <xf numFmtId="0" fontId="16" fillId="0" borderId="7" xfId="0" applyFont="1" applyFill="1" applyBorder="1" applyAlignment="1">
      <alignment horizontal="center"/>
    </xf>
    <xf numFmtId="168" fontId="35" fillId="0" borderId="5" xfId="0" applyNumberFormat="1" applyFont="1" applyFill="1" applyBorder="1" applyAlignment="1">
      <alignment horizontal="center"/>
    </xf>
    <xf numFmtId="7" fontId="21" fillId="3" borderId="11" xfId="0" applyNumberFormat="1" applyFont="1" applyFill="1" applyBorder="1" applyAlignment="1">
      <alignment horizontal="right"/>
    </xf>
    <xf numFmtId="0" fontId="71" fillId="7" borderId="1" xfId="0" applyFont="1" applyFill="1" applyBorder="1" applyAlignment="1" applyProtection="1">
      <alignment horizontal="center"/>
      <protection/>
    </xf>
    <xf numFmtId="0" fontId="67" fillId="7" borderId="11" xfId="0" applyFont="1" applyFill="1" applyBorder="1" applyAlignment="1" applyProtection="1">
      <alignment horizontal="center" vertical="center"/>
      <protection/>
    </xf>
    <xf numFmtId="0" fontId="71" fillId="7" borderId="30" xfId="0" applyFont="1" applyFill="1" applyBorder="1" applyAlignment="1" applyProtection="1">
      <alignment horizontal="center"/>
      <protection/>
    </xf>
    <xf numFmtId="0" fontId="77" fillId="6" borderId="1" xfId="0" applyFont="1" applyFill="1" applyBorder="1" applyAlignment="1" applyProtection="1">
      <alignment horizontal="center"/>
      <protection/>
    </xf>
    <xf numFmtId="0" fontId="77" fillId="6" borderId="30" xfId="0" applyFont="1" applyFill="1" applyBorder="1" applyAlignment="1" applyProtection="1">
      <alignment horizontal="center"/>
      <protection/>
    </xf>
    <xf numFmtId="4" fontId="77" fillId="6" borderId="11" xfId="0" applyNumberFormat="1" applyFont="1" applyFill="1" applyBorder="1" applyAlignment="1">
      <alignment horizontal="center"/>
    </xf>
    <xf numFmtId="0" fontId="51" fillId="8" borderId="17" xfId="0" applyFont="1" applyFill="1" applyBorder="1" applyAlignment="1" applyProtection="1">
      <alignment horizontal="centerContinuous" vertical="center" wrapText="1"/>
      <protection/>
    </xf>
    <xf numFmtId="0" fontId="51" fillId="8" borderId="18" xfId="0" applyFont="1" applyFill="1" applyBorder="1" applyAlignment="1">
      <alignment horizontal="centerContinuous" vertical="center"/>
    </xf>
    <xf numFmtId="168" fontId="49" fillId="8" borderId="31" xfId="0" applyNumberFormat="1" applyFont="1" applyFill="1" applyBorder="1" applyAlignment="1" applyProtection="1" quotePrefix="1">
      <alignment horizontal="center"/>
      <protection/>
    </xf>
    <xf numFmtId="168" fontId="49" fillId="8" borderId="39" xfId="0" applyNumberFormat="1" applyFont="1" applyFill="1" applyBorder="1" applyAlignment="1" applyProtection="1" quotePrefix="1">
      <alignment horizontal="center"/>
      <protection/>
    </xf>
    <xf numFmtId="168" fontId="49" fillId="8" borderId="29" xfId="0" applyNumberFormat="1" applyFont="1" applyFill="1" applyBorder="1" applyAlignment="1" applyProtection="1" quotePrefix="1">
      <alignment horizontal="center"/>
      <protection/>
    </xf>
    <xf numFmtId="168" fontId="49" fillId="8" borderId="44" xfId="0" applyNumberFormat="1" applyFont="1" applyFill="1" applyBorder="1" applyAlignment="1" applyProtection="1" quotePrefix="1">
      <alignment horizontal="center"/>
      <protection/>
    </xf>
    <xf numFmtId="4" fontId="49" fillId="8" borderId="34" xfId="0" applyNumberFormat="1" applyFont="1" applyFill="1" applyBorder="1" applyAlignment="1">
      <alignment horizontal="center"/>
    </xf>
    <xf numFmtId="4" fontId="49" fillId="8" borderId="36" xfId="0" applyNumberFormat="1" applyFont="1" applyFill="1" applyBorder="1" applyAlignment="1">
      <alignment horizontal="center"/>
    </xf>
    <xf numFmtId="168" fontId="68" fillId="13" borderId="1" xfId="0" applyNumberFormat="1" applyFont="1" applyFill="1" applyBorder="1" applyAlignment="1" applyProtection="1" quotePrefix="1">
      <alignment horizontal="center"/>
      <protection/>
    </xf>
    <xf numFmtId="4" fontId="68" fillId="13" borderId="11" xfId="0" applyNumberFormat="1" applyFont="1" applyFill="1" applyBorder="1" applyAlignment="1">
      <alignment horizontal="center"/>
    </xf>
    <xf numFmtId="0" fontId="67" fillId="13" borderId="11" xfId="0" applyFont="1" applyFill="1" applyBorder="1" applyAlignment="1">
      <alignment horizontal="center" vertical="center" wrapText="1"/>
    </xf>
    <xf numFmtId="168" fontId="68" fillId="13" borderId="30" xfId="0" applyNumberFormat="1" applyFont="1" applyFill="1" applyBorder="1" applyAlignment="1" applyProtection="1" quotePrefix="1">
      <alignment horizontal="center"/>
      <protection/>
    </xf>
    <xf numFmtId="0" fontId="18" fillId="3" borderId="7" xfId="0" applyFont="1" applyFill="1" applyBorder="1" applyAlignment="1">
      <alignment horizontal="center"/>
    </xf>
    <xf numFmtId="4" fontId="18" fillId="3" borderId="7" xfId="0" applyNumberFormat="1" applyFont="1" applyFill="1" applyBorder="1" applyAlignment="1">
      <alignment horizontal="right"/>
    </xf>
    <xf numFmtId="168" fontId="18" fillId="3" borderId="5" xfId="0" applyNumberFormat="1" applyFont="1" applyFill="1" applyBorder="1" applyAlignment="1">
      <alignment horizontal="center"/>
    </xf>
    <xf numFmtId="4" fontId="66" fillId="12" borderId="11" xfId="0" applyNumberFormat="1" applyFont="1" applyFill="1" applyBorder="1" applyAlignment="1">
      <alignment horizontal="center"/>
    </xf>
    <xf numFmtId="4" fontId="79" fillId="4" borderId="11" xfId="0" applyNumberFormat="1" applyFont="1" applyFill="1" applyBorder="1" applyAlignment="1">
      <alignment horizontal="center"/>
    </xf>
    <xf numFmtId="7" fontId="16" fillId="0" borderId="30" xfId="0" applyNumberFormat="1" applyFont="1" applyBorder="1" applyAlignment="1">
      <alignment horizontal="center"/>
    </xf>
    <xf numFmtId="7" fontId="35" fillId="10" borderId="30" xfId="0" applyNumberFormat="1" applyFont="1" applyFill="1" applyBorder="1" applyAlignment="1">
      <alignment/>
    </xf>
    <xf numFmtId="7" fontId="16" fillId="0" borderId="24" xfId="0" applyNumberFormat="1" applyFont="1" applyFill="1" applyBorder="1" applyAlignment="1">
      <alignment horizontal="center"/>
    </xf>
    <xf numFmtId="7" fontId="18" fillId="3" borderId="37" xfId="0" applyNumberFormat="1" applyFont="1" applyFill="1" applyBorder="1" applyAlignment="1">
      <alignment horizontal="center"/>
    </xf>
    <xf numFmtId="175" fontId="13" fillId="0" borderId="0" xfId="0" applyNumberFormat="1" applyFont="1" applyBorder="1" applyAlignment="1">
      <alignment horizontal="right"/>
    </xf>
    <xf numFmtId="176" fontId="29" fillId="0" borderId="13" xfId="0" applyNumberFormat="1" applyFont="1" applyBorder="1" applyAlignment="1">
      <alignment/>
    </xf>
    <xf numFmtId="176" fontId="11" fillId="0" borderId="0" xfId="0" applyNumberFormat="1" applyFont="1" applyBorder="1" applyAlignment="1">
      <alignment horizontal="centerContinuous"/>
    </xf>
    <xf numFmtId="176" fontId="14" fillId="0" borderId="0" xfId="0" applyNumberFormat="1" applyFont="1" applyBorder="1" applyAlignment="1">
      <alignment/>
    </xf>
    <xf numFmtId="176" fontId="13" fillId="0" borderId="0" xfId="0" applyNumberFormat="1" applyFont="1" applyBorder="1" applyAlignment="1">
      <alignment/>
    </xf>
    <xf numFmtId="176" fontId="4" fillId="0" borderId="0" xfId="0" applyNumberFormat="1" applyFont="1" applyBorder="1" applyAlignment="1">
      <alignment/>
    </xf>
    <xf numFmtId="176" fontId="13" fillId="0" borderId="0" xfId="0" applyNumberFormat="1" applyFont="1" applyBorder="1" applyAlignment="1">
      <alignment horizontal="right"/>
    </xf>
    <xf numFmtId="175" fontId="13" fillId="0" borderId="0" xfId="0" applyNumberFormat="1" applyFont="1" applyBorder="1" applyAlignment="1">
      <alignment horizontal="left"/>
    </xf>
    <xf numFmtId="0" fontId="13" fillId="0" borderId="0" xfId="0" applyFont="1" applyBorder="1" applyAlignment="1">
      <alignment horizontal="center"/>
    </xf>
    <xf numFmtId="172" fontId="0" fillId="0" borderId="17" xfId="0" applyNumberFormat="1" applyFont="1" applyBorder="1" applyAlignment="1">
      <alignment horizontal="centerContinuous"/>
    </xf>
    <xf numFmtId="172" fontId="22" fillId="6" borderId="1" xfId="0" applyNumberFormat="1" applyFont="1" applyFill="1" applyBorder="1" applyAlignment="1" applyProtection="1">
      <alignment horizontal="center"/>
      <protection/>
    </xf>
    <xf numFmtId="172" fontId="55" fillId="3" borderId="1" xfId="0" applyNumberFormat="1" applyFont="1" applyFill="1" applyBorder="1" applyAlignment="1" applyProtection="1">
      <alignment horizontal="center"/>
      <protection/>
    </xf>
    <xf numFmtId="172" fontId="55" fillId="3" borderId="7" xfId="0" applyNumberFormat="1" applyFont="1" applyFill="1" applyBorder="1" applyAlignment="1" applyProtection="1">
      <alignment horizontal="center"/>
      <protection/>
    </xf>
    <xf numFmtId="7" fontId="16" fillId="0" borderId="38" xfId="0" applyNumberFormat="1" applyFont="1" applyFill="1" applyBorder="1" applyAlignment="1">
      <alignment/>
    </xf>
    <xf numFmtId="7" fontId="36" fillId="0" borderId="1" xfId="0" applyNumberFormat="1" applyFont="1" applyBorder="1" applyAlignment="1" applyProtection="1">
      <alignment/>
      <protection/>
    </xf>
    <xf numFmtId="0" fontId="28" fillId="0" borderId="0" xfId="0" applyFont="1" applyAlignment="1">
      <alignment/>
    </xf>
    <xf numFmtId="0" fontId="80" fillId="0" borderId="0" xfId="0" applyFont="1" applyAlignment="1">
      <alignment horizontal="right" vertical="top"/>
    </xf>
    <xf numFmtId="0" fontId="80" fillId="0" borderId="0" xfId="0" applyFont="1" applyFill="1" applyAlignment="1">
      <alignment horizontal="right" vertical="top"/>
    </xf>
    <xf numFmtId="0" fontId="0" fillId="0" borderId="0" xfId="0" applyFont="1" applyBorder="1" applyAlignment="1" applyProtection="1">
      <alignment horizontal="center"/>
      <protection/>
    </xf>
    <xf numFmtId="172" fontId="0" fillId="0" borderId="0" xfId="0" applyNumberFormat="1" applyFont="1" applyBorder="1" applyAlignment="1">
      <alignment horizontal="centerContinuous"/>
    </xf>
    <xf numFmtId="0" fontId="0" fillId="0" borderId="17" xfId="0" applyFont="1" applyFill="1" applyBorder="1" applyAlignment="1" applyProtection="1">
      <alignment horizontal="left" vertical="center"/>
      <protection/>
    </xf>
    <xf numFmtId="0" fontId="0" fillId="0" borderId="27" xfId="0" applyFont="1" applyFill="1" applyBorder="1" applyAlignment="1" applyProtection="1">
      <alignment horizontal="center" vertical="center"/>
      <protection/>
    </xf>
    <xf numFmtId="0" fontId="0" fillId="0" borderId="11" xfId="0" applyFont="1" applyFill="1" applyBorder="1" applyAlignment="1">
      <alignment horizontal="center" vertical="center"/>
    </xf>
    <xf numFmtId="0" fontId="0" fillId="0" borderId="17" xfId="0" applyFont="1" applyBorder="1" applyAlignment="1" applyProtection="1">
      <alignment horizontal="left" vertical="center"/>
      <protection/>
    </xf>
    <xf numFmtId="172" fontId="0" fillId="0" borderId="18" xfId="0" applyNumberFormat="1" applyFont="1" applyBorder="1" applyAlignment="1" applyProtection="1">
      <alignment horizontal="center" vertical="center"/>
      <protection/>
    </xf>
    <xf numFmtId="0" fontId="0" fillId="0" borderId="11" xfId="0" applyFont="1" applyBorder="1" applyAlignment="1">
      <alignment horizontal="center" vertical="center"/>
    </xf>
    <xf numFmtId="0" fontId="0" fillId="0" borderId="17" xfId="0" applyFont="1" applyBorder="1" applyAlignment="1">
      <alignment vertical="center"/>
    </xf>
    <xf numFmtId="172" fontId="0" fillId="0" borderId="18" xfId="0" applyNumberFormat="1" applyFont="1" applyBorder="1" applyAlignment="1">
      <alignment horizontal="center" vertical="center"/>
    </xf>
    <xf numFmtId="0" fontId="0" fillId="0" borderId="17" xfId="0" applyFont="1" applyBorder="1" applyAlignment="1">
      <alignment horizontal="left" vertical="center"/>
    </xf>
    <xf numFmtId="0" fontId="0" fillId="0" borderId="0" xfId="0" applyBorder="1" applyAlignment="1">
      <alignment horizontal="centerContinuous"/>
    </xf>
    <xf numFmtId="0" fontId="4" fillId="14" borderId="23" xfId="0" applyFont="1" applyFill="1" applyBorder="1" applyAlignment="1">
      <alignment/>
    </xf>
    <xf numFmtId="0" fontId="4" fillId="14" borderId="18" xfId="0" applyFont="1" applyFill="1" applyBorder="1" applyAlignment="1">
      <alignment/>
    </xf>
    <xf numFmtId="0" fontId="4" fillId="0" borderId="17" xfId="0" applyFont="1" applyBorder="1" applyAlignment="1">
      <alignment/>
    </xf>
    <xf numFmtId="0" fontId="4" fillId="0" borderId="23" xfId="0" applyFont="1" applyBorder="1" applyAlignment="1">
      <alignment/>
    </xf>
    <xf numFmtId="0" fontId="31" fillId="0" borderId="11" xfId="0" applyFont="1" applyBorder="1" applyAlignment="1">
      <alignment horizontal="center"/>
    </xf>
    <xf numFmtId="0" fontId="4" fillId="14" borderId="17" xfId="0" applyFont="1" applyFill="1" applyBorder="1" applyAlignment="1">
      <alignment/>
    </xf>
    <xf numFmtId="0" fontId="4" fillId="14" borderId="0" xfId="0" applyFont="1" applyFill="1" applyBorder="1" applyAlignment="1">
      <alignment/>
    </xf>
    <xf numFmtId="0" fontId="0" fillId="0" borderId="0" xfId="0" applyFont="1" applyFill="1" applyBorder="1" applyAlignment="1" applyProtection="1" quotePrefix="1">
      <alignment horizontal="left"/>
      <protection/>
    </xf>
    <xf numFmtId="0" fontId="0" fillId="0" borderId="0" xfId="0" applyFont="1" applyFill="1" applyBorder="1" applyAlignment="1" applyProtection="1">
      <alignment horizontal="center"/>
      <protection/>
    </xf>
    <xf numFmtId="164" fontId="0" fillId="0" borderId="0" xfId="0" applyNumberFormat="1" applyFont="1" applyFill="1" applyBorder="1" applyAlignment="1" applyProtection="1">
      <alignment horizontal="center"/>
      <protection/>
    </xf>
    <xf numFmtId="0" fontId="85" fillId="0" borderId="0" xfId="0" applyNumberFormat="1" applyFont="1" applyBorder="1" applyAlignment="1">
      <alignment horizontal="left"/>
    </xf>
    <xf numFmtId="0" fontId="4" fillId="0" borderId="1" xfId="0" applyFont="1" applyBorder="1" applyAlignment="1" applyProtection="1">
      <alignment horizontal="center"/>
      <protection locked="0"/>
    </xf>
    <xf numFmtId="0" fontId="4" fillId="0" borderId="1" xfId="0" applyFont="1" applyFill="1" applyBorder="1" applyAlignment="1" applyProtection="1">
      <alignment horizontal="center"/>
      <protection locked="0"/>
    </xf>
    <xf numFmtId="165" fontId="4" fillId="0" borderId="1" xfId="0" applyNumberFormat="1" applyFont="1" applyBorder="1" applyAlignment="1" applyProtection="1">
      <alignment horizontal="center"/>
      <protection locked="0"/>
    </xf>
    <xf numFmtId="0" fontId="4" fillId="0" borderId="4" xfId="0" applyFont="1" applyBorder="1" applyAlignment="1" applyProtection="1">
      <alignment horizontal="center"/>
      <protection locked="0"/>
    </xf>
    <xf numFmtId="164" fontId="5" fillId="0" borderId="4" xfId="0" applyNumberFormat="1" applyFont="1" applyBorder="1" applyAlignment="1" applyProtection="1">
      <alignment horizontal="center"/>
      <protection locked="0"/>
    </xf>
    <xf numFmtId="165" fontId="4" fillId="0" borderId="4" xfId="0" applyNumberFormat="1" applyFont="1" applyBorder="1" applyAlignment="1" applyProtection="1">
      <alignment horizontal="center"/>
      <protection locked="0"/>
    </xf>
    <xf numFmtId="22" fontId="4" fillId="0" borderId="2" xfId="0" applyNumberFormat="1" applyFont="1" applyBorder="1" applyAlignment="1" applyProtection="1">
      <alignment horizontal="center"/>
      <protection locked="0"/>
    </xf>
    <xf numFmtId="22" fontId="4" fillId="0" borderId="45" xfId="0" applyNumberFormat="1" applyFont="1" applyBorder="1" applyAlignment="1" applyProtection="1">
      <alignment horizontal="center"/>
      <protection locked="0"/>
    </xf>
    <xf numFmtId="22" fontId="4" fillId="0" borderId="9" xfId="0" applyNumberFormat="1" applyFont="1" applyBorder="1" applyAlignment="1" applyProtection="1">
      <alignment horizontal="center"/>
      <protection locked="0"/>
    </xf>
    <xf numFmtId="168" fontId="4" fillId="0" borderId="4" xfId="0" applyNumberFormat="1" applyFont="1" applyBorder="1" applyAlignment="1" applyProtection="1">
      <alignment horizontal="center"/>
      <protection locked="0"/>
    </xf>
    <xf numFmtId="168" fontId="4" fillId="0" borderId="2" xfId="0" applyNumberFormat="1" applyFont="1" applyBorder="1" applyAlignment="1" applyProtection="1">
      <alignment horizontal="center"/>
      <protection locked="0"/>
    </xf>
    <xf numFmtId="168" fontId="4" fillId="0" borderId="1" xfId="0" applyNumberFormat="1" applyFont="1" applyBorder="1" applyAlignment="1" applyProtection="1">
      <alignment horizontal="center"/>
      <protection locked="0"/>
    </xf>
    <xf numFmtId="168" fontId="50" fillId="3" borderId="29" xfId="0" applyNumberFormat="1" applyFont="1" applyFill="1" applyBorder="1" applyAlignment="1" applyProtection="1" quotePrefix="1">
      <alignment horizontal="center"/>
      <protection locked="0"/>
    </xf>
    <xf numFmtId="168" fontId="50" fillId="3" borderId="28" xfId="0" applyNumberFormat="1" applyFont="1" applyFill="1" applyBorder="1" applyAlignment="1" applyProtection="1" quotePrefix="1">
      <alignment horizontal="center"/>
      <protection locked="0"/>
    </xf>
    <xf numFmtId="4" fontId="50" fillId="3" borderId="2" xfId="0" applyNumberFormat="1" applyFont="1" applyFill="1" applyBorder="1" applyAlignment="1" applyProtection="1">
      <alignment horizontal="center"/>
      <protection locked="0"/>
    </xf>
    <xf numFmtId="4" fontId="62" fillId="4" borderId="1" xfId="0" applyNumberFormat="1" applyFont="1" applyFill="1" applyBorder="1" applyAlignment="1" applyProtection="1">
      <alignment horizontal="center"/>
      <protection locked="0"/>
    </xf>
    <xf numFmtId="4" fontId="65" fillId="5" borderId="1" xfId="0" applyNumberFormat="1" applyFont="1" applyFill="1" applyBorder="1" applyAlignment="1" applyProtection="1">
      <alignment horizontal="center"/>
      <protection locked="0"/>
    </xf>
    <xf numFmtId="171" fontId="4" fillId="0" borderId="4" xfId="0" applyNumberFormat="1" applyFont="1" applyBorder="1" applyAlignment="1" applyProtection="1" quotePrefix="1">
      <alignment horizontal="center"/>
      <protection locked="0"/>
    </xf>
    <xf numFmtId="168" fontId="50" fillId="3" borderId="46" xfId="0" applyNumberFormat="1" applyFont="1" applyFill="1" applyBorder="1" applyAlignment="1" applyProtection="1" quotePrefix="1">
      <alignment horizontal="center"/>
      <protection locked="0"/>
    </xf>
    <xf numFmtId="168" fontId="50" fillId="3" borderId="47" xfId="0" applyNumberFormat="1" applyFont="1" applyFill="1" applyBorder="1" applyAlignment="1" applyProtection="1" quotePrefix="1">
      <alignment horizontal="center"/>
      <protection locked="0"/>
    </xf>
    <xf numFmtId="4" fontId="50" fillId="3" borderId="48" xfId="0" applyNumberFormat="1" applyFont="1" applyFill="1" applyBorder="1" applyAlignment="1" applyProtection="1">
      <alignment horizontal="center"/>
      <protection locked="0"/>
    </xf>
    <xf numFmtId="4" fontId="62" fillId="4" borderId="4" xfId="0" applyNumberFormat="1" applyFont="1" applyFill="1" applyBorder="1" applyAlignment="1" applyProtection="1">
      <alignment horizontal="center"/>
      <protection locked="0"/>
    </xf>
    <xf numFmtId="4" fontId="65" fillId="5" borderId="4" xfId="0" applyNumberFormat="1" applyFont="1" applyFill="1" applyBorder="1" applyAlignment="1" applyProtection="1">
      <alignment horizontal="center"/>
      <protection locked="0"/>
    </xf>
    <xf numFmtId="164" fontId="4" fillId="0" borderId="2" xfId="0" applyNumberFormat="1" applyFont="1" applyBorder="1" applyAlignment="1" applyProtection="1">
      <alignment horizontal="center"/>
      <protection locked="0"/>
    </xf>
    <xf numFmtId="164" fontId="4" fillId="0" borderId="3" xfId="0" applyNumberFormat="1" applyFont="1" applyBorder="1" applyAlignment="1" applyProtection="1">
      <alignment horizontal="center"/>
      <protection locked="0"/>
    </xf>
    <xf numFmtId="171" fontId="4" fillId="0" borderId="2" xfId="0" applyNumberFormat="1" applyFont="1" applyBorder="1" applyAlignment="1" applyProtection="1" quotePrefix="1">
      <alignment horizontal="center"/>
      <protection locked="0"/>
    </xf>
    <xf numFmtId="2" fontId="68" fillId="7" borderId="1" xfId="0" applyNumberFormat="1" applyFont="1" applyFill="1" applyBorder="1" applyAlignment="1" applyProtection="1">
      <alignment horizontal="center"/>
      <protection locked="0"/>
    </xf>
    <xf numFmtId="2" fontId="49" fillId="8" borderId="2" xfId="0" applyNumberFormat="1" applyFont="1" applyFill="1" applyBorder="1" applyAlignment="1" applyProtection="1">
      <alignment horizontal="center"/>
      <protection locked="0"/>
    </xf>
    <xf numFmtId="168" fontId="58" fillId="9" borderId="28" xfId="0" applyNumberFormat="1" applyFont="1" applyFill="1" applyBorder="1" applyAlignment="1" applyProtection="1" quotePrefix="1">
      <alignment horizontal="center"/>
      <protection locked="0"/>
    </xf>
    <xf numFmtId="171" fontId="58" fillId="9" borderId="28" xfId="0" applyNumberFormat="1" applyFont="1" applyFill="1" applyBorder="1" applyAlignment="1" applyProtection="1" quotePrefix="1">
      <alignment horizontal="center"/>
      <protection locked="0"/>
    </xf>
    <xf numFmtId="4" fontId="58" fillId="9" borderId="2" xfId="0" applyNumberFormat="1" applyFont="1" applyFill="1" applyBorder="1" applyAlignment="1" applyProtection="1">
      <alignment horizontal="center"/>
      <protection locked="0"/>
    </xf>
    <xf numFmtId="4" fontId="4" fillId="0" borderId="1" xfId="0" applyNumberFormat="1" applyFont="1" applyBorder="1" applyAlignment="1" applyProtection="1">
      <alignment horizontal="center"/>
      <protection locked="0"/>
    </xf>
    <xf numFmtId="2" fontId="68" fillId="7" borderId="4" xfId="0" applyNumberFormat="1" applyFont="1" applyFill="1" applyBorder="1" applyAlignment="1" applyProtection="1">
      <alignment horizontal="center"/>
      <protection locked="0"/>
    </xf>
    <xf numFmtId="2" fontId="49" fillId="8" borderId="4" xfId="0" applyNumberFormat="1" applyFont="1" applyFill="1" applyBorder="1" applyAlignment="1" applyProtection="1">
      <alignment horizontal="center"/>
      <protection locked="0"/>
    </xf>
    <xf numFmtId="168" fontId="58" fillId="9" borderId="46" xfId="0" applyNumberFormat="1" applyFont="1" applyFill="1" applyBorder="1" applyAlignment="1" applyProtection="1" quotePrefix="1">
      <alignment horizontal="center"/>
      <protection locked="0"/>
    </xf>
    <xf numFmtId="168" fontId="58" fillId="9" borderId="47" xfId="0" applyNumberFormat="1" applyFont="1" applyFill="1" applyBorder="1" applyAlignment="1" applyProtection="1" quotePrefix="1">
      <alignment horizontal="center"/>
      <protection locked="0"/>
    </xf>
    <xf numFmtId="4" fontId="58" fillId="9" borderId="48" xfId="0" applyNumberFormat="1" applyFont="1" applyFill="1" applyBorder="1" applyAlignment="1" applyProtection="1">
      <alignment horizontal="center"/>
      <protection locked="0"/>
    </xf>
    <xf numFmtId="4" fontId="4" fillId="0" borderId="4" xfId="0" applyNumberFormat="1" applyFont="1" applyBorder="1" applyAlignment="1" applyProtection="1">
      <alignment horizontal="center"/>
      <protection locked="0"/>
    </xf>
    <xf numFmtId="0" fontId="4" fillId="0" borderId="7" xfId="0" applyFont="1" applyBorder="1" applyAlignment="1" applyProtection="1">
      <alignment horizontal="center"/>
      <protection locked="0"/>
    </xf>
    <xf numFmtId="0" fontId="4" fillId="0" borderId="45" xfId="0" applyFont="1" applyBorder="1" applyAlignment="1" applyProtection="1">
      <alignment horizontal="center"/>
      <protection locked="0"/>
    </xf>
    <xf numFmtId="164" fontId="4" fillId="0" borderId="7" xfId="0" applyNumberFormat="1" applyFont="1" applyBorder="1" applyAlignment="1" applyProtection="1">
      <alignment horizontal="center"/>
      <protection locked="0"/>
    </xf>
    <xf numFmtId="1" fontId="4" fillId="0" borderId="41" xfId="0" applyNumberFormat="1" applyFont="1" applyBorder="1" applyAlignment="1" applyProtection="1" quotePrefix="1">
      <alignment horizontal="center"/>
      <protection locked="0"/>
    </xf>
    <xf numFmtId="0" fontId="4" fillId="0" borderId="8" xfId="0" applyFont="1" applyBorder="1" applyAlignment="1" applyProtection="1">
      <alignment horizontal="center"/>
      <protection locked="0"/>
    </xf>
    <xf numFmtId="0" fontId="4" fillId="0" borderId="4" xfId="0" applyFont="1" applyFill="1" applyBorder="1" applyAlignment="1" applyProtection="1">
      <alignment horizontal="center"/>
      <protection locked="0"/>
    </xf>
    <xf numFmtId="0" fontId="6" fillId="0" borderId="4" xfId="0" applyFont="1" applyFill="1" applyBorder="1" applyAlignment="1" applyProtection="1">
      <alignment horizontal="center"/>
      <protection locked="0"/>
    </xf>
    <xf numFmtId="0" fontId="6" fillId="0" borderId="4" xfId="0" applyFont="1" applyFill="1" applyBorder="1" applyAlignment="1" applyProtection="1" quotePrefix="1">
      <alignment horizontal="center"/>
      <protection locked="0"/>
    </xf>
    <xf numFmtId="164" fontId="5" fillId="0" borderId="49" xfId="0" applyNumberFormat="1" applyFont="1" applyFill="1" applyBorder="1" applyAlignment="1" applyProtection="1">
      <alignment horizontal="center"/>
      <protection locked="0"/>
    </xf>
    <xf numFmtId="22" fontId="4" fillId="0" borderId="1" xfId="0" applyNumberFormat="1" applyFont="1" applyFill="1" applyBorder="1" applyAlignment="1" applyProtection="1">
      <alignment horizontal="center"/>
      <protection locked="0"/>
    </xf>
    <xf numFmtId="38" fontId="4" fillId="0" borderId="4" xfId="0" applyNumberFormat="1" applyFont="1" applyFill="1" applyBorder="1" applyAlignment="1" applyProtection="1">
      <alignment horizontal="center"/>
      <protection locked="0"/>
    </xf>
    <xf numFmtId="168" fontId="4" fillId="0" borderId="1" xfId="0" applyNumberFormat="1" applyFont="1" applyFill="1" applyBorder="1" applyAlignment="1" applyProtection="1">
      <alignment horizontal="center"/>
      <protection locked="0"/>
    </xf>
    <xf numFmtId="168" fontId="4" fillId="0" borderId="1" xfId="0" applyNumberFormat="1" applyFont="1" applyBorder="1" applyAlignment="1" applyProtection="1" quotePrefix="1">
      <alignment horizontal="center"/>
      <protection locked="0"/>
    </xf>
    <xf numFmtId="168" fontId="4" fillId="0" borderId="4" xfId="0" applyNumberFormat="1" applyFont="1" applyFill="1" applyBorder="1" applyAlignment="1" applyProtection="1">
      <alignment horizontal="center"/>
      <protection locked="0"/>
    </xf>
    <xf numFmtId="168" fontId="4" fillId="0" borderId="10" xfId="0" applyNumberFormat="1" applyFont="1" applyFill="1" applyBorder="1" applyAlignment="1" applyProtection="1">
      <alignment horizontal="center"/>
      <protection locked="0"/>
    </xf>
    <xf numFmtId="0" fontId="4" fillId="0" borderId="7" xfId="0" applyFont="1" applyFill="1" applyBorder="1" applyAlignment="1" applyProtection="1">
      <alignment horizontal="center"/>
      <protection locked="0"/>
    </xf>
    <xf numFmtId="168" fontId="4" fillId="0" borderId="7" xfId="0" applyNumberFormat="1" applyFont="1" applyFill="1" applyBorder="1" applyAlignment="1" applyProtection="1">
      <alignment horizontal="center"/>
      <protection locked="0"/>
    </xf>
    <xf numFmtId="168" fontId="4" fillId="0" borderId="7" xfId="0" applyNumberFormat="1" applyFont="1" applyBorder="1" applyAlignment="1" applyProtection="1" quotePrefix="1">
      <alignment horizontal="center"/>
      <protection locked="0"/>
    </xf>
    <xf numFmtId="168" fontId="4" fillId="0" borderId="7" xfId="0" applyNumberFormat="1" applyFont="1" applyBorder="1" applyAlignment="1" applyProtection="1">
      <alignment horizontal="center"/>
      <protection locked="0"/>
    </xf>
    <xf numFmtId="164" fontId="71" fillId="11" borderId="7" xfId="0" applyNumberFormat="1" applyFont="1" applyFill="1" applyBorder="1" applyAlignment="1" applyProtection="1">
      <alignment horizontal="center"/>
      <protection locked="0"/>
    </xf>
    <xf numFmtId="2" fontId="73" fillId="4" borderId="1" xfId="0" applyNumberFormat="1" applyFont="1" applyFill="1" applyBorder="1" applyAlignment="1" applyProtection="1">
      <alignment horizontal="center"/>
      <protection locked="0"/>
    </xf>
    <xf numFmtId="2" fontId="75" fillId="8" borderId="1" xfId="0" applyNumberFormat="1" applyFont="1" applyFill="1" applyBorder="1" applyAlignment="1" applyProtection="1">
      <alignment horizontal="center"/>
      <protection locked="0"/>
    </xf>
    <xf numFmtId="168" fontId="50" fillId="3" borderId="40" xfId="0" applyNumberFormat="1" applyFont="1" applyFill="1" applyBorder="1" applyAlignment="1" applyProtection="1" quotePrefix="1">
      <alignment horizontal="center"/>
      <protection locked="0"/>
    </xf>
    <xf numFmtId="168" fontId="50" fillId="3" borderId="41" xfId="0" applyNumberFormat="1" applyFont="1" applyFill="1" applyBorder="1" applyAlignment="1" applyProtection="1" quotePrefix="1">
      <alignment horizontal="center"/>
      <protection locked="0"/>
    </xf>
    <xf numFmtId="168" fontId="77" fillId="6" borderId="40" xfId="0" applyNumberFormat="1" applyFont="1" applyFill="1" applyBorder="1" applyAlignment="1" applyProtection="1" quotePrefix="1">
      <alignment horizontal="center"/>
      <protection locked="0"/>
    </xf>
    <xf numFmtId="168" fontId="77" fillId="6" borderId="41" xfId="0" applyNumberFormat="1" applyFont="1" applyFill="1" applyBorder="1" applyAlignment="1" applyProtection="1" quotePrefix="1">
      <alignment horizontal="center"/>
      <protection locked="0"/>
    </xf>
    <xf numFmtId="168" fontId="66" fillId="12" borderId="1" xfId="0" applyNumberFormat="1" applyFont="1" applyFill="1" applyBorder="1" applyAlignment="1" applyProtection="1" quotePrefix="1">
      <alignment horizontal="center"/>
      <protection locked="0"/>
    </xf>
    <xf numFmtId="168" fontId="79" fillId="4" borderId="7" xfId="0" applyNumberFormat="1" applyFont="1" applyFill="1" applyBorder="1" applyAlignment="1" applyProtection="1" quotePrefix="1">
      <alignment horizontal="center"/>
      <protection locked="0"/>
    </xf>
    <xf numFmtId="168" fontId="4" fillId="0" borderId="8" xfId="0" applyNumberFormat="1" applyFont="1" applyFill="1" applyBorder="1" applyAlignment="1" applyProtection="1">
      <alignment horizontal="center"/>
      <protection locked="0"/>
    </xf>
    <xf numFmtId="164" fontId="71" fillId="11" borderId="49" xfId="0" applyNumberFormat="1" applyFont="1" applyFill="1" applyBorder="1" applyAlignment="1" applyProtection="1">
      <alignment horizontal="center"/>
      <protection locked="0"/>
    </xf>
    <xf numFmtId="2" fontId="73" fillId="4" borderId="4" xfId="0" applyNumberFormat="1" applyFont="1" applyFill="1" applyBorder="1" applyAlignment="1" applyProtection="1">
      <alignment horizontal="center"/>
      <protection locked="0"/>
    </xf>
    <xf numFmtId="2" fontId="75" fillId="8" borderId="4" xfId="0" applyNumberFormat="1" applyFont="1" applyFill="1" applyBorder="1" applyAlignment="1" applyProtection="1">
      <alignment horizontal="center"/>
      <protection locked="0"/>
    </xf>
    <xf numFmtId="168" fontId="50" fillId="3" borderId="50" xfId="0" applyNumberFormat="1" applyFont="1" applyFill="1" applyBorder="1" applyAlignment="1" applyProtection="1" quotePrefix="1">
      <alignment horizontal="center"/>
      <protection locked="0"/>
    </xf>
    <xf numFmtId="168" fontId="50" fillId="3" borderId="51" xfId="0" applyNumberFormat="1" applyFont="1" applyFill="1" applyBorder="1" applyAlignment="1" applyProtection="1" quotePrefix="1">
      <alignment horizontal="center"/>
      <protection locked="0"/>
    </xf>
    <xf numFmtId="168" fontId="77" fillId="6" borderId="46" xfId="0" applyNumberFormat="1" applyFont="1" applyFill="1" applyBorder="1" applyAlignment="1" applyProtection="1" quotePrefix="1">
      <alignment horizontal="center"/>
      <protection locked="0"/>
    </xf>
    <xf numFmtId="168" fontId="77" fillId="6" borderId="48" xfId="0" applyNumberFormat="1" applyFont="1" applyFill="1" applyBorder="1" applyAlignment="1" applyProtection="1" quotePrefix="1">
      <alignment horizontal="center"/>
      <protection locked="0"/>
    </xf>
    <xf numFmtId="168" fontId="66" fillId="12" borderId="4" xfId="0" applyNumberFormat="1" applyFont="1" applyFill="1" applyBorder="1" applyAlignment="1" applyProtection="1" quotePrefix="1">
      <alignment horizontal="center"/>
      <protection locked="0"/>
    </xf>
    <xf numFmtId="168" fontId="79" fillId="4" borderId="4" xfId="0" applyNumberFormat="1" applyFont="1" applyFill="1" applyBorder="1" applyAlignment="1" applyProtection="1" quotePrefix="1">
      <alignment horizontal="center"/>
      <protection locked="0"/>
    </xf>
    <xf numFmtId="168" fontId="19" fillId="0" borderId="10" xfId="0" applyNumberFormat="1" applyFont="1" applyFill="1" applyBorder="1" applyAlignment="1" applyProtection="1">
      <alignment horizontal="center"/>
      <protection locked="0"/>
    </xf>
    <xf numFmtId="164" fontId="71" fillId="11" borderId="1" xfId="0" applyNumberFormat="1" applyFont="1" applyFill="1" applyBorder="1" applyAlignment="1" applyProtection="1">
      <alignment horizontal="center"/>
      <protection locked="0"/>
    </xf>
    <xf numFmtId="168" fontId="4" fillId="0" borderId="2" xfId="0" applyNumberFormat="1" applyFont="1" applyFill="1" applyBorder="1" applyAlignment="1" applyProtection="1">
      <alignment horizontal="center"/>
      <protection locked="0"/>
    </xf>
    <xf numFmtId="164" fontId="71" fillId="11" borderId="4" xfId="0" applyNumberFormat="1" applyFont="1" applyFill="1" applyBorder="1" applyAlignment="1" applyProtection="1">
      <alignment horizontal="center"/>
      <protection locked="0"/>
    </xf>
    <xf numFmtId="0" fontId="6" fillId="0" borderId="9" xfId="0" applyFont="1" applyBorder="1" applyAlignment="1" applyProtection="1">
      <alignment horizontal="center"/>
      <protection locked="0"/>
    </xf>
    <xf numFmtId="164" fontId="5" fillId="0" borderId="1" xfId="0" applyNumberFormat="1" applyFont="1" applyBorder="1" applyAlignment="1" applyProtection="1" quotePrefix="1">
      <alignment horizontal="center"/>
      <protection locked="0"/>
    </xf>
    <xf numFmtId="0" fontId="6" fillId="0" borderId="52" xfId="0" applyFont="1" applyBorder="1" applyAlignment="1" applyProtection="1">
      <alignment horizontal="center"/>
      <protection locked="0"/>
    </xf>
    <xf numFmtId="22" fontId="4" fillId="0" borderId="29" xfId="0" applyNumberFormat="1" applyFont="1" applyBorder="1" applyAlignment="1" applyProtection="1">
      <alignment horizontal="center"/>
      <protection locked="0"/>
    </xf>
    <xf numFmtId="22" fontId="4" fillId="0" borderId="1" xfId="0" applyNumberFormat="1" applyFont="1" applyBorder="1" applyAlignment="1" applyProtection="1">
      <alignment horizontal="center"/>
      <protection locked="0"/>
    </xf>
    <xf numFmtId="168" fontId="4" fillId="0" borderId="10" xfId="0" applyNumberFormat="1" applyFont="1" applyBorder="1" applyAlignment="1" applyProtection="1">
      <alignment horizontal="center"/>
      <protection locked="0"/>
    </xf>
    <xf numFmtId="164" fontId="71" fillId="7" borderId="1" xfId="0" applyNumberFormat="1" applyFont="1" applyFill="1" applyBorder="1" applyAlignment="1" applyProtection="1">
      <alignment horizontal="center"/>
      <protection locked="0"/>
    </xf>
    <xf numFmtId="2" fontId="77" fillId="6" borderId="1" xfId="0" applyNumberFormat="1" applyFont="1" applyFill="1" applyBorder="1" applyAlignment="1" applyProtection="1">
      <alignment horizontal="center"/>
      <protection locked="0"/>
    </xf>
    <xf numFmtId="168" fontId="49" fillId="8" borderId="29" xfId="0" applyNumberFormat="1" applyFont="1" applyFill="1" applyBorder="1" applyAlignment="1" applyProtection="1" quotePrefix="1">
      <alignment horizontal="center"/>
      <protection locked="0"/>
    </xf>
    <xf numFmtId="168" fontId="49" fillId="8" borderId="44" xfId="0" applyNumberFormat="1" applyFont="1" applyFill="1" applyBorder="1" applyAlignment="1" applyProtection="1" quotePrefix="1">
      <alignment horizontal="center"/>
      <protection locked="0"/>
    </xf>
    <xf numFmtId="168" fontId="68" fillId="13" borderId="1" xfId="0" applyNumberFormat="1" applyFont="1" applyFill="1" applyBorder="1" applyAlignment="1" applyProtection="1" quotePrefix="1">
      <alignment horizontal="center"/>
      <protection locked="0"/>
    </xf>
    <xf numFmtId="164" fontId="71" fillId="7" borderId="4" xfId="0" applyNumberFormat="1" applyFont="1" applyFill="1" applyBorder="1" applyAlignment="1" applyProtection="1">
      <alignment horizontal="center"/>
      <protection locked="0"/>
    </xf>
    <xf numFmtId="2" fontId="77" fillId="6" borderId="4" xfId="0" applyNumberFormat="1" applyFont="1" applyFill="1" applyBorder="1" applyAlignment="1" applyProtection="1">
      <alignment horizontal="center"/>
      <protection locked="0"/>
    </xf>
    <xf numFmtId="168" fontId="49" fillId="8" borderId="46" xfId="0" applyNumberFormat="1" applyFont="1" applyFill="1" applyBorder="1" applyAlignment="1" applyProtection="1" quotePrefix="1">
      <alignment horizontal="center"/>
      <protection locked="0"/>
    </xf>
    <xf numFmtId="168" fontId="49" fillId="8" borderId="48" xfId="0" applyNumberFormat="1" applyFont="1" applyFill="1" applyBorder="1" applyAlignment="1" applyProtection="1" quotePrefix="1">
      <alignment horizontal="center"/>
      <protection locked="0"/>
    </xf>
    <xf numFmtId="168" fontId="68" fillId="13" borderId="4" xfId="0" applyNumberFormat="1" applyFont="1" applyFill="1" applyBorder="1" applyAlignment="1" applyProtection="1" quotePrefix="1">
      <alignment horizontal="center"/>
      <protection locked="0"/>
    </xf>
    <xf numFmtId="172" fontId="0" fillId="0" borderId="18" xfId="0" applyNumberFormat="1" applyFont="1" applyBorder="1" applyAlignment="1" applyProtection="1">
      <alignment horizontal="center" vertical="center"/>
      <protection locked="0"/>
    </xf>
    <xf numFmtId="0" fontId="4" fillId="0" borderId="7" xfId="22" applyFont="1" applyBorder="1" applyAlignment="1">
      <alignment horizontal="center"/>
      <protection/>
    </xf>
    <xf numFmtId="0" fontId="4" fillId="0" borderId="7" xfId="22" applyBorder="1" applyAlignment="1">
      <alignment horizontal="center"/>
      <protection/>
    </xf>
    <xf numFmtId="0" fontId="4" fillId="0" borderId="7" xfId="22" applyFont="1" applyFill="1" applyBorder="1" applyAlignment="1">
      <alignment horizontal="center"/>
      <protection/>
    </xf>
    <xf numFmtId="0" fontId="4" fillId="2" borderId="7" xfId="0" applyFont="1" applyFill="1" applyBorder="1" applyAlignment="1">
      <alignment horizontal="center"/>
    </xf>
    <xf numFmtId="22" fontId="4" fillId="0" borderId="7" xfId="0" applyNumberFormat="1" applyFont="1" applyFill="1" applyBorder="1" applyAlignment="1">
      <alignment horizontal="center"/>
    </xf>
    <xf numFmtId="7" fontId="4" fillId="0" borderId="0" xfId="0" applyNumberFormat="1" applyFont="1" applyBorder="1" applyAlignment="1">
      <alignment/>
    </xf>
    <xf numFmtId="0" fontId="0" fillId="0" borderId="17" xfId="0" applyFont="1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</cellXfs>
  <cellStyles count="10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Normal_EDENOR9604" xfId="21"/>
    <cellStyle name="Normal_líneas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533400</xdr:colOff>
      <xdr:row>0</xdr:row>
      <xdr:rowOff>0</xdr:rowOff>
    </xdr:from>
    <xdr:to>
      <xdr:col>0</xdr:col>
      <xdr:colOff>1009650</xdr:colOff>
      <xdr:row>3</xdr:row>
      <xdr:rowOff>19050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0"/>
          <a:ext cx="476250" cy="847725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800100</xdr:colOff>
      <xdr:row>0</xdr:row>
      <xdr:rowOff>0</xdr:rowOff>
    </xdr:from>
    <xdr:to>
      <xdr:col>1</xdr:col>
      <xdr:colOff>266700</xdr:colOff>
      <xdr:row>3</xdr:row>
      <xdr:rowOff>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0100" y="0"/>
          <a:ext cx="514350" cy="89535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819150</xdr:colOff>
      <xdr:row>0</xdr:row>
      <xdr:rowOff>0</xdr:rowOff>
    </xdr:from>
    <xdr:to>
      <xdr:col>1</xdr:col>
      <xdr:colOff>238125</xdr:colOff>
      <xdr:row>3</xdr:row>
      <xdr:rowOff>9525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9150" y="0"/>
          <a:ext cx="466725" cy="83820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819150</xdr:colOff>
      <xdr:row>0</xdr:row>
      <xdr:rowOff>0</xdr:rowOff>
    </xdr:from>
    <xdr:to>
      <xdr:col>1</xdr:col>
      <xdr:colOff>238125</xdr:colOff>
      <xdr:row>3</xdr:row>
      <xdr:rowOff>9525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9150" y="0"/>
          <a:ext cx="466725" cy="83820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1000125</xdr:colOff>
      <xdr:row>0</xdr:row>
      <xdr:rowOff>0</xdr:rowOff>
    </xdr:from>
    <xdr:to>
      <xdr:col>1</xdr:col>
      <xdr:colOff>123825</xdr:colOff>
      <xdr:row>3</xdr:row>
      <xdr:rowOff>9525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0125" y="0"/>
          <a:ext cx="504825" cy="83820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1000125</xdr:colOff>
      <xdr:row>0</xdr:row>
      <xdr:rowOff>0</xdr:rowOff>
    </xdr:from>
    <xdr:to>
      <xdr:col>1</xdr:col>
      <xdr:colOff>123825</xdr:colOff>
      <xdr:row>3</xdr:row>
      <xdr:rowOff>9525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0125" y="0"/>
          <a:ext cx="504825" cy="83820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3.xml" /><Relationship Id="rId4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7">
    <pageSetUpPr fitToPage="1"/>
  </sheetPr>
  <dimension ref="A1:S42"/>
  <sheetViews>
    <sheetView tabSelected="1" zoomScale="75" zoomScaleNormal="75" workbookViewId="0" topLeftCell="A1">
      <selection activeCell="B2" sqref="B2"/>
    </sheetView>
  </sheetViews>
  <sheetFormatPr defaultColWidth="11.421875" defaultRowHeight="12.75"/>
  <cols>
    <col min="1" max="1" width="22.7109375" style="15" customWidth="1"/>
    <col min="2" max="2" width="7.7109375" style="15" customWidth="1"/>
    <col min="3" max="3" width="17.7109375" style="15" customWidth="1"/>
    <col min="4" max="4" width="22.00390625" style="15" customWidth="1"/>
    <col min="5" max="5" width="19.7109375" style="15" customWidth="1"/>
    <col min="6" max="6" width="32.7109375" style="15" customWidth="1"/>
    <col min="7" max="7" width="32.00390625" style="15" customWidth="1"/>
    <col min="8" max="8" width="16.00390625" style="15" customWidth="1"/>
    <col min="9" max="9" width="15.7109375" style="15" customWidth="1"/>
    <col min="10" max="10" width="12.28125" style="15" customWidth="1"/>
    <col min="11" max="11" width="15.7109375" style="15" customWidth="1"/>
    <col min="12" max="13" width="11.421875" style="15" customWidth="1"/>
    <col min="14" max="14" width="14.140625" style="15" customWidth="1"/>
    <col min="15" max="15" width="11.421875" style="15" customWidth="1"/>
    <col min="16" max="16" width="14.7109375" style="15" customWidth="1"/>
    <col min="17" max="17" width="11.421875" style="15" customWidth="1"/>
    <col min="18" max="18" width="12.00390625" style="15" customWidth="1"/>
    <col min="19" max="16384" width="11.421875" style="15" customWidth="1"/>
  </cols>
  <sheetData>
    <row r="1" spans="2:11" s="58" customFormat="1" ht="26.25">
      <c r="B1" s="59"/>
      <c r="E1" s="12"/>
      <c r="K1" s="392"/>
    </row>
    <row r="2" spans="2:10" s="58" customFormat="1" ht="26.25">
      <c r="B2" s="59" t="s">
        <v>107</v>
      </c>
      <c r="C2" s="60"/>
      <c r="D2" s="61"/>
      <c r="E2" s="61"/>
      <c r="F2" s="61"/>
      <c r="G2" s="61"/>
      <c r="H2" s="61"/>
      <c r="I2" s="61"/>
      <c r="J2" s="61"/>
    </row>
    <row r="3" spans="3:19" ht="12.75">
      <c r="C3"/>
      <c r="D3" s="62"/>
      <c r="E3" s="62"/>
      <c r="F3" s="62"/>
      <c r="G3" s="62"/>
      <c r="H3" s="62"/>
      <c r="I3" s="62"/>
      <c r="J3" s="62"/>
      <c r="P3" s="13"/>
      <c r="Q3" s="13"/>
      <c r="R3" s="13"/>
      <c r="S3" s="13"/>
    </row>
    <row r="4" spans="1:19" s="65" customFormat="1" ht="11.25">
      <c r="A4" s="63" t="s">
        <v>16</v>
      </c>
      <c r="B4" s="64"/>
      <c r="D4" s="66"/>
      <c r="E4" s="66"/>
      <c r="F4" s="66"/>
      <c r="G4" s="66"/>
      <c r="H4" s="66"/>
      <c r="I4" s="66"/>
      <c r="J4" s="66"/>
      <c r="K4" s="66"/>
      <c r="L4" s="66"/>
      <c r="M4" s="66"/>
      <c r="N4" s="66"/>
      <c r="O4" s="66"/>
      <c r="P4" s="66"/>
      <c r="Q4" s="66"/>
      <c r="R4" s="66"/>
      <c r="S4" s="66"/>
    </row>
    <row r="5" spans="1:19" s="65" customFormat="1" ht="11.25">
      <c r="A5" s="63" t="s">
        <v>17</v>
      </c>
      <c r="B5" s="64"/>
      <c r="D5" s="66"/>
      <c r="E5" s="66"/>
      <c r="F5" s="66"/>
      <c r="G5" s="66"/>
      <c r="H5" s="66"/>
      <c r="I5" s="66"/>
      <c r="J5" s="66"/>
      <c r="K5" s="66"/>
      <c r="L5" s="66"/>
      <c r="M5" s="66"/>
      <c r="N5" s="66"/>
      <c r="O5" s="66"/>
      <c r="P5" s="66"/>
      <c r="Q5" s="66"/>
      <c r="R5" s="66"/>
      <c r="S5" s="66"/>
    </row>
    <row r="6" spans="2:19" s="58" customFormat="1" ht="11.25" customHeight="1">
      <c r="B6" s="67"/>
      <c r="D6" s="68"/>
      <c r="E6" s="68"/>
      <c r="F6" s="68"/>
      <c r="G6" s="68"/>
      <c r="H6" s="68"/>
      <c r="I6" s="68"/>
      <c r="J6" s="68"/>
      <c r="K6" s="68"/>
      <c r="L6" s="68"/>
      <c r="M6" s="68"/>
      <c r="N6" s="68"/>
      <c r="O6" s="68"/>
      <c r="P6" s="68"/>
      <c r="Q6" s="68"/>
      <c r="R6" s="68"/>
      <c r="S6" s="68"/>
    </row>
    <row r="7" spans="2:19" s="9" customFormat="1" ht="21">
      <c r="B7" s="204" t="s">
        <v>0</v>
      </c>
      <c r="C7" s="69"/>
      <c r="D7" s="7"/>
      <c r="E7" s="7"/>
      <c r="F7" s="8"/>
      <c r="G7" s="8"/>
      <c r="H7" s="8"/>
      <c r="I7" s="8"/>
      <c r="J7" s="8"/>
      <c r="K7" s="10"/>
      <c r="L7" s="10"/>
      <c r="M7" s="10"/>
      <c r="N7" s="10"/>
      <c r="O7" s="10"/>
      <c r="P7" s="10"/>
      <c r="Q7" s="10"/>
      <c r="R7" s="10"/>
      <c r="S7" s="10"/>
    </row>
    <row r="8" spans="9:19" ht="12.75">
      <c r="I8" s="13"/>
      <c r="J8" s="13"/>
      <c r="K8" s="13"/>
      <c r="L8" s="13"/>
      <c r="M8" s="13"/>
      <c r="N8" s="13"/>
      <c r="O8" s="13"/>
      <c r="P8" s="13"/>
      <c r="Q8" s="13"/>
      <c r="R8" s="13"/>
      <c r="S8" s="13"/>
    </row>
    <row r="9" spans="2:19" s="9" customFormat="1" ht="21">
      <c r="B9" s="204" t="s">
        <v>1</v>
      </c>
      <c r="C9" s="69"/>
      <c r="D9" s="7"/>
      <c r="E9" s="7"/>
      <c r="F9" s="7"/>
      <c r="G9" s="7"/>
      <c r="H9" s="7"/>
      <c r="I9" s="8"/>
      <c r="J9" s="8"/>
      <c r="K9" s="10"/>
      <c r="L9" s="10"/>
      <c r="M9" s="10"/>
      <c r="N9" s="10"/>
      <c r="O9" s="10"/>
      <c r="P9" s="10"/>
      <c r="Q9" s="10"/>
      <c r="R9" s="10"/>
      <c r="S9" s="10"/>
    </row>
    <row r="10" spans="4:19" ht="12.75">
      <c r="D10" s="71"/>
      <c r="E10" s="71"/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13"/>
    </row>
    <row r="11" spans="2:19" s="9" customFormat="1" ht="20.25">
      <c r="B11" s="204" t="s">
        <v>106</v>
      </c>
      <c r="C11" s="4"/>
      <c r="D11" s="70"/>
      <c r="E11" s="70"/>
      <c r="F11" s="7"/>
      <c r="G11" s="7"/>
      <c r="H11" s="7"/>
      <c r="I11" s="8"/>
      <c r="J11" s="8"/>
      <c r="K11" s="10"/>
      <c r="L11" s="10"/>
      <c r="M11" s="10"/>
      <c r="N11" s="10"/>
      <c r="O11" s="10"/>
      <c r="P11" s="10"/>
      <c r="Q11" s="10"/>
      <c r="R11" s="10"/>
      <c r="S11" s="10"/>
    </row>
    <row r="12" spans="4:19" s="72" customFormat="1" ht="16.5" thickBot="1">
      <c r="D12" s="73"/>
      <c r="E12" s="73"/>
      <c r="I12" s="74"/>
      <c r="J12" s="74"/>
      <c r="K12" s="74"/>
      <c r="L12" s="74"/>
      <c r="M12" s="74"/>
      <c r="N12" s="74"/>
      <c r="O12" s="74"/>
      <c r="P12" s="74"/>
      <c r="Q12" s="74"/>
      <c r="R12" s="74"/>
      <c r="S12" s="74"/>
    </row>
    <row r="13" spans="2:19" s="72" customFormat="1" ht="16.5" thickTop="1">
      <c r="B13" s="75"/>
      <c r="C13" s="76"/>
      <c r="D13" s="76"/>
      <c r="E13" s="377"/>
      <c r="F13" s="76"/>
      <c r="G13" s="76"/>
      <c r="H13" s="76"/>
      <c r="I13" s="76"/>
      <c r="J13" s="77"/>
      <c r="K13" s="74"/>
      <c r="L13" s="74"/>
      <c r="M13" s="74"/>
      <c r="N13" s="74"/>
      <c r="O13" s="74"/>
      <c r="P13" s="74"/>
      <c r="Q13" s="74"/>
      <c r="R13" s="74"/>
      <c r="S13" s="74"/>
    </row>
    <row r="14" spans="2:19" s="14" customFormat="1" ht="19.5">
      <c r="B14" s="78" t="s">
        <v>99</v>
      </c>
      <c r="C14" s="79"/>
      <c r="D14" s="80"/>
      <c r="E14" s="378"/>
      <c r="F14" s="81"/>
      <c r="G14" s="81"/>
      <c r="H14" s="81"/>
      <c r="I14" s="82"/>
      <c r="J14" s="83"/>
      <c r="K14" s="84"/>
      <c r="L14" s="84"/>
      <c r="M14" s="84"/>
      <c r="N14" s="84"/>
      <c r="O14" s="84"/>
      <c r="P14" s="84"/>
      <c r="Q14" s="84"/>
      <c r="R14" s="84"/>
      <c r="S14" s="84"/>
    </row>
    <row r="15" spans="2:19" s="14" customFormat="1" ht="13.5" customHeight="1">
      <c r="B15" s="85"/>
      <c r="C15" s="86"/>
      <c r="D15" s="376"/>
      <c r="E15" s="379"/>
      <c r="F15" s="46"/>
      <c r="G15" s="46"/>
      <c r="H15" s="46"/>
      <c r="I15" s="84"/>
      <c r="J15" s="87"/>
      <c r="K15" s="84"/>
      <c r="L15" s="84"/>
      <c r="M15" s="84"/>
      <c r="N15" s="84"/>
      <c r="O15" s="84"/>
      <c r="P15" s="84"/>
      <c r="Q15" s="84"/>
      <c r="R15" s="84"/>
      <c r="S15" s="84"/>
    </row>
    <row r="16" spans="2:19" s="14" customFormat="1" ht="19.5">
      <c r="B16" s="85"/>
      <c r="C16" s="88" t="s">
        <v>18</v>
      </c>
      <c r="D16" s="376" t="s">
        <v>19</v>
      </c>
      <c r="E16" s="379"/>
      <c r="F16" s="46"/>
      <c r="G16" s="46"/>
      <c r="H16" s="46"/>
      <c r="I16" s="89"/>
      <c r="J16" s="87"/>
      <c r="K16" s="84"/>
      <c r="L16" s="84"/>
      <c r="M16" s="84"/>
      <c r="N16" s="84"/>
      <c r="O16" s="84"/>
      <c r="P16" s="84"/>
      <c r="Q16" s="84"/>
      <c r="R16" s="84"/>
      <c r="S16" s="84"/>
    </row>
    <row r="17" spans="2:19" s="14" customFormat="1" ht="19.5">
      <c r="B17" s="85"/>
      <c r="C17" s="88"/>
      <c r="D17" s="376">
        <v>12</v>
      </c>
      <c r="E17" s="380" t="s">
        <v>20</v>
      </c>
      <c r="F17" s="46"/>
      <c r="G17" s="46"/>
      <c r="H17" s="46"/>
      <c r="I17" s="89">
        <f>'LIN-LITSA'!AD43</f>
        <v>112.14</v>
      </c>
      <c r="J17" s="87"/>
      <c r="K17" s="84"/>
      <c r="L17" s="84"/>
      <c r="M17" s="84"/>
      <c r="N17" s="84"/>
      <c r="O17" s="84"/>
      <c r="P17" s="84"/>
      <c r="Q17" s="84"/>
      <c r="R17" s="84"/>
      <c r="S17" s="84"/>
    </row>
    <row r="18" spans="2:19" ht="12.75" customHeight="1">
      <c r="B18" s="90"/>
      <c r="C18" s="91"/>
      <c r="D18" s="376"/>
      <c r="E18" s="381"/>
      <c r="F18" s="92"/>
      <c r="G18" s="92"/>
      <c r="H18" s="92"/>
      <c r="I18" s="93"/>
      <c r="J18" s="94"/>
      <c r="K18" s="13"/>
      <c r="L18" s="13"/>
      <c r="M18" s="13"/>
      <c r="N18" s="13"/>
      <c r="O18" s="13"/>
      <c r="P18" s="13"/>
      <c r="Q18" s="13"/>
      <c r="R18" s="13"/>
      <c r="S18" s="13"/>
    </row>
    <row r="19" spans="2:19" s="14" customFormat="1" ht="19.5">
      <c r="B19" s="85"/>
      <c r="C19" s="88" t="s">
        <v>21</v>
      </c>
      <c r="D19" s="383" t="s">
        <v>22</v>
      </c>
      <c r="E19" s="379"/>
      <c r="F19" s="46"/>
      <c r="G19" s="46"/>
      <c r="H19" s="46"/>
      <c r="I19" s="89"/>
      <c r="J19" s="87"/>
      <c r="K19" s="84"/>
      <c r="L19" s="84"/>
      <c r="M19" s="84"/>
      <c r="N19" s="84"/>
      <c r="O19" s="84"/>
      <c r="P19" s="84"/>
      <c r="Q19" s="84"/>
      <c r="R19" s="84"/>
      <c r="S19" s="84"/>
    </row>
    <row r="20" spans="2:19" s="14" customFormat="1" ht="19.5">
      <c r="B20" s="85"/>
      <c r="C20" s="88"/>
      <c r="D20" s="376">
        <v>21</v>
      </c>
      <c r="E20" s="380" t="s">
        <v>23</v>
      </c>
      <c r="F20" s="46"/>
      <c r="G20" s="46"/>
      <c r="H20" s="46"/>
      <c r="I20" s="89"/>
      <c r="J20" s="87"/>
      <c r="K20" s="84"/>
      <c r="L20" s="84"/>
      <c r="M20" s="84"/>
      <c r="N20" s="84"/>
      <c r="O20" s="84"/>
      <c r="P20" s="84"/>
      <c r="Q20" s="84"/>
      <c r="R20" s="84"/>
      <c r="S20" s="84"/>
    </row>
    <row r="21" spans="2:19" s="14" customFormat="1" ht="19.5">
      <c r="B21" s="85"/>
      <c r="C21" s="88"/>
      <c r="D21" s="376"/>
      <c r="E21" s="382">
        <v>212</v>
      </c>
      <c r="F21" s="12" t="s">
        <v>20</v>
      </c>
      <c r="G21" s="46"/>
      <c r="H21" s="46"/>
      <c r="I21" s="89">
        <f>'TRAFO-LITSA'!AB43</f>
        <v>347.63</v>
      </c>
      <c r="J21" s="87"/>
      <c r="K21" s="84"/>
      <c r="L21" s="84"/>
      <c r="M21" s="84"/>
      <c r="N21" s="84"/>
      <c r="O21" s="84"/>
      <c r="P21" s="84"/>
      <c r="Q21" s="84"/>
      <c r="R21" s="84"/>
      <c r="S21" s="84"/>
    </row>
    <row r="22" spans="2:19" s="14" customFormat="1" ht="19.5">
      <c r="B22" s="85"/>
      <c r="C22" s="88"/>
      <c r="D22" s="376"/>
      <c r="E22" s="382">
        <v>213</v>
      </c>
      <c r="F22" s="12" t="s">
        <v>78</v>
      </c>
      <c r="G22" s="46"/>
      <c r="H22" s="46"/>
      <c r="I22" s="89">
        <f>'TRAFO-ENECOR'!AA41</f>
        <v>212.4</v>
      </c>
      <c r="J22" s="87"/>
      <c r="K22" s="84"/>
      <c r="L22" s="84"/>
      <c r="M22" s="84"/>
      <c r="N22" s="84"/>
      <c r="O22" s="84"/>
      <c r="P22" s="84"/>
      <c r="Q22" s="84"/>
      <c r="R22" s="84"/>
      <c r="S22" s="84"/>
    </row>
    <row r="23" spans="2:19" s="14" customFormat="1" ht="19.5">
      <c r="B23" s="85"/>
      <c r="C23" s="88"/>
      <c r="D23" s="376">
        <v>22</v>
      </c>
      <c r="E23" s="380" t="s">
        <v>25</v>
      </c>
      <c r="F23" s="46"/>
      <c r="G23" s="46"/>
      <c r="H23" s="46"/>
      <c r="I23" s="89"/>
      <c r="J23" s="87"/>
      <c r="K23" s="84"/>
      <c r="L23" s="84"/>
      <c r="M23" s="84"/>
      <c r="N23" s="84"/>
      <c r="O23" s="84"/>
      <c r="P23" s="84"/>
      <c r="Q23" s="84"/>
      <c r="R23" s="84"/>
      <c r="S23" s="84"/>
    </row>
    <row r="24" spans="2:19" s="14" customFormat="1" ht="19.5">
      <c r="B24" s="85"/>
      <c r="C24" s="88"/>
      <c r="D24" s="376"/>
      <c r="E24" s="382">
        <v>222</v>
      </c>
      <c r="F24" s="12" t="s">
        <v>24</v>
      </c>
      <c r="G24" s="46"/>
      <c r="H24" s="46"/>
      <c r="I24" s="89">
        <f>'SALIDA-TIBA'!T43</f>
        <v>2585.33</v>
      </c>
      <c r="J24" s="87"/>
      <c r="K24" s="84"/>
      <c r="L24" s="84"/>
      <c r="M24" s="84"/>
      <c r="N24" s="84"/>
      <c r="O24" s="84"/>
      <c r="P24" s="84"/>
      <c r="Q24" s="84"/>
      <c r="R24" s="84"/>
      <c r="S24" s="84"/>
    </row>
    <row r="25" spans="2:19" s="14" customFormat="1" ht="19.5">
      <c r="B25" s="85"/>
      <c r="C25" s="88"/>
      <c r="D25" s="376"/>
      <c r="E25" s="382">
        <v>223</v>
      </c>
      <c r="F25" s="12" t="s">
        <v>78</v>
      </c>
      <c r="G25" s="46"/>
      <c r="H25" s="46"/>
      <c r="I25" s="89">
        <f>'SALIDA-ENECOR'!T43</f>
        <v>496.02</v>
      </c>
      <c r="J25" s="87"/>
      <c r="K25" s="84"/>
      <c r="L25" s="84"/>
      <c r="M25" s="84"/>
      <c r="N25" s="84"/>
      <c r="O25" s="84"/>
      <c r="P25" s="84"/>
      <c r="Q25" s="84"/>
      <c r="R25" s="84"/>
      <c r="S25" s="84"/>
    </row>
    <row r="26" spans="2:19" ht="12.75" customHeight="1">
      <c r="B26" s="90"/>
      <c r="C26" s="91"/>
      <c r="D26" s="376"/>
      <c r="E26" s="381"/>
      <c r="F26" s="92"/>
      <c r="G26" s="92"/>
      <c r="H26" s="92"/>
      <c r="I26" s="93"/>
      <c r="J26" s="94"/>
      <c r="K26" s="13"/>
      <c r="L26" s="13"/>
      <c r="M26" s="13"/>
      <c r="N26" s="13"/>
      <c r="O26" s="13"/>
      <c r="P26" s="13"/>
      <c r="Q26" s="13"/>
      <c r="R26" s="13"/>
      <c r="S26" s="13"/>
    </row>
    <row r="27" spans="2:19" s="14" customFormat="1" ht="20.25" thickBot="1">
      <c r="B27" s="85"/>
      <c r="C27" s="86"/>
      <c r="D27" s="376"/>
      <c r="E27" s="379"/>
      <c r="F27" s="46"/>
      <c r="G27" s="46"/>
      <c r="H27" s="46"/>
      <c r="I27" s="84"/>
      <c r="J27" s="87"/>
      <c r="K27" s="84"/>
      <c r="L27" s="84"/>
      <c r="M27" s="84"/>
      <c r="N27" s="84"/>
      <c r="O27" s="84"/>
      <c r="P27" s="84"/>
      <c r="Q27" s="84"/>
      <c r="R27" s="84"/>
      <c r="S27" s="84"/>
    </row>
    <row r="28" spans="2:19" s="14" customFormat="1" ht="20.25" thickBot="1" thickTop="1">
      <c r="B28" s="85"/>
      <c r="C28" s="88"/>
      <c r="D28" s="88"/>
      <c r="F28" s="95" t="s">
        <v>26</v>
      </c>
      <c r="G28" s="96">
        <f>SUM(I16:I26)</f>
        <v>3753.52</v>
      </c>
      <c r="H28" s="203"/>
      <c r="J28" s="87"/>
      <c r="K28" s="84"/>
      <c r="L28" s="84"/>
      <c r="M28" s="84"/>
      <c r="N28" s="84"/>
      <c r="O28" s="84"/>
      <c r="P28" s="84"/>
      <c r="Q28" s="84"/>
      <c r="R28" s="84"/>
      <c r="S28" s="84"/>
    </row>
    <row r="29" spans="2:19" s="14" customFormat="1" ht="9.75" customHeight="1" thickTop="1">
      <c r="B29" s="85"/>
      <c r="C29" s="88"/>
      <c r="D29" s="88"/>
      <c r="F29" s="384"/>
      <c r="G29" s="203"/>
      <c r="H29" s="203"/>
      <c r="J29" s="87"/>
      <c r="K29" s="84"/>
      <c r="L29" s="84"/>
      <c r="M29" s="84"/>
      <c r="N29" s="84"/>
      <c r="O29" s="84"/>
      <c r="P29" s="84"/>
      <c r="Q29" s="84"/>
      <c r="R29" s="84"/>
      <c r="S29" s="84"/>
    </row>
    <row r="30" spans="2:19" s="14" customFormat="1" ht="18.75">
      <c r="B30" s="85"/>
      <c r="C30" s="416" t="s">
        <v>86</v>
      </c>
      <c r="D30" s="88"/>
      <c r="F30" s="384"/>
      <c r="G30" s="203"/>
      <c r="H30" s="203"/>
      <c r="J30" s="87"/>
      <c r="K30" s="84"/>
      <c r="L30" s="84"/>
      <c r="M30" s="84"/>
      <c r="N30" s="84"/>
      <c r="O30" s="84"/>
      <c r="P30" s="84"/>
      <c r="Q30" s="84"/>
      <c r="R30" s="84"/>
      <c r="S30" s="84"/>
    </row>
    <row r="31" spans="2:19" s="72" customFormat="1" ht="10.5" customHeight="1" thickBot="1">
      <c r="B31" s="97"/>
      <c r="C31" s="98"/>
      <c r="D31" s="98"/>
      <c r="E31" s="99"/>
      <c r="F31" s="99"/>
      <c r="G31" s="99"/>
      <c r="H31" s="99"/>
      <c r="I31" s="99"/>
      <c r="J31" s="100"/>
      <c r="K31" s="74"/>
      <c r="L31" s="74"/>
      <c r="M31" s="101"/>
      <c r="N31" s="102"/>
      <c r="O31" s="102"/>
      <c r="P31" s="103"/>
      <c r="Q31" s="104"/>
      <c r="R31" s="74"/>
      <c r="S31" s="74"/>
    </row>
    <row r="32" spans="4:19" ht="13.5" thickTop="1">
      <c r="D32" s="13"/>
      <c r="F32" s="13"/>
      <c r="G32" s="13"/>
      <c r="H32" s="13"/>
      <c r="I32" s="13"/>
      <c r="J32" s="13"/>
      <c r="K32" s="13"/>
      <c r="L32" s="13"/>
      <c r="M32" s="43"/>
      <c r="N32" s="105"/>
      <c r="O32" s="105"/>
      <c r="P32" s="13"/>
      <c r="Q32" s="2"/>
      <c r="R32" s="13"/>
      <c r="S32" s="13"/>
    </row>
    <row r="33" spans="4:19" ht="12.75">
      <c r="D33" s="13"/>
      <c r="F33" s="13"/>
      <c r="G33" s="13"/>
      <c r="H33" s="13"/>
      <c r="I33" s="13"/>
      <c r="J33" s="13"/>
      <c r="K33" s="13"/>
      <c r="L33" s="13"/>
      <c r="M33" s="13"/>
      <c r="N33" s="106"/>
      <c r="O33" s="106"/>
      <c r="P33" s="107"/>
      <c r="Q33" s="2"/>
      <c r="R33" s="13"/>
      <c r="S33" s="13"/>
    </row>
    <row r="34" spans="4:19" ht="12.75">
      <c r="D34" s="13"/>
      <c r="E34" s="13"/>
      <c r="F34" s="13"/>
      <c r="G34" s="519"/>
      <c r="H34" s="13"/>
      <c r="I34" s="13"/>
      <c r="J34" s="13"/>
      <c r="K34" s="13"/>
      <c r="L34" s="13"/>
      <c r="M34" s="13"/>
      <c r="N34" s="106"/>
      <c r="O34" s="106"/>
      <c r="P34" s="107"/>
      <c r="Q34" s="2"/>
      <c r="R34" s="13"/>
      <c r="S34" s="13"/>
    </row>
    <row r="35" spans="4:19" ht="12.75">
      <c r="D35" s="13"/>
      <c r="E35" s="13"/>
      <c r="L35" s="13"/>
      <c r="M35" s="13"/>
      <c r="N35" s="13"/>
      <c r="O35" s="13"/>
      <c r="P35" s="13"/>
      <c r="Q35" s="13"/>
      <c r="R35" s="13"/>
      <c r="S35" s="13"/>
    </row>
    <row r="36" spans="4:19" ht="12.75">
      <c r="D36" s="13"/>
      <c r="E36" s="13"/>
      <c r="P36" s="13"/>
      <c r="Q36" s="13"/>
      <c r="R36" s="13"/>
      <c r="S36" s="13"/>
    </row>
    <row r="37" spans="4:19" ht="12.75">
      <c r="D37" s="13"/>
      <c r="E37" s="13"/>
      <c r="P37" s="13"/>
      <c r="Q37" s="13"/>
      <c r="R37" s="13"/>
      <c r="S37" s="13"/>
    </row>
    <row r="38" spans="4:19" ht="12.75">
      <c r="D38" s="13"/>
      <c r="E38" s="13"/>
      <c r="P38" s="13"/>
      <c r="Q38" s="13"/>
      <c r="R38" s="13"/>
      <c r="S38" s="13"/>
    </row>
    <row r="39" spans="4:19" ht="12.75">
      <c r="D39" s="13"/>
      <c r="E39" s="13"/>
      <c r="P39" s="13"/>
      <c r="Q39" s="13"/>
      <c r="R39" s="13"/>
      <c r="S39" s="13"/>
    </row>
    <row r="40" spans="4:19" ht="12.75">
      <c r="D40" s="13"/>
      <c r="E40" s="13"/>
      <c r="P40" s="13"/>
      <c r="Q40" s="13"/>
      <c r="R40" s="13"/>
      <c r="S40" s="13"/>
    </row>
    <row r="41" spans="16:19" ht="12.75">
      <c r="P41" s="13"/>
      <c r="Q41" s="13"/>
      <c r="R41" s="13"/>
      <c r="S41" s="13"/>
    </row>
    <row r="42" spans="16:19" ht="12.75">
      <c r="P42" s="13"/>
      <c r="Q42" s="13"/>
      <c r="R42" s="13"/>
      <c r="S42" s="13"/>
    </row>
  </sheetData>
  <printOptions/>
  <pageMargins left="0.3937007874015748" right="0.1968503937007874" top="0.7874015748031497" bottom="0.7874015748031497" header="0.5118110236220472" footer="0.5118110236220472"/>
  <pageSetup fitToHeight="1" fitToWidth="1" orientation="landscape" paperSize="9" scale="59" r:id="rId2"/>
  <headerFooter alignWithMargins="0">
    <oddFooter>&amp;L&amp;"Times New Roman,Normal"&amp;5&amp;F  - TRANSPORTE de ENERGÍA ELÉCTRICA - PJL - &amp;P/&amp;N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11">
    <pageSetUpPr fitToPage="1"/>
  </sheetPr>
  <dimension ref="A1:AE46"/>
  <sheetViews>
    <sheetView zoomScale="75" zoomScaleNormal="75" workbookViewId="0" topLeftCell="F1">
      <selection activeCell="N26" sqref="N26"/>
    </sheetView>
  </sheetViews>
  <sheetFormatPr defaultColWidth="11.421875" defaultRowHeight="12.75"/>
  <cols>
    <col min="1" max="2" width="15.7109375" style="0" customWidth="1"/>
    <col min="3" max="3" width="4.7109375" style="0" customWidth="1"/>
    <col min="4" max="4" width="42.00390625" style="0" customWidth="1"/>
    <col min="5" max="5" width="8.7109375" style="0" customWidth="1"/>
    <col min="6" max="6" width="8.421875" style="0" customWidth="1"/>
    <col min="7" max="7" width="3.8515625" style="0" customWidth="1"/>
    <col min="8" max="8" width="10.421875" style="0" hidden="1" customWidth="1"/>
    <col min="9" max="9" width="11.7109375" style="0" hidden="1" customWidth="1"/>
    <col min="10" max="11" width="15.7109375" style="0" customWidth="1"/>
    <col min="12" max="14" width="9.7109375" style="0" customWidth="1"/>
    <col min="15" max="15" width="6.00390625" style="0" customWidth="1"/>
    <col min="16" max="16" width="5.421875" style="0" customWidth="1"/>
    <col min="17" max="17" width="6.00390625" style="0" customWidth="1"/>
    <col min="18" max="18" width="15.140625" style="0" hidden="1" customWidth="1"/>
    <col min="19" max="19" width="17.28125" style="0" hidden="1" customWidth="1"/>
    <col min="20" max="20" width="12.7109375" style="0" hidden="1" customWidth="1"/>
    <col min="21" max="21" width="13.7109375" style="0" hidden="1" customWidth="1"/>
    <col min="22" max="22" width="13.00390625" style="0" hidden="1" customWidth="1"/>
    <col min="23" max="23" width="14.8515625" style="0" hidden="1" customWidth="1"/>
    <col min="24" max="24" width="12.7109375" style="0" hidden="1" customWidth="1"/>
    <col min="25" max="25" width="14.00390625" style="0" hidden="1" customWidth="1"/>
    <col min="26" max="27" width="14.140625" style="0" hidden="1" customWidth="1"/>
    <col min="28" max="28" width="8.7109375" style="0" customWidth="1"/>
    <col min="29" max="29" width="15.00390625" style="0" hidden="1" customWidth="1"/>
    <col min="30" max="31" width="15.7109375" style="0" customWidth="1"/>
    <col min="32" max="32" width="17.8515625" style="0" customWidth="1"/>
    <col min="33" max="33" width="15.00390625" style="0" customWidth="1"/>
    <col min="34" max="34" width="14.28125" style="0" customWidth="1"/>
    <col min="35" max="35" width="14.00390625" style="0" customWidth="1"/>
    <col min="36" max="36" width="4.7109375" style="0" customWidth="1"/>
    <col min="37" max="37" width="7.57421875" style="0" customWidth="1"/>
    <col min="38" max="39" width="4.140625" style="0" customWidth="1"/>
    <col min="40" max="40" width="7.140625" style="0" customWidth="1"/>
    <col min="41" max="41" width="5.28125" style="0" customWidth="1"/>
    <col min="42" max="42" width="5.421875" style="0" customWidth="1"/>
    <col min="43" max="43" width="4.7109375" style="0" customWidth="1"/>
    <col min="44" max="44" width="5.28125" style="0" customWidth="1"/>
    <col min="45" max="46" width="13.28125" style="0" customWidth="1"/>
    <col min="47" max="47" width="6.57421875" style="0" customWidth="1"/>
    <col min="48" max="48" width="6.421875" style="0" customWidth="1"/>
    <col min="53" max="53" width="12.7109375" style="0" customWidth="1"/>
    <col min="57" max="57" width="21.00390625" style="0" customWidth="1"/>
  </cols>
  <sheetData>
    <row r="1" spans="1:31" s="58" customFormat="1" ht="31.5" customHeight="1">
      <c r="A1" s="108"/>
      <c r="AE1" s="392"/>
    </row>
    <row r="2" spans="1:31" s="58" customFormat="1" ht="26.25">
      <c r="A2" s="108"/>
      <c r="B2" s="59" t="str">
        <f>+'tot-0105'!B2</f>
        <v>ANEXO I-2 a la Resolución ENRE N°           1127 /2006     .-</v>
      </c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59"/>
      <c r="Q2" s="59"/>
      <c r="R2" s="59"/>
      <c r="S2" s="59"/>
      <c r="T2" s="59"/>
      <c r="U2" s="59"/>
      <c r="V2" s="59"/>
      <c r="W2" s="59"/>
      <c r="X2" s="59"/>
      <c r="Y2" s="59"/>
      <c r="Z2" s="59"/>
      <c r="AA2" s="59"/>
      <c r="AB2" s="59"/>
      <c r="AC2" s="59"/>
      <c r="AD2" s="59"/>
      <c r="AE2" s="59"/>
    </row>
    <row r="3" s="15" customFormat="1" ht="12.75">
      <c r="A3" s="42"/>
    </row>
    <row r="4" spans="1:2" s="65" customFormat="1" ht="11.25">
      <c r="A4" s="63" t="s">
        <v>16</v>
      </c>
      <c r="B4" s="140"/>
    </row>
    <row r="5" spans="1:2" s="65" customFormat="1" ht="11.25">
      <c r="A5" s="63" t="s">
        <v>17</v>
      </c>
      <c r="B5" s="140"/>
    </row>
    <row r="6" s="15" customFormat="1" ht="13.5" thickBot="1"/>
    <row r="7" spans="2:31" s="15" customFormat="1" ht="13.5" thickTop="1">
      <c r="B7" s="109"/>
      <c r="C7" s="110"/>
      <c r="D7" s="110"/>
      <c r="E7" s="111"/>
      <c r="F7" s="110"/>
      <c r="G7" s="110"/>
      <c r="H7" s="110"/>
      <c r="I7" s="110"/>
      <c r="J7" s="110"/>
      <c r="K7" s="110"/>
      <c r="L7" s="110"/>
      <c r="M7" s="110"/>
      <c r="N7" s="110"/>
      <c r="O7" s="110"/>
      <c r="P7" s="110"/>
      <c r="Q7" s="110"/>
      <c r="R7" s="110"/>
      <c r="S7" s="110"/>
      <c r="T7" s="110"/>
      <c r="U7" s="110"/>
      <c r="V7" s="110"/>
      <c r="W7" s="110"/>
      <c r="X7" s="110"/>
      <c r="Y7" s="110"/>
      <c r="Z7" s="110"/>
      <c r="AA7" s="110"/>
      <c r="AB7" s="110"/>
      <c r="AC7" s="110"/>
      <c r="AD7" s="110"/>
      <c r="AE7" s="112"/>
    </row>
    <row r="8" spans="2:31" s="14" customFormat="1" ht="20.25">
      <c r="B8" s="85"/>
      <c r="C8" s="84"/>
      <c r="D8" s="247" t="s">
        <v>27</v>
      </c>
      <c r="E8" s="84"/>
      <c r="F8" s="84"/>
      <c r="G8" s="84"/>
      <c r="H8" s="84"/>
      <c r="N8" s="84"/>
      <c r="O8" s="84"/>
      <c r="P8" s="248"/>
      <c r="Q8" s="248"/>
      <c r="R8" s="84"/>
      <c r="S8" s="84"/>
      <c r="T8" s="84"/>
      <c r="U8" s="84"/>
      <c r="V8" s="84"/>
      <c r="W8" s="84"/>
      <c r="X8" s="84"/>
      <c r="Y8" s="84"/>
      <c r="Z8" s="10"/>
      <c r="AA8" s="10"/>
      <c r="AB8" s="84"/>
      <c r="AC8" s="84"/>
      <c r="AD8"/>
      <c r="AE8" s="249"/>
    </row>
    <row r="9" spans="2:31" s="15" customFormat="1" ht="12.75">
      <c r="B9" s="90"/>
      <c r="C9" s="13"/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  <c r="X9" s="13"/>
      <c r="Y9" s="13"/>
      <c r="Z9" s="13"/>
      <c r="AA9" s="13"/>
      <c r="AB9" s="13"/>
      <c r="AC9" s="13"/>
      <c r="AD9" s="13"/>
      <c r="AE9" s="113"/>
    </row>
    <row r="10" spans="2:31" s="14" customFormat="1" ht="20.25">
      <c r="B10" s="85"/>
      <c r="C10" s="84"/>
      <c r="D10" s="247" t="s">
        <v>54</v>
      </c>
      <c r="E10" s="84"/>
      <c r="F10" s="84"/>
      <c r="G10" s="84"/>
      <c r="H10" s="84"/>
      <c r="N10" s="84"/>
      <c r="O10" s="84"/>
      <c r="P10" s="248"/>
      <c r="Q10" s="248"/>
      <c r="R10" s="84"/>
      <c r="S10" s="84"/>
      <c r="T10" s="84"/>
      <c r="U10" s="84"/>
      <c r="V10" s="84"/>
      <c r="W10" s="84"/>
      <c r="X10" s="84"/>
      <c r="Y10" s="84"/>
      <c r="Z10" s="10"/>
      <c r="AA10" s="10"/>
      <c r="AB10" s="84"/>
      <c r="AC10" s="84"/>
      <c r="AD10"/>
      <c r="AE10" s="249"/>
    </row>
    <row r="11" spans="2:31" s="15" customFormat="1" ht="12.75">
      <c r="B11" s="90"/>
      <c r="C11" s="13"/>
      <c r="D11" s="13"/>
      <c r="H11" s="114"/>
      <c r="I11" s="114"/>
      <c r="J11" s="114"/>
      <c r="K11" s="114"/>
      <c r="L11" s="114"/>
      <c r="M11" s="114"/>
      <c r="N11" s="114"/>
      <c r="O11" s="114"/>
      <c r="P11" s="114"/>
      <c r="Q11" s="114"/>
      <c r="R11" s="13"/>
      <c r="S11" s="13"/>
      <c r="T11" s="13"/>
      <c r="U11" s="13"/>
      <c r="V11" s="13"/>
      <c r="W11" s="13"/>
      <c r="X11" s="13"/>
      <c r="Y11" s="13"/>
      <c r="Z11" s="13"/>
      <c r="AA11" s="13"/>
      <c r="AB11" s="13"/>
      <c r="AC11" s="13"/>
      <c r="AD11" s="13"/>
      <c r="AE11" s="113"/>
    </row>
    <row r="12" spans="2:31" s="14" customFormat="1" ht="21">
      <c r="B12" s="78" t="str">
        <f>+'tot-0105'!B14</f>
        <v>Desde el 01 al 31 de mayo de 2004</v>
      </c>
      <c r="C12" s="81"/>
      <c r="D12" s="81"/>
      <c r="E12" s="81"/>
      <c r="F12" s="81"/>
      <c r="G12" s="81"/>
      <c r="H12" s="81"/>
      <c r="I12" s="81"/>
      <c r="J12" s="81"/>
      <c r="K12" s="81"/>
      <c r="L12" s="81"/>
      <c r="M12" s="81"/>
      <c r="N12" s="126"/>
      <c r="O12" s="126"/>
      <c r="P12" s="81"/>
      <c r="Q12" s="81"/>
      <c r="R12" s="81"/>
      <c r="S12" s="81"/>
      <c r="T12" s="81"/>
      <c r="U12" s="81"/>
      <c r="V12" s="81"/>
      <c r="W12" s="81"/>
      <c r="X12" s="81"/>
      <c r="Y12" s="81"/>
      <c r="Z12" s="10"/>
      <c r="AA12" s="10"/>
      <c r="AB12" s="81"/>
      <c r="AC12" s="81"/>
      <c r="AD12" s="81"/>
      <c r="AE12" s="127"/>
    </row>
    <row r="13" spans="2:31" s="15" customFormat="1" ht="16.5" customHeight="1" thickBot="1">
      <c r="B13" s="90"/>
      <c r="C13" s="13"/>
      <c r="D13" s="13"/>
      <c r="E13" s="2"/>
      <c r="F13" s="2"/>
      <c r="G13" s="13"/>
      <c r="H13" s="13"/>
      <c r="I13" s="13"/>
      <c r="J13" s="122"/>
      <c r="K13" s="13"/>
      <c r="L13" s="13"/>
      <c r="M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  <c r="AA13" s="13"/>
      <c r="AB13" s="13"/>
      <c r="AC13" s="13"/>
      <c r="AD13" s="13"/>
      <c r="AE13" s="113"/>
    </row>
    <row r="14" spans="2:31" s="15" customFormat="1" ht="16.5" customHeight="1" thickBot="1" thickTop="1">
      <c r="B14" s="90"/>
      <c r="C14" s="13"/>
      <c r="D14" s="13"/>
      <c r="E14" s="2"/>
      <c r="F14" s="2"/>
      <c r="G14" s="13"/>
      <c r="H14" s="13"/>
      <c r="I14" s="13"/>
      <c r="J14" s="122"/>
      <c r="K14" s="13"/>
      <c r="L14" s="13"/>
      <c r="M14" s="520" t="s">
        <v>82</v>
      </c>
      <c r="N14" s="521"/>
      <c r="O14" s="521"/>
      <c r="P14" s="521"/>
      <c r="Q14" s="522"/>
      <c r="R14" s="406" t="b">
        <f>AND(Q15&lt;=0.82,Q16&lt;=1.17)</f>
        <v>1</v>
      </c>
      <c r="S14" s="406" t="b">
        <f>AND(Q15&gt;=1.17,Q16&gt;=1.7)</f>
        <v>0</v>
      </c>
      <c r="T14" s="407">
        <f>((Q16/1.17)+(Q15/0.82))*0.852446393-1.454892785</f>
        <v>-1.454892785</v>
      </c>
      <c r="U14" s="13"/>
      <c r="V14" s="13"/>
      <c r="W14" s="13"/>
      <c r="X14" s="13"/>
      <c r="Y14" s="13"/>
      <c r="Z14" s="13"/>
      <c r="AA14" s="13"/>
      <c r="AB14" s="13"/>
      <c r="AC14" s="13"/>
      <c r="AD14" s="13"/>
      <c r="AE14" s="113"/>
    </row>
    <row r="15" spans="2:31" s="15" customFormat="1" ht="16.5" customHeight="1" thickBot="1" thickTop="1">
      <c r="B15" s="90"/>
      <c r="C15" s="13"/>
      <c r="D15" s="128" t="s">
        <v>51</v>
      </c>
      <c r="E15" s="385">
        <v>56.353</v>
      </c>
      <c r="F15" s="205"/>
      <c r="G15" s="13"/>
      <c r="H15" s="13"/>
      <c r="I15" s="13"/>
      <c r="J15"/>
      <c r="K15"/>
      <c r="L15" s="13"/>
      <c r="M15" s="408" t="s">
        <v>83</v>
      </c>
      <c r="N15" s="409"/>
      <c r="O15" s="409"/>
      <c r="P15" s="409"/>
      <c r="Q15" s="410">
        <v>0</v>
      </c>
      <c r="R15" s="411"/>
      <c r="S15" s="406"/>
      <c r="T15" s="407"/>
      <c r="U15" s="13"/>
      <c r="V15" s="13"/>
      <c r="W15" s="13"/>
      <c r="X15" s="13"/>
      <c r="Y15" s="13"/>
      <c r="Z15" s="81"/>
      <c r="AA15" s="81"/>
      <c r="AB15" s="13"/>
      <c r="AC15" s="13"/>
      <c r="AD15" s="13"/>
      <c r="AE15" s="113"/>
    </row>
    <row r="16" spans="2:31" s="15" customFormat="1" ht="16.5" customHeight="1" thickBot="1" thickTop="1">
      <c r="B16" s="90"/>
      <c r="C16" s="13"/>
      <c r="D16" s="128" t="s">
        <v>52</v>
      </c>
      <c r="E16" s="385">
        <v>46.961</v>
      </c>
      <c r="F16" s="205"/>
      <c r="G16" s="13"/>
      <c r="H16" s="13"/>
      <c r="I16" s="13"/>
      <c r="J16" s="230" t="s">
        <v>55</v>
      </c>
      <c r="K16" s="250">
        <f>4*Q17</f>
        <v>1</v>
      </c>
      <c r="L16" s="13"/>
      <c r="M16" s="408" t="s">
        <v>84</v>
      </c>
      <c r="N16" s="409"/>
      <c r="O16" s="409"/>
      <c r="P16" s="409"/>
      <c r="Q16" s="410">
        <v>0</v>
      </c>
      <c r="R16" s="411"/>
      <c r="S16" s="406"/>
      <c r="T16" s="407"/>
      <c r="U16" s="13"/>
      <c r="V16" s="115"/>
      <c r="W16" s="115"/>
      <c r="X16" s="115"/>
      <c r="Y16" s="115"/>
      <c r="Z16" s="13"/>
      <c r="AA16" s="13"/>
      <c r="AB16" s="115"/>
      <c r="AE16" s="113"/>
    </row>
    <row r="17" spans="2:31" s="15" customFormat="1" ht="16.5" customHeight="1" thickBot="1" thickTop="1">
      <c r="B17" s="90"/>
      <c r="C17" s="13"/>
      <c r="D17" s="394"/>
      <c r="E17" s="395"/>
      <c r="F17" s="405"/>
      <c r="G17" s="13"/>
      <c r="H17" s="13"/>
      <c r="I17" s="13"/>
      <c r="J17" s="230"/>
      <c r="K17" s="250"/>
      <c r="L17" s="13"/>
      <c r="M17" s="408" t="s">
        <v>85</v>
      </c>
      <c r="N17" s="409"/>
      <c r="O17" s="409"/>
      <c r="P17" s="409"/>
      <c r="Q17" s="410">
        <f>IF(R14=TRUE,0.25,IF(S14=TRUE,1,T14))</f>
        <v>0.25</v>
      </c>
      <c r="R17" s="412"/>
      <c r="S17" s="412"/>
      <c r="T17" s="412"/>
      <c r="U17" s="13"/>
      <c r="V17" s="115"/>
      <c r="W17" s="115"/>
      <c r="X17" s="115"/>
      <c r="Y17" s="115"/>
      <c r="Z17" s="13"/>
      <c r="AA17" s="13"/>
      <c r="AB17" s="115"/>
      <c r="AE17" s="113"/>
    </row>
    <row r="18" spans="2:31" s="15" customFormat="1" ht="16.5" customHeight="1" thickBot="1" thickTop="1">
      <c r="B18" s="90"/>
      <c r="C18" s="13"/>
      <c r="D18" s="13"/>
      <c r="E18" s="1"/>
      <c r="F18" s="13"/>
      <c r="G18" s="13"/>
      <c r="H18" s="13"/>
      <c r="I18" s="13"/>
      <c r="J18" s="13"/>
      <c r="K18" s="13"/>
      <c r="L18" s="13"/>
      <c r="M18" s="13"/>
      <c r="N18" s="116"/>
      <c r="O18" s="13"/>
      <c r="P18" s="13"/>
      <c r="Q18" s="13"/>
      <c r="R18" s="13"/>
      <c r="S18" s="13"/>
      <c r="T18" s="13"/>
      <c r="U18" s="13"/>
      <c r="V18" s="13"/>
      <c r="W18" s="13"/>
      <c r="X18" s="13"/>
      <c r="Y18" s="13"/>
      <c r="Z18" s="13"/>
      <c r="AA18" s="13"/>
      <c r="AB18" s="13"/>
      <c r="AC18" s="13"/>
      <c r="AD18" s="13"/>
      <c r="AE18" s="113"/>
    </row>
    <row r="19" spans="2:31" s="15" customFormat="1" ht="33.75" customHeight="1" thickBot="1" thickTop="1">
      <c r="B19" s="90"/>
      <c r="C19" s="129" t="s">
        <v>28</v>
      </c>
      <c r="D19" s="251" t="s">
        <v>19</v>
      </c>
      <c r="E19" s="134" t="s">
        <v>29</v>
      </c>
      <c r="F19" s="135" t="s">
        <v>30</v>
      </c>
      <c r="G19" s="130" t="s">
        <v>31</v>
      </c>
      <c r="H19" s="269" t="s">
        <v>32</v>
      </c>
      <c r="I19" s="271" t="s">
        <v>33</v>
      </c>
      <c r="J19" s="131" t="s">
        <v>34</v>
      </c>
      <c r="K19" s="132" t="s">
        <v>35</v>
      </c>
      <c r="L19" s="136" t="s">
        <v>36</v>
      </c>
      <c r="M19" s="137" t="s">
        <v>37</v>
      </c>
      <c r="N19" s="136" t="s">
        <v>38</v>
      </c>
      <c r="O19" s="136" t="s">
        <v>39</v>
      </c>
      <c r="P19" s="132" t="s">
        <v>40</v>
      </c>
      <c r="Q19" s="131" t="s">
        <v>41</v>
      </c>
      <c r="R19" s="277" t="s">
        <v>42</v>
      </c>
      <c r="S19" s="279" t="s">
        <v>43</v>
      </c>
      <c r="T19" s="231" t="s">
        <v>56</v>
      </c>
      <c r="U19" s="232"/>
      <c r="V19" s="233"/>
      <c r="W19" s="289" t="s">
        <v>57</v>
      </c>
      <c r="X19" s="290"/>
      <c r="Y19" s="291"/>
      <c r="Z19" s="262" t="s">
        <v>44</v>
      </c>
      <c r="AA19" s="263" t="s">
        <v>45</v>
      </c>
      <c r="AB19" s="138" t="s">
        <v>46</v>
      </c>
      <c r="AC19" s="299" t="s">
        <v>47</v>
      </c>
      <c r="AD19" s="138" t="s">
        <v>47</v>
      </c>
      <c r="AE19" s="117"/>
    </row>
    <row r="20" spans="2:31" s="15" customFormat="1" ht="16.5" customHeight="1" thickTop="1">
      <c r="B20" s="90"/>
      <c r="C20" s="259"/>
      <c r="D20" s="268"/>
      <c r="E20" s="268"/>
      <c r="F20" s="259"/>
      <c r="G20" s="259"/>
      <c r="H20" s="270"/>
      <c r="I20" s="272"/>
      <c r="J20" s="259"/>
      <c r="K20" s="259"/>
      <c r="L20" s="259"/>
      <c r="M20" s="259"/>
      <c r="N20" s="259"/>
      <c r="O20" s="259"/>
      <c r="P20" s="259"/>
      <c r="Q20" s="259"/>
      <c r="R20" s="275"/>
      <c r="S20" s="280"/>
      <c r="T20" s="283"/>
      <c r="U20" s="284"/>
      <c r="V20" s="285"/>
      <c r="W20" s="292"/>
      <c r="X20" s="292"/>
      <c r="Y20" s="293"/>
      <c r="Z20" s="260"/>
      <c r="AA20" s="264"/>
      <c r="AB20" s="259"/>
      <c r="AC20" s="373"/>
      <c r="AD20" s="372"/>
      <c r="AE20" s="113"/>
    </row>
    <row r="21" spans="2:31" s="15" customFormat="1" ht="16.5" customHeight="1">
      <c r="B21" s="90"/>
      <c r="C21" s="16"/>
      <c r="D21" s="16"/>
      <c r="E21" s="54"/>
      <c r="F21" s="16"/>
      <c r="G21" s="17"/>
      <c r="H21" s="235"/>
      <c r="I21" s="273"/>
      <c r="J21" s="18"/>
      <c r="K21" s="13"/>
      <c r="L21" s="16"/>
      <c r="M21" s="16"/>
      <c r="N21" s="17"/>
      <c r="O21" s="17"/>
      <c r="P21" s="16"/>
      <c r="Q21" s="16"/>
      <c r="R21" s="278"/>
      <c r="S21" s="281"/>
      <c r="T21" s="258"/>
      <c r="U21" s="256"/>
      <c r="V21" s="257"/>
      <c r="W21" s="294"/>
      <c r="X21" s="294"/>
      <c r="Y21" s="295"/>
      <c r="Z21" s="261"/>
      <c r="AA21" s="265"/>
      <c r="AB21" s="16"/>
      <c r="AC21" s="301"/>
      <c r="AD21" s="139"/>
      <c r="AE21" s="113"/>
    </row>
    <row r="22" spans="2:31" s="15" customFormat="1" ht="16.5" customHeight="1">
      <c r="B22" s="90"/>
      <c r="C22" s="417" t="s">
        <v>89</v>
      </c>
      <c r="D22" s="514" t="s">
        <v>3</v>
      </c>
      <c r="E22" s="515">
        <v>500</v>
      </c>
      <c r="F22" s="514">
        <v>85</v>
      </c>
      <c r="G22" s="516" t="s">
        <v>2</v>
      </c>
      <c r="H22" s="245">
        <f aca="true" t="shared" si="0" ref="H22:H37">IF(G22="A",200,IF(G22="B",60,20))</f>
        <v>20</v>
      </c>
      <c r="I22" s="386">
        <f>IF(E22=500,IF(F22&lt;100,$E$15,F22*$E$15/100),IF(F22&lt;100,$E$16,F22*$E$16/100))</f>
        <v>56.353</v>
      </c>
      <c r="J22" s="423">
        <v>38116.30069444444</v>
      </c>
      <c r="K22" s="424">
        <v>38116.71527777778</v>
      </c>
      <c r="L22" s="22">
        <f>IF(D22="","",(K22-J22)*24)</f>
        <v>9.950000000128057</v>
      </c>
      <c r="M22" s="23">
        <f>IF(D22="","",ROUND((K22-J22)*24*60,0))</f>
        <v>597</v>
      </c>
      <c r="N22" s="427" t="s">
        <v>100</v>
      </c>
      <c r="O22" s="442" t="str">
        <f>IF(D22="","","--")</f>
        <v>--</v>
      </c>
      <c r="P22" s="21" t="str">
        <f>IF(D22="","","NO")</f>
        <v>NO</v>
      </c>
      <c r="Q22" s="428" t="str">
        <f>IF(D22="","",IF(OR(N22="P",N22="RP"),"--","NO"))</f>
        <v>--</v>
      </c>
      <c r="R22" s="443">
        <f>IF(N22="P",I22*H22*ROUND(M22/60,2)*0.01,"--")</f>
        <v>112.14247</v>
      </c>
      <c r="S22" s="444" t="str">
        <f>IF(N22="RP",I22*H22*ROUND(M22/60,2)*0.01*O22/100,"--")</f>
        <v>--</v>
      </c>
      <c r="T22" s="429" t="str">
        <f>IF(AND(N22="F",Q22="NO"),I22*H22*IF(P22="SI",1.2,1),"--")</f>
        <v>--</v>
      </c>
      <c r="U22" s="430" t="str">
        <f>IF(AND(N22="F",M22&gt;=10),I22*H22*IF(P22="SI",1.2,1)*IF(M22&lt;=300,ROUND(M22/60,2),5),"--")</f>
        <v>--</v>
      </c>
      <c r="V22" s="431" t="str">
        <f>IF(AND(N22="F",M22&gt;300),(ROUND(M22/60,2)-5)*I22*H22*0.1*IF(P22="SI",1.2,1),"--")</f>
        <v>--</v>
      </c>
      <c r="W22" s="445" t="str">
        <f>IF(AND(N22="R",Q22="NO"),I22*H22*O22/100*IF(P22="SI",1.2,1),"--")</f>
        <v>--</v>
      </c>
      <c r="X22" s="446" t="str">
        <f>IF(AND(N22="R",M22&gt;=10),IF(M22&lt;=300,I22*H22*O22/100*IF(P22="SI",1.2,1)*ROUND(M22/60,2),5),"--")</f>
        <v>--</v>
      </c>
      <c r="Y22" s="447" t="str">
        <f>IF(AND(N22="R",M22&gt;300),(ROUND(M22/60,2)-5)*I22*H22*0.1*O22/100*IF(P22="SI",1.2,1),"--")</f>
        <v>--</v>
      </c>
      <c r="Z22" s="432" t="str">
        <f>IF(N22="RF",ROUND(M22/60,2)*I22*H22*0.1*IF(P22="SI",1.2,1),"--")</f>
        <v>--</v>
      </c>
      <c r="AA22" s="433" t="str">
        <f>IF(N22="RR",ROUND(M22/60,2)*I22*H22*0.1*O22/100*IF(P22="SI",1.2,1),"--")</f>
        <v>--</v>
      </c>
      <c r="AB22" s="448" t="str">
        <f>IF(D22="","","SI")</f>
        <v>SI</v>
      </c>
      <c r="AC22" s="302">
        <f>SUM(R22:AA22)*IF(AB22="SI",1,2)</f>
        <v>112.14247</v>
      </c>
      <c r="AD22" s="24">
        <f>IF(D22="","",AC22*$K$16)</f>
        <v>112.14247</v>
      </c>
      <c r="AE22" s="113"/>
    </row>
    <row r="23" spans="2:31" s="15" customFormat="1" ht="16.5" customHeight="1">
      <c r="B23" s="90"/>
      <c r="C23" s="417"/>
      <c r="D23" s="417"/>
      <c r="E23" s="440"/>
      <c r="F23" s="419"/>
      <c r="G23" s="440"/>
      <c r="H23" s="245">
        <f t="shared" si="0"/>
        <v>20</v>
      </c>
      <c r="I23" s="386">
        <f aca="true" t="shared" si="1" ref="I23:I38">IF(E23=500,IF(F23&lt;100,$E$15,F23*$E$15/100),IF(F23&lt;100,$E$16,F23*$E$16/100))</f>
        <v>46.961</v>
      </c>
      <c r="J23" s="423"/>
      <c r="K23" s="424"/>
      <c r="L23" s="22">
        <f aca="true" t="shared" si="2" ref="L23:L38">IF(D23="","",(K23-J23)*24)</f>
      </c>
      <c r="M23" s="23">
        <f aca="true" t="shared" si="3" ref="M23:M38">IF(D23="","",ROUND((K23-J23)*24*60,0))</f>
      </c>
      <c r="N23" s="427"/>
      <c r="O23" s="442">
        <f aca="true" t="shared" si="4" ref="O23:O38">IF(D23="","","--")</f>
      </c>
      <c r="P23" s="21">
        <f aca="true" t="shared" si="5" ref="P23:P38">IF(D23="","","NO")</f>
      </c>
      <c r="Q23" s="428">
        <f aca="true" t="shared" si="6" ref="Q23:Q41">IF(D23="","",IF(OR(N23="P",N23="RP"),"--","NO"))</f>
      </c>
      <c r="R23" s="443" t="str">
        <f aca="true" t="shared" si="7" ref="R23:R38">IF(N23="P",I23*H23*ROUND(M23/60,2)*0.01,"--")</f>
        <v>--</v>
      </c>
      <c r="S23" s="444" t="str">
        <f aca="true" t="shared" si="8" ref="S23:S38">IF(N23="RP",I23*H23*ROUND(M23/60,2)*0.01*O23/100,"--")</f>
        <v>--</v>
      </c>
      <c r="T23" s="429" t="str">
        <f aca="true" t="shared" si="9" ref="T23:T38">IF(AND(N23="F",Q23="NO"),I23*H23*IF(P23="SI",1.2,1),"--")</f>
        <v>--</v>
      </c>
      <c r="U23" s="430" t="str">
        <f aca="true" t="shared" si="10" ref="U23:U38">IF(AND(N23="F",M23&gt;=10),I23*H23*IF(P23="SI",1.2,1)*IF(M23&lt;=300,ROUND(M23/60,2),5),"--")</f>
        <v>--</v>
      </c>
      <c r="V23" s="431" t="str">
        <f aca="true" t="shared" si="11" ref="V23:V38">IF(AND(N23="F",M23&gt;300),(ROUND(M23/60,2)-5)*I23*H23*0.1*IF(P23="SI",1.2,1),"--")</f>
        <v>--</v>
      </c>
      <c r="W23" s="445" t="str">
        <f aca="true" t="shared" si="12" ref="W23:W38">IF(AND(N23="R",Q23="NO"),I23*H23*O23/100*IF(P23="SI",1.2,1),"--")</f>
        <v>--</v>
      </c>
      <c r="X23" s="446" t="str">
        <f aca="true" t="shared" si="13" ref="X23:X38">IF(AND(N23="R",M23&gt;=10),IF(M23&lt;=300,I23*H23*O23/100*IF(P23="SI",1.2,1)*ROUND(M23/60,2),5),"--")</f>
        <v>--</v>
      </c>
      <c r="Y23" s="447" t="str">
        <f aca="true" t="shared" si="14" ref="Y23:Y38">IF(AND(N23="R",M23&gt;300),(ROUND(M23/60,2)-5)*I23*H23*0.1*O23/100*IF(P23="SI",1.2,1),"--")</f>
        <v>--</v>
      </c>
      <c r="Z23" s="432" t="str">
        <f>IF(N23="RF",ROUND(M23/60,2)*I23*H23*0.1*IF(P23="SI",1.2,1),"--")</f>
        <v>--</v>
      </c>
      <c r="AA23" s="433" t="str">
        <f>IF(N23="RR",ROUND(M23/60,2)*I23*H23*0.1*O23/100*IF(P23="SI",1.2,1),"--")</f>
        <v>--</v>
      </c>
      <c r="AB23" s="448">
        <f aca="true" t="shared" si="15" ref="AB23:AB38">IF(D23="","","SI")</f>
      </c>
      <c r="AC23" s="302">
        <f aca="true" t="shared" si="16" ref="AC23:AC38">SUM(R23:AA23)*IF(AB23="SI",1,2)</f>
        <v>0</v>
      </c>
      <c r="AD23" s="24">
        <f aca="true" t="shared" si="17" ref="AD23:AD38">IF(D23="","",AC23*$K$16)</f>
      </c>
      <c r="AE23" s="113"/>
    </row>
    <row r="24" spans="2:31" s="15" customFormat="1" ht="16.5" customHeight="1">
      <c r="B24" s="90"/>
      <c r="C24" s="417"/>
      <c r="D24" s="417"/>
      <c r="E24" s="440"/>
      <c r="F24" s="419"/>
      <c r="G24" s="440"/>
      <c r="H24" s="245">
        <f t="shared" si="0"/>
        <v>20</v>
      </c>
      <c r="I24" s="386">
        <f t="shared" si="1"/>
        <v>46.961</v>
      </c>
      <c r="J24" s="423"/>
      <c r="K24" s="424"/>
      <c r="L24" s="22">
        <f t="shared" si="2"/>
      </c>
      <c r="M24" s="23">
        <f t="shared" si="3"/>
      </c>
      <c r="N24" s="427"/>
      <c r="O24" s="442">
        <f t="shared" si="4"/>
      </c>
      <c r="P24" s="21">
        <f t="shared" si="5"/>
      </c>
      <c r="Q24" s="428">
        <f t="shared" si="6"/>
      </c>
      <c r="R24" s="443" t="str">
        <f t="shared" si="7"/>
        <v>--</v>
      </c>
      <c r="S24" s="444" t="str">
        <f t="shared" si="8"/>
        <v>--</v>
      </c>
      <c r="T24" s="429" t="str">
        <f t="shared" si="9"/>
        <v>--</v>
      </c>
      <c r="U24" s="430" t="str">
        <f t="shared" si="10"/>
        <v>--</v>
      </c>
      <c r="V24" s="431" t="str">
        <f t="shared" si="11"/>
        <v>--</v>
      </c>
      <c r="W24" s="445" t="str">
        <f t="shared" si="12"/>
        <v>--</v>
      </c>
      <c r="X24" s="446" t="str">
        <f t="shared" si="13"/>
        <v>--</v>
      </c>
      <c r="Y24" s="447" t="str">
        <f t="shared" si="14"/>
        <v>--</v>
      </c>
      <c r="Z24" s="432" t="str">
        <f>IF(N24="RF",ROUND(M24/60,2)*I24*H24*0.1*IF(P24="SI",1.2,1),"--")</f>
        <v>--</v>
      </c>
      <c r="AA24" s="433" t="str">
        <f>IF(N24="RR",ROUND(M24/60,2)*I24*H24*0.1*O24/100*IF(P24="SI",1.2,1),"--")</f>
        <v>--</v>
      </c>
      <c r="AB24" s="448">
        <f t="shared" si="15"/>
      </c>
      <c r="AC24" s="302">
        <f t="shared" si="16"/>
        <v>0</v>
      </c>
      <c r="AD24" s="24">
        <f t="shared" si="17"/>
      </c>
      <c r="AE24" s="113"/>
    </row>
    <row r="25" spans="2:31" s="15" customFormat="1" ht="16.5" customHeight="1">
      <c r="B25" s="90"/>
      <c r="C25" s="417"/>
      <c r="D25" s="417"/>
      <c r="E25" s="440"/>
      <c r="F25" s="419"/>
      <c r="G25" s="440"/>
      <c r="H25" s="245">
        <f t="shared" si="0"/>
        <v>20</v>
      </c>
      <c r="I25" s="386">
        <f t="shared" si="1"/>
        <v>46.961</v>
      </c>
      <c r="J25" s="423"/>
      <c r="K25" s="424"/>
      <c r="L25" s="22">
        <f t="shared" si="2"/>
      </c>
      <c r="M25" s="23">
        <f t="shared" si="3"/>
      </c>
      <c r="N25" s="427"/>
      <c r="O25" s="442">
        <f t="shared" si="4"/>
      </c>
      <c r="P25" s="21">
        <f t="shared" si="5"/>
      </c>
      <c r="Q25" s="428">
        <f t="shared" si="6"/>
      </c>
      <c r="R25" s="443" t="str">
        <f t="shared" si="7"/>
        <v>--</v>
      </c>
      <c r="S25" s="444" t="str">
        <f t="shared" si="8"/>
        <v>--</v>
      </c>
      <c r="T25" s="429" t="str">
        <f t="shared" si="9"/>
        <v>--</v>
      </c>
      <c r="U25" s="430" t="str">
        <f t="shared" si="10"/>
        <v>--</v>
      </c>
      <c r="V25" s="431" t="str">
        <f t="shared" si="11"/>
        <v>--</v>
      </c>
      <c r="W25" s="445" t="str">
        <f t="shared" si="12"/>
        <v>--</v>
      </c>
      <c r="X25" s="446" t="str">
        <f t="shared" si="13"/>
        <v>--</v>
      </c>
      <c r="Y25" s="447" t="str">
        <f t="shared" si="14"/>
        <v>--</v>
      </c>
      <c r="Z25" s="432" t="str">
        <f aca="true" t="shared" si="18" ref="Z25:Z40">IF(N25="RF",ROUND(M25/60,2)*I25*H25*0.1*IF(P25="SI",1.2,1),"--")</f>
        <v>--</v>
      </c>
      <c r="AA25" s="433" t="str">
        <f aca="true" t="shared" si="19" ref="AA25:AA40">IF(N25="RR",ROUND(M25/60,2)*I25*H25*0.1*O25/100*IF(P25="SI",1.2,1),"--")</f>
        <v>--</v>
      </c>
      <c r="AB25" s="448">
        <f t="shared" si="15"/>
      </c>
      <c r="AC25" s="302">
        <f t="shared" si="16"/>
        <v>0</v>
      </c>
      <c r="AD25" s="24">
        <f t="shared" si="17"/>
      </c>
      <c r="AE25" s="113"/>
    </row>
    <row r="26" spans="2:31" s="15" customFormat="1" ht="16.5" customHeight="1">
      <c r="B26" s="90"/>
      <c r="C26" s="417"/>
      <c r="D26" s="417"/>
      <c r="E26" s="440"/>
      <c r="F26" s="419"/>
      <c r="G26" s="440"/>
      <c r="H26" s="245">
        <f t="shared" si="0"/>
        <v>20</v>
      </c>
      <c r="I26" s="386">
        <f t="shared" si="1"/>
        <v>46.961</v>
      </c>
      <c r="J26" s="423"/>
      <c r="K26" s="424"/>
      <c r="L26" s="22">
        <f t="shared" si="2"/>
      </c>
      <c r="M26" s="23">
        <f t="shared" si="3"/>
      </c>
      <c r="N26" s="427"/>
      <c r="O26" s="442">
        <f t="shared" si="4"/>
      </c>
      <c r="P26" s="21">
        <f t="shared" si="5"/>
      </c>
      <c r="Q26" s="428">
        <f t="shared" si="6"/>
      </c>
      <c r="R26" s="443" t="str">
        <f t="shared" si="7"/>
        <v>--</v>
      </c>
      <c r="S26" s="444" t="str">
        <f t="shared" si="8"/>
        <v>--</v>
      </c>
      <c r="T26" s="429" t="str">
        <f t="shared" si="9"/>
        <v>--</v>
      </c>
      <c r="U26" s="430" t="str">
        <f t="shared" si="10"/>
        <v>--</v>
      </c>
      <c r="V26" s="431" t="str">
        <f t="shared" si="11"/>
        <v>--</v>
      </c>
      <c r="W26" s="445" t="str">
        <f t="shared" si="12"/>
        <v>--</v>
      </c>
      <c r="X26" s="446" t="str">
        <f t="shared" si="13"/>
        <v>--</v>
      </c>
      <c r="Y26" s="447" t="str">
        <f t="shared" si="14"/>
        <v>--</v>
      </c>
      <c r="Z26" s="432" t="str">
        <f t="shared" si="18"/>
        <v>--</v>
      </c>
      <c r="AA26" s="433" t="str">
        <f t="shared" si="19"/>
        <v>--</v>
      </c>
      <c r="AB26" s="448">
        <f t="shared" si="15"/>
      </c>
      <c r="AC26" s="302">
        <f t="shared" si="16"/>
        <v>0</v>
      </c>
      <c r="AD26" s="24">
        <f t="shared" si="17"/>
      </c>
      <c r="AE26" s="113"/>
    </row>
    <row r="27" spans="2:31" s="15" customFormat="1" ht="16.5" customHeight="1">
      <c r="B27" s="90"/>
      <c r="C27" s="417"/>
      <c r="D27" s="417"/>
      <c r="E27" s="440"/>
      <c r="F27" s="419"/>
      <c r="G27" s="440"/>
      <c r="H27" s="245">
        <f t="shared" si="0"/>
        <v>20</v>
      </c>
      <c r="I27" s="386">
        <f t="shared" si="1"/>
        <v>46.961</v>
      </c>
      <c r="J27" s="423"/>
      <c r="K27" s="424"/>
      <c r="L27" s="22">
        <f t="shared" si="2"/>
      </c>
      <c r="M27" s="23">
        <f t="shared" si="3"/>
      </c>
      <c r="N27" s="427"/>
      <c r="O27" s="442">
        <f t="shared" si="4"/>
      </c>
      <c r="P27" s="21">
        <f t="shared" si="5"/>
      </c>
      <c r="Q27" s="428">
        <f t="shared" si="6"/>
      </c>
      <c r="R27" s="443" t="str">
        <f t="shared" si="7"/>
        <v>--</v>
      </c>
      <c r="S27" s="444" t="str">
        <f t="shared" si="8"/>
        <v>--</v>
      </c>
      <c r="T27" s="429" t="str">
        <f t="shared" si="9"/>
        <v>--</v>
      </c>
      <c r="U27" s="430" t="str">
        <f t="shared" si="10"/>
        <v>--</v>
      </c>
      <c r="V27" s="431" t="str">
        <f t="shared" si="11"/>
        <v>--</v>
      </c>
      <c r="W27" s="445" t="str">
        <f t="shared" si="12"/>
        <v>--</v>
      </c>
      <c r="X27" s="446" t="str">
        <f t="shared" si="13"/>
        <v>--</v>
      </c>
      <c r="Y27" s="447" t="str">
        <f t="shared" si="14"/>
        <v>--</v>
      </c>
      <c r="Z27" s="432" t="str">
        <f t="shared" si="18"/>
        <v>--</v>
      </c>
      <c r="AA27" s="433" t="str">
        <f t="shared" si="19"/>
        <v>--</v>
      </c>
      <c r="AB27" s="448">
        <f t="shared" si="15"/>
      </c>
      <c r="AC27" s="302">
        <f t="shared" si="16"/>
        <v>0</v>
      </c>
      <c r="AD27" s="24">
        <f t="shared" si="17"/>
      </c>
      <c r="AE27" s="113"/>
    </row>
    <row r="28" spans="2:31" s="15" customFormat="1" ht="16.5" customHeight="1">
      <c r="B28" s="90"/>
      <c r="C28" s="417"/>
      <c r="D28" s="417"/>
      <c r="E28" s="440"/>
      <c r="F28" s="419"/>
      <c r="G28" s="440"/>
      <c r="H28" s="245">
        <f t="shared" si="0"/>
        <v>20</v>
      </c>
      <c r="I28" s="386">
        <f t="shared" si="1"/>
        <v>46.961</v>
      </c>
      <c r="J28" s="423"/>
      <c r="K28" s="424"/>
      <c r="L28" s="22">
        <f t="shared" si="2"/>
      </c>
      <c r="M28" s="23">
        <f t="shared" si="3"/>
      </c>
      <c r="N28" s="427"/>
      <c r="O28" s="442">
        <f t="shared" si="4"/>
      </c>
      <c r="P28" s="21">
        <f t="shared" si="5"/>
      </c>
      <c r="Q28" s="428">
        <f t="shared" si="6"/>
      </c>
      <c r="R28" s="443" t="str">
        <f t="shared" si="7"/>
        <v>--</v>
      </c>
      <c r="S28" s="444" t="str">
        <f t="shared" si="8"/>
        <v>--</v>
      </c>
      <c r="T28" s="429" t="str">
        <f t="shared" si="9"/>
        <v>--</v>
      </c>
      <c r="U28" s="430" t="str">
        <f t="shared" si="10"/>
        <v>--</v>
      </c>
      <c r="V28" s="431" t="str">
        <f t="shared" si="11"/>
        <v>--</v>
      </c>
      <c r="W28" s="445" t="str">
        <f t="shared" si="12"/>
        <v>--</v>
      </c>
      <c r="X28" s="446" t="str">
        <f t="shared" si="13"/>
        <v>--</v>
      </c>
      <c r="Y28" s="447" t="str">
        <f t="shared" si="14"/>
        <v>--</v>
      </c>
      <c r="Z28" s="432" t="str">
        <f t="shared" si="18"/>
        <v>--</v>
      </c>
      <c r="AA28" s="433" t="str">
        <f t="shared" si="19"/>
        <v>--</v>
      </c>
      <c r="AB28" s="448">
        <f t="shared" si="15"/>
      </c>
      <c r="AC28" s="302">
        <f t="shared" si="16"/>
        <v>0</v>
      </c>
      <c r="AD28" s="24">
        <f t="shared" si="17"/>
      </c>
      <c r="AE28" s="118"/>
    </row>
    <row r="29" spans="2:31" s="15" customFormat="1" ht="16.5" customHeight="1">
      <c r="B29" s="90"/>
      <c r="C29" s="417"/>
      <c r="D29" s="417"/>
      <c r="E29" s="440"/>
      <c r="F29" s="419"/>
      <c r="G29" s="440"/>
      <c r="H29" s="245">
        <f t="shared" si="0"/>
        <v>20</v>
      </c>
      <c r="I29" s="386">
        <f t="shared" si="1"/>
        <v>46.961</v>
      </c>
      <c r="J29" s="423"/>
      <c r="K29" s="424"/>
      <c r="L29" s="22">
        <f t="shared" si="2"/>
      </c>
      <c r="M29" s="23">
        <f t="shared" si="3"/>
      </c>
      <c r="N29" s="427"/>
      <c r="O29" s="442">
        <f t="shared" si="4"/>
      </c>
      <c r="P29" s="21">
        <f t="shared" si="5"/>
      </c>
      <c r="Q29" s="428">
        <f t="shared" si="6"/>
      </c>
      <c r="R29" s="443" t="str">
        <f t="shared" si="7"/>
        <v>--</v>
      </c>
      <c r="S29" s="444" t="str">
        <f t="shared" si="8"/>
        <v>--</v>
      </c>
      <c r="T29" s="429" t="str">
        <f t="shared" si="9"/>
        <v>--</v>
      </c>
      <c r="U29" s="430" t="str">
        <f t="shared" si="10"/>
        <v>--</v>
      </c>
      <c r="V29" s="431" t="str">
        <f t="shared" si="11"/>
        <v>--</v>
      </c>
      <c r="W29" s="445" t="str">
        <f t="shared" si="12"/>
        <v>--</v>
      </c>
      <c r="X29" s="446" t="str">
        <f t="shared" si="13"/>
        <v>--</v>
      </c>
      <c r="Y29" s="447" t="str">
        <f t="shared" si="14"/>
        <v>--</v>
      </c>
      <c r="Z29" s="432" t="str">
        <f t="shared" si="18"/>
        <v>--</v>
      </c>
      <c r="AA29" s="433" t="str">
        <f t="shared" si="19"/>
        <v>--</v>
      </c>
      <c r="AB29" s="448">
        <f t="shared" si="15"/>
      </c>
      <c r="AC29" s="302">
        <f t="shared" si="16"/>
        <v>0</v>
      </c>
      <c r="AD29" s="24">
        <f t="shared" si="17"/>
      </c>
      <c r="AE29" s="118"/>
    </row>
    <row r="30" spans="2:31" s="15" customFormat="1" ht="16.5" customHeight="1">
      <c r="B30" s="90"/>
      <c r="C30" s="417"/>
      <c r="D30" s="417"/>
      <c r="E30" s="440"/>
      <c r="F30" s="419"/>
      <c r="G30" s="440"/>
      <c r="H30" s="245">
        <f t="shared" si="0"/>
        <v>20</v>
      </c>
      <c r="I30" s="386">
        <f t="shared" si="1"/>
        <v>46.961</v>
      </c>
      <c r="J30" s="423"/>
      <c r="K30" s="424"/>
      <c r="L30" s="22">
        <f t="shared" si="2"/>
      </c>
      <c r="M30" s="23">
        <f t="shared" si="3"/>
      </c>
      <c r="N30" s="427"/>
      <c r="O30" s="442">
        <f t="shared" si="4"/>
      </c>
      <c r="P30" s="21">
        <f t="shared" si="5"/>
      </c>
      <c r="Q30" s="428">
        <f t="shared" si="6"/>
      </c>
      <c r="R30" s="443" t="str">
        <f t="shared" si="7"/>
        <v>--</v>
      </c>
      <c r="S30" s="444" t="str">
        <f t="shared" si="8"/>
        <v>--</v>
      </c>
      <c r="T30" s="429" t="str">
        <f t="shared" si="9"/>
        <v>--</v>
      </c>
      <c r="U30" s="430" t="str">
        <f t="shared" si="10"/>
        <v>--</v>
      </c>
      <c r="V30" s="431" t="str">
        <f t="shared" si="11"/>
        <v>--</v>
      </c>
      <c r="W30" s="445" t="str">
        <f t="shared" si="12"/>
        <v>--</v>
      </c>
      <c r="X30" s="446" t="str">
        <f t="shared" si="13"/>
        <v>--</v>
      </c>
      <c r="Y30" s="447" t="str">
        <f t="shared" si="14"/>
        <v>--</v>
      </c>
      <c r="Z30" s="432" t="str">
        <f t="shared" si="18"/>
        <v>--</v>
      </c>
      <c r="AA30" s="433" t="str">
        <f t="shared" si="19"/>
        <v>--</v>
      </c>
      <c r="AB30" s="448">
        <f t="shared" si="15"/>
      </c>
      <c r="AC30" s="302">
        <f t="shared" si="16"/>
        <v>0</v>
      </c>
      <c r="AD30" s="24">
        <f t="shared" si="17"/>
      </c>
      <c r="AE30" s="118"/>
    </row>
    <row r="31" spans="2:31" s="15" customFormat="1" ht="16.5" customHeight="1">
      <c r="B31" s="90"/>
      <c r="C31" s="417"/>
      <c r="D31" s="417"/>
      <c r="E31" s="440"/>
      <c r="F31" s="419"/>
      <c r="G31" s="440"/>
      <c r="H31" s="245">
        <f t="shared" si="0"/>
        <v>20</v>
      </c>
      <c r="I31" s="386">
        <f t="shared" si="1"/>
        <v>46.961</v>
      </c>
      <c r="J31" s="423"/>
      <c r="K31" s="424"/>
      <c r="L31" s="22">
        <f t="shared" si="2"/>
      </c>
      <c r="M31" s="23">
        <f t="shared" si="3"/>
      </c>
      <c r="N31" s="427"/>
      <c r="O31" s="442">
        <f t="shared" si="4"/>
      </c>
      <c r="P31" s="21">
        <f t="shared" si="5"/>
      </c>
      <c r="Q31" s="428">
        <f t="shared" si="6"/>
      </c>
      <c r="R31" s="443" t="str">
        <f t="shared" si="7"/>
        <v>--</v>
      </c>
      <c r="S31" s="444" t="str">
        <f t="shared" si="8"/>
        <v>--</v>
      </c>
      <c r="T31" s="429" t="str">
        <f t="shared" si="9"/>
        <v>--</v>
      </c>
      <c r="U31" s="430" t="str">
        <f t="shared" si="10"/>
        <v>--</v>
      </c>
      <c r="V31" s="431" t="str">
        <f t="shared" si="11"/>
        <v>--</v>
      </c>
      <c r="W31" s="445" t="str">
        <f t="shared" si="12"/>
        <v>--</v>
      </c>
      <c r="X31" s="446" t="str">
        <f t="shared" si="13"/>
        <v>--</v>
      </c>
      <c r="Y31" s="447" t="str">
        <f t="shared" si="14"/>
        <v>--</v>
      </c>
      <c r="Z31" s="432" t="str">
        <f t="shared" si="18"/>
        <v>--</v>
      </c>
      <c r="AA31" s="433" t="str">
        <f t="shared" si="19"/>
        <v>--</v>
      </c>
      <c r="AB31" s="448">
        <f t="shared" si="15"/>
      </c>
      <c r="AC31" s="302">
        <f t="shared" si="16"/>
        <v>0</v>
      </c>
      <c r="AD31" s="24">
        <f t="shared" si="17"/>
      </c>
      <c r="AE31" s="118"/>
    </row>
    <row r="32" spans="2:31" s="15" customFormat="1" ht="16.5" customHeight="1">
      <c r="B32" s="90"/>
      <c r="C32" s="417"/>
      <c r="D32" s="417"/>
      <c r="E32" s="440"/>
      <c r="F32" s="419"/>
      <c r="G32" s="440"/>
      <c r="H32" s="245">
        <f t="shared" si="0"/>
        <v>20</v>
      </c>
      <c r="I32" s="386">
        <f t="shared" si="1"/>
        <v>46.961</v>
      </c>
      <c r="J32" s="423"/>
      <c r="K32" s="424"/>
      <c r="L32" s="22">
        <f t="shared" si="2"/>
      </c>
      <c r="M32" s="23">
        <f t="shared" si="3"/>
      </c>
      <c r="N32" s="427"/>
      <c r="O32" s="442">
        <f t="shared" si="4"/>
      </c>
      <c r="P32" s="21">
        <f t="shared" si="5"/>
      </c>
      <c r="Q32" s="428">
        <f t="shared" si="6"/>
      </c>
      <c r="R32" s="443" t="str">
        <f t="shared" si="7"/>
        <v>--</v>
      </c>
      <c r="S32" s="444" t="str">
        <f t="shared" si="8"/>
        <v>--</v>
      </c>
      <c r="T32" s="429" t="str">
        <f t="shared" si="9"/>
        <v>--</v>
      </c>
      <c r="U32" s="430" t="str">
        <f t="shared" si="10"/>
        <v>--</v>
      </c>
      <c r="V32" s="431" t="str">
        <f t="shared" si="11"/>
        <v>--</v>
      </c>
      <c r="W32" s="445" t="str">
        <f t="shared" si="12"/>
        <v>--</v>
      </c>
      <c r="X32" s="446" t="str">
        <f t="shared" si="13"/>
        <v>--</v>
      </c>
      <c r="Y32" s="447" t="str">
        <f t="shared" si="14"/>
        <v>--</v>
      </c>
      <c r="Z32" s="432" t="str">
        <f t="shared" si="18"/>
        <v>--</v>
      </c>
      <c r="AA32" s="433" t="str">
        <f t="shared" si="19"/>
        <v>--</v>
      </c>
      <c r="AB32" s="448">
        <f t="shared" si="15"/>
      </c>
      <c r="AC32" s="302">
        <f t="shared" si="16"/>
        <v>0</v>
      </c>
      <c r="AD32" s="24">
        <f t="shared" si="17"/>
      </c>
      <c r="AE32" s="118"/>
    </row>
    <row r="33" spans="2:31" s="15" customFormat="1" ht="16.5" customHeight="1">
      <c r="B33" s="90"/>
      <c r="C33" s="417"/>
      <c r="D33" s="417"/>
      <c r="E33" s="440"/>
      <c r="F33" s="419"/>
      <c r="G33" s="440"/>
      <c r="H33" s="245">
        <f t="shared" si="0"/>
        <v>20</v>
      </c>
      <c r="I33" s="386">
        <f t="shared" si="1"/>
        <v>46.961</v>
      </c>
      <c r="J33" s="423"/>
      <c r="K33" s="425"/>
      <c r="L33" s="22">
        <f t="shared" si="2"/>
      </c>
      <c r="M33" s="23">
        <f t="shared" si="3"/>
      </c>
      <c r="N33" s="427"/>
      <c r="O33" s="442">
        <f t="shared" si="4"/>
      </c>
      <c r="P33" s="21">
        <f t="shared" si="5"/>
      </c>
      <c r="Q33" s="428">
        <f t="shared" si="6"/>
      </c>
      <c r="R33" s="443" t="str">
        <f t="shared" si="7"/>
        <v>--</v>
      </c>
      <c r="S33" s="444" t="str">
        <f t="shared" si="8"/>
        <v>--</v>
      </c>
      <c r="T33" s="429" t="str">
        <f t="shared" si="9"/>
        <v>--</v>
      </c>
      <c r="U33" s="430" t="str">
        <f t="shared" si="10"/>
        <v>--</v>
      </c>
      <c r="V33" s="431" t="str">
        <f t="shared" si="11"/>
        <v>--</v>
      </c>
      <c r="W33" s="445" t="str">
        <f t="shared" si="12"/>
        <v>--</v>
      </c>
      <c r="X33" s="446" t="str">
        <f t="shared" si="13"/>
        <v>--</v>
      </c>
      <c r="Y33" s="447" t="str">
        <f t="shared" si="14"/>
        <v>--</v>
      </c>
      <c r="Z33" s="432" t="str">
        <f t="shared" si="18"/>
        <v>--</v>
      </c>
      <c r="AA33" s="433" t="str">
        <f t="shared" si="19"/>
        <v>--</v>
      </c>
      <c r="AB33" s="448">
        <f t="shared" si="15"/>
      </c>
      <c r="AC33" s="302">
        <f t="shared" si="16"/>
        <v>0</v>
      </c>
      <c r="AD33" s="24">
        <f t="shared" si="17"/>
      </c>
      <c r="AE33" s="118"/>
    </row>
    <row r="34" spans="2:31" s="15" customFormat="1" ht="16.5" customHeight="1">
      <c r="B34" s="90"/>
      <c r="C34" s="417"/>
      <c r="D34" s="417"/>
      <c r="E34" s="440"/>
      <c r="F34" s="419"/>
      <c r="G34" s="440"/>
      <c r="H34" s="245">
        <f t="shared" si="0"/>
        <v>20</v>
      </c>
      <c r="I34" s="386">
        <f t="shared" si="1"/>
        <v>46.961</v>
      </c>
      <c r="J34" s="423"/>
      <c r="K34" s="425"/>
      <c r="L34" s="22">
        <f t="shared" si="2"/>
      </c>
      <c r="M34" s="23">
        <f t="shared" si="3"/>
      </c>
      <c r="N34" s="427"/>
      <c r="O34" s="442">
        <f t="shared" si="4"/>
      </c>
      <c r="P34" s="21">
        <f t="shared" si="5"/>
      </c>
      <c r="Q34" s="428">
        <f t="shared" si="6"/>
      </c>
      <c r="R34" s="443" t="str">
        <f t="shared" si="7"/>
        <v>--</v>
      </c>
      <c r="S34" s="444" t="str">
        <f t="shared" si="8"/>
        <v>--</v>
      </c>
      <c r="T34" s="429" t="str">
        <f t="shared" si="9"/>
        <v>--</v>
      </c>
      <c r="U34" s="430" t="str">
        <f t="shared" si="10"/>
        <v>--</v>
      </c>
      <c r="V34" s="431" t="str">
        <f t="shared" si="11"/>
        <v>--</v>
      </c>
      <c r="W34" s="445" t="str">
        <f t="shared" si="12"/>
        <v>--</v>
      </c>
      <c r="X34" s="446" t="str">
        <f t="shared" si="13"/>
        <v>--</v>
      </c>
      <c r="Y34" s="447" t="str">
        <f t="shared" si="14"/>
        <v>--</v>
      </c>
      <c r="Z34" s="432" t="str">
        <f t="shared" si="18"/>
        <v>--</v>
      </c>
      <c r="AA34" s="433" t="str">
        <f t="shared" si="19"/>
        <v>--</v>
      </c>
      <c r="AB34" s="448">
        <f t="shared" si="15"/>
      </c>
      <c r="AC34" s="302">
        <f t="shared" si="16"/>
        <v>0</v>
      </c>
      <c r="AD34" s="24">
        <f t="shared" si="17"/>
      </c>
      <c r="AE34" s="118"/>
    </row>
    <row r="35" spans="2:31" s="15" customFormat="1" ht="16.5" customHeight="1">
      <c r="B35" s="90"/>
      <c r="C35" s="417"/>
      <c r="D35" s="417"/>
      <c r="E35" s="440"/>
      <c r="F35" s="419"/>
      <c r="G35" s="440"/>
      <c r="H35" s="245">
        <f t="shared" si="0"/>
        <v>20</v>
      </c>
      <c r="I35" s="386">
        <f t="shared" si="1"/>
        <v>46.961</v>
      </c>
      <c r="J35" s="423"/>
      <c r="K35" s="425"/>
      <c r="L35" s="22">
        <f t="shared" si="2"/>
      </c>
      <c r="M35" s="23">
        <f t="shared" si="3"/>
      </c>
      <c r="N35" s="427"/>
      <c r="O35" s="442">
        <f t="shared" si="4"/>
      </c>
      <c r="P35" s="21">
        <f t="shared" si="5"/>
      </c>
      <c r="Q35" s="428">
        <f t="shared" si="6"/>
      </c>
      <c r="R35" s="443" t="str">
        <f t="shared" si="7"/>
        <v>--</v>
      </c>
      <c r="S35" s="444" t="str">
        <f t="shared" si="8"/>
        <v>--</v>
      </c>
      <c r="T35" s="429" t="str">
        <f t="shared" si="9"/>
        <v>--</v>
      </c>
      <c r="U35" s="430" t="str">
        <f t="shared" si="10"/>
        <v>--</v>
      </c>
      <c r="V35" s="431" t="str">
        <f t="shared" si="11"/>
        <v>--</v>
      </c>
      <c r="W35" s="445" t="str">
        <f t="shared" si="12"/>
        <v>--</v>
      </c>
      <c r="X35" s="446" t="str">
        <f t="shared" si="13"/>
        <v>--</v>
      </c>
      <c r="Y35" s="447" t="str">
        <f t="shared" si="14"/>
        <v>--</v>
      </c>
      <c r="Z35" s="432" t="str">
        <f t="shared" si="18"/>
        <v>--</v>
      </c>
      <c r="AA35" s="433" t="str">
        <f t="shared" si="19"/>
        <v>--</v>
      </c>
      <c r="AB35" s="448">
        <f t="shared" si="15"/>
      </c>
      <c r="AC35" s="302">
        <f t="shared" si="16"/>
        <v>0</v>
      </c>
      <c r="AD35" s="24">
        <f t="shared" si="17"/>
      </c>
      <c r="AE35" s="118"/>
    </row>
    <row r="36" spans="2:31" s="15" customFormat="1" ht="16.5" customHeight="1">
      <c r="B36" s="90"/>
      <c r="C36" s="417"/>
      <c r="D36" s="417"/>
      <c r="E36" s="440"/>
      <c r="F36" s="419"/>
      <c r="G36" s="440"/>
      <c r="H36" s="245">
        <f t="shared" si="0"/>
        <v>20</v>
      </c>
      <c r="I36" s="386">
        <f t="shared" si="1"/>
        <v>46.961</v>
      </c>
      <c r="J36" s="423"/>
      <c r="K36" s="425"/>
      <c r="L36" s="22">
        <f t="shared" si="2"/>
      </c>
      <c r="M36" s="23">
        <f t="shared" si="3"/>
      </c>
      <c r="N36" s="427"/>
      <c r="O36" s="442">
        <f t="shared" si="4"/>
      </c>
      <c r="P36" s="21">
        <f t="shared" si="5"/>
      </c>
      <c r="Q36" s="428">
        <f t="shared" si="6"/>
      </c>
      <c r="R36" s="443" t="str">
        <f t="shared" si="7"/>
        <v>--</v>
      </c>
      <c r="S36" s="444" t="str">
        <f t="shared" si="8"/>
        <v>--</v>
      </c>
      <c r="T36" s="429" t="str">
        <f t="shared" si="9"/>
        <v>--</v>
      </c>
      <c r="U36" s="430" t="str">
        <f t="shared" si="10"/>
        <v>--</v>
      </c>
      <c r="V36" s="431" t="str">
        <f t="shared" si="11"/>
        <v>--</v>
      </c>
      <c r="W36" s="445" t="str">
        <f t="shared" si="12"/>
        <v>--</v>
      </c>
      <c r="X36" s="446" t="str">
        <f t="shared" si="13"/>
        <v>--</v>
      </c>
      <c r="Y36" s="447" t="str">
        <f t="shared" si="14"/>
        <v>--</v>
      </c>
      <c r="Z36" s="432" t="str">
        <f t="shared" si="18"/>
        <v>--</v>
      </c>
      <c r="AA36" s="433" t="str">
        <f t="shared" si="19"/>
        <v>--</v>
      </c>
      <c r="AB36" s="448">
        <f t="shared" si="15"/>
      </c>
      <c r="AC36" s="302">
        <f t="shared" si="16"/>
        <v>0</v>
      </c>
      <c r="AD36" s="24">
        <f t="shared" si="17"/>
      </c>
      <c r="AE36" s="118"/>
    </row>
    <row r="37" spans="2:31" s="15" customFormat="1" ht="16.5" customHeight="1">
      <c r="B37" s="90"/>
      <c r="C37" s="417"/>
      <c r="D37" s="417"/>
      <c r="E37" s="440"/>
      <c r="F37" s="419"/>
      <c r="G37" s="440"/>
      <c r="H37" s="245">
        <f t="shared" si="0"/>
        <v>20</v>
      </c>
      <c r="I37" s="386">
        <f t="shared" si="1"/>
        <v>46.961</v>
      </c>
      <c r="J37" s="423"/>
      <c r="K37" s="425"/>
      <c r="L37" s="22">
        <f t="shared" si="2"/>
      </c>
      <c r="M37" s="23">
        <f t="shared" si="3"/>
      </c>
      <c r="N37" s="427"/>
      <c r="O37" s="442">
        <f t="shared" si="4"/>
      </c>
      <c r="P37" s="21">
        <f t="shared" si="5"/>
      </c>
      <c r="Q37" s="428">
        <f t="shared" si="6"/>
      </c>
      <c r="R37" s="443" t="str">
        <f t="shared" si="7"/>
        <v>--</v>
      </c>
      <c r="S37" s="444" t="str">
        <f t="shared" si="8"/>
        <v>--</v>
      </c>
      <c r="T37" s="429" t="str">
        <f t="shared" si="9"/>
        <v>--</v>
      </c>
      <c r="U37" s="430" t="str">
        <f t="shared" si="10"/>
        <v>--</v>
      </c>
      <c r="V37" s="431" t="str">
        <f t="shared" si="11"/>
        <v>--</v>
      </c>
      <c r="W37" s="445" t="str">
        <f t="shared" si="12"/>
        <v>--</v>
      </c>
      <c r="X37" s="446" t="str">
        <f t="shared" si="13"/>
        <v>--</v>
      </c>
      <c r="Y37" s="447" t="str">
        <f t="shared" si="14"/>
        <v>--</v>
      </c>
      <c r="Z37" s="432" t="str">
        <f t="shared" si="18"/>
        <v>--</v>
      </c>
      <c r="AA37" s="433" t="str">
        <f t="shared" si="19"/>
        <v>--</v>
      </c>
      <c r="AB37" s="448">
        <f t="shared" si="15"/>
      </c>
      <c r="AC37" s="302">
        <f t="shared" si="16"/>
        <v>0</v>
      </c>
      <c r="AD37" s="24">
        <f t="shared" si="17"/>
      </c>
      <c r="AE37" s="118"/>
    </row>
    <row r="38" spans="2:31" s="15" customFormat="1" ht="16.5" customHeight="1">
      <c r="B38" s="90"/>
      <c r="C38" s="417"/>
      <c r="D38" s="417"/>
      <c r="E38" s="440"/>
      <c r="F38" s="419"/>
      <c r="G38" s="440"/>
      <c r="H38" s="245">
        <f>IF(G38="A",200,IF(G38="B",60,20))</f>
        <v>20</v>
      </c>
      <c r="I38" s="386">
        <f t="shared" si="1"/>
        <v>46.961</v>
      </c>
      <c r="J38" s="423"/>
      <c r="K38" s="425"/>
      <c r="L38" s="22">
        <f t="shared" si="2"/>
      </c>
      <c r="M38" s="23">
        <f t="shared" si="3"/>
      </c>
      <c r="N38" s="427"/>
      <c r="O38" s="442">
        <f t="shared" si="4"/>
      </c>
      <c r="P38" s="21">
        <f t="shared" si="5"/>
      </c>
      <c r="Q38" s="428">
        <f t="shared" si="6"/>
      </c>
      <c r="R38" s="443" t="str">
        <f t="shared" si="7"/>
        <v>--</v>
      </c>
      <c r="S38" s="444" t="str">
        <f t="shared" si="8"/>
        <v>--</v>
      </c>
      <c r="T38" s="429" t="str">
        <f t="shared" si="9"/>
        <v>--</v>
      </c>
      <c r="U38" s="430" t="str">
        <f t="shared" si="10"/>
        <v>--</v>
      </c>
      <c r="V38" s="431" t="str">
        <f t="shared" si="11"/>
        <v>--</v>
      </c>
      <c r="W38" s="445" t="str">
        <f t="shared" si="12"/>
        <v>--</v>
      </c>
      <c r="X38" s="446" t="str">
        <f t="shared" si="13"/>
        <v>--</v>
      </c>
      <c r="Y38" s="447" t="str">
        <f t="shared" si="14"/>
        <v>--</v>
      </c>
      <c r="Z38" s="432" t="str">
        <f t="shared" si="18"/>
        <v>--</v>
      </c>
      <c r="AA38" s="433" t="str">
        <f t="shared" si="19"/>
        <v>--</v>
      </c>
      <c r="AB38" s="448">
        <f t="shared" si="15"/>
      </c>
      <c r="AC38" s="302">
        <f t="shared" si="16"/>
        <v>0</v>
      </c>
      <c r="AD38" s="24">
        <f t="shared" si="17"/>
      </c>
      <c r="AE38" s="118"/>
    </row>
    <row r="39" spans="2:31" s="15" customFormat="1" ht="16.5" customHeight="1">
      <c r="B39" s="90"/>
      <c r="C39" s="417"/>
      <c r="D39" s="417"/>
      <c r="E39" s="440"/>
      <c r="F39" s="419"/>
      <c r="G39" s="440"/>
      <c r="H39" s="245">
        <f>IF(G39="A",200,IF(G39="B",60,20))</f>
        <v>20</v>
      </c>
      <c r="I39" s="386">
        <f>IF(E39=500,IF(F39&lt;100,$E$15,F39*$E$15/100),IF(F39&lt;100,$E$16,F39*$E$16/100))</f>
        <v>46.961</v>
      </c>
      <c r="J39" s="423"/>
      <c r="K39" s="425"/>
      <c r="L39" s="22">
        <f>IF(D39="","",(K39-J39)*24)</f>
      </c>
      <c r="M39" s="23">
        <f>IF(D39="","",ROUND((K39-J39)*24*60,0))</f>
      </c>
      <c r="N39" s="427"/>
      <c r="O39" s="442">
        <f>IF(D39="","","--")</f>
      </c>
      <c r="P39" s="21">
        <f>IF(D39="","","NO")</f>
      </c>
      <c r="Q39" s="428">
        <f t="shared" si="6"/>
      </c>
      <c r="R39" s="443" t="str">
        <f>IF(N39="P",I39*H39*ROUND(M39/60,2)*0.01,"--")</f>
        <v>--</v>
      </c>
      <c r="S39" s="444" t="str">
        <f>IF(N39="RP",I39*H39*ROUND(M39/60,2)*0.01*O39/100,"--")</f>
        <v>--</v>
      </c>
      <c r="T39" s="429" t="str">
        <f>IF(AND(N39="F",Q39="NO"),I39*H39*IF(P39="SI",1.2,1),"--")</f>
        <v>--</v>
      </c>
      <c r="U39" s="430" t="str">
        <f>IF(AND(N39="F",M39&gt;=10),I39*H39*IF(P39="SI",1.2,1)*IF(M39&lt;=300,ROUND(M39/60,2),5),"--")</f>
        <v>--</v>
      </c>
      <c r="V39" s="431" t="str">
        <f>IF(AND(N39="F",M39&gt;300),(ROUND(M39/60,2)-5)*I39*H39*0.1*IF(P39="SI",1.2,1),"--")</f>
        <v>--</v>
      </c>
      <c r="W39" s="445" t="str">
        <f>IF(AND(N39="R",Q39="NO"),I39*H39*O39/100*IF(P39="SI",1.2,1),"--")</f>
        <v>--</v>
      </c>
      <c r="X39" s="446" t="str">
        <f>IF(AND(N39="R",M39&gt;=10),IF(M39&lt;=300,I39*H39*O39/100*IF(P39="SI",1.2,1)*ROUND(M39/60,2),5),"--")</f>
        <v>--</v>
      </c>
      <c r="Y39" s="447" t="str">
        <f>IF(AND(N39="R",M39&gt;300),(ROUND(M39/60,2)-5)*I39*H39*0.1*O39/100*IF(P39="SI",1.2,1),"--")</f>
        <v>--</v>
      </c>
      <c r="Z39" s="432" t="str">
        <f t="shared" si="18"/>
        <v>--</v>
      </c>
      <c r="AA39" s="433" t="str">
        <f t="shared" si="19"/>
        <v>--</v>
      </c>
      <c r="AB39" s="448">
        <f>IF(D39="","","SI")</f>
      </c>
      <c r="AC39" s="302">
        <f>SUM(R39:AA39)*IF(AB39="SI",1,2)</f>
        <v>0</v>
      </c>
      <c r="AD39" s="24">
        <f>IF(D39="","",AC39*$K$16)</f>
      </c>
      <c r="AE39" s="118"/>
    </row>
    <row r="40" spans="2:31" s="15" customFormat="1" ht="16.5" customHeight="1">
      <c r="B40" s="90"/>
      <c r="C40" s="417"/>
      <c r="D40" s="417"/>
      <c r="E40" s="441"/>
      <c r="F40" s="419"/>
      <c r="G40" s="440"/>
      <c r="H40" s="245">
        <f>IF(G40="A",200,IF(G40="B",60,20))</f>
        <v>20</v>
      </c>
      <c r="I40" s="386">
        <f>IF(E40=500,IF(F40&lt;100,$E$15,F40*$E$15/100),IF(F40&lt;100,$E$16,F40*$E$16/100))</f>
        <v>46.961</v>
      </c>
      <c r="J40" s="423"/>
      <c r="K40" s="425"/>
      <c r="L40" s="22">
        <f>IF(D40="","",(K40-J40)*24)</f>
      </c>
      <c r="M40" s="23">
        <f>IF(D40="","",ROUND((K40-J40)*24*60,0))</f>
      </c>
      <c r="N40" s="427"/>
      <c r="O40" s="442">
        <f>IF(D40="","","--")</f>
      </c>
      <c r="P40" s="21">
        <f>IF(D40="","","NO")</f>
      </c>
      <c r="Q40" s="428">
        <f t="shared" si="6"/>
      </c>
      <c r="R40" s="443" t="str">
        <f>IF(N40="P",I40*H40*ROUND(M40/60,2)*0.01,"--")</f>
        <v>--</v>
      </c>
      <c r="S40" s="444" t="str">
        <f>IF(N40="RP",I40*H40*ROUND(M40/60,2)*0.01*O40/100,"--")</f>
        <v>--</v>
      </c>
      <c r="T40" s="429" t="str">
        <f>IF(AND(N40="F",Q40="NO"),I40*H40*IF(P40="SI",1.2,1),"--")</f>
        <v>--</v>
      </c>
      <c r="U40" s="430" t="str">
        <f>IF(AND(N40="F",M40&gt;=10),I40*H40*IF(P40="SI",1.2,1)*IF(M40&lt;=300,ROUND(M40/60,2),5),"--")</f>
        <v>--</v>
      </c>
      <c r="V40" s="431" t="str">
        <f>IF(AND(N40="F",M40&gt;300),(ROUND(M40/60,2)-5)*I40*H40*0.1*IF(P40="SI",1.2,1),"--")</f>
        <v>--</v>
      </c>
      <c r="W40" s="445" t="str">
        <f>IF(AND(N40="R",Q40="NO"),I40*H40*O40/100*IF(P40="SI",1.2,1),"--")</f>
        <v>--</v>
      </c>
      <c r="X40" s="446" t="str">
        <f>IF(AND(N40="R",M40&gt;=10),IF(M40&lt;=300,I40*H40*O40/100*IF(P40="SI",1.2,1)*ROUND(M40/60,2),5),"--")</f>
        <v>--</v>
      </c>
      <c r="Y40" s="447" t="str">
        <f>IF(AND(N40="R",M40&gt;300),(ROUND(M40/60,2)-5)*I40*H40*0.1*O40/100*IF(P40="SI",1.2,1),"--")</f>
        <v>--</v>
      </c>
      <c r="Z40" s="432" t="str">
        <f t="shared" si="18"/>
        <v>--</v>
      </c>
      <c r="AA40" s="433" t="str">
        <f t="shared" si="19"/>
        <v>--</v>
      </c>
      <c r="AB40" s="448">
        <f>IF(D40="","","SI")</f>
      </c>
      <c r="AC40" s="302">
        <f>SUM(R40:AA40)*IF(AB40="SI",1,2)</f>
        <v>0</v>
      </c>
      <c r="AD40" s="24">
        <f>IF(D40="","",AC40*$K$16)</f>
      </c>
      <c r="AE40" s="118"/>
    </row>
    <row r="41" spans="2:31" s="15" customFormat="1" ht="16.5" customHeight="1">
      <c r="B41" s="90"/>
      <c r="C41" s="417"/>
      <c r="D41" s="417"/>
      <c r="E41" s="441"/>
      <c r="F41" s="419"/>
      <c r="G41" s="440"/>
      <c r="H41" s="245">
        <f>IF(G41="A",200,IF(G41="B",60,20))</f>
        <v>20</v>
      </c>
      <c r="I41" s="386">
        <f>IF(E41=500,IF(F41&lt;100,$E$15,F41*$E$15/100),IF(F41&lt;100,$E$16,F41*$E$16/100))</f>
        <v>46.961</v>
      </c>
      <c r="J41" s="423"/>
      <c r="K41" s="425"/>
      <c r="L41" s="22">
        <f>IF(D41="","",(K41-J41)*24)</f>
      </c>
      <c r="M41" s="23">
        <f>IF(D41="","",ROUND((K41-J41)*24*60,0))</f>
      </c>
      <c r="N41" s="427"/>
      <c r="O41" s="442">
        <f>IF(D41="","","--")</f>
      </c>
      <c r="P41" s="21">
        <f>IF(D41="","","NO")</f>
      </c>
      <c r="Q41" s="428">
        <f t="shared" si="6"/>
      </c>
      <c r="R41" s="443" t="str">
        <f>IF(N41="P",I41*H41*ROUND(M41/60,2)*0.01,"--")</f>
        <v>--</v>
      </c>
      <c r="S41" s="444" t="str">
        <f>IF(N41="RP",I41*H41*ROUND(M41/60,2)*0.01*O41/100,"--")</f>
        <v>--</v>
      </c>
      <c r="T41" s="429" t="str">
        <f>IF(AND(N41="F",Q41="NO"),I41*H41*IF(P41="SI",1.2,1),"--")</f>
        <v>--</v>
      </c>
      <c r="U41" s="430" t="str">
        <f>IF(AND(N41="F",M41&gt;=10),I41*H41*IF(P41="SI",1.2,1)*IF(M41&lt;=300,ROUND(M41/60,2),5),"--")</f>
        <v>--</v>
      </c>
      <c r="V41" s="431" t="str">
        <f>IF(AND(N41="F",M41&gt;300),(ROUND(M41/60,2)-5)*I41*H41*0.1*IF(P41="SI",1.2,1),"--")</f>
        <v>--</v>
      </c>
      <c r="W41" s="445" t="str">
        <f>IF(AND(N41="R",Q41="NO"),I41*H41*O41/100*IF(P41="SI",1.2,1),"--")</f>
        <v>--</v>
      </c>
      <c r="X41" s="446" t="str">
        <f>IF(AND(N41="R",M41&gt;=10),IF(M41&lt;=300,I41*H41*O41/100*IF(P41="SI",1.2,1)*ROUND(M41/60,2),5),"--")</f>
        <v>--</v>
      </c>
      <c r="Y41" s="447" t="str">
        <f>IF(AND(N41="R",M41&gt;300),(ROUND(M41/60,2)-5)*I41*H41*0.1*O41/100*IF(P41="SI",1.2,1),"--")</f>
        <v>--</v>
      </c>
      <c r="Z41" s="432" t="str">
        <f>IF(N41="RF",ROUND(M41/60,2)*I41*H41*0.1*IF(P41="SI",1.2,1),"--")</f>
        <v>--</v>
      </c>
      <c r="AA41" s="433" t="str">
        <f>IF(N41="RR",ROUND(M41/60,2)*I41*H41*0.1*O41/100*IF(P41="SI",1.2,1),"--")</f>
        <v>--</v>
      </c>
      <c r="AB41" s="448">
        <f>IF(D41="","","SI")</f>
      </c>
      <c r="AC41" s="302">
        <f>SUM(R41:AA41)*IF(AB41="SI",1,2)</f>
        <v>0</v>
      </c>
      <c r="AD41" s="24">
        <f>IF(D41="","",AC41*$K$16)</f>
      </c>
      <c r="AE41" s="118"/>
    </row>
    <row r="42" spans="2:31" s="15" customFormat="1" ht="16.5" customHeight="1" thickBot="1">
      <c r="B42" s="90"/>
      <c r="C42" s="420"/>
      <c r="D42" s="420"/>
      <c r="E42" s="421"/>
      <c r="F42" s="420"/>
      <c r="G42" s="422"/>
      <c r="H42" s="237"/>
      <c r="I42" s="274"/>
      <c r="J42" s="426"/>
      <c r="K42" s="426"/>
      <c r="L42" s="26"/>
      <c r="M42" s="26"/>
      <c r="N42" s="426"/>
      <c r="O42" s="434"/>
      <c r="P42" s="26"/>
      <c r="Q42" s="426"/>
      <c r="R42" s="449"/>
      <c r="S42" s="450"/>
      <c r="T42" s="435"/>
      <c r="U42" s="436"/>
      <c r="V42" s="437"/>
      <c r="W42" s="451"/>
      <c r="X42" s="452"/>
      <c r="Y42" s="453"/>
      <c r="Z42" s="438"/>
      <c r="AA42" s="439"/>
      <c r="AB42" s="454"/>
      <c r="AC42" s="303"/>
      <c r="AD42" s="27"/>
      <c r="AE42" s="118"/>
    </row>
    <row r="43" spans="2:31" s="15" customFormat="1" ht="16.5" customHeight="1" thickBot="1" thickTop="1">
      <c r="B43" s="90"/>
      <c r="C43" s="206" t="s">
        <v>48</v>
      </c>
      <c r="D43" s="207" t="s">
        <v>49</v>
      </c>
      <c r="E43" s="28"/>
      <c r="F43" s="1"/>
      <c r="G43" s="29"/>
      <c r="H43" s="1"/>
      <c r="I43" s="30"/>
      <c r="J43" s="30"/>
      <c r="K43" s="30"/>
      <c r="L43" s="30"/>
      <c r="M43" s="30"/>
      <c r="N43" s="30"/>
      <c r="O43" s="31"/>
      <c r="P43" s="30"/>
      <c r="Q43" s="30"/>
      <c r="R43" s="276">
        <f aca="true" t="shared" si="20" ref="R43:AA43">SUM(R20:R42)</f>
        <v>112.14247</v>
      </c>
      <c r="S43" s="282">
        <f t="shared" si="20"/>
        <v>0</v>
      </c>
      <c r="T43" s="286">
        <f t="shared" si="20"/>
        <v>0</v>
      </c>
      <c r="U43" s="287">
        <f t="shared" si="20"/>
        <v>0</v>
      </c>
      <c r="V43" s="288">
        <f t="shared" si="20"/>
        <v>0</v>
      </c>
      <c r="W43" s="296">
        <f t="shared" si="20"/>
        <v>0</v>
      </c>
      <c r="X43" s="297">
        <f t="shared" si="20"/>
        <v>0</v>
      </c>
      <c r="Y43" s="298">
        <f t="shared" si="20"/>
        <v>0</v>
      </c>
      <c r="Z43" s="266">
        <f t="shared" si="20"/>
        <v>0</v>
      </c>
      <c r="AA43" s="267">
        <f t="shared" si="20"/>
        <v>0</v>
      </c>
      <c r="AB43" s="32"/>
      <c r="AC43" s="300">
        <f>ROUND(SUM(AC20:AC42),2)</f>
        <v>112.14</v>
      </c>
      <c r="AD43" s="56">
        <f>ROUND(SUM(AD20:AD42),2)</f>
        <v>112.14</v>
      </c>
      <c r="AE43" s="118"/>
    </row>
    <row r="44" spans="2:31" s="210" customFormat="1" ht="9.75" thickTop="1">
      <c r="B44" s="211"/>
      <c r="C44" s="208"/>
      <c r="D44" s="209" t="s">
        <v>50</v>
      </c>
      <c r="E44" s="212"/>
      <c r="F44" s="213"/>
      <c r="G44" s="214"/>
      <c r="H44" s="213"/>
      <c r="I44" s="215"/>
      <c r="J44" s="215"/>
      <c r="K44" s="215"/>
      <c r="L44" s="215"/>
      <c r="M44" s="215"/>
      <c r="N44" s="215"/>
      <c r="O44" s="216"/>
      <c r="P44" s="215"/>
      <c r="Q44" s="215"/>
      <c r="R44" s="217"/>
      <c r="S44" s="217"/>
      <c r="T44" s="217"/>
      <c r="U44" s="217"/>
      <c r="V44" s="217"/>
      <c r="W44" s="217"/>
      <c r="X44" s="217"/>
      <c r="Y44" s="217"/>
      <c r="Z44" s="217"/>
      <c r="AA44" s="217"/>
      <c r="AB44" s="217"/>
      <c r="AC44" s="218"/>
      <c r="AD44" s="218"/>
      <c r="AE44" s="219"/>
    </row>
    <row r="45" spans="2:31" s="15" customFormat="1" ht="16.5" customHeight="1" thickBot="1">
      <c r="B45" s="119"/>
      <c r="C45" s="120"/>
      <c r="D45" s="120"/>
      <c r="E45" s="120"/>
      <c r="F45" s="120"/>
      <c r="G45" s="120"/>
      <c r="H45" s="120"/>
      <c r="I45" s="120"/>
      <c r="J45" s="120"/>
      <c r="K45" s="120"/>
      <c r="L45" s="120"/>
      <c r="M45" s="120"/>
      <c r="N45" s="120"/>
      <c r="O45" s="120"/>
      <c r="P45" s="120"/>
      <c r="Q45" s="120"/>
      <c r="R45" s="120"/>
      <c r="S45" s="120"/>
      <c r="T45" s="120"/>
      <c r="U45" s="120"/>
      <c r="V45" s="120"/>
      <c r="W45" s="120"/>
      <c r="X45" s="120"/>
      <c r="Y45" s="120"/>
      <c r="Z45" s="120"/>
      <c r="AA45" s="120"/>
      <c r="AB45" s="120"/>
      <c r="AC45" s="120"/>
      <c r="AD45" s="120"/>
      <c r="AE45" s="121"/>
    </row>
    <row r="46" spans="2:31" ht="16.5" customHeight="1" thickTop="1">
      <c r="B46" s="11"/>
      <c r="AE46" s="11"/>
    </row>
  </sheetData>
  <mergeCells count="1">
    <mergeCell ref="M14:Q14"/>
  </mergeCells>
  <printOptions/>
  <pageMargins left="0.3937007874015748" right="0.1968503937007874" top="0.7874015748031497" bottom="0.7874015748031497" header="0.5118110236220472" footer="0.5118110236220472"/>
  <pageSetup fitToHeight="1" fitToWidth="1" orientation="landscape" paperSize="9" scale="58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Hoja13">
    <pageSetUpPr fitToPage="1"/>
  </sheetPr>
  <dimension ref="A1:AG157"/>
  <sheetViews>
    <sheetView zoomScale="75" zoomScaleNormal="75" workbookViewId="0" topLeftCell="F1">
      <selection activeCell="P24" sqref="P24"/>
    </sheetView>
  </sheetViews>
  <sheetFormatPr defaultColWidth="11.421875" defaultRowHeight="12.75"/>
  <cols>
    <col min="1" max="2" width="15.7109375" style="0" customWidth="1"/>
    <col min="3" max="3" width="3.140625" style="0" customWidth="1"/>
    <col min="4" max="4" width="28.57421875" style="0" customWidth="1"/>
    <col min="5" max="5" width="19.7109375" style="0" customWidth="1"/>
    <col min="6" max="6" width="8.7109375" style="0" customWidth="1"/>
    <col min="7" max="7" width="11.140625" style="0" customWidth="1"/>
    <col min="8" max="8" width="13.7109375" style="0" hidden="1" customWidth="1"/>
    <col min="9" max="10" width="15.7109375" style="0" customWidth="1"/>
    <col min="11" max="14" width="9.7109375" style="0" customWidth="1"/>
    <col min="15" max="15" width="5.8515625" style="0" customWidth="1"/>
    <col min="16" max="16" width="7.00390625" style="0" customWidth="1"/>
    <col min="17" max="17" width="11.28125" style="0" hidden="1" customWidth="1"/>
    <col min="18" max="19" width="14.421875" style="0" hidden="1" customWidth="1"/>
    <col min="20" max="20" width="15.8515625" style="0" hidden="1" customWidth="1"/>
    <col min="21" max="25" width="15.421875" style="0" hidden="1" customWidth="1"/>
    <col min="26" max="26" width="8.7109375" style="0" customWidth="1"/>
    <col min="27" max="27" width="15.00390625" style="0" hidden="1" customWidth="1"/>
    <col min="28" max="29" width="15.7109375" style="0" customWidth="1"/>
  </cols>
  <sheetData>
    <row r="1" spans="1:29" s="58" customFormat="1" ht="26.25">
      <c r="A1" s="108"/>
      <c r="B1" s="108"/>
      <c r="C1" s="108"/>
      <c r="D1" s="108"/>
      <c r="E1" s="108"/>
      <c r="F1" s="108"/>
      <c r="G1" s="108"/>
      <c r="H1" s="108"/>
      <c r="I1" s="108"/>
      <c r="J1" s="108"/>
      <c r="K1" s="108"/>
      <c r="L1" s="108"/>
      <c r="M1" s="108"/>
      <c r="N1" s="108"/>
      <c r="O1" s="108"/>
      <c r="P1" s="108"/>
      <c r="Q1" s="108"/>
      <c r="R1" s="108"/>
      <c r="S1" s="108"/>
      <c r="T1" s="108"/>
      <c r="U1" s="108"/>
      <c r="V1" s="108"/>
      <c r="W1" s="108"/>
      <c r="X1" s="108"/>
      <c r="Y1" s="108"/>
      <c r="Z1" s="108"/>
      <c r="AA1" s="108"/>
      <c r="AB1" s="108"/>
      <c r="AC1" s="393"/>
    </row>
    <row r="2" spans="1:29" s="58" customFormat="1" ht="26.25">
      <c r="A2" s="108"/>
      <c r="B2" s="153" t="str">
        <f>+'tot-0105'!B2</f>
        <v>ANEXO I-2 a la Resolución ENRE N°           1127 /2006     .-</v>
      </c>
      <c r="C2" s="153"/>
      <c r="D2" s="153"/>
      <c r="E2" s="59"/>
      <c r="F2" s="153"/>
      <c r="G2" s="153"/>
      <c r="H2" s="153"/>
      <c r="I2" s="153"/>
      <c r="J2" s="153"/>
      <c r="K2" s="153"/>
      <c r="L2" s="153"/>
      <c r="M2" s="153"/>
      <c r="N2" s="153"/>
      <c r="O2" s="153"/>
      <c r="P2" s="153"/>
      <c r="Q2" s="153"/>
      <c r="R2" s="153"/>
      <c r="S2" s="153"/>
      <c r="T2" s="153"/>
      <c r="U2" s="153"/>
      <c r="V2" s="153"/>
      <c r="W2" s="153"/>
      <c r="X2" s="153"/>
      <c r="Y2" s="153"/>
      <c r="Z2" s="153"/>
      <c r="AA2" s="153"/>
      <c r="AB2" s="153"/>
      <c r="AC2" s="153"/>
    </row>
    <row r="3" spans="1:29" s="15" customFormat="1" ht="12.75">
      <c r="A3" s="42"/>
      <c r="B3" s="42"/>
      <c r="C3" s="42"/>
      <c r="D3" s="42"/>
      <c r="E3" s="42"/>
      <c r="F3" s="42"/>
      <c r="G3" s="42"/>
      <c r="H3" s="42"/>
      <c r="I3" s="42"/>
      <c r="J3" s="42"/>
      <c r="K3" s="42"/>
      <c r="L3" s="42"/>
      <c r="M3" s="42"/>
      <c r="N3" s="42"/>
      <c r="O3" s="42"/>
      <c r="P3" s="42"/>
      <c r="Q3" s="42"/>
      <c r="R3" s="42"/>
      <c r="S3" s="42"/>
      <c r="T3" s="42"/>
      <c r="U3" s="42"/>
      <c r="V3" s="42"/>
      <c r="W3" s="42"/>
      <c r="X3" s="42"/>
      <c r="Y3" s="42"/>
      <c r="Z3" s="42"/>
      <c r="AA3" s="42"/>
      <c r="AB3" s="42"/>
      <c r="AC3" s="42"/>
    </row>
    <row r="4" spans="1:29" s="65" customFormat="1" ht="11.25">
      <c r="A4" s="178" t="s">
        <v>58</v>
      </c>
      <c r="B4" s="179"/>
      <c r="C4" s="154"/>
      <c r="D4" s="154"/>
      <c r="E4" s="154"/>
      <c r="F4" s="154"/>
      <c r="G4" s="154"/>
      <c r="H4" s="154"/>
      <c r="I4" s="154"/>
      <c r="J4" s="154"/>
      <c r="K4" s="154"/>
      <c r="L4" s="154"/>
      <c r="M4" s="154"/>
      <c r="N4" s="154"/>
      <c r="O4" s="154"/>
      <c r="P4" s="154"/>
      <c r="Q4" s="154"/>
      <c r="R4" s="154"/>
      <c r="S4" s="154"/>
      <c r="T4" s="154"/>
      <c r="U4" s="154"/>
      <c r="V4" s="154"/>
      <c r="W4" s="154"/>
      <c r="X4" s="154"/>
      <c r="Y4" s="154"/>
      <c r="Z4" s="154"/>
      <c r="AA4" s="154"/>
      <c r="AB4" s="154"/>
      <c r="AC4" s="154"/>
    </row>
    <row r="5" spans="1:29" s="65" customFormat="1" ht="11.25">
      <c r="A5" s="178" t="s">
        <v>17</v>
      </c>
      <c r="B5" s="179"/>
      <c r="C5" s="154"/>
      <c r="D5" s="154"/>
      <c r="E5" s="154"/>
      <c r="F5" s="154"/>
      <c r="G5" s="154"/>
      <c r="H5" s="154"/>
      <c r="I5" s="154"/>
      <c r="J5" s="154"/>
      <c r="K5" s="154"/>
      <c r="L5" s="154"/>
      <c r="M5" s="154"/>
      <c r="N5" s="154"/>
      <c r="O5" s="154"/>
      <c r="P5" s="154"/>
      <c r="Q5" s="154"/>
      <c r="R5" s="154"/>
      <c r="S5" s="154"/>
      <c r="T5" s="154"/>
      <c r="U5" s="154"/>
      <c r="V5" s="154"/>
      <c r="W5" s="154"/>
      <c r="X5" s="154"/>
      <c r="Y5" s="154"/>
      <c r="Z5" s="154"/>
      <c r="AA5" s="154"/>
      <c r="AB5" s="154"/>
      <c r="AC5" s="154"/>
    </row>
    <row r="6" spans="1:29" s="15" customFormat="1" ht="13.5" thickBot="1">
      <c r="A6" s="42"/>
      <c r="B6" s="42"/>
      <c r="C6" s="42"/>
      <c r="D6" s="42"/>
      <c r="E6" s="42"/>
      <c r="F6" s="42"/>
      <c r="G6" s="42"/>
      <c r="H6" s="42"/>
      <c r="I6" s="42"/>
      <c r="J6" s="42"/>
      <c r="K6" s="42"/>
      <c r="L6" s="42"/>
      <c r="M6" s="42"/>
      <c r="N6" s="42"/>
      <c r="O6" s="42"/>
      <c r="P6" s="42"/>
      <c r="Q6" s="42"/>
      <c r="R6" s="42"/>
      <c r="S6" s="42"/>
      <c r="T6" s="42"/>
      <c r="U6" s="42"/>
      <c r="V6" s="42"/>
      <c r="W6" s="42"/>
      <c r="X6" s="42"/>
      <c r="Y6" s="42"/>
      <c r="Z6" s="42"/>
      <c r="AA6" s="42"/>
      <c r="AB6" s="42"/>
      <c r="AC6" s="42"/>
    </row>
    <row r="7" spans="1:29" s="15" customFormat="1" ht="13.5" thickTop="1">
      <c r="A7" s="42"/>
      <c r="B7" s="141"/>
      <c r="C7" s="142"/>
      <c r="D7" s="142"/>
      <c r="E7" s="142"/>
      <c r="F7" s="142"/>
      <c r="G7" s="142"/>
      <c r="H7" s="142"/>
      <c r="I7" s="142"/>
      <c r="J7" s="142"/>
      <c r="K7" s="142"/>
      <c r="L7" s="142"/>
      <c r="M7" s="142"/>
      <c r="N7" s="142"/>
      <c r="O7" s="142"/>
      <c r="P7" s="142"/>
      <c r="Q7" s="142"/>
      <c r="R7" s="142"/>
      <c r="S7" s="142"/>
      <c r="T7" s="142"/>
      <c r="U7" s="142"/>
      <c r="V7" s="142"/>
      <c r="W7" s="142"/>
      <c r="X7" s="142"/>
      <c r="Y7" s="142"/>
      <c r="Z7" s="142"/>
      <c r="AA7" s="142"/>
      <c r="AB7" s="142"/>
      <c r="AC7" s="112"/>
    </row>
    <row r="8" spans="2:33" s="9" customFormat="1" ht="20.25">
      <c r="B8" s="123"/>
      <c r="C8" s="10"/>
      <c r="D8" s="6" t="s">
        <v>27</v>
      </c>
      <c r="E8" s="10"/>
      <c r="F8" s="10"/>
      <c r="G8" s="10"/>
      <c r="H8" s="10"/>
      <c r="O8" s="10"/>
      <c r="P8" s="10"/>
      <c r="Q8" s="124"/>
      <c r="R8" s="124"/>
      <c r="S8" s="124"/>
      <c r="T8" s="10"/>
      <c r="U8" s="10"/>
      <c r="V8" s="10"/>
      <c r="W8" s="10"/>
      <c r="X8" s="10"/>
      <c r="Y8" s="10"/>
      <c r="Z8" s="10"/>
      <c r="AA8" s="10"/>
      <c r="AB8" s="391"/>
      <c r="AC8" s="125"/>
      <c r="AD8" s="10"/>
      <c r="AE8" s="10"/>
      <c r="AF8" s="391"/>
      <c r="AG8" s="391"/>
    </row>
    <row r="9" spans="1:29" s="15" customFormat="1" ht="12.75">
      <c r="A9" s="42"/>
      <c r="B9" s="143"/>
      <c r="C9" s="42"/>
      <c r="D9" s="43"/>
      <c r="E9" s="152"/>
      <c r="F9" s="42"/>
      <c r="G9" s="43"/>
      <c r="H9" s="42"/>
      <c r="I9" s="42"/>
      <c r="J9" s="42"/>
      <c r="K9" s="42"/>
      <c r="L9" s="42"/>
      <c r="M9" s="42"/>
      <c r="N9" s="42"/>
      <c r="O9" s="42"/>
      <c r="P9" s="42"/>
      <c r="Q9" s="42"/>
      <c r="R9" s="43"/>
      <c r="S9" s="43"/>
      <c r="T9" s="43"/>
      <c r="U9" s="43"/>
      <c r="V9" s="43"/>
      <c r="W9" s="43"/>
      <c r="X9" s="43"/>
      <c r="Y9" s="43"/>
      <c r="Z9" s="43"/>
      <c r="AA9" s="43"/>
      <c r="AB9" s="42"/>
      <c r="AC9" s="113"/>
    </row>
    <row r="10" spans="2:33" s="9" customFormat="1" ht="20.25">
      <c r="B10" s="123"/>
      <c r="C10" s="10"/>
      <c r="D10" s="6" t="s">
        <v>67</v>
      </c>
      <c r="E10" s="10"/>
      <c r="F10" s="10"/>
      <c r="G10" s="10"/>
      <c r="H10" s="10"/>
      <c r="O10" s="10"/>
      <c r="P10" s="10"/>
      <c r="Q10" s="124"/>
      <c r="R10" s="124"/>
      <c r="S10" s="124"/>
      <c r="T10" s="10"/>
      <c r="U10" s="10"/>
      <c r="V10" s="10"/>
      <c r="W10" s="10"/>
      <c r="X10" s="10"/>
      <c r="Y10" s="10"/>
      <c r="Z10" s="10"/>
      <c r="AA10" s="10"/>
      <c r="AB10" s="391"/>
      <c r="AC10" s="125"/>
      <c r="AD10" s="10"/>
      <c r="AE10" s="10"/>
      <c r="AF10" s="391"/>
      <c r="AG10" s="391"/>
    </row>
    <row r="11" spans="1:29" s="15" customFormat="1" ht="12.75">
      <c r="A11" s="42"/>
      <c r="B11" s="143"/>
      <c r="C11" s="42"/>
      <c r="D11" s="43"/>
      <c r="E11" s="43"/>
      <c r="F11" s="43"/>
      <c r="G11" s="144"/>
      <c r="H11" s="43"/>
      <c r="I11" s="43"/>
      <c r="J11" s="43"/>
      <c r="K11" s="43"/>
      <c r="L11" s="43"/>
      <c r="M11" s="42"/>
      <c r="N11" s="42"/>
      <c r="O11" s="42"/>
      <c r="P11" s="42"/>
      <c r="Q11" s="42"/>
      <c r="R11" s="43"/>
      <c r="S11" s="43"/>
      <c r="T11" s="43"/>
      <c r="U11" s="43"/>
      <c r="V11" s="43"/>
      <c r="W11" s="43"/>
      <c r="X11" s="43"/>
      <c r="Y11" s="43"/>
      <c r="Z11" s="43"/>
      <c r="AA11" s="43"/>
      <c r="AB11" s="42"/>
      <c r="AC11" s="113"/>
    </row>
    <row r="12" spans="1:29" s="14" customFormat="1" ht="19.5">
      <c r="A12" s="160"/>
      <c r="B12" s="161" t="str">
        <f>+'tot-0105'!B14</f>
        <v>Desde el 01 al 31 de mayo de 2004</v>
      </c>
      <c r="C12" s="162"/>
      <c r="D12" s="163"/>
      <c r="E12" s="163"/>
      <c r="F12" s="163"/>
      <c r="G12" s="163"/>
      <c r="H12" s="163"/>
      <c r="I12" s="163"/>
      <c r="J12" s="163"/>
      <c r="K12" s="163"/>
      <c r="L12" s="163"/>
      <c r="M12" s="162"/>
      <c r="N12" s="162"/>
      <c r="O12" s="162"/>
      <c r="P12" s="162"/>
      <c r="Q12" s="162"/>
      <c r="R12" s="163"/>
      <c r="S12" s="163"/>
      <c r="T12" s="163"/>
      <c r="U12" s="163"/>
      <c r="V12" s="163"/>
      <c r="W12" s="163"/>
      <c r="X12" s="163"/>
      <c r="Y12" s="163"/>
      <c r="Z12" s="163"/>
      <c r="AA12" s="163"/>
      <c r="AB12" s="164"/>
      <c r="AC12" s="165"/>
    </row>
    <row r="13" spans="1:29" s="15" customFormat="1" ht="13.5" thickBot="1">
      <c r="A13" s="42"/>
      <c r="B13" s="143"/>
      <c r="C13" s="42"/>
      <c r="D13" s="43"/>
      <c r="E13" s="43"/>
      <c r="F13" s="43"/>
      <c r="G13" s="144"/>
      <c r="H13" s="43"/>
      <c r="I13" s="43"/>
      <c r="J13" s="43"/>
      <c r="K13" s="43"/>
      <c r="L13" s="43"/>
      <c r="M13" s="42"/>
      <c r="N13" s="42"/>
      <c r="O13" s="42"/>
      <c r="P13" s="42"/>
      <c r="Q13" s="42"/>
      <c r="R13" s="43"/>
      <c r="S13" s="43"/>
      <c r="T13" s="43"/>
      <c r="U13" s="43"/>
      <c r="V13" s="43"/>
      <c r="W13" s="43"/>
      <c r="X13" s="43"/>
      <c r="Y13" s="43"/>
      <c r="Z13" s="43"/>
      <c r="AA13" s="43"/>
      <c r="AB13" s="42"/>
      <c r="AC13" s="113"/>
    </row>
    <row r="14" spans="1:29" s="15" customFormat="1" ht="16.5" customHeight="1" thickBot="1" thickTop="1">
      <c r="A14" s="42"/>
      <c r="B14" s="143"/>
      <c r="C14" s="42"/>
      <c r="D14" s="396" t="s">
        <v>88</v>
      </c>
      <c r="E14" s="397"/>
      <c r="F14" s="398">
        <v>0.154</v>
      </c>
      <c r="G14" s="144"/>
      <c r="H14" s="43"/>
      <c r="I14" s="43"/>
      <c r="J14" s="43"/>
      <c r="K14" s="43"/>
      <c r="L14" s="520" t="s">
        <v>82</v>
      </c>
      <c r="M14" s="521"/>
      <c r="N14" s="521"/>
      <c r="O14" s="521"/>
      <c r="P14" s="522"/>
      <c r="Q14" s="406" t="b">
        <f>AND(P15&lt;=0.82,P16&lt;=1.17)</f>
        <v>1</v>
      </c>
      <c r="R14" s="406" t="b">
        <f>AND(P15&gt;=1.17,P16&gt;=1.7)</f>
        <v>0</v>
      </c>
      <c r="S14" s="407">
        <f>((P16/1.17)+(P15/0.82))*0.852446393-1.454892785</f>
        <v>-1.454892785</v>
      </c>
      <c r="T14" s="43"/>
      <c r="U14" s="43"/>
      <c r="V14" s="43"/>
      <c r="W14" s="43"/>
      <c r="X14" s="43"/>
      <c r="Y14" s="43"/>
      <c r="Z14" s="43"/>
      <c r="AA14" s="43"/>
      <c r="AB14" s="42"/>
      <c r="AC14" s="113"/>
    </row>
    <row r="15" spans="1:29" s="15" customFormat="1" ht="16.5" customHeight="1" thickBot="1" thickTop="1">
      <c r="A15" s="42"/>
      <c r="B15" s="143"/>
      <c r="C15" s="42"/>
      <c r="D15" s="396" t="s">
        <v>87</v>
      </c>
      <c r="E15" s="397"/>
      <c r="F15" s="398">
        <v>0.059</v>
      </c>
      <c r="G15"/>
      <c r="H15" s="42"/>
      <c r="I15" s="42"/>
      <c r="J15" s="42"/>
      <c r="K15" s="42"/>
      <c r="L15" s="408" t="s">
        <v>83</v>
      </c>
      <c r="M15" s="409"/>
      <c r="N15" s="409"/>
      <c r="O15" s="409"/>
      <c r="P15" s="410">
        <v>0</v>
      </c>
      <c r="Q15" s="411"/>
      <c r="R15" s="406"/>
      <c r="S15" s="407"/>
      <c r="T15" s="43"/>
      <c r="U15" s="43"/>
      <c r="V15" s="43"/>
      <c r="W15" s="43"/>
      <c r="X15" s="43"/>
      <c r="Y15" s="43"/>
      <c r="Z15" s="43"/>
      <c r="AA15" s="43"/>
      <c r="AB15" s="42"/>
      <c r="AC15" s="113"/>
    </row>
    <row r="16" spans="1:29" s="15" customFormat="1" ht="16.5" customHeight="1" thickBot="1" thickTop="1">
      <c r="A16" s="42"/>
      <c r="B16" s="143"/>
      <c r="C16" s="42"/>
      <c r="D16" s="166" t="s">
        <v>60</v>
      </c>
      <c r="E16" s="167"/>
      <c r="F16" s="168">
        <v>200</v>
      </c>
      <c r="G16"/>
      <c r="H16" s="43"/>
      <c r="I16" s="230" t="s">
        <v>55</v>
      </c>
      <c r="J16" s="250">
        <f>4*P17</f>
        <v>1</v>
      </c>
      <c r="K16" s="43"/>
      <c r="L16" s="408" t="s">
        <v>84</v>
      </c>
      <c r="M16" s="409"/>
      <c r="N16" s="409"/>
      <c r="O16" s="409"/>
      <c r="P16" s="410">
        <v>0</v>
      </c>
      <c r="Q16" s="411"/>
      <c r="R16" s="406"/>
      <c r="S16" s="407"/>
      <c r="T16" s="43"/>
      <c r="U16" s="44"/>
      <c r="V16" s="44"/>
      <c r="W16" s="44"/>
      <c r="X16" s="44"/>
      <c r="Y16" s="44"/>
      <c r="Z16" s="44"/>
      <c r="AA16" s="42"/>
      <c r="AB16" s="42"/>
      <c r="AC16" s="113"/>
    </row>
    <row r="17" spans="1:29" s="15" customFormat="1" ht="16.5" customHeight="1" thickBot="1" thickTop="1">
      <c r="A17" s="42"/>
      <c r="B17" s="143"/>
      <c r="C17" s="42"/>
      <c r="D17" s="413"/>
      <c r="E17" s="414"/>
      <c r="F17" s="415"/>
      <c r="G17"/>
      <c r="H17" s="43"/>
      <c r="I17" s="230"/>
      <c r="J17" s="250"/>
      <c r="K17" s="43"/>
      <c r="L17" s="408" t="s">
        <v>85</v>
      </c>
      <c r="M17" s="409"/>
      <c r="N17" s="409"/>
      <c r="O17" s="409"/>
      <c r="P17" s="410">
        <f>IF(Q14=TRUE,0.25,IF(R14=TRUE,1,S14))</f>
        <v>0.25</v>
      </c>
      <c r="Q17" s="412"/>
      <c r="R17" s="412"/>
      <c r="S17" s="412"/>
      <c r="T17" s="43"/>
      <c r="U17" s="44"/>
      <c r="V17" s="44"/>
      <c r="W17" s="44"/>
      <c r="X17" s="44"/>
      <c r="Y17" s="44"/>
      <c r="Z17" s="44"/>
      <c r="AA17" s="42"/>
      <c r="AB17" s="42"/>
      <c r="AC17" s="113"/>
    </row>
    <row r="18" spans="1:29" s="15" customFormat="1" ht="16.5" customHeight="1" thickBot="1" thickTop="1">
      <c r="A18" s="42"/>
      <c r="B18" s="143"/>
      <c r="C18" s="42"/>
      <c r="D18" s="43"/>
      <c r="E18" s="43"/>
      <c r="F18" s="43"/>
      <c r="G18" s="145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43"/>
      <c r="U18" s="43"/>
      <c r="V18" s="43"/>
      <c r="W18" s="43"/>
      <c r="X18" s="43"/>
      <c r="Y18" s="43"/>
      <c r="Z18" s="43"/>
      <c r="AA18" s="43"/>
      <c r="AB18" s="42"/>
      <c r="AC18" s="113"/>
    </row>
    <row r="19" spans="1:29" s="15" customFormat="1" ht="33.75" customHeight="1" thickBot="1" thickTop="1">
      <c r="A19" s="42"/>
      <c r="B19" s="143"/>
      <c r="C19" s="169" t="s">
        <v>28</v>
      </c>
      <c r="D19" s="172" t="s">
        <v>61</v>
      </c>
      <c r="E19" s="170" t="s">
        <v>15</v>
      </c>
      <c r="F19" s="173" t="s">
        <v>62</v>
      </c>
      <c r="G19" s="174" t="s">
        <v>29</v>
      </c>
      <c r="H19" s="234" t="s">
        <v>33</v>
      </c>
      <c r="I19" s="170" t="s">
        <v>34</v>
      </c>
      <c r="J19" s="170" t="s">
        <v>35</v>
      </c>
      <c r="K19" s="172" t="s">
        <v>63</v>
      </c>
      <c r="L19" s="172" t="s">
        <v>37</v>
      </c>
      <c r="M19" s="136" t="s">
        <v>38</v>
      </c>
      <c r="N19" s="136" t="s">
        <v>39</v>
      </c>
      <c r="O19" s="171" t="s">
        <v>41</v>
      </c>
      <c r="P19" s="171" t="s">
        <v>64</v>
      </c>
      <c r="Q19" s="344" t="s">
        <v>32</v>
      </c>
      <c r="R19" s="311" t="s">
        <v>42</v>
      </c>
      <c r="S19" s="315" t="s">
        <v>43</v>
      </c>
      <c r="T19" s="231" t="s">
        <v>65</v>
      </c>
      <c r="U19" s="233"/>
      <c r="V19" s="325" t="s">
        <v>66</v>
      </c>
      <c r="W19" s="326"/>
      <c r="X19" s="334" t="s">
        <v>44</v>
      </c>
      <c r="Y19" s="338" t="s">
        <v>45</v>
      </c>
      <c r="Z19" s="138" t="s">
        <v>46</v>
      </c>
      <c r="AA19" s="254" t="s">
        <v>68</v>
      </c>
      <c r="AB19" s="174" t="s">
        <v>47</v>
      </c>
      <c r="AC19" s="113"/>
    </row>
    <row r="20" spans="1:29" s="15" customFormat="1" ht="16.5" customHeight="1" thickTop="1">
      <c r="A20" s="42"/>
      <c r="B20" s="143"/>
      <c r="C20" s="146"/>
      <c r="D20" s="146"/>
      <c r="E20" s="146"/>
      <c r="F20" s="146"/>
      <c r="G20" s="147"/>
      <c r="H20" s="242"/>
      <c r="I20" s="146"/>
      <c r="J20" s="146"/>
      <c r="K20" s="146"/>
      <c r="L20" s="146"/>
      <c r="M20" s="146"/>
      <c r="N20" s="16"/>
      <c r="O20" s="148"/>
      <c r="P20" s="146"/>
      <c r="Q20" s="345"/>
      <c r="R20" s="312"/>
      <c r="S20" s="316"/>
      <c r="T20" s="319"/>
      <c r="U20" s="320"/>
      <c r="V20" s="327"/>
      <c r="W20" s="328"/>
      <c r="X20" s="335"/>
      <c r="Y20" s="339"/>
      <c r="Z20" s="148"/>
      <c r="AA20" s="375"/>
      <c r="AB20" s="374"/>
      <c r="AC20" s="113"/>
    </row>
    <row r="21" spans="1:29" s="15" customFormat="1" ht="16.5" customHeight="1">
      <c r="A21" s="42"/>
      <c r="B21" s="143"/>
      <c r="C21" s="35"/>
      <c r="D21" s="35"/>
      <c r="E21" s="35"/>
      <c r="F21" s="35"/>
      <c r="G21" s="36"/>
      <c r="H21" s="243"/>
      <c r="I21" s="518"/>
      <c r="J21" s="518"/>
      <c r="K21" s="35"/>
      <c r="L21" s="35"/>
      <c r="M21" s="35"/>
      <c r="N21" s="17"/>
      <c r="O21" s="37"/>
      <c r="P21" s="35"/>
      <c r="Q21" s="342"/>
      <c r="R21" s="313"/>
      <c r="S21" s="317"/>
      <c r="T21" s="321"/>
      <c r="U21" s="322"/>
      <c r="V21" s="329"/>
      <c r="W21" s="330"/>
      <c r="X21" s="336"/>
      <c r="Y21" s="340"/>
      <c r="Z21" s="37"/>
      <c r="AA21" s="367"/>
      <c r="AB21" s="346"/>
      <c r="AC21" s="113"/>
    </row>
    <row r="22" spans="1:29" s="15" customFormat="1" ht="16.5" customHeight="1">
      <c r="A22" s="42"/>
      <c r="B22" s="143"/>
      <c r="C22" s="470" t="s">
        <v>90</v>
      </c>
      <c r="D22" s="35" t="s">
        <v>6</v>
      </c>
      <c r="E22" s="35" t="s">
        <v>4</v>
      </c>
      <c r="F22" s="35">
        <v>300</v>
      </c>
      <c r="G22" s="36" t="s">
        <v>7</v>
      </c>
      <c r="H22" s="388">
        <f>IF(D22="RINCÓN",F22*$F$15,F22*$F$14)</f>
        <v>17.7</v>
      </c>
      <c r="I22" s="518">
        <v>38116.30625</v>
      </c>
      <c r="J22" s="518">
        <v>38116.71527777778</v>
      </c>
      <c r="K22" s="252">
        <f>IF(D22="","",(J22-I22)*24)</f>
        <v>9.816666666709352</v>
      </c>
      <c r="L22" s="253">
        <f>IF(D22="","",ROUND((J22-I22)*24*60,0))</f>
        <v>589</v>
      </c>
      <c r="M22" s="471" t="s">
        <v>100</v>
      </c>
      <c r="N22" s="442" t="str">
        <f>IF(D22="","","--")</f>
        <v>--</v>
      </c>
      <c r="O22" s="472" t="str">
        <f>IF(D22="","",IF(OR(M22="P",M22="RP"),"--","NO"))</f>
        <v>--</v>
      </c>
      <c r="P22" s="473" t="str">
        <f>IF(D22="","","NO")</f>
        <v>NO</v>
      </c>
      <c r="Q22" s="474">
        <f>$F$16*IF(OR(M22="P",M22="RP"),0.1,1)*IF(P22="SI",1,0.1)</f>
        <v>2</v>
      </c>
      <c r="R22" s="475">
        <f>IF(M22="P",H22*Q22*ROUND(L22/60,2),"--")</f>
        <v>347.628</v>
      </c>
      <c r="S22" s="476" t="str">
        <f>IF(M22="RP",H22*Q22*N22/100*ROUND(L22/60,2),"--")</f>
        <v>--</v>
      </c>
      <c r="T22" s="477" t="str">
        <f>IF(AND(M22="F",O22="NO"),H22*Q22,"--")</f>
        <v>--</v>
      </c>
      <c r="U22" s="478" t="str">
        <f>IF(M22="F",H22*Q22*ROUND(L22/60,2),"--")</f>
        <v>--</v>
      </c>
      <c r="V22" s="479" t="str">
        <f>IF(AND(M22="R",O22="NO"),H22*Q22*N22/100,"--")</f>
        <v>--</v>
      </c>
      <c r="W22" s="480" t="str">
        <f>IF(M22="R",H22*Q22*N22/100*ROUND(L22/60,2),"--")</f>
        <v>--</v>
      </c>
      <c r="X22" s="481" t="str">
        <f>IF(M22="RF",H22*Q22*ROUND(L22/60,2),"--")</f>
        <v>--</v>
      </c>
      <c r="Y22" s="482" t="str">
        <f>IF(M22="RR",H22*Q22*N22/100*ROUND(L22/60,2),"--")</f>
        <v>--</v>
      </c>
      <c r="Z22" s="483" t="str">
        <f>IF(D22="","","SI")</f>
        <v>SI</v>
      </c>
      <c r="AA22" s="368">
        <f>SUM(R22:Y22)*IF(Z22="SI",1,2)</f>
        <v>347.628</v>
      </c>
      <c r="AB22" s="255">
        <f>IF(D22="","",AA22*$J$16)</f>
        <v>347.628</v>
      </c>
      <c r="AC22" s="113"/>
    </row>
    <row r="23" spans="1:29" s="15" customFormat="1" ht="16.5" customHeight="1">
      <c r="A23" s="42"/>
      <c r="B23" s="143"/>
      <c r="C23" s="418"/>
      <c r="D23" s="455"/>
      <c r="E23" s="456"/>
      <c r="F23" s="457"/>
      <c r="G23" s="458"/>
      <c r="H23" s="388">
        <f aca="true" t="shared" si="0" ref="H23:H41">IF(D23="RINCÓN",F23*$F$15,F23*$F$14)</f>
        <v>0</v>
      </c>
      <c r="I23" s="464"/>
      <c r="J23" s="464"/>
      <c r="K23" s="252">
        <f aca="true" t="shared" si="1" ref="K23:K38">IF(D23="","",(J23-I23)*24)</f>
      </c>
      <c r="L23" s="253">
        <f aca="true" t="shared" si="2" ref="L23:L38">IF(D23="","",ROUND((J23-I23)*24*60,0))</f>
      </c>
      <c r="M23" s="466"/>
      <c r="N23" s="442">
        <f aca="true" t="shared" si="3" ref="N23:N38">IF(D23="","","--")</f>
      </c>
      <c r="O23" s="472">
        <f aca="true" t="shared" si="4" ref="O23:O41">IF(D23="","",IF(OR(M23="P",M23="RP"),"--","NO"))</f>
      </c>
      <c r="P23" s="473">
        <f aca="true" t="shared" si="5" ref="P23:P38">IF(D23="","","NO")</f>
      </c>
      <c r="Q23" s="474">
        <f aca="true" t="shared" si="6" ref="Q23:Q38">$F$16*IF(OR(M23="P",M23="RP"),0.1,1)*IF(P23="SI",1,0.1)</f>
        <v>20</v>
      </c>
      <c r="R23" s="475" t="str">
        <f aca="true" t="shared" si="7" ref="R23:R38">IF(M23="P",H23*Q23*ROUND(L23/60,2),"--")</f>
        <v>--</v>
      </c>
      <c r="S23" s="476" t="str">
        <f aca="true" t="shared" si="8" ref="S23:S38">IF(M23="RP",H23*Q23*N23/100*ROUND(L23/60,2),"--")</f>
        <v>--</v>
      </c>
      <c r="T23" s="477" t="str">
        <f aca="true" t="shared" si="9" ref="T23:T38">IF(AND(M23="F",O23="NO"),H23*Q23,"--")</f>
        <v>--</v>
      </c>
      <c r="U23" s="478" t="str">
        <f aca="true" t="shared" si="10" ref="U23:U38">IF(M23="F",H23*Q23*ROUND(L23/60,2),"--")</f>
        <v>--</v>
      </c>
      <c r="V23" s="479" t="str">
        <f aca="true" t="shared" si="11" ref="V23:V38">IF(AND(M23="R",O23="NO"),H23*Q23*N23/100,"--")</f>
        <v>--</v>
      </c>
      <c r="W23" s="480" t="str">
        <f aca="true" t="shared" si="12" ref="W23:W38">IF(M23="R",H23*Q23*N23/100*ROUND(L23/60,2),"--")</f>
        <v>--</v>
      </c>
      <c r="X23" s="481" t="str">
        <f aca="true" t="shared" si="13" ref="X23:X38">IF(M23="RF",H23*Q23*ROUND(L23/60,2),"--")</f>
        <v>--</v>
      </c>
      <c r="Y23" s="482" t="str">
        <f aca="true" t="shared" si="14" ref="Y23:Y38">IF(M23="RR",H23*Q23*N23/100*ROUND(L23/60,2),"--")</f>
        <v>--</v>
      </c>
      <c r="Z23" s="483">
        <f aca="true" t="shared" si="15" ref="Z23:Z38">IF(D23="","","SI")</f>
      </c>
      <c r="AA23" s="368">
        <f aca="true" t="shared" si="16" ref="AA23:AA38">SUM(R23:Y23)*IF(Z23="SI",1,2)</f>
        <v>0</v>
      </c>
      <c r="AB23" s="255">
        <f aca="true" t="shared" si="17" ref="AB23:AB38">IF(D23="","",AA23*$J$16)</f>
      </c>
      <c r="AC23" s="113"/>
    </row>
    <row r="24" spans="1:29" s="15" customFormat="1" ht="16.5" customHeight="1">
      <c r="A24" s="42"/>
      <c r="B24" s="143"/>
      <c r="C24" s="418"/>
      <c r="D24" s="455"/>
      <c r="E24" s="456"/>
      <c r="F24" s="457"/>
      <c r="G24" s="458"/>
      <c r="H24" s="388">
        <f t="shared" si="0"/>
        <v>0</v>
      </c>
      <c r="I24" s="464"/>
      <c r="J24" s="464"/>
      <c r="K24" s="252">
        <f t="shared" si="1"/>
      </c>
      <c r="L24" s="253">
        <f t="shared" si="2"/>
      </c>
      <c r="M24" s="466"/>
      <c r="N24" s="442">
        <f t="shared" si="3"/>
      </c>
      <c r="O24" s="472">
        <f t="shared" si="4"/>
      </c>
      <c r="P24" s="473">
        <f t="shared" si="5"/>
      </c>
      <c r="Q24" s="474">
        <f t="shared" si="6"/>
        <v>20</v>
      </c>
      <c r="R24" s="475" t="str">
        <f t="shared" si="7"/>
        <v>--</v>
      </c>
      <c r="S24" s="476" t="str">
        <f t="shared" si="8"/>
        <v>--</v>
      </c>
      <c r="T24" s="477" t="str">
        <f t="shared" si="9"/>
        <v>--</v>
      </c>
      <c r="U24" s="478" t="str">
        <f t="shared" si="10"/>
        <v>--</v>
      </c>
      <c r="V24" s="479" t="str">
        <f t="shared" si="11"/>
        <v>--</v>
      </c>
      <c r="W24" s="480" t="str">
        <f t="shared" si="12"/>
        <v>--</v>
      </c>
      <c r="X24" s="481" t="str">
        <f t="shared" si="13"/>
        <v>--</v>
      </c>
      <c r="Y24" s="482" t="str">
        <f t="shared" si="14"/>
        <v>--</v>
      </c>
      <c r="Z24" s="483">
        <f t="shared" si="15"/>
      </c>
      <c r="AA24" s="368">
        <f t="shared" si="16"/>
        <v>0</v>
      </c>
      <c r="AB24" s="255">
        <f t="shared" si="17"/>
      </c>
      <c r="AC24" s="113"/>
    </row>
    <row r="25" spans="1:29" s="15" customFormat="1" ht="16.5" customHeight="1">
      <c r="A25" s="42"/>
      <c r="B25" s="143"/>
      <c r="C25" s="418"/>
      <c r="D25" s="455"/>
      <c r="E25" s="456"/>
      <c r="F25" s="457"/>
      <c r="G25" s="458"/>
      <c r="H25" s="388">
        <f t="shared" si="0"/>
        <v>0</v>
      </c>
      <c r="I25" s="464"/>
      <c r="J25" s="464"/>
      <c r="K25" s="252">
        <f t="shared" si="1"/>
      </c>
      <c r="L25" s="253">
        <f t="shared" si="2"/>
      </c>
      <c r="M25" s="466"/>
      <c r="N25" s="442">
        <f t="shared" si="3"/>
      </c>
      <c r="O25" s="472">
        <f t="shared" si="4"/>
      </c>
      <c r="P25" s="473">
        <f t="shared" si="5"/>
      </c>
      <c r="Q25" s="474">
        <f t="shared" si="6"/>
        <v>20</v>
      </c>
      <c r="R25" s="475" t="str">
        <f t="shared" si="7"/>
        <v>--</v>
      </c>
      <c r="S25" s="476" t="str">
        <f t="shared" si="8"/>
        <v>--</v>
      </c>
      <c r="T25" s="477" t="str">
        <f t="shared" si="9"/>
        <v>--</v>
      </c>
      <c r="U25" s="478" t="str">
        <f t="shared" si="10"/>
        <v>--</v>
      </c>
      <c r="V25" s="479" t="str">
        <f t="shared" si="11"/>
        <v>--</v>
      </c>
      <c r="W25" s="480" t="str">
        <f t="shared" si="12"/>
        <v>--</v>
      </c>
      <c r="X25" s="481" t="str">
        <f t="shared" si="13"/>
        <v>--</v>
      </c>
      <c r="Y25" s="482" t="str">
        <f t="shared" si="14"/>
        <v>--</v>
      </c>
      <c r="Z25" s="483">
        <f t="shared" si="15"/>
      </c>
      <c r="AA25" s="368">
        <f t="shared" si="16"/>
        <v>0</v>
      </c>
      <c r="AB25" s="255">
        <f t="shared" si="17"/>
      </c>
      <c r="AC25" s="113"/>
    </row>
    <row r="26" spans="1:29" s="15" customFormat="1" ht="16.5" customHeight="1">
      <c r="A26" s="42"/>
      <c r="B26" s="143"/>
      <c r="C26" s="418"/>
      <c r="D26" s="455"/>
      <c r="E26" s="456"/>
      <c r="F26" s="457"/>
      <c r="G26" s="458"/>
      <c r="H26" s="388">
        <f t="shared" si="0"/>
        <v>0</v>
      </c>
      <c r="I26" s="464"/>
      <c r="J26" s="464"/>
      <c r="K26" s="252">
        <f t="shared" si="1"/>
      </c>
      <c r="L26" s="253">
        <f t="shared" si="2"/>
      </c>
      <c r="M26" s="466"/>
      <c r="N26" s="442">
        <f t="shared" si="3"/>
      </c>
      <c r="O26" s="472">
        <f t="shared" si="4"/>
      </c>
      <c r="P26" s="473">
        <f t="shared" si="5"/>
      </c>
      <c r="Q26" s="474">
        <f t="shared" si="6"/>
        <v>20</v>
      </c>
      <c r="R26" s="475" t="str">
        <f t="shared" si="7"/>
        <v>--</v>
      </c>
      <c r="S26" s="476" t="str">
        <f t="shared" si="8"/>
        <v>--</v>
      </c>
      <c r="T26" s="477" t="str">
        <f t="shared" si="9"/>
        <v>--</v>
      </c>
      <c r="U26" s="478" t="str">
        <f t="shared" si="10"/>
        <v>--</v>
      </c>
      <c r="V26" s="479" t="str">
        <f t="shared" si="11"/>
        <v>--</v>
      </c>
      <c r="W26" s="480" t="str">
        <f t="shared" si="12"/>
        <v>--</v>
      </c>
      <c r="X26" s="481" t="str">
        <f t="shared" si="13"/>
        <v>--</v>
      </c>
      <c r="Y26" s="482" t="str">
        <f t="shared" si="14"/>
        <v>--</v>
      </c>
      <c r="Z26" s="483">
        <f t="shared" si="15"/>
      </c>
      <c r="AA26" s="368">
        <f t="shared" si="16"/>
        <v>0</v>
      </c>
      <c r="AB26" s="255">
        <f t="shared" si="17"/>
      </c>
      <c r="AC26" s="113"/>
    </row>
    <row r="27" spans="1:29" s="15" customFormat="1" ht="16.5" customHeight="1">
      <c r="A27" s="42"/>
      <c r="B27" s="143"/>
      <c r="C27" s="418"/>
      <c r="D27" s="455"/>
      <c r="E27" s="456"/>
      <c r="F27" s="457"/>
      <c r="G27" s="458"/>
      <c r="H27" s="388">
        <f t="shared" si="0"/>
        <v>0</v>
      </c>
      <c r="I27" s="464"/>
      <c r="J27" s="464"/>
      <c r="K27" s="252">
        <f t="shared" si="1"/>
      </c>
      <c r="L27" s="253">
        <f t="shared" si="2"/>
      </c>
      <c r="M27" s="466"/>
      <c r="N27" s="442">
        <f t="shared" si="3"/>
      </c>
      <c r="O27" s="472">
        <f t="shared" si="4"/>
      </c>
      <c r="P27" s="473">
        <f t="shared" si="5"/>
      </c>
      <c r="Q27" s="474">
        <f t="shared" si="6"/>
        <v>20</v>
      </c>
      <c r="R27" s="475" t="str">
        <f t="shared" si="7"/>
        <v>--</v>
      </c>
      <c r="S27" s="476" t="str">
        <f t="shared" si="8"/>
        <v>--</v>
      </c>
      <c r="T27" s="477" t="str">
        <f t="shared" si="9"/>
        <v>--</v>
      </c>
      <c r="U27" s="478" t="str">
        <f t="shared" si="10"/>
        <v>--</v>
      </c>
      <c r="V27" s="479" t="str">
        <f t="shared" si="11"/>
        <v>--</v>
      </c>
      <c r="W27" s="480" t="str">
        <f t="shared" si="12"/>
        <v>--</v>
      </c>
      <c r="X27" s="481" t="str">
        <f t="shared" si="13"/>
        <v>--</v>
      </c>
      <c r="Y27" s="482" t="str">
        <f t="shared" si="14"/>
        <v>--</v>
      </c>
      <c r="Z27" s="483">
        <f t="shared" si="15"/>
      </c>
      <c r="AA27" s="368">
        <f t="shared" si="16"/>
        <v>0</v>
      </c>
      <c r="AB27" s="255">
        <f t="shared" si="17"/>
      </c>
      <c r="AC27" s="113"/>
    </row>
    <row r="28" spans="1:30" s="15" customFormat="1" ht="16.5" customHeight="1">
      <c r="A28" s="42"/>
      <c r="B28" s="143"/>
      <c r="C28" s="418"/>
      <c r="D28" s="455"/>
      <c r="E28" s="456"/>
      <c r="F28" s="457"/>
      <c r="G28" s="458"/>
      <c r="H28" s="388">
        <f t="shared" si="0"/>
        <v>0</v>
      </c>
      <c r="I28" s="464"/>
      <c r="J28" s="464"/>
      <c r="K28" s="252">
        <f t="shared" si="1"/>
      </c>
      <c r="L28" s="253">
        <f t="shared" si="2"/>
      </c>
      <c r="M28" s="466"/>
      <c r="N28" s="442">
        <f t="shared" si="3"/>
      </c>
      <c r="O28" s="472">
        <f t="shared" si="4"/>
      </c>
      <c r="P28" s="473">
        <f t="shared" si="5"/>
      </c>
      <c r="Q28" s="474">
        <f t="shared" si="6"/>
        <v>20</v>
      </c>
      <c r="R28" s="475" t="str">
        <f t="shared" si="7"/>
        <v>--</v>
      </c>
      <c r="S28" s="476" t="str">
        <f t="shared" si="8"/>
        <v>--</v>
      </c>
      <c r="T28" s="477" t="str">
        <f t="shared" si="9"/>
        <v>--</v>
      </c>
      <c r="U28" s="478" t="str">
        <f t="shared" si="10"/>
        <v>--</v>
      </c>
      <c r="V28" s="479" t="str">
        <f t="shared" si="11"/>
        <v>--</v>
      </c>
      <c r="W28" s="480" t="str">
        <f t="shared" si="12"/>
        <v>--</v>
      </c>
      <c r="X28" s="481" t="str">
        <f t="shared" si="13"/>
        <v>--</v>
      </c>
      <c r="Y28" s="482" t="str">
        <f t="shared" si="14"/>
        <v>--</v>
      </c>
      <c r="Z28" s="483">
        <f t="shared" si="15"/>
      </c>
      <c r="AA28" s="368">
        <f t="shared" si="16"/>
        <v>0</v>
      </c>
      <c r="AB28" s="255">
        <f t="shared" si="17"/>
      </c>
      <c r="AC28" s="113"/>
      <c r="AD28" s="43"/>
    </row>
    <row r="29" spans="1:29" s="15" customFormat="1" ht="16.5" customHeight="1">
      <c r="A29" s="42"/>
      <c r="B29" s="143"/>
      <c r="C29" s="418"/>
      <c r="D29" s="455"/>
      <c r="E29" s="456"/>
      <c r="F29" s="457"/>
      <c r="G29" s="458"/>
      <c r="H29" s="388">
        <f t="shared" si="0"/>
        <v>0</v>
      </c>
      <c r="I29" s="464"/>
      <c r="J29" s="464"/>
      <c r="K29" s="252">
        <f t="shared" si="1"/>
      </c>
      <c r="L29" s="253">
        <f t="shared" si="2"/>
      </c>
      <c r="M29" s="466"/>
      <c r="N29" s="442">
        <f t="shared" si="3"/>
      </c>
      <c r="O29" s="472">
        <f t="shared" si="4"/>
      </c>
      <c r="P29" s="473">
        <f t="shared" si="5"/>
      </c>
      <c r="Q29" s="474">
        <f t="shared" si="6"/>
        <v>20</v>
      </c>
      <c r="R29" s="475" t="str">
        <f t="shared" si="7"/>
        <v>--</v>
      </c>
      <c r="S29" s="476" t="str">
        <f t="shared" si="8"/>
        <v>--</v>
      </c>
      <c r="T29" s="477" t="str">
        <f t="shared" si="9"/>
        <v>--</v>
      </c>
      <c r="U29" s="478" t="str">
        <f t="shared" si="10"/>
        <v>--</v>
      </c>
      <c r="V29" s="479" t="str">
        <f t="shared" si="11"/>
        <v>--</v>
      </c>
      <c r="W29" s="480" t="str">
        <f t="shared" si="12"/>
        <v>--</v>
      </c>
      <c r="X29" s="481" t="str">
        <f t="shared" si="13"/>
        <v>--</v>
      </c>
      <c r="Y29" s="482" t="str">
        <f t="shared" si="14"/>
        <v>--</v>
      </c>
      <c r="Z29" s="483">
        <f t="shared" si="15"/>
      </c>
      <c r="AA29" s="368">
        <f t="shared" si="16"/>
        <v>0</v>
      </c>
      <c r="AB29" s="255">
        <f t="shared" si="17"/>
      </c>
      <c r="AC29" s="113"/>
    </row>
    <row r="30" spans="1:29" s="15" customFormat="1" ht="16.5" customHeight="1">
      <c r="A30" s="42"/>
      <c r="B30" s="143"/>
      <c r="C30" s="418"/>
      <c r="D30" s="455"/>
      <c r="E30" s="456"/>
      <c r="F30" s="457"/>
      <c r="G30" s="458"/>
      <c r="H30" s="388">
        <f t="shared" si="0"/>
        <v>0</v>
      </c>
      <c r="I30" s="464"/>
      <c r="J30" s="464"/>
      <c r="K30" s="252">
        <f t="shared" si="1"/>
      </c>
      <c r="L30" s="253">
        <f t="shared" si="2"/>
      </c>
      <c r="M30" s="466"/>
      <c r="N30" s="442">
        <f t="shared" si="3"/>
      </c>
      <c r="O30" s="472">
        <f t="shared" si="4"/>
      </c>
      <c r="P30" s="473">
        <f t="shared" si="5"/>
      </c>
      <c r="Q30" s="474">
        <f t="shared" si="6"/>
        <v>20</v>
      </c>
      <c r="R30" s="475" t="str">
        <f t="shared" si="7"/>
        <v>--</v>
      </c>
      <c r="S30" s="476" t="str">
        <f t="shared" si="8"/>
        <v>--</v>
      </c>
      <c r="T30" s="477" t="str">
        <f t="shared" si="9"/>
        <v>--</v>
      </c>
      <c r="U30" s="478" t="str">
        <f t="shared" si="10"/>
        <v>--</v>
      </c>
      <c r="V30" s="479" t="str">
        <f t="shared" si="11"/>
        <v>--</v>
      </c>
      <c r="W30" s="480" t="str">
        <f t="shared" si="12"/>
        <v>--</v>
      </c>
      <c r="X30" s="481" t="str">
        <f t="shared" si="13"/>
        <v>--</v>
      </c>
      <c r="Y30" s="482" t="str">
        <f t="shared" si="14"/>
        <v>--</v>
      </c>
      <c r="Z30" s="483">
        <f t="shared" si="15"/>
      </c>
      <c r="AA30" s="368">
        <f t="shared" si="16"/>
        <v>0</v>
      </c>
      <c r="AB30" s="255">
        <f t="shared" si="17"/>
      </c>
      <c r="AC30" s="113"/>
    </row>
    <row r="31" spans="1:29" s="15" customFormat="1" ht="16.5" customHeight="1">
      <c r="A31" s="42"/>
      <c r="B31" s="143"/>
      <c r="C31" s="418"/>
      <c r="D31" s="455"/>
      <c r="E31" s="456"/>
      <c r="F31" s="457"/>
      <c r="G31" s="458"/>
      <c r="H31" s="388">
        <f t="shared" si="0"/>
        <v>0</v>
      </c>
      <c r="I31" s="464"/>
      <c r="J31" s="464"/>
      <c r="K31" s="252">
        <f t="shared" si="1"/>
      </c>
      <c r="L31" s="253">
        <f t="shared" si="2"/>
      </c>
      <c r="M31" s="466"/>
      <c r="N31" s="442">
        <f t="shared" si="3"/>
      </c>
      <c r="O31" s="472">
        <f t="shared" si="4"/>
      </c>
      <c r="P31" s="473">
        <f t="shared" si="5"/>
      </c>
      <c r="Q31" s="474">
        <f t="shared" si="6"/>
        <v>20</v>
      </c>
      <c r="R31" s="475" t="str">
        <f t="shared" si="7"/>
        <v>--</v>
      </c>
      <c r="S31" s="476" t="str">
        <f t="shared" si="8"/>
        <v>--</v>
      </c>
      <c r="T31" s="477" t="str">
        <f t="shared" si="9"/>
        <v>--</v>
      </c>
      <c r="U31" s="478" t="str">
        <f t="shared" si="10"/>
        <v>--</v>
      </c>
      <c r="V31" s="479" t="str">
        <f t="shared" si="11"/>
        <v>--</v>
      </c>
      <c r="W31" s="480" t="str">
        <f t="shared" si="12"/>
        <v>--</v>
      </c>
      <c r="X31" s="481" t="str">
        <f t="shared" si="13"/>
        <v>--</v>
      </c>
      <c r="Y31" s="482" t="str">
        <f t="shared" si="14"/>
        <v>--</v>
      </c>
      <c r="Z31" s="483">
        <f t="shared" si="15"/>
      </c>
      <c r="AA31" s="368">
        <f t="shared" si="16"/>
        <v>0</v>
      </c>
      <c r="AB31" s="255">
        <f t="shared" si="17"/>
      </c>
      <c r="AC31" s="113"/>
    </row>
    <row r="32" spans="1:29" s="15" customFormat="1" ht="16.5" customHeight="1">
      <c r="A32" s="42"/>
      <c r="B32" s="143"/>
      <c r="C32" s="418"/>
      <c r="D32" s="455"/>
      <c r="E32" s="459"/>
      <c r="F32" s="457"/>
      <c r="G32" s="458"/>
      <c r="H32" s="388">
        <f t="shared" si="0"/>
        <v>0</v>
      </c>
      <c r="I32" s="464"/>
      <c r="J32" s="464"/>
      <c r="K32" s="252">
        <f t="shared" si="1"/>
      </c>
      <c r="L32" s="253">
        <f t="shared" si="2"/>
      </c>
      <c r="M32" s="466"/>
      <c r="N32" s="442">
        <f t="shared" si="3"/>
      </c>
      <c r="O32" s="472">
        <f t="shared" si="4"/>
      </c>
      <c r="P32" s="473">
        <f t="shared" si="5"/>
      </c>
      <c r="Q32" s="474">
        <f t="shared" si="6"/>
        <v>20</v>
      </c>
      <c r="R32" s="475" t="str">
        <f t="shared" si="7"/>
        <v>--</v>
      </c>
      <c r="S32" s="476" t="str">
        <f t="shared" si="8"/>
        <v>--</v>
      </c>
      <c r="T32" s="477" t="str">
        <f t="shared" si="9"/>
        <v>--</v>
      </c>
      <c r="U32" s="478" t="str">
        <f t="shared" si="10"/>
        <v>--</v>
      </c>
      <c r="V32" s="479" t="str">
        <f t="shared" si="11"/>
        <v>--</v>
      </c>
      <c r="W32" s="480" t="str">
        <f t="shared" si="12"/>
        <v>--</v>
      </c>
      <c r="X32" s="481" t="str">
        <f t="shared" si="13"/>
        <v>--</v>
      </c>
      <c r="Y32" s="482" t="str">
        <f t="shared" si="14"/>
        <v>--</v>
      </c>
      <c r="Z32" s="483">
        <f t="shared" si="15"/>
      </c>
      <c r="AA32" s="368">
        <f t="shared" si="16"/>
        <v>0</v>
      </c>
      <c r="AB32" s="255">
        <f t="shared" si="17"/>
      </c>
      <c r="AC32" s="113"/>
    </row>
    <row r="33" spans="1:29" s="15" customFormat="1" ht="16.5" customHeight="1">
      <c r="A33" s="42"/>
      <c r="B33" s="143"/>
      <c r="C33" s="418"/>
      <c r="D33" s="455"/>
      <c r="E33" s="459"/>
      <c r="F33" s="457"/>
      <c r="G33" s="458"/>
      <c r="H33" s="388">
        <f t="shared" si="0"/>
        <v>0</v>
      </c>
      <c r="I33" s="464"/>
      <c r="J33" s="464"/>
      <c r="K33" s="252">
        <f t="shared" si="1"/>
      </c>
      <c r="L33" s="253">
        <f t="shared" si="2"/>
      </c>
      <c r="M33" s="466"/>
      <c r="N33" s="442">
        <f t="shared" si="3"/>
      </c>
      <c r="O33" s="472">
        <f t="shared" si="4"/>
      </c>
      <c r="P33" s="473">
        <f t="shared" si="5"/>
      </c>
      <c r="Q33" s="474">
        <f t="shared" si="6"/>
        <v>20</v>
      </c>
      <c r="R33" s="475" t="str">
        <f t="shared" si="7"/>
        <v>--</v>
      </c>
      <c r="S33" s="476" t="str">
        <f t="shared" si="8"/>
        <v>--</v>
      </c>
      <c r="T33" s="477" t="str">
        <f t="shared" si="9"/>
        <v>--</v>
      </c>
      <c r="U33" s="478" t="str">
        <f t="shared" si="10"/>
        <v>--</v>
      </c>
      <c r="V33" s="479" t="str">
        <f t="shared" si="11"/>
        <v>--</v>
      </c>
      <c r="W33" s="480" t="str">
        <f t="shared" si="12"/>
        <v>--</v>
      </c>
      <c r="X33" s="481" t="str">
        <f t="shared" si="13"/>
        <v>--</v>
      </c>
      <c r="Y33" s="482" t="str">
        <f t="shared" si="14"/>
        <v>--</v>
      </c>
      <c r="Z33" s="483">
        <f t="shared" si="15"/>
      </c>
      <c r="AA33" s="368">
        <f t="shared" si="16"/>
        <v>0</v>
      </c>
      <c r="AB33" s="255">
        <f t="shared" si="17"/>
      </c>
      <c r="AC33" s="113"/>
    </row>
    <row r="34" spans="1:29" s="15" customFormat="1" ht="16.5" customHeight="1">
      <c r="A34" s="42"/>
      <c r="B34" s="143"/>
      <c r="C34" s="418"/>
      <c r="D34" s="455"/>
      <c r="E34" s="459"/>
      <c r="F34" s="457"/>
      <c r="G34" s="458"/>
      <c r="H34" s="388">
        <f t="shared" si="0"/>
        <v>0</v>
      </c>
      <c r="I34" s="464"/>
      <c r="J34" s="464"/>
      <c r="K34" s="252">
        <f t="shared" si="1"/>
      </c>
      <c r="L34" s="253">
        <f t="shared" si="2"/>
      </c>
      <c r="M34" s="466"/>
      <c r="N34" s="442">
        <f t="shared" si="3"/>
      </c>
      <c r="O34" s="472">
        <f t="shared" si="4"/>
      </c>
      <c r="P34" s="473">
        <f t="shared" si="5"/>
      </c>
      <c r="Q34" s="474">
        <f t="shared" si="6"/>
        <v>20</v>
      </c>
      <c r="R34" s="475" t="str">
        <f t="shared" si="7"/>
        <v>--</v>
      </c>
      <c r="S34" s="476" t="str">
        <f t="shared" si="8"/>
        <v>--</v>
      </c>
      <c r="T34" s="477" t="str">
        <f t="shared" si="9"/>
        <v>--</v>
      </c>
      <c r="U34" s="478" t="str">
        <f t="shared" si="10"/>
        <v>--</v>
      </c>
      <c r="V34" s="479" t="str">
        <f t="shared" si="11"/>
        <v>--</v>
      </c>
      <c r="W34" s="480" t="str">
        <f t="shared" si="12"/>
        <v>--</v>
      </c>
      <c r="X34" s="481" t="str">
        <f t="shared" si="13"/>
        <v>--</v>
      </c>
      <c r="Y34" s="482" t="str">
        <f t="shared" si="14"/>
        <v>--</v>
      </c>
      <c r="Z34" s="483">
        <f t="shared" si="15"/>
      </c>
      <c r="AA34" s="368">
        <f t="shared" si="16"/>
        <v>0</v>
      </c>
      <c r="AB34" s="255">
        <f t="shared" si="17"/>
      </c>
      <c r="AC34" s="113"/>
    </row>
    <row r="35" spans="1:29" s="15" customFormat="1" ht="16.5" customHeight="1">
      <c r="A35" s="42"/>
      <c r="B35" s="143"/>
      <c r="C35" s="418"/>
      <c r="D35" s="455"/>
      <c r="E35" s="459"/>
      <c r="F35" s="457"/>
      <c r="G35" s="458"/>
      <c r="H35" s="388">
        <f t="shared" si="0"/>
        <v>0</v>
      </c>
      <c r="I35" s="464"/>
      <c r="J35" s="464"/>
      <c r="K35" s="252">
        <f t="shared" si="1"/>
      </c>
      <c r="L35" s="253">
        <f t="shared" si="2"/>
      </c>
      <c r="M35" s="466"/>
      <c r="N35" s="442">
        <f t="shared" si="3"/>
      </c>
      <c r="O35" s="472">
        <f t="shared" si="4"/>
      </c>
      <c r="P35" s="473">
        <f t="shared" si="5"/>
      </c>
      <c r="Q35" s="474">
        <f t="shared" si="6"/>
        <v>20</v>
      </c>
      <c r="R35" s="475" t="str">
        <f t="shared" si="7"/>
        <v>--</v>
      </c>
      <c r="S35" s="476" t="str">
        <f t="shared" si="8"/>
        <v>--</v>
      </c>
      <c r="T35" s="477" t="str">
        <f t="shared" si="9"/>
        <v>--</v>
      </c>
      <c r="U35" s="478" t="str">
        <f t="shared" si="10"/>
        <v>--</v>
      </c>
      <c r="V35" s="479" t="str">
        <f t="shared" si="11"/>
        <v>--</v>
      </c>
      <c r="W35" s="480" t="str">
        <f t="shared" si="12"/>
        <v>--</v>
      </c>
      <c r="X35" s="481" t="str">
        <f t="shared" si="13"/>
        <v>--</v>
      </c>
      <c r="Y35" s="482" t="str">
        <f t="shared" si="14"/>
        <v>--</v>
      </c>
      <c r="Z35" s="483">
        <f t="shared" si="15"/>
      </c>
      <c r="AA35" s="368">
        <f t="shared" si="16"/>
        <v>0</v>
      </c>
      <c r="AB35" s="255">
        <f t="shared" si="17"/>
      </c>
      <c r="AC35" s="113"/>
    </row>
    <row r="36" spans="1:29" s="15" customFormat="1" ht="16.5" customHeight="1">
      <c r="A36" s="42"/>
      <c r="B36" s="143"/>
      <c r="C36" s="418"/>
      <c r="D36" s="455"/>
      <c r="E36" s="459"/>
      <c r="F36" s="457"/>
      <c r="G36" s="458"/>
      <c r="H36" s="388">
        <f t="shared" si="0"/>
        <v>0</v>
      </c>
      <c r="I36" s="464"/>
      <c r="J36" s="464"/>
      <c r="K36" s="252">
        <f t="shared" si="1"/>
      </c>
      <c r="L36" s="253">
        <f t="shared" si="2"/>
      </c>
      <c r="M36" s="466"/>
      <c r="N36" s="442">
        <f t="shared" si="3"/>
      </c>
      <c r="O36" s="472">
        <f t="shared" si="4"/>
      </c>
      <c r="P36" s="473">
        <f t="shared" si="5"/>
      </c>
      <c r="Q36" s="474">
        <f t="shared" si="6"/>
        <v>20</v>
      </c>
      <c r="R36" s="475" t="str">
        <f t="shared" si="7"/>
        <v>--</v>
      </c>
      <c r="S36" s="476" t="str">
        <f t="shared" si="8"/>
        <v>--</v>
      </c>
      <c r="T36" s="477" t="str">
        <f t="shared" si="9"/>
        <v>--</v>
      </c>
      <c r="U36" s="478" t="str">
        <f t="shared" si="10"/>
        <v>--</v>
      </c>
      <c r="V36" s="479" t="str">
        <f t="shared" si="11"/>
        <v>--</v>
      </c>
      <c r="W36" s="480" t="str">
        <f t="shared" si="12"/>
        <v>--</v>
      </c>
      <c r="X36" s="481" t="str">
        <f t="shared" si="13"/>
        <v>--</v>
      </c>
      <c r="Y36" s="482" t="str">
        <f t="shared" si="14"/>
        <v>--</v>
      </c>
      <c r="Z36" s="483">
        <f t="shared" si="15"/>
      </c>
      <c r="AA36" s="368">
        <f t="shared" si="16"/>
        <v>0</v>
      </c>
      <c r="AB36" s="255">
        <f t="shared" si="17"/>
      </c>
      <c r="AC36" s="113"/>
    </row>
    <row r="37" spans="1:29" s="15" customFormat="1" ht="16.5" customHeight="1">
      <c r="A37" s="42"/>
      <c r="B37" s="143"/>
      <c r="C37" s="418"/>
      <c r="D37" s="455"/>
      <c r="E37" s="459"/>
      <c r="F37" s="457"/>
      <c r="G37" s="458"/>
      <c r="H37" s="388">
        <f t="shared" si="0"/>
        <v>0</v>
      </c>
      <c r="I37" s="464"/>
      <c r="J37" s="464"/>
      <c r="K37" s="252">
        <f t="shared" si="1"/>
      </c>
      <c r="L37" s="253">
        <f t="shared" si="2"/>
      </c>
      <c r="M37" s="466"/>
      <c r="N37" s="442">
        <f t="shared" si="3"/>
      </c>
      <c r="O37" s="472">
        <f t="shared" si="4"/>
      </c>
      <c r="P37" s="473">
        <f t="shared" si="5"/>
      </c>
      <c r="Q37" s="474">
        <f t="shared" si="6"/>
        <v>20</v>
      </c>
      <c r="R37" s="475" t="str">
        <f t="shared" si="7"/>
        <v>--</v>
      </c>
      <c r="S37" s="476" t="str">
        <f t="shared" si="8"/>
        <v>--</v>
      </c>
      <c r="T37" s="477" t="str">
        <f t="shared" si="9"/>
        <v>--</v>
      </c>
      <c r="U37" s="478" t="str">
        <f t="shared" si="10"/>
        <v>--</v>
      </c>
      <c r="V37" s="479" t="str">
        <f t="shared" si="11"/>
        <v>--</v>
      </c>
      <c r="W37" s="480" t="str">
        <f t="shared" si="12"/>
        <v>--</v>
      </c>
      <c r="X37" s="481" t="str">
        <f t="shared" si="13"/>
        <v>--</v>
      </c>
      <c r="Y37" s="482" t="str">
        <f t="shared" si="14"/>
        <v>--</v>
      </c>
      <c r="Z37" s="483">
        <f t="shared" si="15"/>
      </c>
      <c r="AA37" s="368">
        <f t="shared" si="16"/>
        <v>0</v>
      </c>
      <c r="AB37" s="255">
        <f t="shared" si="17"/>
      </c>
      <c r="AC37" s="113"/>
    </row>
    <row r="38" spans="1:29" s="15" customFormat="1" ht="16.5" customHeight="1">
      <c r="A38" s="42"/>
      <c r="B38" s="143"/>
      <c r="C38" s="418"/>
      <c r="D38" s="455"/>
      <c r="E38" s="459"/>
      <c r="F38" s="457"/>
      <c r="G38" s="458"/>
      <c r="H38" s="388">
        <f t="shared" si="0"/>
        <v>0</v>
      </c>
      <c r="I38" s="464"/>
      <c r="J38" s="464"/>
      <c r="K38" s="252">
        <f t="shared" si="1"/>
      </c>
      <c r="L38" s="253">
        <f t="shared" si="2"/>
      </c>
      <c r="M38" s="466"/>
      <c r="N38" s="442">
        <f t="shared" si="3"/>
      </c>
      <c r="O38" s="472">
        <f t="shared" si="4"/>
      </c>
      <c r="P38" s="473">
        <f t="shared" si="5"/>
      </c>
      <c r="Q38" s="474">
        <f t="shared" si="6"/>
        <v>20</v>
      </c>
      <c r="R38" s="475" t="str">
        <f t="shared" si="7"/>
        <v>--</v>
      </c>
      <c r="S38" s="476" t="str">
        <f t="shared" si="8"/>
        <v>--</v>
      </c>
      <c r="T38" s="477" t="str">
        <f t="shared" si="9"/>
        <v>--</v>
      </c>
      <c r="U38" s="478" t="str">
        <f t="shared" si="10"/>
        <v>--</v>
      </c>
      <c r="V38" s="479" t="str">
        <f t="shared" si="11"/>
        <v>--</v>
      </c>
      <c r="W38" s="480" t="str">
        <f t="shared" si="12"/>
        <v>--</v>
      </c>
      <c r="X38" s="481" t="str">
        <f t="shared" si="13"/>
        <v>--</v>
      </c>
      <c r="Y38" s="482" t="str">
        <f t="shared" si="14"/>
        <v>--</v>
      </c>
      <c r="Z38" s="483">
        <f t="shared" si="15"/>
      </c>
      <c r="AA38" s="368">
        <f t="shared" si="16"/>
        <v>0</v>
      </c>
      <c r="AB38" s="255">
        <f t="shared" si="17"/>
      </c>
      <c r="AC38" s="113"/>
    </row>
    <row r="39" spans="1:29" s="15" customFormat="1" ht="16.5" customHeight="1">
      <c r="A39" s="42"/>
      <c r="B39" s="143"/>
      <c r="C39" s="418"/>
      <c r="D39" s="455"/>
      <c r="E39" s="459"/>
      <c r="F39" s="457"/>
      <c r="G39" s="458"/>
      <c r="H39" s="388">
        <f t="shared" si="0"/>
        <v>0</v>
      </c>
      <c r="I39" s="464"/>
      <c r="J39" s="464"/>
      <c r="K39" s="252">
        <f>IF(D39="","",(J39-I39)*24)</f>
      </c>
      <c r="L39" s="253">
        <f>IF(D39="","",ROUND((J39-I39)*24*60,0))</f>
      </c>
      <c r="M39" s="466"/>
      <c r="N39" s="442">
        <f>IF(D39="","","--")</f>
      </c>
      <c r="O39" s="472">
        <f t="shared" si="4"/>
      </c>
      <c r="P39" s="473">
        <f>IF(D39="","","NO")</f>
      </c>
      <c r="Q39" s="474">
        <f>$F$16*IF(OR(M39="P",M39="RP"),0.1,1)*IF(P39="SI",1,0.1)</f>
        <v>20</v>
      </c>
      <c r="R39" s="475" t="str">
        <f>IF(M39="P",H39*Q39*ROUND(L39/60,2),"--")</f>
        <v>--</v>
      </c>
      <c r="S39" s="476" t="str">
        <f>IF(M39="RP",H39*Q39*N39/100*ROUND(L39/60,2),"--")</f>
        <v>--</v>
      </c>
      <c r="T39" s="477" t="str">
        <f>IF(AND(M39="F",O39="NO"),H39*Q39,"--")</f>
        <v>--</v>
      </c>
      <c r="U39" s="478" t="str">
        <f>IF(M39="F",H39*Q39*ROUND(L39/60,2),"--")</f>
        <v>--</v>
      </c>
      <c r="V39" s="479" t="str">
        <f>IF(AND(M39="R",O39="NO"),H39*Q39*N39/100,"--")</f>
        <v>--</v>
      </c>
      <c r="W39" s="480" t="str">
        <f>IF(M39="R",H39*Q39*N39/100*ROUND(L39/60,2),"--")</f>
        <v>--</v>
      </c>
      <c r="X39" s="481" t="str">
        <f>IF(M39="RF",H39*Q39*ROUND(L39/60,2),"--")</f>
        <v>--</v>
      </c>
      <c r="Y39" s="482" t="str">
        <f>IF(M39="RR",H39*Q39*N39/100*ROUND(L39/60,2),"--")</f>
        <v>--</v>
      </c>
      <c r="Z39" s="483">
        <f>IF(D39="","","SI")</f>
      </c>
      <c r="AA39" s="368">
        <f>SUM(R39:Y39)*IF(Z39="SI",1,2)</f>
        <v>0</v>
      </c>
      <c r="AB39" s="255">
        <f>IF(D39="","",AA39*$J$16)</f>
      </c>
      <c r="AC39" s="113"/>
    </row>
    <row r="40" spans="1:29" s="15" customFormat="1" ht="16.5" customHeight="1">
      <c r="A40" s="42"/>
      <c r="B40" s="143"/>
      <c r="C40" s="418"/>
      <c r="D40" s="455"/>
      <c r="E40" s="459"/>
      <c r="F40" s="457"/>
      <c r="G40" s="458"/>
      <c r="H40" s="388">
        <f t="shared" si="0"/>
        <v>0</v>
      </c>
      <c r="I40" s="464"/>
      <c r="J40" s="464"/>
      <c r="K40" s="252">
        <f>IF(D40="","",(J40-I40)*24)</f>
      </c>
      <c r="L40" s="253">
        <f>IF(D40="","",ROUND((J40-I40)*24*60,0))</f>
      </c>
      <c r="M40" s="466"/>
      <c r="N40" s="442">
        <f>IF(D40="","","--")</f>
      </c>
      <c r="O40" s="472">
        <f t="shared" si="4"/>
      </c>
      <c r="P40" s="473">
        <f>IF(D40="","","NO")</f>
      </c>
      <c r="Q40" s="474">
        <f>$F$16*IF(OR(M40="P",M40="RP"),0.1,1)*IF(P40="SI",1,0.1)</f>
        <v>20</v>
      </c>
      <c r="R40" s="475" t="str">
        <f>IF(M40="P",H40*Q40*ROUND(L40/60,2),"--")</f>
        <v>--</v>
      </c>
      <c r="S40" s="476" t="str">
        <f>IF(M40="RP",H40*Q40*N40/100*ROUND(L40/60,2),"--")</f>
        <v>--</v>
      </c>
      <c r="T40" s="477" t="str">
        <f>IF(AND(M40="F",O40="NO"),H40*Q40,"--")</f>
        <v>--</v>
      </c>
      <c r="U40" s="478" t="str">
        <f>IF(M40="F",H40*Q40*ROUND(L40/60,2),"--")</f>
        <v>--</v>
      </c>
      <c r="V40" s="479" t="str">
        <f>IF(AND(M40="R",O40="NO"),H40*Q40*N40/100,"--")</f>
        <v>--</v>
      </c>
      <c r="W40" s="480" t="str">
        <f>IF(M40="R",H40*Q40*N40/100*ROUND(L40/60,2),"--")</f>
        <v>--</v>
      </c>
      <c r="X40" s="481" t="str">
        <f>IF(M40="RF",H40*Q40*ROUND(L40/60,2),"--")</f>
        <v>--</v>
      </c>
      <c r="Y40" s="482" t="str">
        <f>IF(M40="RR",H40*Q40*N40/100*ROUND(L40/60,2),"--")</f>
        <v>--</v>
      </c>
      <c r="Z40" s="483">
        <f>IF(D40="","","SI")</f>
      </c>
      <c r="AA40" s="368">
        <f>SUM(R40:Y40)*IF(Z40="SI",1,2)</f>
        <v>0</v>
      </c>
      <c r="AB40" s="255">
        <f>IF(D40="","",AA40*$J$16)</f>
      </c>
      <c r="AC40" s="113"/>
    </row>
    <row r="41" spans="1:29" s="15" customFormat="1" ht="16.5" customHeight="1">
      <c r="A41" s="42"/>
      <c r="B41" s="143"/>
      <c r="C41" s="418"/>
      <c r="D41" s="455"/>
      <c r="E41" s="459"/>
      <c r="F41" s="457"/>
      <c r="G41" s="458"/>
      <c r="H41" s="388">
        <f t="shared" si="0"/>
        <v>0</v>
      </c>
      <c r="I41" s="464"/>
      <c r="J41" s="464"/>
      <c r="K41" s="252">
        <f>IF(D41="","",(J41-I41)*24)</f>
      </c>
      <c r="L41" s="253">
        <f>IF(D41="","",ROUND((J41-I41)*24*60,0))</f>
      </c>
      <c r="M41" s="466"/>
      <c r="N41" s="442">
        <f>IF(D41="","","--")</f>
      </c>
      <c r="O41" s="472">
        <f t="shared" si="4"/>
      </c>
      <c r="P41" s="473">
        <f>IF(D41="","","NO")</f>
      </c>
      <c r="Q41" s="474">
        <f>$F$16*IF(OR(M41="P",M41="RP"),0.1,1)*IF(P41="SI",1,0.1)</f>
        <v>20</v>
      </c>
      <c r="R41" s="475" t="str">
        <f>IF(M41="P",H41*Q41*ROUND(L41/60,2),"--")</f>
        <v>--</v>
      </c>
      <c r="S41" s="476" t="str">
        <f>IF(M41="RP",H41*Q41*N41/100*ROUND(L41/60,2),"--")</f>
        <v>--</v>
      </c>
      <c r="T41" s="477" t="str">
        <f>IF(AND(M41="F",O41="NO"),H41*Q41,"--")</f>
        <v>--</v>
      </c>
      <c r="U41" s="478" t="str">
        <f>IF(M41="F",H41*Q41*ROUND(L41/60,2),"--")</f>
        <v>--</v>
      </c>
      <c r="V41" s="479" t="str">
        <f>IF(AND(M41="R",O41="NO"),H41*Q41*N41/100,"--")</f>
        <v>--</v>
      </c>
      <c r="W41" s="480" t="str">
        <f>IF(M41="R",H41*Q41*N41/100*ROUND(L41/60,2),"--")</f>
        <v>--</v>
      </c>
      <c r="X41" s="481" t="str">
        <f>IF(M41="RF",H41*Q41*ROUND(L41/60,2),"--")</f>
        <v>--</v>
      </c>
      <c r="Y41" s="482" t="str">
        <f>IF(M41="RR",H41*Q41*N41/100*ROUND(L41/60,2),"--")</f>
        <v>--</v>
      </c>
      <c r="Z41" s="483">
        <f>IF(D41="","","SI")</f>
      </c>
      <c r="AA41" s="368">
        <f>SUM(R41:Y41)*IF(Z41="SI",1,2)</f>
        <v>0</v>
      </c>
      <c r="AB41" s="255">
        <f>IF(D41="","",AA41*$J$16)</f>
      </c>
      <c r="AC41" s="113"/>
    </row>
    <row r="42" spans="1:29" s="15" customFormat="1" ht="16.5" customHeight="1" thickBot="1">
      <c r="A42" s="42"/>
      <c r="B42" s="143"/>
      <c r="C42" s="460"/>
      <c r="D42" s="461"/>
      <c r="E42" s="462"/>
      <c r="F42" s="461"/>
      <c r="G42" s="463"/>
      <c r="H42" s="238"/>
      <c r="I42" s="460"/>
      <c r="J42" s="465"/>
      <c r="K42" s="40"/>
      <c r="L42" s="41"/>
      <c r="M42" s="468"/>
      <c r="N42" s="434"/>
      <c r="O42" s="469"/>
      <c r="P42" s="469"/>
      <c r="Q42" s="484"/>
      <c r="R42" s="485"/>
      <c r="S42" s="486"/>
      <c r="T42" s="487"/>
      <c r="U42" s="488"/>
      <c r="V42" s="489"/>
      <c r="W42" s="490"/>
      <c r="X42" s="491"/>
      <c r="Y42" s="492"/>
      <c r="Z42" s="493"/>
      <c r="AA42" s="369"/>
      <c r="AB42" s="347"/>
      <c r="AC42" s="113"/>
    </row>
    <row r="43" spans="1:29" s="15" customFormat="1" ht="16.5" customHeight="1" thickBot="1" thickTop="1">
      <c r="A43" s="42"/>
      <c r="B43" s="143"/>
      <c r="C43" s="206" t="s">
        <v>48</v>
      </c>
      <c r="D43" s="207" t="s">
        <v>49</v>
      </c>
      <c r="E43" s="43"/>
      <c r="F43" s="43"/>
      <c r="G43" s="43"/>
      <c r="H43" s="43"/>
      <c r="I43" s="43"/>
      <c r="J43" s="44"/>
      <c r="K43" s="43"/>
      <c r="L43" s="43"/>
      <c r="M43" s="43"/>
      <c r="N43" s="43"/>
      <c r="O43" s="43"/>
      <c r="P43" s="43"/>
      <c r="Q43" s="343"/>
      <c r="R43" s="314">
        <f aca="true" t="shared" si="18" ref="R43:Y43">SUM(R20:R42)</f>
        <v>347.628</v>
      </c>
      <c r="S43" s="318">
        <f t="shared" si="18"/>
        <v>0</v>
      </c>
      <c r="T43" s="323">
        <f t="shared" si="18"/>
        <v>0</v>
      </c>
      <c r="U43" s="324">
        <f t="shared" si="18"/>
        <v>0</v>
      </c>
      <c r="V43" s="331">
        <f t="shared" si="18"/>
        <v>0</v>
      </c>
      <c r="W43" s="332">
        <f t="shared" si="18"/>
        <v>0</v>
      </c>
      <c r="X43" s="337">
        <f t="shared" si="18"/>
        <v>0</v>
      </c>
      <c r="Y43" s="341">
        <f t="shared" si="18"/>
        <v>0</v>
      </c>
      <c r="Z43" s="42"/>
      <c r="AA43" s="348">
        <f>ROUND(SUM(AA20:AA42),2)</f>
        <v>347.63</v>
      </c>
      <c r="AB43" s="244">
        <f>ROUND(SUM(AB20:AB42),2)</f>
        <v>347.63</v>
      </c>
      <c r="AC43" s="113"/>
    </row>
    <row r="44" spans="1:29" s="210" customFormat="1" ht="13.5" thickTop="1">
      <c r="A44" s="220"/>
      <c r="B44" s="221"/>
      <c r="C44" s="208"/>
      <c r="D44" s="209" t="s">
        <v>50</v>
      </c>
      <c r="E44" s="222"/>
      <c r="F44" s="222"/>
      <c r="G44" s="222"/>
      <c r="H44" s="222"/>
      <c r="I44" s="222"/>
      <c r="J44" s="223"/>
      <c r="K44" s="222"/>
      <c r="L44" s="222"/>
      <c r="M44" s="222"/>
      <c r="N44" s="222"/>
      <c r="O44" s="222"/>
      <c r="P44" s="222"/>
      <c r="Q44" s="343"/>
      <c r="R44" s="225"/>
      <c r="S44" s="225"/>
      <c r="T44" s="225"/>
      <c r="U44" s="225"/>
      <c r="V44" s="225"/>
      <c r="W44" s="225"/>
      <c r="X44" s="225"/>
      <c r="Y44" s="225"/>
      <c r="Z44" s="220"/>
      <c r="AA44" s="224"/>
      <c r="AB44" s="224"/>
      <c r="AC44" s="226"/>
    </row>
    <row r="45" spans="1:29" s="15" customFormat="1" ht="16.5" customHeight="1" thickBot="1">
      <c r="A45" s="42"/>
      <c r="B45" s="149"/>
      <c r="C45" s="150"/>
      <c r="D45" s="150"/>
      <c r="E45" s="150"/>
      <c r="F45" s="150"/>
      <c r="G45" s="150"/>
      <c r="H45" s="150"/>
      <c r="I45" s="150"/>
      <c r="J45" s="150"/>
      <c r="K45" s="150"/>
      <c r="L45" s="150"/>
      <c r="M45" s="150"/>
      <c r="N45" s="150"/>
      <c r="O45" s="150"/>
      <c r="P45" s="150"/>
      <c r="Q45" s="150"/>
      <c r="R45" s="150"/>
      <c r="S45" s="150"/>
      <c r="T45" s="150"/>
      <c r="U45" s="150"/>
      <c r="V45" s="150"/>
      <c r="W45" s="150"/>
      <c r="X45" s="150"/>
      <c r="Y45" s="150"/>
      <c r="Z45" s="150"/>
      <c r="AA45" s="150"/>
      <c r="AB45" s="150"/>
      <c r="AC45" s="151"/>
    </row>
    <row r="46" spans="1:30" ht="16.5" customHeight="1" thickTop="1">
      <c r="A46" s="3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</row>
    <row r="47" spans="1:30" ht="16.5" customHeight="1">
      <c r="A47" s="3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</row>
    <row r="48" spans="1:30" ht="16.5" customHeight="1">
      <c r="A48" s="3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</row>
    <row r="49" spans="1:30" ht="16.5" customHeight="1">
      <c r="A49" s="3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</row>
    <row r="50" spans="4:30" ht="16.5" customHeight="1"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</row>
    <row r="51" spans="4:30" ht="16.5" customHeight="1"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</row>
    <row r="52" spans="4:30" ht="16.5" customHeight="1"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  <c r="AD52" s="5"/>
    </row>
    <row r="53" spans="4:30" ht="16.5" customHeight="1"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  <c r="AA53" s="5"/>
      <c r="AB53" s="5"/>
      <c r="AC53" s="5"/>
      <c r="AD53" s="5"/>
    </row>
    <row r="54" spans="4:30" ht="16.5" customHeight="1"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  <c r="AD54" s="5"/>
    </row>
    <row r="55" spans="4:30" ht="16.5" customHeight="1"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  <c r="AD55" s="5"/>
    </row>
    <row r="56" spans="4:30" ht="16.5" customHeight="1"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  <c r="AA56" s="5"/>
      <c r="AB56" s="5"/>
      <c r="AC56" s="5"/>
      <c r="AD56" s="5"/>
    </row>
    <row r="57" spans="4:30" ht="16.5" customHeight="1"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  <c r="AD57" s="5"/>
    </row>
    <row r="58" spans="4:30" ht="16.5" customHeight="1"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  <c r="AA58" s="5"/>
      <c r="AB58" s="5"/>
      <c r="AC58" s="5"/>
      <c r="AD58" s="5"/>
    </row>
    <row r="59" spans="4:30" ht="16.5" customHeight="1"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  <c r="AC59" s="5"/>
      <c r="AD59" s="5"/>
    </row>
    <row r="60" spans="4:30" ht="16.5" customHeight="1"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  <c r="AA60" s="5"/>
      <c r="AB60" s="5"/>
      <c r="AC60" s="5"/>
      <c r="AD60" s="5"/>
    </row>
    <row r="61" spans="4:30" ht="16.5" customHeight="1"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  <c r="AA61" s="5"/>
      <c r="AB61" s="5"/>
      <c r="AC61" s="5"/>
      <c r="AD61" s="5"/>
    </row>
    <row r="62" spans="4:30" ht="16.5" customHeight="1"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  <c r="AA62" s="5"/>
      <c r="AB62" s="5"/>
      <c r="AC62" s="5"/>
      <c r="AD62" s="5"/>
    </row>
    <row r="63" spans="4:30" ht="16.5" customHeight="1"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  <c r="AA63" s="5"/>
      <c r="AB63" s="5"/>
      <c r="AC63" s="5"/>
      <c r="AD63" s="5"/>
    </row>
    <row r="64" spans="4:30" ht="16.5" customHeight="1"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  <c r="AA64" s="5"/>
      <c r="AB64" s="5"/>
      <c r="AC64" s="5"/>
      <c r="AD64" s="5"/>
    </row>
    <row r="65" spans="4:30" ht="16.5" customHeight="1"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  <c r="AA65" s="5"/>
      <c r="AB65" s="5"/>
      <c r="AC65" s="5"/>
      <c r="AD65" s="5"/>
    </row>
    <row r="66" spans="4:30" ht="16.5" customHeight="1"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  <c r="AA66" s="5"/>
      <c r="AB66" s="5"/>
      <c r="AC66" s="5"/>
      <c r="AD66" s="5"/>
    </row>
    <row r="67" spans="4:30" ht="16.5" customHeight="1"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  <c r="AA67" s="5"/>
      <c r="AB67" s="5"/>
      <c r="AC67" s="5"/>
      <c r="AD67" s="5"/>
    </row>
    <row r="68" spans="4:30" ht="16.5" customHeight="1"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  <c r="AA68" s="5"/>
      <c r="AB68" s="5"/>
      <c r="AC68" s="5"/>
      <c r="AD68" s="5"/>
    </row>
    <row r="69" spans="4:30" ht="16.5" customHeight="1"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  <c r="AA69" s="5"/>
      <c r="AB69" s="5"/>
      <c r="AC69" s="5"/>
      <c r="AD69" s="5"/>
    </row>
    <row r="70" spans="4:30" ht="16.5" customHeight="1">
      <c r="D70" s="5"/>
      <c r="E70" s="5"/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  <c r="AA70" s="5"/>
      <c r="AB70" s="5"/>
      <c r="AC70" s="5"/>
      <c r="AD70" s="5"/>
    </row>
    <row r="71" spans="4:30" ht="16.5" customHeight="1">
      <c r="D71" s="5"/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  <c r="AA71" s="5"/>
      <c r="AB71" s="5"/>
      <c r="AC71" s="5"/>
      <c r="AD71" s="5"/>
    </row>
    <row r="72" spans="4:30" ht="16.5" customHeight="1">
      <c r="D72" s="5"/>
      <c r="E72" s="5"/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  <c r="AA72" s="5"/>
      <c r="AB72" s="5"/>
      <c r="AC72" s="5"/>
      <c r="AD72" s="5"/>
    </row>
    <row r="73" spans="4:30" ht="16.5" customHeight="1">
      <c r="D73" s="5"/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  <c r="AA73" s="5"/>
      <c r="AB73" s="5"/>
      <c r="AC73" s="5"/>
      <c r="AD73" s="5"/>
    </row>
    <row r="74" spans="4:30" ht="16.5" customHeight="1">
      <c r="D74" s="5"/>
      <c r="E74" s="5"/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  <c r="AA74" s="5"/>
      <c r="AB74" s="5"/>
      <c r="AC74" s="5"/>
      <c r="AD74" s="5"/>
    </row>
    <row r="75" spans="4:30" ht="16.5" customHeight="1">
      <c r="D75" s="5"/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  <c r="AA75" s="5"/>
      <c r="AB75" s="5"/>
      <c r="AC75" s="5"/>
      <c r="AD75" s="5"/>
    </row>
    <row r="76" spans="4:30" ht="16.5" customHeight="1">
      <c r="D76" s="5"/>
      <c r="E76" s="5"/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  <c r="AA76" s="5"/>
      <c r="AB76" s="5"/>
      <c r="AC76" s="5"/>
      <c r="AD76" s="5"/>
    </row>
    <row r="77" spans="4:30" ht="16.5" customHeight="1">
      <c r="D77" s="5"/>
      <c r="E77" s="5"/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  <c r="Z77" s="5"/>
      <c r="AA77" s="5"/>
      <c r="AB77" s="5"/>
      <c r="AC77" s="5"/>
      <c r="AD77" s="5"/>
    </row>
    <row r="78" spans="4:30" ht="16.5" customHeight="1">
      <c r="D78" s="5"/>
      <c r="E78" s="5"/>
      <c r="F78" s="5"/>
      <c r="G78" s="5"/>
      <c r="H78" s="5"/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5"/>
      <c r="AA78" s="5"/>
      <c r="AB78" s="5"/>
      <c r="AC78" s="5"/>
      <c r="AD78" s="5"/>
    </row>
    <row r="79" spans="4:30" ht="16.5" customHeight="1">
      <c r="D79" s="5"/>
      <c r="E79" s="5"/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  <c r="Z79" s="5"/>
      <c r="AA79" s="5"/>
      <c r="AB79" s="5"/>
      <c r="AC79" s="5"/>
      <c r="AD79" s="5"/>
    </row>
    <row r="80" spans="4:30" ht="16.5" customHeight="1">
      <c r="D80" s="5"/>
      <c r="E80" s="5"/>
      <c r="F80" s="5"/>
      <c r="G80" s="5"/>
      <c r="H80" s="5"/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5"/>
      <c r="Z80" s="5"/>
      <c r="AA80" s="5"/>
      <c r="AB80" s="5"/>
      <c r="AC80" s="5"/>
      <c r="AD80" s="5"/>
    </row>
    <row r="81" spans="4:30" ht="16.5" customHeight="1">
      <c r="D81" s="5"/>
      <c r="E81" s="5"/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5"/>
      <c r="AA81" s="5"/>
      <c r="AB81" s="5"/>
      <c r="AC81" s="5"/>
      <c r="AD81" s="5"/>
    </row>
    <row r="82" spans="4:30" ht="16.5" customHeight="1">
      <c r="D82" s="5"/>
      <c r="E82" s="5"/>
      <c r="F82" s="5"/>
      <c r="G82" s="5"/>
      <c r="H82" s="5"/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  <c r="Z82" s="5"/>
      <c r="AA82" s="5"/>
      <c r="AB82" s="5"/>
      <c r="AC82" s="5"/>
      <c r="AD82" s="5"/>
    </row>
    <row r="83" spans="4:30" ht="16.5" customHeight="1">
      <c r="D83" s="5"/>
      <c r="E83" s="5"/>
      <c r="F83" s="5"/>
      <c r="G83" s="5"/>
      <c r="H83" s="5"/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5"/>
      <c r="Z83" s="5"/>
      <c r="AA83" s="5"/>
      <c r="AB83" s="5"/>
      <c r="AC83" s="5"/>
      <c r="AD83" s="5"/>
    </row>
    <row r="84" spans="4:30" ht="16.5" customHeight="1">
      <c r="D84" s="5"/>
      <c r="E84" s="5"/>
      <c r="F84" s="5"/>
      <c r="G84" s="5"/>
      <c r="H84" s="5"/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  <c r="Y84" s="5"/>
      <c r="Z84" s="5"/>
      <c r="AA84" s="5"/>
      <c r="AB84" s="5"/>
      <c r="AC84" s="5"/>
      <c r="AD84" s="5"/>
    </row>
    <row r="85" spans="4:30" ht="16.5" customHeight="1">
      <c r="D85" s="5"/>
      <c r="E85" s="5"/>
      <c r="F85" s="5"/>
      <c r="G85" s="5"/>
      <c r="H85" s="5"/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5"/>
      <c r="AA85" s="5"/>
      <c r="AB85" s="5"/>
      <c r="AC85" s="5"/>
      <c r="AD85" s="5"/>
    </row>
    <row r="86" spans="4:30" ht="16.5" customHeight="1">
      <c r="D86" s="5"/>
      <c r="E86" s="5"/>
      <c r="F86" s="5"/>
      <c r="G86" s="5"/>
      <c r="H86" s="5"/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  <c r="Y86" s="5"/>
      <c r="Z86" s="5"/>
      <c r="AA86" s="5"/>
      <c r="AB86" s="5"/>
      <c r="AC86" s="5"/>
      <c r="AD86" s="5"/>
    </row>
    <row r="87" spans="4:30" ht="16.5" customHeight="1">
      <c r="D87" s="5"/>
      <c r="E87" s="5"/>
      <c r="F87" s="5"/>
      <c r="G87" s="5"/>
      <c r="H87" s="5"/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  <c r="Y87" s="5"/>
      <c r="Z87" s="5"/>
      <c r="AA87" s="5"/>
      <c r="AB87" s="5"/>
      <c r="AC87" s="5"/>
      <c r="AD87" s="5"/>
    </row>
    <row r="88" spans="4:30" ht="16.5" customHeight="1">
      <c r="D88" s="5"/>
      <c r="E88" s="5"/>
      <c r="F88" s="5"/>
      <c r="G88" s="5"/>
      <c r="H88" s="5"/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5"/>
      <c r="Z88" s="5"/>
      <c r="AA88" s="5"/>
      <c r="AB88" s="5"/>
      <c r="AC88" s="5"/>
      <c r="AD88" s="5"/>
    </row>
    <row r="89" spans="4:30" ht="16.5" customHeight="1">
      <c r="D89" s="5"/>
      <c r="E89" s="5"/>
      <c r="F89" s="5"/>
      <c r="G89" s="5"/>
      <c r="H89" s="5"/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5"/>
      <c r="Z89" s="5"/>
      <c r="AA89" s="5"/>
      <c r="AB89" s="5"/>
      <c r="AC89" s="5"/>
      <c r="AD89" s="5"/>
    </row>
    <row r="90" spans="4:30" ht="16.5" customHeight="1">
      <c r="D90" s="5"/>
      <c r="E90" s="5"/>
      <c r="F90" s="5"/>
      <c r="G90" s="5"/>
      <c r="H90" s="5"/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  <c r="Y90" s="5"/>
      <c r="Z90" s="5"/>
      <c r="AA90" s="5"/>
      <c r="AB90" s="5"/>
      <c r="AC90" s="5"/>
      <c r="AD90" s="5"/>
    </row>
    <row r="91" spans="4:30" ht="16.5" customHeight="1">
      <c r="D91" s="5"/>
      <c r="E91" s="5"/>
      <c r="F91" s="5"/>
      <c r="G91" s="5"/>
      <c r="H91" s="5"/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  <c r="Y91" s="5"/>
      <c r="Z91" s="5"/>
      <c r="AA91" s="5"/>
      <c r="AB91" s="5"/>
      <c r="AC91" s="5"/>
      <c r="AD91" s="5"/>
    </row>
    <row r="92" spans="4:30" ht="16.5" customHeight="1">
      <c r="D92" s="5"/>
      <c r="E92" s="5"/>
      <c r="F92" s="5"/>
      <c r="G92" s="5"/>
      <c r="H92" s="5"/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  <c r="Y92" s="5"/>
      <c r="Z92" s="5"/>
      <c r="AA92" s="5"/>
      <c r="AB92" s="5"/>
      <c r="AC92" s="5"/>
      <c r="AD92" s="5"/>
    </row>
    <row r="93" spans="4:30" ht="16.5" customHeight="1">
      <c r="D93" s="5"/>
      <c r="E93" s="5"/>
      <c r="F93" s="5"/>
      <c r="G93" s="5"/>
      <c r="H93" s="5"/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  <c r="Y93" s="5"/>
      <c r="Z93" s="5"/>
      <c r="AA93" s="5"/>
      <c r="AB93" s="5"/>
      <c r="AC93" s="5"/>
      <c r="AD93" s="5"/>
    </row>
    <row r="94" spans="4:30" ht="16.5" customHeight="1">
      <c r="D94" s="5"/>
      <c r="E94" s="5"/>
      <c r="F94" s="5"/>
      <c r="G94" s="5"/>
      <c r="H94" s="5"/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  <c r="Y94" s="5"/>
      <c r="Z94" s="5"/>
      <c r="AA94" s="5"/>
      <c r="AB94" s="5"/>
      <c r="AC94" s="5"/>
      <c r="AD94" s="5"/>
    </row>
    <row r="95" spans="4:30" ht="16.5" customHeight="1">
      <c r="D95" s="5"/>
      <c r="E95" s="5"/>
      <c r="F95" s="5"/>
      <c r="G95" s="5"/>
      <c r="H95" s="5"/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  <c r="Y95" s="5"/>
      <c r="Z95" s="5"/>
      <c r="AA95" s="5"/>
      <c r="AB95" s="5"/>
      <c r="AC95" s="5"/>
      <c r="AD95" s="5"/>
    </row>
    <row r="96" spans="4:30" ht="16.5" customHeight="1">
      <c r="D96" s="5"/>
      <c r="E96" s="5"/>
      <c r="F96" s="5"/>
      <c r="G96" s="5"/>
      <c r="H96" s="5"/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5"/>
      <c r="Z96" s="5"/>
      <c r="AA96" s="5"/>
      <c r="AB96" s="5"/>
      <c r="AC96" s="5"/>
      <c r="AD96" s="5"/>
    </row>
    <row r="97" spans="4:30" ht="16.5" customHeight="1">
      <c r="D97" s="5"/>
      <c r="E97" s="5"/>
      <c r="F97" s="5"/>
      <c r="G97" s="5"/>
      <c r="H97" s="5"/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  <c r="Y97" s="5"/>
      <c r="Z97" s="5"/>
      <c r="AA97" s="5"/>
      <c r="AB97" s="5"/>
      <c r="AC97" s="5"/>
      <c r="AD97" s="5"/>
    </row>
    <row r="98" spans="4:30" ht="16.5" customHeight="1">
      <c r="D98" s="5"/>
      <c r="E98" s="5"/>
      <c r="F98" s="5"/>
      <c r="G98" s="5"/>
      <c r="H98" s="5"/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  <c r="Y98" s="5"/>
      <c r="Z98" s="5"/>
      <c r="AA98" s="5"/>
      <c r="AB98" s="5"/>
      <c r="AC98" s="5"/>
      <c r="AD98" s="5"/>
    </row>
    <row r="99" spans="4:30" ht="16.5" customHeight="1">
      <c r="D99" s="5"/>
      <c r="E99" s="5"/>
      <c r="F99" s="5"/>
      <c r="G99" s="5"/>
      <c r="H99" s="5"/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  <c r="Y99" s="5"/>
      <c r="Z99" s="5"/>
      <c r="AA99" s="5"/>
      <c r="AB99" s="5"/>
      <c r="AC99" s="5"/>
      <c r="AD99" s="5"/>
    </row>
    <row r="100" spans="4:30" ht="16.5" customHeight="1">
      <c r="D100" s="5"/>
      <c r="E100" s="5"/>
      <c r="F100" s="5"/>
      <c r="G100" s="5"/>
      <c r="H100" s="5"/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5"/>
      <c r="Z100" s="5"/>
      <c r="AA100" s="5"/>
      <c r="AB100" s="5"/>
      <c r="AC100" s="5"/>
      <c r="AD100" s="5"/>
    </row>
    <row r="101" spans="4:30" ht="16.5" customHeight="1">
      <c r="D101" s="5"/>
      <c r="E101" s="5"/>
      <c r="F101" s="5"/>
      <c r="G101" s="5"/>
      <c r="H101" s="5"/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5"/>
      <c r="Y101" s="5"/>
      <c r="Z101" s="5"/>
      <c r="AA101" s="5"/>
      <c r="AB101" s="5"/>
      <c r="AC101" s="5"/>
      <c r="AD101" s="5"/>
    </row>
    <row r="102" spans="4:30" ht="16.5" customHeight="1">
      <c r="D102" s="5"/>
      <c r="E102" s="5"/>
      <c r="F102" s="5"/>
      <c r="G102" s="5"/>
      <c r="H102" s="5"/>
      <c r="I102" s="5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/>
      <c r="Y102" s="5"/>
      <c r="Z102" s="5"/>
      <c r="AA102" s="5"/>
      <c r="AB102" s="5"/>
      <c r="AC102" s="5"/>
      <c r="AD102" s="5"/>
    </row>
    <row r="103" spans="4:30" ht="16.5" customHeight="1">
      <c r="D103" s="5"/>
      <c r="E103" s="5"/>
      <c r="F103" s="5"/>
      <c r="G103" s="5"/>
      <c r="H103" s="5"/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  <c r="X103" s="5"/>
      <c r="Y103" s="5"/>
      <c r="Z103" s="5"/>
      <c r="AA103" s="5"/>
      <c r="AB103" s="5"/>
      <c r="AC103" s="5"/>
      <c r="AD103" s="5"/>
    </row>
    <row r="104" spans="4:30" ht="16.5" customHeight="1">
      <c r="D104" s="5"/>
      <c r="E104" s="5"/>
      <c r="F104" s="5"/>
      <c r="G104" s="5"/>
      <c r="H104" s="5"/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  <c r="Y104" s="5"/>
      <c r="Z104" s="5"/>
      <c r="AA104" s="5"/>
      <c r="AB104" s="5"/>
      <c r="AC104" s="5"/>
      <c r="AD104" s="5"/>
    </row>
    <row r="105" spans="4:30" ht="16.5" customHeight="1">
      <c r="D105" s="5"/>
      <c r="E105" s="5"/>
      <c r="F105" s="5"/>
      <c r="G105" s="5"/>
      <c r="H105" s="5"/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  <c r="X105" s="5"/>
      <c r="Y105" s="5"/>
      <c r="Z105" s="5"/>
      <c r="AA105" s="5"/>
      <c r="AB105" s="5"/>
      <c r="AC105" s="5"/>
      <c r="AD105" s="5"/>
    </row>
    <row r="106" spans="4:30" ht="16.5" customHeight="1">
      <c r="D106" s="5"/>
      <c r="E106" s="5"/>
      <c r="F106" s="5"/>
      <c r="G106" s="5"/>
      <c r="H106" s="5"/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5"/>
      <c r="Z106" s="5"/>
      <c r="AA106" s="5"/>
      <c r="AB106" s="5"/>
      <c r="AC106" s="5"/>
      <c r="AD106" s="5"/>
    </row>
    <row r="107" spans="4:30" ht="16.5" customHeight="1">
      <c r="D107" s="5"/>
      <c r="E107" s="5"/>
      <c r="F107" s="5"/>
      <c r="G107" s="5"/>
      <c r="H107" s="5"/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  <c r="X107" s="5"/>
      <c r="Y107" s="5"/>
      <c r="Z107" s="5"/>
      <c r="AA107" s="5"/>
      <c r="AB107" s="5"/>
      <c r="AC107" s="5"/>
      <c r="AD107" s="5"/>
    </row>
    <row r="108" spans="4:30" ht="16.5" customHeight="1">
      <c r="D108" s="5"/>
      <c r="E108" s="5"/>
      <c r="F108" s="5"/>
      <c r="G108" s="5"/>
      <c r="H108" s="5"/>
      <c r="I108" s="5"/>
      <c r="J108" s="5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5"/>
      <c r="X108" s="5"/>
      <c r="Y108" s="5"/>
      <c r="Z108" s="5"/>
      <c r="AA108" s="5"/>
      <c r="AB108" s="5"/>
      <c r="AC108" s="5"/>
      <c r="AD108" s="5"/>
    </row>
    <row r="109" spans="4:30" ht="16.5" customHeight="1">
      <c r="D109" s="5"/>
      <c r="E109" s="5"/>
      <c r="F109" s="5"/>
      <c r="G109" s="5"/>
      <c r="H109" s="5"/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5"/>
      <c r="Y109" s="5"/>
      <c r="Z109" s="5"/>
      <c r="AA109" s="5"/>
      <c r="AB109" s="5"/>
      <c r="AC109" s="5"/>
      <c r="AD109" s="5"/>
    </row>
    <row r="110" spans="4:30" ht="16.5" customHeight="1">
      <c r="D110" s="5"/>
      <c r="E110" s="5"/>
      <c r="F110" s="5"/>
      <c r="G110" s="5"/>
      <c r="H110" s="5"/>
      <c r="I110" s="5"/>
      <c r="J110" s="5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5"/>
      <c r="X110" s="5"/>
      <c r="Y110" s="5"/>
      <c r="Z110" s="5"/>
      <c r="AA110" s="5"/>
      <c r="AB110" s="5"/>
      <c r="AC110" s="5"/>
      <c r="AD110" s="5"/>
    </row>
    <row r="111" spans="4:30" ht="16.5" customHeight="1">
      <c r="D111" s="5"/>
      <c r="E111" s="5"/>
      <c r="F111" s="5"/>
      <c r="G111" s="5"/>
      <c r="H111" s="5"/>
      <c r="I111" s="5"/>
      <c r="J111" s="5"/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5"/>
      <c r="W111" s="5"/>
      <c r="X111" s="5"/>
      <c r="Y111" s="5"/>
      <c r="Z111" s="5"/>
      <c r="AA111" s="5"/>
      <c r="AB111" s="5"/>
      <c r="AC111" s="5"/>
      <c r="AD111" s="5"/>
    </row>
    <row r="112" spans="4:30" ht="16.5" customHeight="1">
      <c r="D112" s="5"/>
      <c r="E112" s="5"/>
      <c r="F112" s="5"/>
      <c r="G112" s="5"/>
      <c r="H112" s="5"/>
      <c r="I112" s="5"/>
      <c r="J112" s="5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5"/>
      <c r="W112" s="5"/>
      <c r="X112" s="5"/>
      <c r="Y112" s="5"/>
      <c r="Z112" s="5"/>
      <c r="AA112" s="5"/>
      <c r="AB112" s="5"/>
      <c r="AC112" s="5"/>
      <c r="AD112" s="5"/>
    </row>
    <row r="113" spans="4:30" ht="16.5" customHeight="1">
      <c r="D113" s="5"/>
      <c r="E113" s="5"/>
      <c r="F113" s="5"/>
      <c r="G113" s="5"/>
      <c r="H113" s="5"/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  <c r="X113" s="5"/>
      <c r="Y113" s="5"/>
      <c r="Z113" s="5"/>
      <c r="AA113" s="5"/>
      <c r="AB113" s="5"/>
      <c r="AC113" s="5"/>
      <c r="AD113" s="5"/>
    </row>
    <row r="114" spans="4:30" ht="16.5" customHeight="1">
      <c r="D114" s="5"/>
      <c r="E114" s="5"/>
      <c r="F114" s="5"/>
      <c r="G114" s="5"/>
      <c r="H114" s="5"/>
      <c r="I114" s="5"/>
      <c r="J114" s="5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5"/>
      <c r="W114" s="5"/>
      <c r="X114" s="5"/>
      <c r="Y114" s="5"/>
      <c r="Z114" s="5"/>
      <c r="AA114" s="5"/>
      <c r="AB114" s="5"/>
      <c r="AC114" s="5"/>
      <c r="AD114" s="5"/>
    </row>
    <row r="115" spans="4:30" ht="16.5" customHeight="1">
      <c r="D115" s="5"/>
      <c r="E115" s="5"/>
      <c r="F115" s="5"/>
      <c r="G115" s="5"/>
      <c r="H115" s="5"/>
      <c r="I115" s="5"/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  <c r="X115" s="5"/>
      <c r="Y115" s="5"/>
      <c r="Z115" s="5"/>
      <c r="AA115" s="5"/>
      <c r="AB115" s="5"/>
      <c r="AC115" s="5"/>
      <c r="AD115" s="5"/>
    </row>
    <row r="116" spans="4:30" ht="16.5" customHeight="1">
      <c r="D116" s="5"/>
      <c r="E116" s="5"/>
      <c r="F116" s="5"/>
      <c r="G116" s="5"/>
      <c r="H116" s="5"/>
      <c r="I116" s="5"/>
      <c r="J116" s="5"/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5"/>
      <c r="V116" s="5"/>
      <c r="W116" s="5"/>
      <c r="X116" s="5"/>
      <c r="Y116" s="5"/>
      <c r="Z116" s="5"/>
      <c r="AA116" s="5"/>
      <c r="AB116" s="5"/>
      <c r="AC116" s="5"/>
      <c r="AD116" s="5"/>
    </row>
    <row r="117" spans="4:30" ht="16.5" customHeight="1">
      <c r="D117" s="5"/>
      <c r="E117" s="5"/>
      <c r="F117" s="5"/>
      <c r="G117" s="5"/>
      <c r="H117" s="5"/>
      <c r="I117" s="5"/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  <c r="X117" s="5"/>
      <c r="Y117" s="5"/>
      <c r="Z117" s="5"/>
      <c r="AA117" s="5"/>
      <c r="AB117" s="5"/>
      <c r="AC117" s="5"/>
      <c r="AD117" s="5"/>
    </row>
    <row r="118" spans="4:30" ht="16.5" customHeight="1">
      <c r="D118" s="5"/>
      <c r="E118" s="5"/>
      <c r="F118" s="5"/>
      <c r="G118" s="5"/>
      <c r="H118" s="5"/>
      <c r="I118" s="5"/>
      <c r="J118" s="5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5"/>
      <c r="V118" s="5"/>
      <c r="W118" s="5"/>
      <c r="X118" s="5"/>
      <c r="Y118" s="5"/>
      <c r="Z118" s="5"/>
      <c r="AA118" s="5"/>
      <c r="AB118" s="5"/>
      <c r="AC118" s="5"/>
      <c r="AD118" s="5"/>
    </row>
    <row r="119" spans="4:30" ht="16.5" customHeight="1">
      <c r="D119" s="5"/>
      <c r="E119" s="5"/>
      <c r="F119" s="5"/>
      <c r="G119" s="5"/>
      <c r="H119" s="5"/>
      <c r="I119" s="5"/>
      <c r="J119" s="5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/>
      <c r="V119" s="5"/>
      <c r="W119" s="5"/>
      <c r="X119" s="5"/>
      <c r="Y119" s="5"/>
      <c r="Z119" s="5"/>
      <c r="AA119" s="5"/>
      <c r="AB119" s="5"/>
      <c r="AC119" s="5"/>
      <c r="AD119" s="5"/>
    </row>
    <row r="120" spans="4:30" ht="16.5" customHeight="1">
      <c r="D120" s="5"/>
      <c r="E120" s="5"/>
      <c r="F120" s="5"/>
      <c r="G120" s="5"/>
      <c r="H120" s="5"/>
      <c r="I120" s="5"/>
      <c r="J120" s="5"/>
      <c r="K120" s="5"/>
      <c r="L120" s="5"/>
      <c r="M120" s="5"/>
      <c r="N120" s="5"/>
      <c r="O120" s="5"/>
      <c r="P120" s="5"/>
      <c r="Q120" s="5"/>
      <c r="R120" s="5"/>
      <c r="S120" s="5"/>
      <c r="T120" s="5"/>
      <c r="U120" s="5"/>
      <c r="V120" s="5"/>
      <c r="W120" s="5"/>
      <c r="X120" s="5"/>
      <c r="Y120" s="5"/>
      <c r="Z120" s="5"/>
      <c r="AA120" s="5"/>
      <c r="AB120" s="5"/>
      <c r="AC120" s="5"/>
      <c r="AD120" s="5"/>
    </row>
    <row r="121" spans="4:30" ht="16.5" customHeight="1">
      <c r="D121" s="5"/>
      <c r="E121" s="5"/>
      <c r="F121" s="5"/>
      <c r="G121" s="5"/>
      <c r="H121" s="5"/>
      <c r="I121" s="5"/>
      <c r="J121" s="5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5"/>
      <c r="W121" s="5"/>
      <c r="X121" s="5"/>
      <c r="Y121" s="5"/>
      <c r="Z121" s="5"/>
      <c r="AA121" s="5"/>
      <c r="AB121" s="5"/>
      <c r="AC121" s="5"/>
      <c r="AD121" s="5"/>
    </row>
    <row r="122" spans="4:30" ht="16.5" customHeight="1">
      <c r="D122" s="5"/>
      <c r="E122" s="5"/>
      <c r="F122" s="5"/>
      <c r="G122" s="5"/>
      <c r="H122" s="5"/>
      <c r="I122" s="5"/>
      <c r="J122" s="5"/>
      <c r="K122" s="5"/>
      <c r="L122" s="5"/>
      <c r="M122" s="5"/>
      <c r="N122" s="5"/>
      <c r="O122" s="5"/>
      <c r="P122" s="5"/>
      <c r="Q122" s="5"/>
      <c r="R122" s="5"/>
      <c r="S122" s="5"/>
      <c r="T122" s="5"/>
      <c r="U122" s="5"/>
      <c r="V122" s="5"/>
      <c r="W122" s="5"/>
      <c r="X122" s="5"/>
      <c r="Y122" s="5"/>
      <c r="Z122" s="5"/>
      <c r="AA122" s="5"/>
      <c r="AB122" s="5"/>
      <c r="AC122" s="5"/>
      <c r="AD122" s="5"/>
    </row>
    <row r="123" spans="4:30" ht="16.5" customHeight="1">
      <c r="D123" s="5"/>
      <c r="E123" s="5"/>
      <c r="F123" s="5"/>
      <c r="G123" s="5"/>
      <c r="H123" s="5"/>
      <c r="I123" s="5"/>
      <c r="J123" s="5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5"/>
      <c r="W123" s="5"/>
      <c r="X123" s="5"/>
      <c r="Y123" s="5"/>
      <c r="Z123" s="5"/>
      <c r="AA123" s="5"/>
      <c r="AB123" s="5"/>
      <c r="AC123" s="5"/>
      <c r="AD123" s="5"/>
    </row>
    <row r="124" spans="4:30" ht="16.5" customHeight="1">
      <c r="D124" s="5"/>
      <c r="E124" s="5"/>
      <c r="F124" s="5"/>
      <c r="G124" s="5"/>
      <c r="H124" s="5"/>
      <c r="I124" s="5"/>
      <c r="J124" s="5"/>
      <c r="K124" s="5"/>
      <c r="L124" s="5"/>
      <c r="M124" s="5"/>
      <c r="N124" s="5"/>
      <c r="O124" s="5"/>
      <c r="P124" s="5"/>
      <c r="Q124" s="5"/>
      <c r="R124" s="5"/>
      <c r="S124" s="5"/>
      <c r="T124" s="5"/>
      <c r="U124" s="5"/>
      <c r="V124" s="5"/>
      <c r="W124" s="5"/>
      <c r="X124" s="5"/>
      <c r="Y124" s="5"/>
      <c r="Z124" s="5"/>
      <c r="AA124" s="5"/>
      <c r="AB124" s="5"/>
      <c r="AC124" s="5"/>
      <c r="AD124" s="5"/>
    </row>
    <row r="125" spans="4:30" ht="16.5" customHeight="1">
      <c r="D125" s="5"/>
      <c r="E125" s="5"/>
      <c r="F125" s="5"/>
      <c r="G125" s="5"/>
      <c r="H125" s="5"/>
      <c r="I125" s="5"/>
      <c r="J125" s="5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5"/>
      <c r="W125" s="5"/>
      <c r="X125" s="5"/>
      <c r="Y125" s="5"/>
      <c r="Z125" s="5"/>
      <c r="AA125" s="5"/>
      <c r="AB125" s="5"/>
      <c r="AC125" s="5"/>
      <c r="AD125" s="5"/>
    </row>
    <row r="126" spans="4:30" ht="16.5" customHeight="1">
      <c r="D126" s="5"/>
      <c r="E126" s="5"/>
      <c r="F126" s="5"/>
      <c r="G126" s="5"/>
      <c r="H126" s="5"/>
      <c r="I126" s="5"/>
      <c r="J126" s="5"/>
      <c r="K126" s="5"/>
      <c r="L126" s="5"/>
      <c r="M126" s="5"/>
      <c r="N126" s="5"/>
      <c r="O126" s="5"/>
      <c r="P126" s="5"/>
      <c r="Q126" s="5"/>
      <c r="R126" s="5"/>
      <c r="S126" s="5"/>
      <c r="T126" s="5"/>
      <c r="U126" s="5"/>
      <c r="V126" s="5"/>
      <c r="W126" s="5"/>
      <c r="X126" s="5"/>
      <c r="Y126" s="5"/>
      <c r="Z126" s="5"/>
      <c r="AA126" s="5"/>
      <c r="AB126" s="5"/>
      <c r="AC126" s="5"/>
      <c r="AD126" s="5"/>
    </row>
    <row r="127" spans="4:30" ht="16.5" customHeight="1">
      <c r="D127" s="5"/>
      <c r="E127" s="5"/>
      <c r="F127" s="5"/>
      <c r="G127" s="5"/>
      <c r="H127" s="5"/>
      <c r="I127" s="5"/>
      <c r="J127" s="5"/>
      <c r="K127" s="5"/>
      <c r="L127" s="5"/>
      <c r="M127" s="5"/>
      <c r="N127" s="5"/>
      <c r="O127" s="5"/>
      <c r="P127" s="5"/>
      <c r="Q127" s="5"/>
      <c r="R127" s="5"/>
      <c r="S127" s="5"/>
      <c r="T127" s="5"/>
      <c r="U127" s="5"/>
      <c r="V127" s="5"/>
      <c r="W127" s="5"/>
      <c r="X127" s="5"/>
      <c r="Y127" s="5"/>
      <c r="Z127" s="5"/>
      <c r="AA127" s="5"/>
      <c r="AB127" s="5"/>
      <c r="AC127" s="5"/>
      <c r="AD127" s="5"/>
    </row>
    <row r="128" spans="4:30" ht="16.5" customHeight="1">
      <c r="D128" s="5"/>
      <c r="E128" s="5"/>
      <c r="F128" s="5"/>
      <c r="G128" s="5"/>
      <c r="H128" s="5"/>
      <c r="I128" s="5"/>
      <c r="J128" s="5"/>
      <c r="K128" s="5"/>
      <c r="L128" s="5"/>
      <c r="M128" s="5"/>
      <c r="N128" s="5"/>
      <c r="O128" s="5"/>
      <c r="P128" s="5"/>
      <c r="Q128" s="5"/>
      <c r="R128" s="5"/>
      <c r="S128" s="5"/>
      <c r="T128" s="5"/>
      <c r="U128" s="5"/>
      <c r="V128" s="5"/>
      <c r="W128" s="5"/>
      <c r="X128" s="5"/>
      <c r="Y128" s="5"/>
      <c r="Z128" s="5"/>
      <c r="AA128" s="5"/>
      <c r="AB128" s="5"/>
      <c r="AC128" s="5"/>
      <c r="AD128" s="5"/>
    </row>
    <row r="129" spans="4:30" ht="16.5" customHeight="1">
      <c r="D129" s="5"/>
      <c r="E129" s="5"/>
      <c r="F129" s="5"/>
      <c r="G129" s="5"/>
      <c r="H129" s="5"/>
      <c r="I129" s="5"/>
      <c r="J129" s="5"/>
      <c r="K129" s="5"/>
      <c r="L129" s="5"/>
      <c r="M129" s="5"/>
      <c r="N129" s="5"/>
      <c r="O129" s="5"/>
      <c r="P129" s="5"/>
      <c r="Q129" s="5"/>
      <c r="R129" s="5"/>
      <c r="S129" s="5"/>
      <c r="T129" s="5"/>
      <c r="U129" s="5"/>
      <c r="V129" s="5"/>
      <c r="W129" s="5"/>
      <c r="X129" s="5"/>
      <c r="Y129" s="5"/>
      <c r="Z129" s="5"/>
      <c r="AA129" s="5"/>
      <c r="AB129" s="5"/>
      <c r="AC129" s="5"/>
      <c r="AD129" s="5"/>
    </row>
    <row r="130" spans="4:30" ht="16.5" customHeight="1">
      <c r="D130" s="5"/>
      <c r="E130" s="5"/>
      <c r="F130" s="5"/>
      <c r="G130" s="5"/>
      <c r="H130" s="5"/>
      <c r="I130" s="5"/>
      <c r="J130" s="5"/>
      <c r="K130" s="5"/>
      <c r="L130" s="5"/>
      <c r="M130" s="5"/>
      <c r="N130" s="5"/>
      <c r="O130" s="5"/>
      <c r="P130" s="5"/>
      <c r="Q130" s="5"/>
      <c r="R130" s="5"/>
      <c r="S130" s="5"/>
      <c r="T130" s="5"/>
      <c r="U130" s="5"/>
      <c r="V130" s="5"/>
      <c r="W130" s="5"/>
      <c r="X130" s="5"/>
      <c r="Y130" s="5"/>
      <c r="Z130" s="5"/>
      <c r="AA130" s="5"/>
      <c r="AB130" s="5"/>
      <c r="AC130" s="5"/>
      <c r="AD130" s="5"/>
    </row>
    <row r="131" spans="4:30" ht="16.5" customHeight="1">
      <c r="D131" s="5"/>
      <c r="E131" s="5"/>
      <c r="F131" s="5"/>
      <c r="G131" s="5"/>
      <c r="H131" s="5"/>
      <c r="I131" s="5"/>
      <c r="J131" s="5"/>
      <c r="K131" s="5"/>
      <c r="L131" s="5"/>
      <c r="M131" s="5"/>
      <c r="N131" s="5"/>
      <c r="O131" s="5"/>
      <c r="P131" s="5"/>
      <c r="Q131" s="5"/>
      <c r="R131" s="5"/>
      <c r="S131" s="5"/>
      <c r="T131" s="5"/>
      <c r="U131" s="5"/>
      <c r="V131" s="5"/>
      <c r="W131" s="5"/>
      <c r="X131" s="5"/>
      <c r="Y131" s="5"/>
      <c r="Z131" s="5"/>
      <c r="AA131" s="5"/>
      <c r="AB131" s="5"/>
      <c r="AC131" s="5"/>
      <c r="AD131" s="5"/>
    </row>
    <row r="132" spans="4:30" ht="16.5" customHeight="1">
      <c r="D132" s="5"/>
      <c r="E132" s="5"/>
      <c r="F132" s="5"/>
      <c r="G132" s="5"/>
      <c r="H132" s="5"/>
      <c r="I132" s="5"/>
      <c r="J132" s="5"/>
      <c r="K132" s="5"/>
      <c r="L132" s="5"/>
      <c r="M132" s="5"/>
      <c r="N132" s="5"/>
      <c r="O132" s="5"/>
      <c r="P132" s="5"/>
      <c r="Q132" s="5"/>
      <c r="R132" s="5"/>
      <c r="S132" s="5"/>
      <c r="T132" s="5"/>
      <c r="U132" s="5"/>
      <c r="V132" s="5"/>
      <c r="W132" s="5"/>
      <c r="X132" s="5"/>
      <c r="Y132" s="5"/>
      <c r="Z132" s="5"/>
      <c r="AA132" s="5"/>
      <c r="AB132" s="5"/>
      <c r="AC132" s="5"/>
      <c r="AD132" s="5"/>
    </row>
    <row r="133" spans="4:30" ht="16.5" customHeight="1">
      <c r="D133" s="5"/>
      <c r="E133" s="5"/>
      <c r="F133" s="5"/>
      <c r="G133" s="5"/>
      <c r="H133" s="5"/>
      <c r="I133" s="5"/>
      <c r="J133" s="5"/>
      <c r="K133" s="5"/>
      <c r="L133" s="5"/>
      <c r="M133" s="5"/>
      <c r="N133" s="5"/>
      <c r="O133" s="5"/>
      <c r="P133" s="5"/>
      <c r="Q133" s="5"/>
      <c r="R133" s="5"/>
      <c r="S133" s="5"/>
      <c r="T133" s="5"/>
      <c r="U133" s="5"/>
      <c r="V133" s="5"/>
      <c r="W133" s="5"/>
      <c r="X133" s="5"/>
      <c r="Y133" s="5"/>
      <c r="Z133" s="5"/>
      <c r="AA133" s="5"/>
      <c r="AB133" s="5"/>
      <c r="AC133" s="5"/>
      <c r="AD133" s="5"/>
    </row>
    <row r="134" spans="4:30" ht="16.5" customHeight="1">
      <c r="D134" s="5"/>
      <c r="E134" s="5"/>
      <c r="F134" s="5"/>
      <c r="G134" s="5"/>
      <c r="H134" s="5"/>
      <c r="I134" s="5"/>
      <c r="J134" s="5"/>
      <c r="K134" s="5"/>
      <c r="L134" s="5"/>
      <c r="M134" s="5"/>
      <c r="N134" s="5"/>
      <c r="O134" s="5"/>
      <c r="P134" s="5"/>
      <c r="Q134" s="5"/>
      <c r="R134" s="5"/>
      <c r="S134" s="5"/>
      <c r="T134" s="5"/>
      <c r="U134" s="5"/>
      <c r="V134" s="5"/>
      <c r="W134" s="5"/>
      <c r="X134" s="5"/>
      <c r="Y134" s="5"/>
      <c r="Z134" s="5"/>
      <c r="AA134" s="5"/>
      <c r="AB134" s="5"/>
      <c r="AC134" s="5"/>
      <c r="AD134" s="5"/>
    </row>
    <row r="135" spans="4:30" ht="16.5" customHeight="1">
      <c r="D135" s="5"/>
      <c r="E135" s="5"/>
      <c r="F135" s="5"/>
      <c r="G135" s="5"/>
      <c r="H135" s="5"/>
      <c r="I135" s="5"/>
      <c r="J135" s="5"/>
      <c r="K135" s="5"/>
      <c r="L135" s="5"/>
      <c r="M135" s="5"/>
      <c r="N135" s="5"/>
      <c r="O135" s="5"/>
      <c r="P135" s="5"/>
      <c r="Q135" s="5"/>
      <c r="R135" s="5"/>
      <c r="S135" s="5"/>
      <c r="T135" s="5"/>
      <c r="U135" s="5"/>
      <c r="V135" s="5"/>
      <c r="W135" s="5"/>
      <c r="X135" s="5"/>
      <c r="Y135" s="5"/>
      <c r="Z135" s="5"/>
      <c r="AA135" s="5"/>
      <c r="AB135" s="5"/>
      <c r="AC135" s="5"/>
      <c r="AD135" s="5"/>
    </row>
    <row r="136" spans="4:30" ht="16.5" customHeight="1">
      <c r="D136" s="5"/>
      <c r="E136" s="5"/>
      <c r="F136" s="5"/>
      <c r="G136" s="5"/>
      <c r="H136" s="5"/>
      <c r="I136" s="5"/>
      <c r="J136" s="5"/>
      <c r="K136" s="5"/>
      <c r="L136" s="5"/>
      <c r="M136" s="5"/>
      <c r="N136" s="5"/>
      <c r="O136" s="5"/>
      <c r="P136" s="5"/>
      <c r="Q136" s="5"/>
      <c r="R136" s="5"/>
      <c r="S136" s="5"/>
      <c r="T136" s="5"/>
      <c r="U136" s="5"/>
      <c r="V136" s="5"/>
      <c r="W136" s="5"/>
      <c r="X136" s="5"/>
      <c r="Y136" s="5"/>
      <c r="Z136" s="5"/>
      <c r="AA136" s="5"/>
      <c r="AB136" s="5"/>
      <c r="AC136" s="5"/>
      <c r="AD136" s="5"/>
    </row>
    <row r="137" spans="4:30" ht="16.5" customHeight="1">
      <c r="D137" s="5"/>
      <c r="E137" s="5"/>
      <c r="F137" s="5"/>
      <c r="G137" s="5"/>
      <c r="H137" s="5"/>
      <c r="I137" s="5"/>
      <c r="J137" s="5"/>
      <c r="K137" s="5"/>
      <c r="L137" s="5"/>
      <c r="M137" s="5"/>
      <c r="N137" s="5"/>
      <c r="O137" s="5"/>
      <c r="P137" s="5"/>
      <c r="Q137" s="5"/>
      <c r="R137" s="5"/>
      <c r="S137" s="5"/>
      <c r="T137" s="5"/>
      <c r="U137" s="5"/>
      <c r="V137" s="5"/>
      <c r="W137" s="5"/>
      <c r="X137" s="5"/>
      <c r="Y137" s="5"/>
      <c r="Z137" s="5"/>
      <c r="AA137" s="5"/>
      <c r="AB137" s="5"/>
      <c r="AC137" s="5"/>
      <c r="AD137" s="5"/>
    </row>
    <row r="138" spans="4:30" ht="16.5" customHeight="1">
      <c r="D138" s="5"/>
      <c r="E138" s="5"/>
      <c r="F138" s="5"/>
      <c r="G138" s="5"/>
      <c r="H138" s="5"/>
      <c r="I138" s="5"/>
      <c r="J138" s="5"/>
      <c r="K138" s="5"/>
      <c r="L138" s="5"/>
      <c r="M138" s="5"/>
      <c r="N138" s="5"/>
      <c r="O138" s="5"/>
      <c r="P138" s="5"/>
      <c r="Q138" s="5"/>
      <c r="R138" s="5"/>
      <c r="S138" s="5"/>
      <c r="T138" s="5"/>
      <c r="U138" s="5"/>
      <c r="V138" s="5"/>
      <c r="W138" s="5"/>
      <c r="X138" s="5"/>
      <c r="Y138" s="5"/>
      <c r="Z138" s="5"/>
      <c r="AA138" s="5"/>
      <c r="AB138" s="5"/>
      <c r="AC138" s="5"/>
      <c r="AD138" s="5"/>
    </row>
    <row r="139" spans="4:30" ht="16.5" customHeight="1">
      <c r="D139" s="5"/>
      <c r="E139" s="5"/>
      <c r="F139" s="5"/>
      <c r="G139" s="5"/>
      <c r="H139" s="5"/>
      <c r="I139" s="5"/>
      <c r="J139" s="5"/>
      <c r="K139" s="5"/>
      <c r="L139" s="5"/>
      <c r="M139" s="5"/>
      <c r="N139" s="5"/>
      <c r="O139" s="5"/>
      <c r="P139" s="5"/>
      <c r="Q139" s="5"/>
      <c r="R139" s="5"/>
      <c r="S139" s="5"/>
      <c r="T139" s="5"/>
      <c r="U139" s="5"/>
      <c r="V139" s="5"/>
      <c r="W139" s="5"/>
      <c r="X139" s="5"/>
      <c r="Y139" s="5"/>
      <c r="Z139" s="5"/>
      <c r="AA139" s="5"/>
      <c r="AB139" s="5"/>
      <c r="AC139" s="5"/>
      <c r="AD139" s="5"/>
    </row>
    <row r="140" spans="4:30" ht="16.5" customHeight="1">
      <c r="D140" s="5"/>
      <c r="E140" s="5"/>
      <c r="F140" s="5"/>
      <c r="G140" s="5"/>
      <c r="H140" s="5"/>
      <c r="I140" s="5"/>
      <c r="J140" s="5"/>
      <c r="K140" s="5"/>
      <c r="L140" s="5"/>
      <c r="M140" s="5"/>
      <c r="N140" s="5"/>
      <c r="O140" s="5"/>
      <c r="P140" s="5"/>
      <c r="Q140" s="5"/>
      <c r="R140" s="5"/>
      <c r="S140" s="5"/>
      <c r="T140" s="5"/>
      <c r="U140" s="5"/>
      <c r="V140" s="5"/>
      <c r="W140" s="5"/>
      <c r="X140" s="5"/>
      <c r="Y140" s="5"/>
      <c r="Z140" s="5"/>
      <c r="AA140" s="5"/>
      <c r="AB140" s="5"/>
      <c r="AC140" s="5"/>
      <c r="AD140" s="5"/>
    </row>
    <row r="141" spans="4:30" ht="16.5" customHeight="1">
      <c r="D141" s="5"/>
      <c r="E141" s="5"/>
      <c r="F141" s="5"/>
      <c r="G141" s="5"/>
      <c r="H141" s="5"/>
      <c r="I141" s="5"/>
      <c r="J141" s="5"/>
      <c r="K141" s="5"/>
      <c r="L141" s="5"/>
      <c r="M141" s="5"/>
      <c r="N141" s="5"/>
      <c r="O141" s="5"/>
      <c r="P141" s="5"/>
      <c r="Q141" s="5"/>
      <c r="R141" s="5"/>
      <c r="S141" s="5"/>
      <c r="T141" s="5"/>
      <c r="U141" s="5"/>
      <c r="V141" s="5"/>
      <c r="W141" s="5"/>
      <c r="X141" s="5"/>
      <c r="Y141" s="5"/>
      <c r="Z141" s="5"/>
      <c r="AA141" s="5"/>
      <c r="AB141" s="5"/>
      <c r="AC141" s="5"/>
      <c r="AD141" s="5"/>
    </row>
    <row r="142" spans="4:30" ht="16.5" customHeight="1">
      <c r="D142" s="5"/>
      <c r="E142" s="5"/>
      <c r="F142" s="5"/>
      <c r="G142" s="5"/>
      <c r="H142" s="5"/>
      <c r="I142" s="5"/>
      <c r="J142" s="5"/>
      <c r="K142" s="5"/>
      <c r="L142" s="5"/>
      <c r="M142" s="5"/>
      <c r="N142" s="5"/>
      <c r="O142" s="5"/>
      <c r="P142" s="5"/>
      <c r="Q142" s="5"/>
      <c r="R142" s="5"/>
      <c r="S142" s="5"/>
      <c r="T142" s="5"/>
      <c r="U142" s="5"/>
      <c r="V142" s="5"/>
      <c r="W142" s="5"/>
      <c r="X142" s="5"/>
      <c r="Y142" s="5"/>
      <c r="Z142" s="5"/>
      <c r="AA142" s="5"/>
      <c r="AB142" s="5"/>
      <c r="AC142" s="5"/>
      <c r="AD142" s="5"/>
    </row>
    <row r="143" spans="4:30" ht="16.5" customHeight="1">
      <c r="D143" s="5"/>
      <c r="E143" s="5"/>
      <c r="F143" s="5"/>
      <c r="G143" s="5"/>
      <c r="H143" s="5"/>
      <c r="I143" s="5"/>
      <c r="J143" s="5"/>
      <c r="K143" s="5"/>
      <c r="L143" s="5"/>
      <c r="M143" s="5"/>
      <c r="N143" s="5"/>
      <c r="O143" s="5"/>
      <c r="P143" s="5"/>
      <c r="Q143" s="5"/>
      <c r="R143" s="5"/>
      <c r="S143" s="5"/>
      <c r="T143" s="5"/>
      <c r="U143" s="5"/>
      <c r="V143" s="5"/>
      <c r="W143" s="5"/>
      <c r="X143" s="5"/>
      <c r="Y143" s="5"/>
      <c r="Z143" s="5"/>
      <c r="AA143" s="5"/>
      <c r="AB143" s="5"/>
      <c r="AC143" s="5"/>
      <c r="AD143" s="5"/>
    </row>
    <row r="144" spans="4:30" ht="16.5" customHeight="1">
      <c r="D144" s="5"/>
      <c r="E144" s="5"/>
      <c r="F144" s="5"/>
      <c r="G144" s="5"/>
      <c r="H144" s="5"/>
      <c r="I144" s="5"/>
      <c r="J144" s="5"/>
      <c r="K144" s="5"/>
      <c r="L144" s="5"/>
      <c r="M144" s="5"/>
      <c r="N144" s="5"/>
      <c r="O144" s="5"/>
      <c r="P144" s="5"/>
      <c r="Q144" s="5"/>
      <c r="R144" s="5"/>
      <c r="S144" s="5"/>
      <c r="T144" s="5"/>
      <c r="U144" s="5"/>
      <c r="V144" s="5"/>
      <c r="W144" s="5"/>
      <c r="X144" s="5"/>
      <c r="Y144" s="5"/>
      <c r="Z144" s="5"/>
      <c r="AA144" s="5"/>
      <c r="AB144" s="5"/>
      <c r="AC144" s="5"/>
      <c r="AD144" s="5"/>
    </row>
    <row r="145" spans="4:30" ht="16.5" customHeight="1">
      <c r="D145" s="5"/>
      <c r="E145" s="5"/>
      <c r="F145" s="5"/>
      <c r="G145" s="5"/>
      <c r="H145" s="5"/>
      <c r="I145" s="5"/>
      <c r="J145" s="5"/>
      <c r="K145" s="5"/>
      <c r="L145" s="5"/>
      <c r="M145" s="5"/>
      <c r="N145" s="5"/>
      <c r="O145" s="5"/>
      <c r="P145" s="5"/>
      <c r="Q145" s="5"/>
      <c r="R145" s="5"/>
      <c r="S145" s="5"/>
      <c r="T145" s="5"/>
      <c r="U145" s="5"/>
      <c r="V145" s="5"/>
      <c r="W145" s="5"/>
      <c r="X145" s="5"/>
      <c r="Y145" s="5"/>
      <c r="Z145" s="5"/>
      <c r="AA145" s="5"/>
      <c r="AB145" s="5"/>
      <c r="AC145" s="5"/>
      <c r="AD145" s="5"/>
    </row>
    <row r="146" spans="4:30" ht="16.5" customHeight="1">
      <c r="D146" s="5"/>
      <c r="E146" s="5"/>
      <c r="F146" s="5"/>
      <c r="G146" s="5"/>
      <c r="H146" s="5"/>
      <c r="I146" s="5"/>
      <c r="J146" s="5"/>
      <c r="K146" s="5"/>
      <c r="L146" s="5"/>
      <c r="M146" s="5"/>
      <c r="N146" s="5"/>
      <c r="O146" s="5"/>
      <c r="P146" s="5"/>
      <c r="Q146" s="5"/>
      <c r="R146" s="5"/>
      <c r="S146" s="5"/>
      <c r="T146" s="5"/>
      <c r="U146" s="5"/>
      <c r="V146" s="5"/>
      <c r="W146" s="5"/>
      <c r="X146" s="5"/>
      <c r="Y146" s="5"/>
      <c r="Z146" s="5"/>
      <c r="AA146" s="5"/>
      <c r="AB146" s="5"/>
      <c r="AC146" s="5"/>
      <c r="AD146" s="5"/>
    </row>
    <row r="147" spans="4:30" ht="16.5" customHeight="1">
      <c r="D147" s="5"/>
      <c r="E147" s="5"/>
      <c r="F147" s="5"/>
      <c r="G147" s="5"/>
      <c r="H147" s="5"/>
      <c r="I147" s="5"/>
      <c r="J147" s="5"/>
      <c r="K147" s="5"/>
      <c r="L147" s="5"/>
      <c r="M147" s="5"/>
      <c r="N147" s="5"/>
      <c r="O147" s="5"/>
      <c r="P147" s="5"/>
      <c r="Q147" s="5"/>
      <c r="R147" s="5"/>
      <c r="S147" s="5"/>
      <c r="T147" s="5"/>
      <c r="U147" s="5"/>
      <c r="V147" s="5"/>
      <c r="W147" s="5"/>
      <c r="X147" s="5"/>
      <c r="Y147" s="5"/>
      <c r="Z147" s="5"/>
      <c r="AA147" s="5"/>
      <c r="AB147" s="5"/>
      <c r="AC147" s="5"/>
      <c r="AD147" s="5"/>
    </row>
    <row r="148" spans="4:30" ht="16.5" customHeight="1">
      <c r="D148" s="5"/>
      <c r="E148" s="5"/>
      <c r="F148" s="5"/>
      <c r="G148" s="5"/>
      <c r="H148" s="5"/>
      <c r="I148" s="5"/>
      <c r="J148" s="5"/>
      <c r="K148" s="5"/>
      <c r="L148" s="5"/>
      <c r="M148" s="5"/>
      <c r="N148" s="5"/>
      <c r="O148" s="5"/>
      <c r="P148" s="5"/>
      <c r="Q148" s="5"/>
      <c r="R148" s="5"/>
      <c r="S148" s="5"/>
      <c r="T148" s="5"/>
      <c r="U148" s="5"/>
      <c r="V148" s="5"/>
      <c r="W148" s="5"/>
      <c r="X148" s="5"/>
      <c r="Y148" s="5"/>
      <c r="Z148" s="5"/>
      <c r="AA148" s="5"/>
      <c r="AB148" s="5"/>
      <c r="AC148" s="5"/>
      <c r="AD148" s="5"/>
    </row>
    <row r="149" spans="4:30" ht="16.5" customHeight="1">
      <c r="D149" s="5"/>
      <c r="E149" s="5"/>
      <c r="F149" s="5"/>
      <c r="G149" s="5"/>
      <c r="H149" s="5"/>
      <c r="I149" s="5"/>
      <c r="J149" s="5"/>
      <c r="K149" s="5"/>
      <c r="L149" s="5"/>
      <c r="M149" s="5"/>
      <c r="N149" s="5"/>
      <c r="O149" s="5"/>
      <c r="P149" s="5"/>
      <c r="Q149" s="5"/>
      <c r="R149" s="5"/>
      <c r="S149" s="5"/>
      <c r="T149" s="5"/>
      <c r="U149" s="5"/>
      <c r="V149" s="5"/>
      <c r="W149" s="5"/>
      <c r="X149" s="5"/>
      <c r="Y149" s="5"/>
      <c r="Z149" s="5"/>
      <c r="AA149" s="5"/>
      <c r="AB149" s="5"/>
      <c r="AC149" s="5"/>
      <c r="AD149" s="5"/>
    </row>
    <row r="150" spans="4:30" ht="16.5" customHeight="1">
      <c r="D150" s="5"/>
      <c r="E150" s="5"/>
      <c r="F150" s="5"/>
      <c r="G150" s="5"/>
      <c r="H150" s="5"/>
      <c r="I150" s="5"/>
      <c r="J150" s="5"/>
      <c r="K150" s="5"/>
      <c r="L150" s="5"/>
      <c r="M150" s="5"/>
      <c r="N150" s="5"/>
      <c r="O150" s="5"/>
      <c r="P150" s="5"/>
      <c r="Q150" s="5"/>
      <c r="R150" s="5"/>
      <c r="S150" s="5"/>
      <c r="T150" s="5"/>
      <c r="U150" s="5"/>
      <c r="V150" s="5"/>
      <c r="W150" s="5"/>
      <c r="X150" s="5"/>
      <c r="Y150" s="5"/>
      <c r="Z150" s="5"/>
      <c r="AA150" s="5"/>
      <c r="AB150" s="5"/>
      <c r="AC150" s="5"/>
      <c r="AD150" s="5"/>
    </row>
    <row r="151" spans="4:30" ht="16.5" customHeight="1">
      <c r="D151" s="5"/>
      <c r="E151" s="5"/>
      <c r="F151" s="5"/>
      <c r="G151" s="5"/>
      <c r="H151" s="5"/>
      <c r="I151" s="5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  <c r="Y151" s="5"/>
      <c r="Z151" s="5"/>
      <c r="AA151" s="5"/>
      <c r="AB151" s="5"/>
      <c r="AC151" s="5"/>
      <c r="AD151" s="5"/>
    </row>
    <row r="152" spans="4:30" ht="16.5" customHeight="1">
      <c r="D152" s="5"/>
      <c r="E152" s="5"/>
      <c r="F152" s="5"/>
      <c r="G152" s="5"/>
      <c r="H152" s="5"/>
      <c r="I152" s="5"/>
      <c r="J152" s="5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  <c r="Y152" s="5"/>
      <c r="Z152" s="5"/>
      <c r="AA152" s="5"/>
      <c r="AB152" s="5"/>
      <c r="AC152" s="5"/>
      <c r="AD152" s="5"/>
    </row>
    <row r="153" spans="4:30" ht="16.5" customHeight="1">
      <c r="D153" s="5"/>
      <c r="E153" s="5"/>
      <c r="F153" s="5"/>
      <c r="G153" s="5"/>
      <c r="H153" s="5"/>
      <c r="I153" s="5"/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5"/>
      <c r="Y153" s="5"/>
      <c r="Z153" s="5"/>
      <c r="AA153" s="5"/>
      <c r="AB153" s="5"/>
      <c r="AC153" s="5"/>
      <c r="AD153" s="5"/>
    </row>
    <row r="154" ht="16.5" customHeight="1">
      <c r="AD154" s="5"/>
    </row>
    <row r="155" ht="16.5" customHeight="1">
      <c r="AD155" s="5"/>
    </row>
    <row r="156" ht="16.5" customHeight="1">
      <c r="AD156" s="5"/>
    </row>
    <row r="157" ht="16.5" customHeight="1">
      <c r="AD157" s="5"/>
    </row>
    <row r="158" ht="16.5" customHeight="1"/>
    <row r="159" ht="16.5" customHeight="1"/>
    <row r="160" ht="16.5" customHeight="1"/>
  </sheetData>
  <mergeCells count="1">
    <mergeCell ref="L14:P14"/>
  </mergeCells>
  <printOptions/>
  <pageMargins left="0.3937007874015748" right="0.1968503937007874" top="0.7874015748031497" bottom="0.7874015748031497" header="0.5118110236220472" footer="0.5118110236220472"/>
  <pageSetup fitToHeight="1" fitToWidth="1" orientation="landscape" paperSize="9" scale="55" r:id="rId4"/>
  <drawing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Hoja141">
    <pageSetUpPr fitToPage="1"/>
  </sheetPr>
  <dimension ref="A1:AC155"/>
  <sheetViews>
    <sheetView zoomScale="75" zoomScaleNormal="75" workbookViewId="0" topLeftCell="G1">
      <selection activeCell="I95" sqref="I95:S95"/>
    </sheetView>
  </sheetViews>
  <sheetFormatPr defaultColWidth="11.421875" defaultRowHeight="12.75"/>
  <cols>
    <col min="1" max="2" width="15.7109375" style="0" customWidth="1"/>
    <col min="3" max="3" width="4.7109375" style="0" customWidth="1"/>
    <col min="4" max="5" width="25.7109375" style="0" customWidth="1"/>
    <col min="6" max="6" width="9.7109375" style="0" customWidth="1"/>
    <col min="7" max="7" width="12.7109375" style="0" customWidth="1"/>
    <col min="8" max="8" width="13.7109375" style="0" hidden="1" customWidth="1"/>
    <col min="9" max="10" width="15.7109375" style="0" customWidth="1"/>
    <col min="11" max="14" width="9.7109375" style="0" customWidth="1"/>
    <col min="15" max="15" width="5.8515625" style="0" customWidth="1"/>
    <col min="16" max="16" width="7.00390625" style="0" customWidth="1"/>
    <col min="17" max="17" width="13.140625" style="0" hidden="1" customWidth="1"/>
    <col min="18" max="19" width="16.421875" style="0" hidden="1" customWidth="1"/>
    <col min="20" max="20" width="16.57421875" style="0" hidden="1" customWidth="1"/>
    <col min="21" max="25" width="16.28125" style="0" hidden="1" customWidth="1"/>
    <col min="26" max="26" width="9.7109375" style="0" customWidth="1"/>
    <col min="27" max="28" width="15.7109375" style="0" customWidth="1"/>
  </cols>
  <sheetData>
    <row r="1" spans="1:28" s="58" customFormat="1" ht="26.25">
      <c r="A1" s="108"/>
      <c r="B1" s="108"/>
      <c r="C1" s="108"/>
      <c r="D1" s="108"/>
      <c r="E1" s="108"/>
      <c r="F1" s="108"/>
      <c r="G1" s="108"/>
      <c r="H1" s="108"/>
      <c r="I1" s="108"/>
      <c r="J1" s="108"/>
      <c r="K1" s="108"/>
      <c r="L1" s="108"/>
      <c r="M1" s="108"/>
      <c r="N1" s="108"/>
      <c r="O1" s="108"/>
      <c r="P1" s="108"/>
      <c r="Q1" s="108"/>
      <c r="R1" s="108"/>
      <c r="S1" s="108"/>
      <c r="T1" s="108"/>
      <c r="U1" s="108"/>
      <c r="V1" s="108"/>
      <c r="W1" s="108"/>
      <c r="X1" s="108"/>
      <c r="Y1" s="108"/>
      <c r="Z1" s="108"/>
      <c r="AA1" s="108"/>
      <c r="AB1" s="393"/>
    </row>
    <row r="2" spans="1:28" s="58" customFormat="1" ht="26.25">
      <c r="A2" s="108"/>
      <c r="B2" s="153" t="str">
        <f>+'tot-0105'!B2</f>
        <v>ANEXO I-2 a la Resolución ENRE N°           1127 /2006     .-</v>
      </c>
      <c r="C2" s="153"/>
      <c r="D2" s="153"/>
      <c r="E2" s="59"/>
      <c r="F2" s="153"/>
      <c r="G2" s="153"/>
      <c r="H2" s="153"/>
      <c r="I2" s="153"/>
      <c r="J2" s="153"/>
      <c r="K2" s="153"/>
      <c r="L2" s="153"/>
      <c r="M2" s="153"/>
      <c r="N2" s="153"/>
      <c r="O2" s="153"/>
      <c r="P2" s="153"/>
      <c r="Q2" s="153"/>
      <c r="R2" s="153"/>
      <c r="S2" s="153"/>
      <c r="T2" s="153"/>
      <c r="U2" s="153"/>
      <c r="V2" s="153"/>
      <c r="W2" s="153"/>
      <c r="X2" s="153"/>
      <c r="Y2" s="153"/>
      <c r="Z2" s="153"/>
      <c r="AA2" s="153"/>
      <c r="AB2" s="153"/>
    </row>
    <row r="3" spans="1:28" s="15" customFormat="1" ht="12.75">
      <c r="A3" s="42"/>
      <c r="B3" s="42"/>
      <c r="C3" s="42"/>
      <c r="D3" s="42"/>
      <c r="E3" s="42"/>
      <c r="F3" s="42"/>
      <c r="G3" s="42"/>
      <c r="H3" s="42"/>
      <c r="I3" s="42"/>
      <c r="J3" s="42"/>
      <c r="K3" s="42"/>
      <c r="L3" s="42"/>
      <c r="M3" s="42"/>
      <c r="N3" s="42"/>
      <c r="O3" s="42"/>
      <c r="P3" s="42"/>
      <c r="Q3" s="42"/>
      <c r="R3" s="42"/>
      <c r="S3" s="42"/>
      <c r="T3" s="42"/>
      <c r="U3" s="42"/>
      <c r="V3" s="42"/>
      <c r="W3" s="42"/>
      <c r="X3" s="42"/>
      <c r="Y3" s="42"/>
      <c r="Z3" s="42"/>
      <c r="AA3" s="42"/>
      <c r="AB3" s="42"/>
    </row>
    <row r="4" spans="1:28" s="65" customFormat="1" ht="11.25">
      <c r="A4" s="178" t="s">
        <v>58</v>
      </c>
      <c r="B4" s="179"/>
      <c r="C4" s="154"/>
      <c r="D4" s="154"/>
      <c r="E4" s="154"/>
      <c r="F4" s="154"/>
      <c r="G4" s="154"/>
      <c r="H4" s="154"/>
      <c r="I4" s="154"/>
      <c r="J4" s="154"/>
      <c r="K4" s="154"/>
      <c r="L4" s="154"/>
      <c r="M4" s="154"/>
      <c r="N4" s="154"/>
      <c r="O4" s="154"/>
      <c r="P4" s="154"/>
      <c r="Q4" s="154"/>
      <c r="R4" s="154"/>
      <c r="S4" s="154"/>
      <c r="T4" s="154"/>
      <c r="U4" s="154"/>
      <c r="V4" s="154"/>
      <c r="W4" s="154"/>
      <c r="X4" s="154"/>
      <c r="Y4" s="154"/>
      <c r="Z4" s="154"/>
      <c r="AA4" s="154"/>
      <c r="AB4" s="154"/>
    </row>
    <row r="5" spans="1:28" s="65" customFormat="1" ht="11.25">
      <c r="A5" s="178" t="s">
        <v>17</v>
      </c>
      <c r="B5" s="179"/>
      <c r="C5" s="154"/>
      <c r="D5" s="154"/>
      <c r="E5" s="154"/>
      <c r="F5" s="154"/>
      <c r="G5" s="154"/>
      <c r="H5" s="154"/>
      <c r="I5" s="154"/>
      <c r="J5" s="154"/>
      <c r="K5" s="154"/>
      <c r="L5" s="154"/>
      <c r="M5" s="154"/>
      <c r="N5" s="154"/>
      <c r="O5" s="154"/>
      <c r="P5" s="154"/>
      <c r="Q5" s="154"/>
      <c r="R5" s="154"/>
      <c r="S5" s="154"/>
      <c r="T5" s="154"/>
      <c r="U5" s="154"/>
      <c r="V5" s="154"/>
      <c r="W5" s="154"/>
      <c r="X5" s="154"/>
      <c r="Y5" s="154"/>
      <c r="Z5" s="154"/>
      <c r="AA5" s="154"/>
      <c r="AB5" s="154"/>
    </row>
    <row r="6" spans="1:28" s="15" customFormat="1" ht="13.5" thickBot="1">
      <c r="A6" s="42"/>
      <c r="B6" s="42"/>
      <c r="C6" s="42"/>
      <c r="D6" s="42"/>
      <c r="E6" s="42"/>
      <c r="F6" s="42"/>
      <c r="G6" s="42"/>
      <c r="H6" s="42"/>
      <c r="I6" s="42"/>
      <c r="J6" s="42"/>
      <c r="K6" s="42"/>
      <c r="L6" s="42"/>
      <c r="M6" s="42"/>
      <c r="N6" s="42"/>
      <c r="O6" s="42"/>
      <c r="P6" s="42"/>
      <c r="Q6" s="42"/>
      <c r="R6" s="42"/>
      <c r="S6" s="42"/>
      <c r="T6" s="42"/>
      <c r="U6" s="42"/>
      <c r="V6" s="42"/>
      <c r="W6" s="42"/>
      <c r="X6" s="42"/>
      <c r="Y6" s="42"/>
      <c r="Z6" s="42"/>
      <c r="AA6" s="42"/>
      <c r="AB6" s="42"/>
    </row>
    <row r="7" spans="1:28" s="15" customFormat="1" ht="13.5" thickTop="1">
      <c r="A7" s="42"/>
      <c r="B7" s="141"/>
      <c r="C7" s="142"/>
      <c r="D7" s="142"/>
      <c r="E7" s="142"/>
      <c r="F7" s="142"/>
      <c r="G7" s="142"/>
      <c r="H7" s="142"/>
      <c r="I7" s="142"/>
      <c r="J7" s="142"/>
      <c r="K7" s="142"/>
      <c r="L7" s="142"/>
      <c r="M7" s="142"/>
      <c r="N7" s="142"/>
      <c r="O7" s="142"/>
      <c r="P7" s="142"/>
      <c r="Q7" s="142"/>
      <c r="R7" s="142"/>
      <c r="S7" s="142"/>
      <c r="T7" s="142"/>
      <c r="U7" s="142"/>
      <c r="V7" s="142"/>
      <c r="W7" s="142"/>
      <c r="X7" s="142"/>
      <c r="Y7" s="142"/>
      <c r="Z7" s="142"/>
      <c r="AA7" s="142"/>
      <c r="AB7" s="112"/>
    </row>
    <row r="8" spans="1:28" s="9" customFormat="1" ht="20.25">
      <c r="A8" s="155"/>
      <c r="B8" s="156"/>
      <c r="C8" s="155"/>
      <c r="D8" s="158" t="s">
        <v>27</v>
      </c>
      <c r="E8" s="155"/>
      <c r="F8" s="155"/>
      <c r="G8" s="157"/>
      <c r="H8" s="155"/>
      <c r="I8" s="155"/>
      <c r="J8" s="155"/>
      <c r="K8" s="155"/>
      <c r="L8" s="155"/>
      <c r="M8" s="155"/>
      <c r="N8" s="155"/>
      <c r="O8" s="155"/>
      <c r="P8" s="155"/>
      <c r="Q8" s="155"/>
      <c r="R8" s="33"/>
      <c r="S8" s="33"/>
      <c r="T8" s="33"/>
      <c r="U8" s="33"/>
      <c r="V8" s="33"/>
      <c r="W8" s="33"/>
      <c r="X8" s="33"/>
      <c r="Y8" s="33"/>
      <c r="Z8" s="33"/>
      <c r="AA8" s="33"/>
      <c r="AB8" s="125"/>
    </row>
    <row r="9" spans="1:28" s="15" customFormat="1" ht="12.75">
      <c r="A9" s="42"/>
      <c r="B9" s="143"/>
      <c r="C9" s="42"/>
      <c r="D9" s="43"/>
      <c r="E9" s="152"/>
      <c r="F9" s="42"/>
      <c r="G9" s="43"/>
      <c r="H9" s="42"/>
      <c r="I9" s="42"/>
      <c r="J9" s="42"/>
      <c r="K9" s="42"/>
      <c r="L9" s="42"/>
      <c r="M9" s="42"/>
      <c r="N9" s="42"/>
      <c r="O9" s="42"/>
      <c r="P9" s="42"/>
      <c r="Q9" s="42"/>
      <c r="R9" s="43"/>
      <c r="S9" s="43"/>
      <c r="T9" s="43"/>
      <c r="U9" s="43"/>
      <c r="V9" s="43"/>
      <c r="W9" s="43"/>
      <c r="X9" s="43"/>
      <c r="Y9" s="43"/>
      <c r="Z9" s="43"/>
      <c r="AA9" s="43"/>
      <c r="AB9" s="113"/>
    </row>
    <row r="10" spans="1:28" s="9" customFormat="1" ht="20.25">
      <c r="A10" s="155"/>
      <c r="B10" s="156"/>
      <c r="C10" s="155"/>
      <c r="D10" s="6" t="s">
        <v>79</v>
      </c>
      <c r="E10" s="155"/>
      <c r="F10" s="45"/>
      <c r="G10" s="33"/>
      <c r="H10" s="155"/>
      <c r="I10" s="155"/>
      <c r="J10" s="155"/>
      <c r="K10" s="155"/>
      <c r="L10" s="155"/>
      <c r="M10" s="155"/>
      <c r="N10" s="155"/>
      <c r="O10" s="155"/>
      <c r="P10" s="155"/>
      <c r="Q10" s="155"/>
      <c r="R10" s="33"/>
      <c r="S10" s="33"/>
      <c r="T10" s="33"/>
      <c r="U10" s="33"/>
      <c r="V10" s="33"/>
      <c r="W10" s="33"/>
      <c r="X10" s="33"/>
      <c r="Y10" s="33"/>
      <c r="Z10" s="33"/>
      <c r="AA10" s="33"/>
      <c r="AB10" s="125"/>
    </row>
    <row r="11" spans="1:28" s="15" customFormat="1" ht="12.75">
      <c r="A11" s="42"/>
      <c r="B11" s="143"/>
      <c r="C11" s="42"/>
      <c r="D11" s="43"/>
      <c r="E11" s="43"/>
      <c r="F11" s="43"/>
      <c r="G11" s="144"/>
      <c r="H11" s="43"/>
      <c r="I11" s="43"/>
      <c r="J11" s="43"/>
      <c r="K11" s="43"/>
      <c r="L11" s="43"/>
      <c r="M11" s="42"/>
      <c r="N11" s="42"/>
      <c r="O11" s="42"/>
      <c r="P11" s="42"/>
      <c r="Q11" s="42"/>
      <c r="R11" s="43"/>
      <c r="S11" s="43"/>
      <c r="T11" s="43"/>
      <c r="U11" s="43"/>
      <c r="V11" s="43"/>
      <c r="W11" s="43"/>
      <c r="X11" s="43"/>
      <c r="Y11" s="43"/>
      <c r="Z11" s="43"/>
      <c r="AA11" s="43"/>
      <c r="AB11" s="113"/>
    </row>
    <row r="12" spans="1:28" s="14" customFormat="1" ht="19.5">
      <c r="A12" s="160"/>
      <c r="B12" s="161" t="str">
        <f>+'tot-0105'!B14</f>
        <v>Desde el 01 al 31 de mayo de 2004</v>
      </c>
      <c r="C12" s="162"/>
      <c r="D12" s="163"/>
      <c r="E12" s="163"/>
      <c r="F12" s="163"/>
      <c r="G12" s="163"/>
      <c r="H12" s="163"/>
      <c r="I12" s="163"/>
      <c r="J12" s="163"/>
      <c r="K12" s="163"/>
      <c r="L12" s="163"/>
      <c r="M12" s="162"/>
      <c r="N12" s="162"/>
      <c r="O12" s="162"/>
      <c r="P12" s="162"/>
      <c r="Q12" s="162"/>
      <c r="R12" s="163"/>
      <c r="S12" s="163"/>
      <c r="T12" s="163"/>
      <c r="U12" s="163"/>
      <c r="V12" s="163"/>
      <c r="W12" s="163"/>
      <c r="X12" s="163"/>
      <c r="Y12" s="163"/>
      <c r="Z12" s="163"/>
      <c r="AA12" s="163"/>
      <c r="AB12" s="165"/>
    </row>
    <row r="13" spans="1:28" s="15" customFormat="1" ht="13.5" thickBot="1">
      <c r="A13" s="42"/>
      <c r="B13" s="143"/>
      <c r="C13" s="42"/>
      <c r="D13" s="43"/>
      <c r="E13" s="43"/>
      <c r="F13" s="43"/>
      <c r="G13" s="144"/>
      <c r="H13" s="43"/>
      <c r="I13" s="43"/>
      <c r="J13" s="43"/>
      <c r="K13" s="43"/>
      <c r="L13" s="43"/>
      <c r="M13" s="42"/>
      <c r="N13" s="42"/>
      <c r="O13" s="42"/>
      <c r="P13" s="42"/>
      <c r="Q13" s="42"/>
      <c r="R13" s="43"/>
      <c r="S13" s="43"/>
      <c r="T13" s="43"/>
      <c r="U13" s="43"/>
      <c r="V13" s="43"/>
      <c r="W13" s="43"/>
      <c r="X13" s="43"/>
      <c r="Y13" s="43"/>
      <c r="Z13" s="43"/>
      <c r="AA13" s="43"/>
      <c r="AB13" s="113"/>
    </row>
    <row r="14" spans="1:28" s="15" customFormat="1" ht="16.5" customHeight="1" thickBot="1" thickTop="1">
      <c r="A14" s="42"/>
      <c r="B14" s="143"/>
      <c r="C14" s="42"/>
      <c r="D14" s="239" t="s">
        <v>59</v>
      </c>
      <c r="E14" s="240"/>
      <c r="F14" s="241">
        <v>0.059</v>
      </c>
      <c r="H14" s="42"/>
      <c r="I14" s="42"/>
      <c r="J14" s="42"/>
      <c r="K14" s="42"/>
      <c r="L14" s="42"/>
      <c r="M14" s="42"/>
      <c r="N14" s="42"/>
      <c r="O14" s="43"/>
      <c r="P14" s="43"/>
      <c r="Q14" s="43"/>
      <c r="R14" s="43"/>
      <c r="S14" s="43"/>
      <c r="T14" s="43"/>
      <c r="U14" s="43"/>
      <c r="V14" s="43"/>
      <c r="W14" s="43"/>
      <c r="X14" s="43"/>
      <c r="Y14" s="43"/>
      <c r="Z14" s="43"/>
      <c r="AA14" s="43"/>
      <c r="AB14" s="113"/>
    </row>
    <row r="15" spans="1:28" s="15" customFormat="1" ht="16.5" customHeight="1" thickBot="1" thickTop="1">
      <c r="A15" s="42"/>
      <c r="B15" s="143"/>
      <c r="C15" s="42"/>
      <c r="D15" s="166" t="s">
        <v>60</v>
      </c>
      <c r="E15" s="167"/>
      <c r="F15" s="168">
        <v>200</v>
      </c>
      <c r="G15"/>
      <c r="H15" s="43"/>
      <c r="I15" s="43"/>
      <c r="J15" s="43"/>
      <c r="K15" s="43"/>
      <c r="L15" s="43"/>
      <c r="M15" s="43"/>
      <c r="N15" s="43"/>
      <c r="O15" s="43"/>
      <c r="P15" s="43"/>
      <c r="Q15" s="43"/>
      <c r="R15" s="43"/>
      <c r="S15" s="43"/>
      <c r="T15" s="43"/>
      <c r="U15" s="44"/>
      <c r="V15" s="44"/>
      <c r="W15" s="44"/>
      <c r="X15" s="44"/>
      <c r="Y15" s="44"/>
      <c r="Z15" s="44"/>
      <c r="AA15" s="42"/>
      <c r="AB15" s="113"/>
    </row>
    <row r="16" spans="1:28" s="15" customFormat="1" ht="16.5" customHeight="1" thickBot="1" thickTop="1">
      <c r="A16" s="42"/>
      <c r="B16" s="143"/>
      <c r="C16" s="42"/>
      <c r="D16" s="43"/>
      <c r="E16" s="43"/>
      <c r="F16" s="43"/>
      <c r="G16" s="145"/>
      <c r="H16" s="43"/>
      <c r="I16" s="43"/>
      <c r="J16" s="43"/>
      <c r="K16" s="43"/>
      <c r="L16" s="43"/>
      <c r="M16" s="43"/>
      <c r="N16" s="43"/>
      <c r="O16" s="43"/>
      <c r="P16" s="43"/>
      <c r="Q16" s="43"/>
      <c r="R16" s="43"/>
      <c r="S16" s="43"/>
      <c r="T16" s="43"/>
      <c r="U16" s="43"/>
      <c r="V16" s="43"/>
      <c r="W16" s="43"/>
      <c r="X16" s="43"/>
      <c r="Y16" s="43"/>
      <c r="Z16" s="43"/>
      <c r="AA16" s="43"/>
      <c r="AB16" s="113"/>
    </row>
    <row r="17" spans="1:28" s="15" customFormat="1" ht="33.75" customHeight="1" thickBot="1" thickTop="1">
      <c r="A17" s="42"/>
      <c r="B17" s="143"/>
      <c r="C17" s="169" t="s">
        <v>28</v>
      </c>
      <c r="D17" s="172" t="s">
        <v>61</v>
      </c>
      <c r="E17" s="170" t="s">
        <v>15</v>
      </c>
      <c r="F17" s="173" t="s">
        <v>62</v>
      </c>
      <c r="G17" s="174" t="s">
        <v>29</v>
      </c>
      <c r="H17" s="234" t="s">
        <v>33</v>
      </c>
      <c r="I17" s="170" t="s">
        <v>34</v>
      </c>
      <c r="J17" s="170" t="s">
        <v>35</v>
      </c>
      <c r="K17" s="172" t="s">
        <v>63</v>
      </c>
      <c r="L17" s="172" t="s">
        <v>37</v>
      </c>
      <c r="M17" s="136" t="s">
        <v>38</v>
      </c>
      <c r="N17" s="136" t="s">
        <v>39</v>
      </c>
      <c r="O17" s="171" t="s">
        <v>41</v>
      </c>
      <c r="P17" s="170" t="s">
        <v>64</v>
      </c>
      <c r="Q17" s="308" t="s">
        <v>32</v>
      </c>
      <c r="R17" s="311" t="s">
        <v>42</v>
      </c>
      <c r="S17" s="315" t="s">
        <v>43</v>
      </c>
      <c r="T17" s="231" t="s">
        <v>65</v>
      </c>
      <c r="U17" s="233"/>
      <c r="V17" s="325" t="s">
        <v>66</v>
      </c>
      <c r="W17" s="326"/>
      <c r="X17" s="334" t="s">
        <v>44</v>
      </c>
      <c r="Y17" s="338" t="s">
        <v>45</v>
      </c>
      <c r="Z17" s="138" t="s">
        <v>46</v>
      </c>
      <c r="AA17" s="174" t="s">
        <v>47</v>
      </c>
      <c r="AB17" s="113"/>
    </row>
    <row r="18" spans="1:28" s="15" customFormat="1" ht="16.5" customHeight="1" thickTop="1">
      <c r="A18" s="42"/>
      <c r="B18" s="143"/>
      <c r="C18" s="305"/>
      <c r="D18" s="305"/>
      <c r="E18" s="305"/>
      <c r="F18" s="305"/>
      <c r="G18" s="306"/>
      <c r="H18" s="304"/>
      <c r="I18" s="305"/>
      <c r="J18" s="305"/>
      <c r="K18" s="305"/>
      <c r="L18" s="305"/>
      <c r="M18" s="305"/>
      <c r="N18" s="259"/>
      <c r="O18" s="307"/>
      <c r="P18" s="305"/>
      <c r="Q18" s="309"/>
      <c r="R18" s="312"/>
      <c r="S18" s="316"/>
      <c r="T18" s="319"/>
      <c r="U18" s="320"/>
      <c r="V18" s="327"/>
      <c r="W18" s="328"/>
      <c r="X18" s="335"/>
      <c r="Y18" s="339"/>
      <c r="Z18" s="307"/>
      <c r="AA18" s="389"/>
      <c r="AB18" s="113"/>
    </row>
    <row r="19" spans="1:28" s="15" customFormat="1" ht="16.5" customHeight="1">
      <c r="A19" s="42"/>
      <c r="B19" s="143"/>
      <c r="C19" s="35"/>
      <c r="D19" s="35"/>
      <c r="E19" s="35"/>
      <c r="F19" s="35"/>
      <c r="G19" s="36"/>
      <c r="H19" s="243"/>
      <c r="I19" s="35"/>
      <c r="J19" s="35"/>
      <c r="K19" s="35"/>
      <c r="L19" s="35"/>
      <c r="M19" s="35"/>
      <c r="N19" s="17"/>
      <c r="O19" s="37"/>
      <c r="P19" s="35"/>
      <c r="Q19" s="310"/>
      <c r="R19" s="313"/>
      <c r="S19" s="317"/>
      <c r="T19" s="321"/>
      <c r="U19" s="322"/>
      <c r="V19" s="329"/>
      <c r="W19" s="330"/>
      <c r="X19" s="336"/>
      <c r="Y19" s="340"/>
      <c r="Z19" s="37"/>
      <c r="AA19" s="175"/>
      <c r="AB19" s="113"/>
    </row>
    <row r="20" spans="1:28" s="15" customFormat="1" ht="16.5" customHeight="1">
      <c r="A20" s="42"/>
      <c r="B20" s="143"/>
      <c r="C20" s="418" t="s">
        <v>91</v>
      </c>
      <c r="D20" s="517" t="s">
        <v>75</v>
      </c>
      <c r="E20" s="517" t="s">
        <v>5</v>
      </c>
      <c r="F20" s="517">
        <v>300</v>
      </c>
      <c r="G20" s="517" t="s">
        <v>7</v>
      </c>
      <c r="H20" s="387">
        <f aca="true" t="shared" si="0" ref="H20:H39">F20*$F$14</f>
        <v>17.7</v>
      </c>
      <c r="I20" s="464">
        <v>38126.40694444445</v>
      </c>
      <c r="J20" s="464">
        <v>38126.65694444445</v>
      </c>
      <c r="K20" s="38">
        <f aca="true" t="shared" si="1" ref="K20:K39">IF(D20="","",(J20-I20)*24)</f>
        <v>6</v>
      </c>
      <c r="L20" s="39">
        <f aca="true" t="shared" si="2" ref="L20:L39">IF(D20="","",ROUND((J20-I20)*24*60,0))</f>
        <v>360</v>
      </c>
      <c r="M20" s="466" t="s">
        <v>100</v>
      </c>
      <c r="N20" s="442" t="str">
        <f aca="true" t="shared" si="3" ref="N20:N39">IF(D20="","","--")</f>
        <v>--</v>
      </c>
      <c r="O20" s="467" t="str">
        <f>IF(D20="","",IF(OR(M20="P",M20="RP"),"--","NO"))</f>
        <v>--</v>
      </c>
      <c r="P20" s="428" t="str">
        <f aca="true" t="shared" si="4" ref="P20:P39">IF(D20="","","NO")</f>
        <v>NO</v>
      </c>
      <c r="Q20" s="494">
        <f aca="true" t="shared" si="5" ref="Q20:Q39">$F$15*IF(OR(M20="P",M20="RP"),0.1,1)*IF(P20="SI",1,0.1)</f>
        <v>2</v>
      </c>
      <c r="R20" s="475">
        <f aca="true" t="shared" si="6" ref="R20:R39">IF(M20="P",H20*Q20*ROUND(L20/60,2),"--")</f>
        <v>212.39999999999998</v>
      </c>
      <c r="S20" s="476" t="str">
        <f aca="true" t="shared" si="7" ref="S20:S39">IF(M20="RP",H20*Q20*N20/100*ROUND(L20/60,2),"--")</f>
        <v>--</v>
      </c>
      <c r="T20" s="477" t="str">
        <f aca="true" t="shared" si="8" ref="T20:T39">IF(AND(M20="F",O20="NO"),H20*Q20,"--")</f>
        <v>--</v>
      </c>
      <c r="U20" s="478" t="str">
        <f aca="true" t="shared" si="9" ref="U20:U39">IF(M20="F",H20*Q20*ROUND(L20/60,2),"--")</f>
        <v>--</v>
      </c>
      <c r="V20" s="479" t="str">
        <f aca="true" t="shared" si="10" ref="V20:V39">IF(AND(M20="R",O20="NO"),H20*Q20*N20/100,"--")</f>
        <v>--</v>
      </c>
      <c r="W20" s="480" t="str">
        <f aca="true" t="shared" si="11" ref="W20:W39">IF(M20="R",H20*Q20*N20/100*ROUND(L20/60,2),"--")</f>
        <v>--</v>
      </c>
      <c r="X20" s="481" t="str">
        <f aca="true" t="shared" si="12" ref="X20:X39">IF(M20="RF",H20*Q20*ROUND(L20/60,2),"--")</f>
        <v>--</v>
      </c>
      <c r="Y20" s="482" t="str">
        <f aca="true" t="shared" si="13" ref="Y20:Y39">IF(M20="RR",H20*Q20*N20/100*ROUND(L20/60,2),"--")</f>
        <v>--</v>
      </c>
      <c r="Z20" s="495" t="str">
        <f aca="true" t="shared" si="14" ref="Z20:Z39">IF(D20="","","SI")</f>
        <v>SI</v>
      </c>
      <c r="AA20" s="176">
        <f aca="true" t="shared" si="15" ref="AA20:AA39">IF(D20="","",SUM(R20:Y20)*IF(Z20="SI",1,2))</f>
        <v>212.39999999999998</v>
      </c>
      <c r="AB20" s="113"/>
    </row>
    <row r="21" spans="1:28" s="15" customFormat="1" ht="16.5" customHeight="1">
      <c r="A21" s="42"/>
      <c r="B21" s="143"/>
      <c r="C21" s="418"/>
      <c r="D21" s="455"/>
      <c r="E21" s="456"/>
      <c r="F21" s="457"/>
      <c r="G21" s="458"/>
      <c r="H21" s="387">
        <f t="shared" si="0"/>
        <v>0</v>
      </c>
      <c r="I21" s="464"/>
      <c r="J21" s="464"/>
      <c r="K21" s="38">
        <f t="shared" si="1"/>
      </c>
      <c r="L21" s="39">
        <f t="shared" si="2"/>
      </c>
      <c r="M21" s="466"/>
      <c r="N21" s="442">
        <f t="shared" si="3"/>
      </c>
      <c r="O21" s="467">
        <f aca="true" t="shared" si="16" ref="O21:O39">IF(D21="","",IF(M21="P","--","NO"))</f>
      </c>
      <c r="P21" s="428">
        <f t="shared" si="4"/>
      </c>
      <c r="Q21" s="494">
        <f t="shared" si="5"/>
        <v>20</v>
      </c>
      <c r="R21" s="475" t="str">
        <f t="shared" si="6"/>
        <v>--</v>
      </c>
      <c r="S21" s="476" t="str">
        <f t="shared" si="7"/>
        <v>--</v>
      </c>
      <c r="T21" s="477" t="str">
        <f t="shared" si="8"/>
        <v>--</v>
      </c>
      <c r="U21" s="478" t="str">
        <f t="shared" si="9"/>
        <v>--</v>
      </c>
      <c r="V21" s="479" t="str">
        <f t="shared" si="10"/>
        <v>--</v>
      </c>
      <c r="W21" s="480" t="str">
        <f t="shared" si="11"/>
        <v>--</v>
      </c>
      <c r="X21" s="481" t="str">
        <f t="shared" si="12"/>
        <v>--</v>
      </c>
      <c r="Y21" s="482" t="str">
        <f t="shared" si="13"/>
        <v>--</v>
      </c>
      <c r="Z21" s="495">
        <f t="shared" si="14"/>
      </c>
      <c r="AA21" s="176">
        <f t="shared" si="15"/>
      </c>
      <c r="AB21" s="113"/>
    </row>
    <row r="22" spans="1:28" s="15" customFormat="1" ht="16.5" customHeight="1">
      <c r="A22" s="42"/>
      <c r="B22" s="143"/>
      <c r="C22" s="418"/>
      <c r="D22" s="455"/>
      <c r="E22" s="456"/>
      <c r="F22" s="457"/>
      <c r="G22" s="458"/>
      <c r="H22" s="387">
        <f t="shared" si="0"/>
        <v>0</v>
      </c>
      <c r="I22" s="464"/>
      <c r="J22" s="464"/>
      <c r="K22" s="38">
        <f t="shared" si="1"/>
      </c>
      <c r="L22" s="39">
        <f t="shared" si="2"/>
      </c>
      <c r="M22" s="466"/>
      <c r="N22" s="442">
        <f t="shared" si="3"/>
      </c>
      <c r="O22" s="467">
        <f t="shared" si="16"/>
      </c>
      <c r="P22" s="428">
        <f t="shared" si="4"/>
      </c>
      <c r="Q22" s="494">
        <f t="shared" si="5"/>
        <v>20</v>
      </c>
      <c r="R22" s="475" t="str">
        <f t="shared" si="6"/>
        <v>--</v>
      </c>
      <c r="S22" s="476" t="str">
        <f t="shared" si="7"/>
        <v>--</v>
      </c>
      <c r="T22" s="477" t="str">
        <f t="shared" si="8"/>
        <v>--</v>
      </c>
      <c r="U22" s="478" t="str">
        <f t="shared" si="9"/>
        <v>--</v>
      </c>
      <c r="V22" s="479" t="str">
        <f t="shared" si="10"/>
        <v>--</v>
      </c>
      <c r="W22" s="480" t="str">
        <f t="shared" si="11"/>
        <v>--</v>
      </c>
      <c r="X22" s="481" t="str">
        <f t="shared" si="12"/>
        <v>--</v>
      </c>
      <c r="Y22" s="482" t="str">
        <f t="shared" si="13"/>
        <v>--</v>
      </c>
      <c r="Z22" s="495">
        <f t="shared" si="14"/>
      </c>
      <c r="AA22" s="176">
        <f t="shared" si="15"/>
      </c>
      <c r="AB22" s="113"/>
    </row>
    <row r="23" spans="1:28" s="15" customFormat="1" ht="16.5" customHeight="1">
      <c r="A23" s="42"/>
      <c r="B23" s="143"/>
      <c r="C23" s="418"/>
      <c r="D23" s="455"/>
      <c r="E23" s="456"/>
      <c r="F23" s="457"/>
      <c r="G23" s="458"/>
      <c r="H23" s="387">
        <f t="shared" si="0"/>
        <v>0</v>
      </c>
      <c r="I23" s="464"/>
      <c r="J23" s="464"/>
      <c r="K23" s="38">
        <f t="shared" si="1"/>
      </c>
      <c r="L23" s="39">
        <f t="shared" si="2"/>
      </c>
      <c r="M23" s="466"/>
      <c r="N23" s="442">
        <f t="shared" si="3"/>
      </c>
      <c r="O23" s="467">
        <f t="shared" si="16"/>
      </c>
      <c r="P23" s="428">
        <f t="shared" si="4"/>
      </c>
      <c r="Q23" s="494">
        <f t="shared" si="5"/>
        <v>20</v>
      </c>
      <c r="R23" s="475" t="str">
        <f t="shared" si="6"/>
        <v>--</v>
      </c>
      <c r="S23" s="476" t="str">
        <f t="shared" si="7"/>
        <v>--</v>
      </c>
      <c r="T23" s="477" t="str">
        <f t="shared" si="8"/>
        <v>--</v>
      </c>
      <c r="U23" s="478" t="str">
        <f t="shared" si="9"/>
        <v>--</v>
      </c>
      <c r="V23" s="479" t="str">
        <f t="shared" si="10"/>
        <v>--</v>
      </c>
      <c r="W23" s="480" t="str">
        <f t="shared" si="11"/>
        <v>--</v>
      </c>
      <c r="X23" s="481" t="str">
        <f t="shared" si="12"/>
        <v>--</v>
      </c>
      <c r="Y23" s="482" t="str">
        <f t="shared" si="13"/>
        <v>--</v>
      </c>
      <c r="Z23" s="495">
        <f t="shared" si="14"/>
      </c>
      <c r="AA23" s="176">
        <f t="shared" si="15"/>
      </c>
      <c r="AB23" s="113"/>
    </row>
    <row r="24" spans="1:28" s="15" customFormat="1" ht="16.5" customHeight="1">
      <c r="A24" s="42"/>
      <c r="B24" s="143"/>
      <c r="C24" s="418"/>
      <c r="D24" s="455"/>
      <c r="E24" s="456"/>
      <c r="F24" s="457"/>
      <c r="G24" s="458"/>
      <c r="H24" s="387">
        <f t="shared" si="0"/>
        <v>0</v>
      </c>
      <c r="I24" s="464"/>
      <c r="J24" s="464"/>
      <c r="K24" s="38">
        <f t="shared" si="1"/>
      </c>
      <c r="L24" s="39">
        <f t="shared" si="2"/>
      </c>
      <c r="M24" s="466"/>
      <c r="N24" s="442">
        <f t="shared" si="3"/>
      </c>
      <c r="O24" s="467">
        <f t="shared" si="16"/>
      </c>
      <c r="P24" s="428">
        <f t="shared" si="4"/>
      </c>
      <c r="Q24" s="494">
        <f t="shared" si="5"/>
        <v>20</v>
      </c>
      <c r="R24" s="475" t="str">
        <f t="shared" si="6"/>
        <v>--</v>
      </c>
      <c r="S24" s="476" t="str">
        <f t="shared" si="7"/>
        <v>--</v>
      </c>
      <c r="T24" s="477" t="str">
        <f t="shared" si="8"/>
        <v>--</v>
      </c>
      <c r="U24" s="478" t="str">
        <f t="shared" si="9"/>
        <v>--</v>
      </c>
      <c r="V24" s="479" t="str">
        <f t="shared" si="10"/>
        <v>--</v>
      </c>
      <c r="W24" s="480" t="str">
        <f t="shared" si="11"/>
        <v>--</v>
      </c>
      <c r="X24" s="481" t="str">
        <f t="shared" si="12"/>
        <v>--</v>
      </c>
      <c r="Y24" s="482" t="str">
        <f t="shared" si="13"/>
        <v>--</v>
      </c>
      <c r="Z24" s="495">
        <f t="shared" si="14"/>
      </c>
      <c r="AA24" s="176">
        <f t="shared" si="15"/>
      </c>
      <c r="AB24" s="113"/>
    </row>
    <row r="25" spans="1:28" s="15" customFormat="1" ht="16.5" customHeight="1">
      <c r="A25" s="42"/>
      <c r="B25" s="143"/>
      <c r="C25" s="418"/>
      <c r="D25" s="455"/>
      <c r="E25" s="456"/>
      <c r="F25" s="457"/>
      <c r="G25" s="458"/>
      <c r="H25" s="387">
        <f t="shared" si="0"/>
        <v>0</v>
      </c>
      <c r="I25" s="464"/>
      <c r="J25" s="464"/>
      <c r="K25" s="38">
        <f t="shared" si="1"/>
      </c>
      <c r="L25" s="39">
        <f t="shared" si="2"/>
      </c>
      <c r="M25" s="466"/>
      <c r="N25" s="442">
        <f t="shared" si="3"/>
      </c>
      <c r="O25" s="467">
        <f t="shared" si="16"/>
      </c>
      <c r="P25" s="428">
        <f t="shared" si="4"/>
      </c>
      <c r="Q25" s="494">
        <f t="shared" si="5"/>
        <v>20</v>
      </c>
      <c r="R25" s="475" t="str">
        <f t="shared" si="6"/>
        <v>--</v>
      </c>
      <c r="S25" s="476" t="str">
        <f t="shared" si="7"/>
        <v>--</v>
      </c>
      <c r="T25" s="477" t="str">
        <f t="shared" si="8"/>
        <v>--</v>
      </c>
      <c r="U25" s="478" t="str">
        <f t="shared" si="9"/>
        <v>--</v>
      </c>
      <c r="V25" s="479" t="str">
        <f t="shared" si="10"/>
        <v>--</v>
      </c>
      <c r="W25" s="480" t="str">
        <f t="shared" si="11"/>
        <v>--</v>
      </c>
      <c r="X25" s="481" t="str">
        <f t="shared" si="12"/>
        <v>--</v>
      </c>
      <c r="Y25" s="482" t="str">
        <f t="shared" si="13"/>
        <v>--</v>
      </c>
      <c r="Z25" s="495">
        <f t="shared" si="14"/>
      </c>
      <c r="AA25" s="176">
        <f t="shared" si="15"/>
      </c>
      <c r="AB25" s="113"/>
    </row>
    <row r="26" spans="1:29" s="15" customFormat="1" ht="16.5" customHeight="1">
      <c r="A26" s="42"/>
      <c r="B26" s="143"/>
      <c r="C26" s="418"/>
      <c r="D26" s="455"/>
      <c r="E26" s="456"/>
      <c r="F26" s="457"/>
      <c r="G26" s="458"/>
      <c r="H26" s="387">
        <f t="shared" si="0"/>
        <v>0</v>
      </c>
      <c r="I26" s="464"/>
      <c r="J26" s="464"/>
      <c r="K26" s="38">
        <f t="shared" si="1"/>
      </c>
      <c r="L26" s="39">
        <f t="shared" si="2"/>
      </c>
      <c r="M26" s="466"/>
      <c r="N26" s="442">
        <f t="shared" si="3"/>
      </c>
      <c r="O26" s="467">
        <f t="shared" si="16"/>
      </c>
      <c r="P26" s="428">
        <f t="shared" si="4"/>
      </c>
      <c r="Q26" s="494">
        <f t="shared" si="5"/>
        <v>20</v>
      </c>
      <c r="R26" s="475" t="str">
        <f t="shared" si="6"/>
        <v>--</v>
      </c>
      <c r="S26" s="476" t="str">
        <f t="shared" si="7"/>
        <v>--</v>
      </c>
      <c r="T26" s="477" t="str">
        <f t="shared" si="8"/>
        <v>--</v>
      </c>
      <c r="U26" s="478" t="str">
        <f t="shared" si="9"/>
        <v>--</v>
      </c>
      <c r="V26" s="479" t="str">
        <f t="shared" si="10"/>
        <v>--</v>
      </c>
      <c r="W26" s="480" t="str">
        <f t="shared" si="11"/>
        <v>--</v>
      </c>
      <c r="X26" s="481" t="str">
        <f t="shared" si="12"/>
        <v>--</v>
      </c>
      <c r="Y26" s="482" t="str">
        <f t="shared" si="13"/>
        <v>--</v>
      </c>
      <c r="Z26" s="495">
        <f t="shared" si="14"/>
      </c>
      <c r="AA26" s="176">
        <f t="shared" si="15"/>
      </c>
      <c r="AB26" s="113"/>
      <c r="AC26" s="43"/>
    </row>
    <row r="27" spans="1:28" s="15" customFormat="1" ht="16.5" customHeight="1">
      <c r="A27" s="42"/>
      <c r="B27" s="143"/>
      <c r="C27" s="418"/>
      <c r="D27" s="455"/>
      <c r="E27" s="456"/>
      <c r="F27" s="457"/>
      <c r="G27" s="458"/>
      <c r="H27" s="387">
        <f t="shared" si="0"/>
        <v>0</v>
      </c>
      <c r="I27" s="464"/>
      <c r="J27" s="464"/>
      <c r="K27" s="38">
        <f t="shared" si="1"/>
      </c>
      <c r="L27" s="39">
        <f t="shared" si="2"/>
      </c>
      <c r="M27" s="466"/>
      <c r="N27" s="442">
        <f t="shared" si="3"/>
      </c>
      <c r="O27" s="467">
        <f t="shared" si="16"/>
      </c>
      <c r="P27" s="428">
        <f t="shared" si="4"/>
      </c>
      <c r="Q27" s="494">
        <f t="shared" si="5"/>
        <v>20</v>
      </c>
      <c r="R27" s="475" t="str">
        <f t="shared" si="6"/>
        <v>--</v>
      </c>
      <c r="S27" s="476" t="str">
        <f t="shared" si="7"/>
        <v>--</v>
      </c>
      <c r="T27" s="477" t="str">
        <f t="shared" si="8"/>
        <v>--</v>
      </c>
      <c r="U27" s="478" t="str">
        <f t="shared" si="9"/>
        <v>--</v>
      </c>
      <c r="V27" s="479" t="str">
        <f t="shared" si="10"/>
        <v>--</v>
      </c>
      <c r="W27" s="480" t="str">
        <f t="shared" si="11"/>
        <v>--</v>
      </c>
      <c r="X27" s="481" t="str">
        <f t="shared" si="12"/>
        <v>--</v>
      </c>
      <c r="Y27" s="482" t="str">
        <f t="shared" si="13"/>
        <v>--</v>
      </c>
      <c r="Z27" s="495">
        <f t="shared" si="14"/>
      </c>
      <c r="AA27" s="176">
        <f t="shared" si="15"/>
      </c>
      <c r="AB27" s="113"/>
    </row>
    <row r="28" spans="1:28" s="15" customFormat="1" ht="16.5" customHeight="1">
      <c r="A28" s="42"/>
      <c r="B28" s="143"/>
      <c r="C28" s="418"/>
      <c r="D28" s="455"/>
      <c r="E28" s="456"/>
      <c r="F28" s="457"/>
      <c r="G28" s="458"/>
      <c r="H28" s="387">
        <f t="shared" si="0"/>
        <v>0</v>
      </c>
      <c r="I28" s="464"/>
      <c r="J28" s="464"/>
      <c r="K28" s="38">
        <f t="shared" si="1"/>
      </c>
      <c r="L28" s="39">
        <f t="shared" si="2"/>
      </c>
      <c r="M28" s="466"/>
      <c r="N28" s="442">
        <f t="shared" si="3"/>
      </c>
      <c r="O28" s="467">
        <f t="shared" si="16"/>
      </c>
      <c r="P28" s="428">
        <f t="shared" si="4"/>
      </c>
      <c r="Q28" s="494">
        <f t="shared" si="5"/>
        <v>20</v>
      </c>
      <c r="R28" s="475" t="str">
        <f t="shared" si="6"/>
        <v>--</v>
      </c>
      <c r="S28" s="476" t="str">
        <f t="shared" si="7"/>
        <v>--</v>
      </c>
      <c r="T28" s="477" t="str">
        <f t="shared" si="8"/>
        <v>--</v>
      </c>
      <c r="U28" s="478" t="str">
        <f t="shared" si="9"/>
        <v>--</v>
      </c>
      <c r="V28" s="479" t="str">
        <f t="shared" si="10"/>
        <v>--</v>
      </c>
      <c r="W28" s="480" t="str">
        <f t="shared" si="11"/>
        <v>--</v>
      </c>
      <c r="X28" s="481" t="str">
        <f t="shared" si="12"/>
        <v>--</v>
      </c>
      <c r="Y28" s="482" t="str">
        <f t="shared" si="13"/>
        <v>--</v>
      </c>
      <c r="Z28" s="495">
        <f t="shared" si="14"/>
      </c>
      <c r="AA28" s="176">
        <f t="shared" si="15"/>
      </c>
      <c r="AB28" s="113"/>
    </row>
    <row r="29" spans="1:28" s="15" customFormat="1" ht="16.5" customHeight="1">
      <c r="A29" s="42"/>
      <c r="B29" s="143"/>
      <c r="C29" s="418"/>
      <c r="D29" s="455"/>
      <c r="E29" s="456"/>
      <c r="F29" s="457"/>
      <c r="G29" s="458"/>
      <c r="H29" s="387">
        <f t="shared" si="0"/>
        <v>0</v>
      </c>
      <c r="I29" s="464"/>
      <c r="J29" s="464"/>
      <c r="K29" s="38">
        <f t="shared" si="1"/>
      </c>
      <c r="L29" s="39">
        <f t="shared" si="2"/>
      </c>
      <c r="M29" s="466"/>
      <c r="N29" s="442">
        <f t="shared" si="3"/>
      </c>
      <c r="O29" s="467">
        <f t="shared" si="16"/>
      </c>
      <c r="P29" s="428">
        <f t="shared" si="4"/>
      </c>
      <c r="Q29" s="494">
        <f t="shared" si="5"/>
        <v>20</v>
      </c>
      <c r="R29" s="475" t="str">
        <f t="shared" si="6"/>
        <v>--</v>
      </c>
      <c r="S29" s="476" t="str">
        <f t="shared" si="7"/>
        <v>--</v>
      </c>
      <c r="T29" s="477" t="str">
        <f t="shared" si="8"/>
        <v>--</v>
      </c>
      <c r="U29" s="478" t="str">
        <f t="shared" si="9"/>
        <v>--</v>
      </c>
      <c r="V29" s="479" t="str">
        <f t="shared" si="10"/>
        <v>--</v>
      </c>
      <c r="W29" s="480" t="str">
        <f t="shared" si="11"/>
        <v>--</v>
      </c>
      <c r="X29" s="481" t="str">
        <f t="shared" si="12"/>
        <v>--</v>
      </c>
      <c r="Y29" s="482" t="str">
        <f t="shared" si="13"/>
        <v>--</v>
      </c>
      <c r="Z29" s="495">
        <f t="shared" si="14"/>
      </c>
      <c r="AA29" s="176">
        <f t="shared" si="15"/>
      </c>
      <c r="AB29" s="113"/>
    </row>
    <row r="30" spans="1:28" s="15" customFormat="1" ht="16.5" customHeight="1">
      <c r="A30" s="42"/>
      <c r="B30" s="143"/>
      <c r="C30" s="418"/>
      <c r="D30" s="455"/>
      <c r="E30" s="459"/>
      <c r="F30" s="457"/>
      <c r="G30" s="458"/>
      <c r="H30" s="387">
        <f t="shared" si="0"/>
        <v>0</v>
      </c>
      <c r="I30" s="464"/>
      <c r="J30" s="464"/>
      <c r="K30" s="38">
        <f t="shared" si="1"/>
      </c>
      <c r="L30" s="39">
        <f t="shared" si="2"/>
      </c>
      <c r="M30" s="466"/>
      <c r="N30" s="442">
        <f t="shared" si="3"/>
      </c>
      <c r="O30" s="467">
        <f t="shared" si="16"/>
      </c>
      <c r="P30" s="428">
        <f t="shared" si="4"/>
      </c>
      <c r="Q30" s="494">
        <f t="shared" si="5"/>
        <v>20</v>
      </c>
      <c r="R30" s="475" t="str">
        <f t="shared" si="6"/>
        <v>--</v>
      </c>
      <c r="S30" s="476" t="str">
        <f t="shared" si="7"/>
        <v>--</v>
      </c>
      <c r="T30" s="477" t="str">
        <f t="shared" si="8"/>
        <v>--</v>
      </c>
      <c r="U30" s="478" t="str">
        <f t="shared" si="9"/>
        <v>--</v>
      </c>
      <c r="V30" s="479" t="str">
        <f t="shared" si="10"/>
        <v>--</v>
      </c>
      <c r="W30" s="480" t="str">
        <f t="shared" si="11"/>
        <v>--</v>
      </c>
      <c r="X30" s="481" t="str">
        <f t="shared" si="12"/>
        <v>--</v>
      </c>
      <c r="Y30" s="482" t="str">
        <f t="shared" si="13"/>
        <v>--</v>
      </c>
      <c r="Z30" s="495">
        <f t="shared" si="14"/>
      </c>
      <c r="AA30" s="176">
        <f t="shared" si="15"/>
      </c>
      <c r="AB30" s="113"/>
    </row>
    <row r="31" spans="1:28" s="15" customFormat="1" ht="16.5" customHeight="1">
      <c r="A31" s="42"/>
      <c r="B31" s="143"/>
      <c r="C31" s="418"/>
      <c r="D31" s="455"/>
      <c r="E31" s="459"/>
      <c r="F31" s="457"/>
      <c r="G31" s="458"/>
      <c r="H31" s="387">
        <f t="shared" si="0"/>
        <v>0</v>
      </c>
      <c r="I31" s="464"/>
      <c r="J31" s="464"/>
      <c r="K31" s="38">
        <f t="shared" si="1"/>
      </c>
      <c r="L31" s="39">
        <f t="shared" si="2"/>
      </c>
      <c r="M31" s="466"/>
      <c r="N31" s="442">
        <f t="shared" si="3"/>
      </c>
      <c r="O31" s="467">
        <f t="shared" si="16"/>
      </c>
      <c r="P31" s="428">
        <f t="shared" si="4"/>
      </c>
      <c r="Q31" s="494">
        <f t="shared" si="5"/>
        <v>20</v>
      </c>
      <c r="R31" s="475" t="str">
        <f t="shared" si="6"/>
        <v>--</v>
      </c>
      <c r="S31" s="476" t="str">
        <f t="shared" si="7"/>
        <v>--</v>
      </c>
      <c r="T31" s="477" t="str">
        <f t="shared" si="8"/>
        <v>--</v>
      </c>
      <c r="U31" s="478" t="str">
        <f t="shared" si="9"/>
        <v>--</v>
      </c>
      <c r="V31" s="479" t="str">
        <f t="shared" si="10"/>
        <v>--</v>
      </c>
      <c r="W31" s="480" t="str">
        <f t="shared" si="11"/>
        <v>--</v>
      </c>
      <c r="X31" s="481" t="str">
        <f t="shared" si="12"/>
        <v>--</v>
      </c>
      <c r="Y31" s="482" t="str">
        <f t="shared" si="13"/>
        <v>--</v>
      </c>
      <c r="Z31" s="495">
        <f t="shared" si="14"/>
      </c>
      <c r="AA31" s="176">
        <f t="shared" si="15"/>
      </c>
      <c r="AB31" s="113"/>
    </row>
    <row r="32" spans="1:28" s="15" customFormat="1" ht="16.5" customHeight="1">
      <c r="A32" s="42"/>
      <c r="B32" s="143"/>
      <c r="C32" s="418"/>
      <c r="D32" s="455"/>
      <c r="E32" s="459"/>
      <c r="F32" s="457"/>
      <c r="G32" s="458"/>
      <c r="H32" s="387">
        <f t="shared" si="0"/>
        <v>0</v>
      </c>
      <c r="I32" s="464"/>
      <c r="J32" s="464"/>
      <c r="K32" s="38">
        <f t="shared" si="1"/>
      </c>
      <c r="L32" s="39">
        <f t="shared" si="2"/>
      </c>
      <c r="M32" s="466"/>
      <c r="N32" s="442">
        <f t="shared" si="3"/>
      </c>
      <c r="O32" s="467">
        <f t="shared" si="16"/>
      </c>
      <c r="P32" s="428">
        <f t="shared" si="4"/>
      </c>
      <c r="Q32" s="494">
        <f t="shared" si="5"/>
        <v>20</v>
      </c>
      <c r="R32" s="475" t="str">
        <f t="shared" si="6"/>
        <v>--</v>
      </c>
      <c r="S32" s="476" t="str">
        <f t="shared" si="7"/>
        <v>--</v>
      </c>
      <c r="T32" s="477" t="str">
        <f t="shared" si="8"/>
        <v>--</v>
      </c>
      <c r="U32" s="478" t="str">
        <f t="shared" si="9"/>
        <v>--</v>
      </c>
      <c r="V32" s="479" t="str">
        <f t="shared" si="10"/>
        <v>--</v>
      </c>
      <c r="W32" s="480" t="str">
        <f t="shared" si="11"/>
        <v>--</v>
      </c>
      <c r="X32" s="481" t="str">
        <f t="shared" si="12"/>
        <v>--</v>
      </c>
      <c r="Y32" s="482" t="str">
        <f t="shared" si="13"/>
        <v>--</v>
      </c>
      <c r="Z32" s="495">
        <f t="shared" si="14"/>
      </c>
      <c r="AA32" s="176">
        <f t="shared" si="15"/>
      </c>
      <c r="AB32" s="113"/>
    </row>
    <row r="33" spans="1:28" s="15" customFormat="1" ht="16.5" customHeight="1">
      <c r="A33" s="42"/>
      <c r="B33" s="143"/>
      <c r="C33" s="418"/>
      <c r="D33" s="455"/>
      <c r="E33" s="459"/>
      <c r="F33" s="457"/>
      <c r="G33" s="458"/>
      <c r="H33" s="387">
        <f t="shared" si="0"/>
        <v>0</v>
      </c>
      <c r="I33" s="464"/>
      <c r="J33" s="464"/>
      <c r="K33" s="38">
        <f t="shared" si="1"/>
      </c>
      <c r="L33" s="39">
        <f t="shared" si="2"/>
      </c>
      <c r="M33" s="466"/>
      <c r="N33" s="442">
        <f t="shared" si="3"/>
      </c>
      <c r="O33" s="467">
        <f t="shared" si="16"/>
      </c>
      <c r="P33" s="428">
        <f t="shared" si="4"/>
      </c>
      <c r="Q33" s="494">
        <f t="shared" si="5"/>
        <v>20</v>
      </c>
      <c r="R33" s="475" t="str">
        <f t="shared" si="6"/>
        <v>--</v>
      </c>
      <c r="S33" s="476" t="str">
        <f t="shared" si="7"/>
        <v>--</v>
      </c>
      <c r="T33" s="477" t="str">
        <f t="shared" si="8"/>
        <v>--</v>
      </c>
      <c r="U33" s="478" t="str">
        <f t="shared" si="9"/>
        <v>--</v>
      </c>
      <c r="V33" s="479" t="str">
        <f t="shared" si="10"/>
        <v>--</v>
      </c>
      <c r="W33" s="480" t="str">
        <f t="shared" si="11"/>
        <v>--</v>
      </c>
      <c r="X33" s="481" t="str">
        <f t="shared" si="12"/>
        <v>--</v>
      </c>
      <c r="Y33" s="482" t="str">
        <f t="shared" si="13"/>
        <v>--</v>
      </c>
      <c r="Z33" s="495">
        <f t="shared" si="14"/>
      </c>
      <c r="AA33" s="176">
        <f t="shared" si="15"/>
      </c>
      <c r="AB33" s="113"/>
    </row>
    <row r="34" spans="1:28" s="15" customFormat="1" ht="16.5" customHeight="1">
      <c r="A34" s="42"/>
      <c r="B34" s="143"/>
      <c r="C34" s="418"/>
      <c r="D34" s="455"/>
      <c r="E34" s="459"/>
      <c r="F34" s="457"/>
      <c r="G34" s="458"/>
      <c r="H34" s="387">
        <f t="shared" si="0"/>
        <v>0</v>
      </c>
      <c r="I34" s="464"/>
      <c r="J34" s="464"/>
      <c r="K34" s="38">
        <f t="shared" si="1"/>
      </c>
      <c r="L34" s="39">
        <f t="shared" si="2"/>
      </c>
      <c r="M34" s="466"/>
      <c r="N34" s="442">
        <f t="shared" si="3"/>
      </c>
      <c r="O34" s="467">
        <f t="shared" si="16"/>
      </c>
      <c r="P34" s="428">
        <f t="shared" si="4"/>
      </c>
      <c r="Q34" s="494">
        <f t="shared" si="5"/>
        <v>20</v>
      </c>
      <c r="R34" s="475" t="str">
        <f t="shared" si="6"/>
        <v>--</v>
      </c>
      <c r="S34" s="476" t="str">
        <f t="shared" si="7"/>
        <v>--</v>
      </c>
      <c r="T34" s="477" t="str">
        <f t="shared" si="8"/>
        <v>--</v>
      </c>
      <c r="U34" s="478" t="str">
        <f t="shared" si="9"/>
        <v>--</v>
      </c>
      <c r="V34" s="479" t="str">
        <f t="shared" si="10"/>
        <v>--</v>
      </c>
      <c r="W34" s="480" t="str">
        <f t="shared" si="11"/>
        <v>--</v>
      </c>
      <c r="X34" s="481" t="str">
        <f t="shared" si="12"/>
        <v>--</v>
      </c>
      <c r="Y34" s="482" t="str">
        <f t="shared" si="13"/>
        <v>--</v>
      </c>
      <c r="Z34" s="495">
        <f t="shared" si="14"/>
      </c>
      <c r="AA34" s="176">
        <f t="shared" si="15"/>
      </c>
      <c r="AB34" s="113"/>
    </row>
    <row r="35" spans="1:28" s="15" customFormat="1" ht="16.5" customHeight="1">
      <c r="A35" s="42"/>
      <c r="B35" s="143"/>
      <c r="C35" s="418"/>
      <c r="D35" s="455"/>
      <c r="E35" s="459"/>
      <c r="F35" s="457"/>
      <c r="G35" s="458"/>
      <c r="H35" s="387">
        <f t="shared" si="0"/>
        <v>0</v>
      </c>
      <c r="I35" s="464"/>
      <c r="J35" s="464"/>
      <c r="K35" s="38">
        <f t="shared" si="1"/>
      </c>
      <c r="L35" s="39">
        <f t="shared" si="2"/>
      </c>
      <c r="M35" s="466"/>
      <c r="N35" s="442">
        <f t="shared" si="3"/>
      </c>
      <c r="O35" s="467">
        <f t="shared" si="16"/>
      </c>
      <c r="P35" s="428">
        <f t="shared" si="4"/>
      </c>
      <c r="Q35" s="494">
        <f t="shared" si="5"/>
        <v>20</v>
      </c>
      <c r="R35" s="475" t="str">
        <f t="shared" si="6"/>
        <v>--</v>
      </c>
      <c r="S35" s="476" t="str">
        <f t="shared" si="7"/>
        <v>--</v>
      </c>
      <c r="T35" s="477" t="str">
        <f t="shared" si="8"/>
        <v>--</v>
      </c>
      <c r="U35" s="478" t="str">
        <f t="shared" si="9"/>
        <v>--</v>
      </c>
      <c r="V35" s="479" t="str">
        <f t="shared" si="10"/>
        <v>--</v>
      </c>
      <c r="W35" s="480" t="str">
        <f t="shared" si="11"/>
        <v>--</v>
      </c>
      <c r="X35" s="481" t="str">
        <f t="shared" si="12"/>
        <v>--</v>
      </c>
      <c r="Y35" s="482" t="str">
        <f t="shared" si="13"/>
        <v>--</v>
      </c>
      <c r="Z35" s="495">
        <f t="shared" si="14"/>
      </c>
      <c r="AA35" s="176">
        <f t="shared" si="15"/>
      </c>
      <c r="AB35" s="113"/>
    </row>
    <row r="36" spans="1:28" s="15" customFormat="1" ht="16.5" customHeight="1">
      <c r="A36" s="42"/>
      <c r="B36" s="143"/>
      <c r="C36" s="418"/>
      <c r="D36" s="455"/>
      <c r="E36" s="459"/>
      <c r="F36" s="457"/>
      <c r="G36" s="458"/>
      <c r="H36" s="387">
        <f t="shared" si="0"/>
        <v>0</v>
      </c>
      <c r="I36" s="464"/>
      <c r="J36" s="464"/>
      <c r="K36" s="38">
        <f t="shared" si="1"/>
      </c>
      <c r="L36" s="39">
        <f t="shared" si="2"/>
      </c>
      <c r="M36" s="466"/>
      <c r="N36" s="442">
        <f t="shared" si="3"/>
      </c>
      <c r="O36" s="467">
        <f t="shared" si="16"/>
      </c>
      <c r="P36" s="428">
        <f t="shared" si="4"/>
      </c>
      <c r="Q36" s="494">
        <f t="shared" si="5"/>
        <v>20</v>
      </c>
      <c r="R36" s="475" t="str">
        <f t="shared" si="6"/>
        <v>--</v>
      </c>
      <c r="S36" s="476" t="str">
        <f t="shared" si="7"/>
        <v>--</v>
      </c>
      <c r="T36" s="477" t="str">
        <f t="shared" si="8"/>
        <v>--</v>
      </c>
      <c r="U36" s="478" t="str">
        <f t="shared" si="9"/>
        <v>--</v>
      </c>
      <c r="V36" s="479" t="str">
        <f t="shared" si="10"/>
        <v>--</v>
      </c>
      <c r="W36" s="480" t="str">
        <f t="shared" si="11"/>
        <v>--</v>
      </c>
      <c r="X36" s="481" t="str">
        <f t="shared" si="12"/>
        <v>--</v>
      </c>
      <c r="Y36" s="482" t="str">
        <f t="shared" si="13"/>
        <v>--</v>
      </c>
      <c r="Z36" s="495">
        <f t="shared" si="14"/>
      </c>
      <c r="AA36" s="176">
        <f t="shared" si="15"/>
      </c>
      <c r="AB36" s="113"/>
    </row>
    <row r="37" spans="1:28" s="15" customFormat="1" ht="16.5" customHeight="1">
      <c r="A37" s="42"/>
      <c r="B37" s="143"/>
      <c r="C37" s="418"/>
      <c r="D37" s="455"/>
      <c r="E37" s="459"/>
      <c r="F37" s="457"/>
      <c r="G37" s="458"/>
      <c r="H37" s="387">
        <f t="shared" si="0"/>
        <v>0</v>
      </c>
      <c r="I37" s="464"/>
      <c r="J37" s="464"/>
      <c r="K37" s="38">
        <f t="shared" si="1"/>
      </c>
      <c r="L37" s="39">
        <f t="shared" si="2"/>
      </c>
      <c r="M37" s="466"/>
      <c r="N37" s="442">
        <f t="shared" si="3"/>
      </c>
      <c r="O37" s="467">
        <f t="shared" si="16"/>
      </c>
      <c r="P37" s="428">
        <f t="shared" si="4"/>
      </c>
      <c r="Q37" s="494">
        <f t="shared" si="5"/>
        <v>20</v>
      </c>
      <c r="R37" s="475" t="str">
        <f t="shared" si="6"/>
        <v>--</v>
      </c>
      <c r="S37" s="476" t="str">
        <f t="shared" si="7"/>
        <v>--</v>
      </c>
      <c r="T37" s="477" t="str">
        <f t="shared" si="8"/>
        <v>--</v>
      </c>
      <c r="U37" s="478" t="str">
        <f t="shared" si="9"/>
        <v>--</v>
      </c>
      <c r="V37" s="479" t="str">
        <f t="shared" si="10"/>
        <v>--</v>
      </c>
      <c r="W37" s="480" t="str">
        <f t="shared" si="11"/>
        <v>--</v>
      </c>
      <c r="X37" s="481" t="str">
        <f t="shared" si="12"/>
        <v>--</v>
      </c>
      <c r="Y37" s="482" t="str">
        <f t="shared" si="13"/>
        <v>--</v>
      </c>
      <c r="Z37" s="495">
        <f t="shared" si="14"/>
      </c>
      <c r="AA37" s="176">
        <f t="shared" si="15"/>
      </c>
      <c r="AB37" s="113"/>
    </row>
    <row r="38" spans="1:28" s="15" customFormat="1" ht="16.5" customHeight="1">
      <c r="A38" s="42"/>
      <c r="B38" s="143"/>
      <c r="C38" s="418"/>
      <c r="D38" s="455"/>
      <c r="E38" s="459"/>
      <c r="F38" s="457"/>
      <c r="G38" s="458"/>
      <c r="H38" s="387">
        <f t="shared" si="0"/>
        <v>0</v>
      </c>
      <c r="I38" s="464"/>
      <c r="J38" s="464"/>
      <c r="K38" s="38">
        <f t="shared" si="1"/>
      </c>
      <c r="L38" s="39">
        <f t="shared" si="2"/>
      </c>
      <c r="M38" s="466"/>
      <c r="N38" s="442">
        <f t="shared" si="3"/>
      </c>
      <c r="O38" s="467">
        <f t="shared" si="16"/>
      </c>
      <c r="P38" s="428">
        <f t="shared" si="4"/>
      </c>
      <c r="Q38" s="494">
        <f t="shared" si="5"/>
        <v>20</v>
      </c>
      <c r="R38" s="475" t="str">
        <f t="shared" si="6"/>
        <v>--</v>
      </c>
      <c r="S38" s="476" t="str">
        <f t="shared" si="7"/>
        <v>--</v>
      </c>
      <c r="T38" s="477" t="str">
        <f t="shared" si="8"/>
        <v>--</v>
      </c>
      <c r="U38" s="478" t="str">
        <f t="shared" si="9"/>
        <v>--</v>
      </c>
      <c r="V38" s="479" t="str">
        <f t="shared" si="10"/>
        <v>--</v>
      </c>
      <c r="W38" s="480" t="str">
        <f t="shared" si="11"/>
        <v>--</v>
      </c>
      <c r="X38" s="481" t="str">
        <f t="shared" si="12"/>
        <v>--</v>
      </c>
      <c r="Y38" s="482" t="str">
        <f t="shared" si="13"/>
        <v>--</v>
      </c>
      <c r="Z38" s="495">
        <f t="shared" si="14"/>
      </c>
      <c r="AA38" s="176">
        <f t="shared" si="15"/>
      </c>
      <c r="AB38" s="113"/>
    </row>
    <row r="39" spans="1:28" s="15" customFormat="1" ht="16.5" customHeight="1">
      <c r="A39" s="42"/>
      <c r="B39" s="143"/>
      <c r="C39" s="418"/>
      <c r="D39" s="455"/>
      <c r="E39" s="459"/>
      <c r="F39" s="457"/>
      <c r="G39" s="458"/>
      <c r="H39" s="387">
        <f t="shared" si="0"/>
        <v>0</v>
      </c>
      <c r="I39" s="464"/>
      <c r="J39" s="464"/>
      <c r="K39" s="38">
        <f t="shared" si="1"/>
      </c>
      <c r="L39" s="39">
        <f t="shared" si="2"/>
      </c>
      <c r="M39" s="466"/>
      <c r="N39" s="442">
        <f t="shared" si="3"/>
      </c>
      <c r="O39" s="467">
        <f t="shared" si="16"/>
      </c>
      <c r="P39" s="428">
        <f t="shared" si="4"/>
      </c>
      <c r="Q39" s="494">
        <f t="shared" si="5"/>
        <v>20</v>
      </c>
      <c r="R39" s="475" t="str">
        <f t="shared" si="6"/>
        <v>--</v>
      </c>
      <c r="S39" s="476" t="str">
        <f t="shared" si="7"/>
        <v>--</v>
      </c>
      <c r="T39" s="477" t="str">
        <f t="shared" si="8"/>
        <v>--</v>
      </c>
      <c r="U39" s="478" t="str">
        <f t="shared" si="9"/>
        <v>--</v>
      </c>
      <c r="V39" s="479" t="str">
        <f t="shared" si="10"/>
        <v>--</v>
      </c>
      <c r="W39" s="480" t="str">
        <f t="shared" si="11"/>
        <v>--</v>
      </c>
      <c r="X39" s="481" t="str">
        <f t="shared" si="12"/>
        <v>--</v>
      </c>
      <c r="Y39" s="482" t="str">
        <f t="shared" si="13"/>
        <v>--</v>
      </c>
      <c r="Z39" s="495">
        <f t="shared" si="14"/>
      </c>
      <c r="AA39" s="176">
        <f t="shared" si="15"/>
      </c>
      <c r="AB39" s="113"/>
    </row>
    <row r="40" spans="1:28" s="15" customFormat="1" ht="16.5" customHeight="1" thickBot="1">
      <c r="A40" s="42"/>
      <c r="B40" s="143"/>
      <c r="C40" s="460"/>
      <c r="D40" s="461"/>
      <c r="E40" s="462"/>
      <c r="F40" s="461"/>
      <c r="G40" s="463"/>
      <c r="H40" s="238"/>
      <c r="I40" s="460"/>
      <c r="J40" s="465"/>
      <c r="K40" s="40"/>
      <c r="L40" s="41"/>
      <c r="M40" s="468"/>
      <c r="N40" s="434"/>
      <c r="O40" s="469"/>
      <c r="P40" s="468"/>
      <c r="Q40" s="496"/>
      <c r="R40" s="485"/>
      <c r="S40" s="486"/>
      <c r="T40" s="487"/>
      <c r="U40" s="488"/>
      <c r="V40" s="489"/>
      <c r="W40" s="490"/>
      <c r="X40" s="491"/>
      <c r="Y40" s="492"/>
      <c r="Z40" s="493"/>
      <c r="AA40" s="177"/>
      <c r="AB40" s="113"/>
    </row>
    <row r="41" spans="1:28" s="15" customFormat="1" ht="16.5" customHeight="1" thickBot="1" thickTop="1">
      <c r="A41" s="42"/>
      <c r="B41" s="143"/>
      <c r="C41" s="206" t="s">
        <v>48</v>
      </c>
      <c r="D41" s="207" t="s">
        <v>49</v>
      </c>
      <c r="E41" s="43"/>
      <c r="F41" s="43"/>
      <c r="G41" s="43"/>
      <c r="H41" s="43"/>
      <c r="I41" s="43"/>
      <c r="J41" s="44"/>
      <c r="K41" s="43"/>
      <c r="L41" s="43"/>
      <c r="M41" s="43"/>
      <c r="N41" s="43"/>
      <c r="O41" s="43"/>
      <c r="P41" s="43"/>
      <c r="Q41" s="43"/>
      <c r="R41" s="314">
        <f aca="true" t="shared" si="17" ref="R41:Y41">SUM(R18:R40)</f>
        <v>212.39999999999998</v>
      </c>
      <c r="S41" s="318">
        <f t="shared" si="17"/>
        <v>0</v>
      </c>
      <c r="T41" s="323">
        <f t="shared" si="17"/>
        <v>0</v>
      </c>
      <c r="U41" s="324">
        <f t="shared" si="17"/>
        <v>0</v>
      </c>
      <c r="V41" s="331">
        <f t="shared" si="17"/>
        <v>0</v>
      </c>
      <c r="W41" s="332">
        <f t="shared" si="17"/>
        <v>0</v>
      </c>
      <c r="X41" s="370">
        <f t="shared" si="17"/>
        <v>0</v>
      </c>
      <c r="Y41" s="371">
        <f t="shared" si="17"/>
        <v>0</v>
      </c>
      <c r="Z41" s="42"/>
      <c r="AA41" s="244">
        <f>ROUND(SUM(AA18:AA40),2)</f>
        <v>212.4</v>
      </c>
      <c r="AB41" s="113"/>
    </row>
    <row r="42" spans="1:28" s="210" customFormat="1" ht="9.75" thickTop="1">
      <c r="A42" s="220"/>
      <c r="B42" s="221"/>
      <c r="C42" s="208"/>
      <c r="D42" s="209" t="s">
        <v>50</v>
      </c>
      <c r="E42" s="222"/>
      <c r="F42" s="222"/>
      <c r="G42" s="222"/>
      <c r="H42" s="222"/>
      <c r="I42" s="222"/>
      <c r="J42" s="223"/>
      <c r="K42" s="222"/>
      <c r="L42" s="222"/>
      <c r="M42" s="222"/>
      <c r="N42" s="222"/>
      <c r="O42" s="222"/>
      <c r="P42" s="222"/>
      <c r="Q42" s="222"/>
      <c r="R42" s="225"/>
      <c r="S42" s="225"/>
      <c r="T42" s="225"/>
      <c r="U42" s="225"/>
      <c r="V42" s="225"/>
      <c r="W42" s="225"/>
      <c r="X42" s="225"/>
      <c r="Y42" s="225"/>
      <c r="Z42" s="220"/>
      <c r="AA42" s="224"/>
      <c r="AB42" s="226"/>
    </row>
    <row r="43" spans="1:28" s="15" customFormat="1" ht="16.5" customHeight="1" thickBot="1">
      <c r="A43" s="42"/>
      <c r="B43" s="149"/>
      <c r="C43" s="150"/>
      <c r="D43" s="150"/>
      <c r="E43" s="150"/>
      <c r="F43" s="150"/>
      <c r="G43" s="150"/>
      <c r="H43" s="150"/>
      <c r="I43" s="150"/>
      <c r="J43" s="150"/>
      <c r="K43" s="150"/>
      <c r="L43" s="150"/>
      <c r="M43" s="150"/>
      <c r="N43" s="150"/>
      <c r="O43" s="150"/>
      <c r="P43" s="150"/>
      <c r="Q43" s="150"/>
      <c r="R43" s="150"/>
      <c r="S43" s="150"/>
      <c r="T43" s="150"/>
      <c r="U43" s="150"/>
      <c r="V43" s="150"/>
      <c r="W43" s="150"/>
      <c r="X43" s="150"/>
      <c r="Y43" s="150"/>
      <c r="Z43" s="150"/>
      <c r="AA43" s="150"/>
      <c r="AB43" s="151"/>
    </row>
    <row r="44" spans="1:29" ht="16.5" customHeight="1" thickTop="1">
      <c r="A44" s="3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</row>
    <row r="45" spans="1:29" ht="16.5" customHeight="1">
      <c r="A45" s="3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</row>
    <row r="46" spans="1:29" ht="16.5" customHeight="1">
      <c r="A46" s="3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</row>
    <row r="47" spans="1:29" ht="16.5" customHeight="1">
      <c r="A47" s="3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</row>
    <row r="48" spans="4:29" ht="16.5" customHeight="1"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</row>
    <row r="49" spans="4:29" ht="16.5" customHeight="1"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</row>
    <row r="50" spans="4:29" ht="16.5" customHeight="1"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</row>
    <row r="51" spans="4:29" ht="16.5" customHeight="1"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</row>
    <row r="52" spans="4:29" ht="16.5" customHeight="1"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</row>
    <row r="53" spans="4:29" ht="16.5" customHeight="1"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  <c r="AA53" s="5"/>
      <c r="AB53" s="5"/>
      <c r="AC53" s="5"/>
    </row>
    <row r="54" spans="4:29" ht="16.5" customHeight="1"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</row>
    <row r="55" spans="4:29" ht="16.5" customHeight="1"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</row>
    <row r="56" spans="4:29" ht="16.5" customHeight="1"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  <c r="AA56" s="5"/>
      <c r="AB56" s="5"/>
      <c r="AC56" s="5"/>
    </row>
    <row r="57" spans="4:29" ht="16.5" customHeight="1"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</row>
    <row r="58" spans="4:29" ht="16.5" customHeight="1"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  <c r="AA58" s="5"/>
      <c r="AB58" s="5"/>
      <c r="AC58" s="5"/>
    </row>
    <row r="59" spans="4:29" ht="16.5" customHeight="1"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  <c r="AC59" s="5"/>
    </row>
    <row r="60" spans="4:29" ht="16.5" customHeight="1"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  <c r="AA60" s="5"/>
      <c r="AB60" s="5"/>
      <c r="AC60" s="5"/>
    </row>
    <row r="61" spans="4:29" ht="16.5" customHeight="1"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  <c r="AA61" s="5"/>
      <c r="AB61" s="5"/>
      <c r="AC61" s="5"/>
    </row>
    <row r="62" spans="4:29" ht="16.5" customHeight="1"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  <c r="AA62" s="5"/>
      <c r="AB62" s="5"/>
      <c r="AC62" s="5"/>
    </row>
    <row r="63" spans="4:29" ht="16.5" customHeight="1"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  <c r="AA63" s="5"/>
      <c r="AB63" s="5"/>
      <c r="AC63" s="5"/>
    </row>
    <row r="64" spans="4:29" ht="16.5" customHeight="1"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  <c r="AA64" s="5"/>
      <c r="AB64" s="5"/>
      <c r="AC64" s="5"/>
    </row>
    <row r="65" spans="4:29" ht="16.5" customHeight="1"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  <c r="AA65" s="5"/>
      <c r="AB65" s="5"/>
      <c r="AC65" s="5"/>
    </row>
    <row r="66" spans="4:29" ht="16.5" customHeight="1"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  <c r="AA66" s="5"/>
      <c r="AB66" s="5"/>
      <c r="AC66" s="5"/>
    </row>
    <row r="67" spans="4:29" ht="16.5" customHeight="1"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  <c r="AA67" s="5"/>
      <c r="AB67" s="5"/>
      <c r="AC67" s="5"/>
    </row>
    <row r="68" spans="4:29" ht="16.5" customHeight="1"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  <c r="AA68" s="5"/>
      <c r="AB68" s="5"/>
      <c r="AC68" s="5"/>
    </row>
    <row r="69" spans="4:29" ht="16.5" customHeight="1"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  <c r="AA69" s="5"/>
      <c r="AB69" s="5"/>
      <c r="AC69" s="5"/>
    </row>
    <row r="70" spans="4:29" ht="16.5" customHeight="1">
      <c r="D70" s="5"/>
      <c r="E70" s="5"/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  <c r="AA70" s="5"/>
      <c r="AB70" s="5"/>
      <c r="AC70" s="5"/>
    </row>
    <row r="71" spans="4:29" ht="16.5" customHeight="1">
      <c r="D71" s="5"/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  <c r="AA71" s="5"/>
      <c r="AB71" s="5"/>
      <c r="AC71" s="5"/>
    </row>
    <row r="72" spans="4:29" ht="16.5" customHeight="1">
      <c r="D72" s="5"/>
      <c r="E72" s="5"/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  <c r="AA72" s="5"/>
      <c r="AB72" s="5"/>
      <c r="AC72" s="5"/>
    </row>
    <row r="73" spans="4:29" ht="16.5" customHeight="1">
      <c r="D73" s="5"/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  <c r="AA73" s="5"/>
      <c r="AB73" s="5"/>
      <c r="AC73" s="5"/>
    </row>
    <row r="74" spans="4:29" ht="16.5" customHeight="1">
      <c r="D74" s="5"/>
      <c r="E74" s="5"/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  <c r="AA74" s="5"/>
      <c r="AB74" s="5"/>
      <c r="AC74" s="5"/>
    </row>
    <row r="75" spans="4:29" ht="16.5" customHeight="1">
      <c r="D75" s="5"/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  <c r="AA75" s="5"/>
      <c r="AB75" s="5"/>
      <c r="AC75" s="5"/>
    </row>
    <row r="76" spans="4:29" ht="16.5" customHeight="1">
      <c r="D76" s="5"/>
      <c r="E76" s="5"/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  <c r="AA76" s="5"/>
      <c r="AB76" s="5"/>
      <c r="AC76" s="5"/>
    </row>
    <row r="77" spans="4:29" ht="16.5" customHeight="1">
      <c r="D77" s="5"/>
      <c r="E77" s="5"/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  <c r="Z77" s="5"/>
      <c r="AA77" s="5"/>
      <c r="AB77" s="5"/>
      <c r="AC77" s="5"/>
    </row>
    <row r="78" spans="4:29" ht="16.5" customHeight="1">
      <c r="D78" s="5"/>
      <c r="E78" s="5"/>
      <c r="F78" s="5"/>
      <c r="G78" s="5"/>
      <c r="H78" s="5"/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5"/>
      <c r="AA78" s="5"/>
      <c r="AB78" s="5"/>
      <c r="AC78" s="5"/>
    </row>
    <row r="79" spans="4:29" ht="16.5" customHeight="1">
      <c r="D79" s="5"/>
      <c r="E79" s="5"/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  <c r="Z79" s="5"/>
      <c r="AA79" s="5"/>
      <c r="AB79" s="5"/>
      <c r="AC79" s="5"/>
    </row>
    <row r="80" spans="4:29" ht="16.5" customHeight="1">
      <c r="D80" s="5"/>
      <c r="E80" s="5"/>
      <c r="F80" s="5"/>
      <c r="G80" s="5"/>
      <c r="H80" s="5"/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5"/>
      <c r="Z80" s="5"/>
      <c r="AA80" s="5"/>
      <c r="AB80" s="5"/>
      <c r="AC80" s="5"/>
    </row>
    <row r="81" spans="4:29" ht="16.5" customHeight="1">
      <c r="D81" s="5"/>
      <c r="E81" s="5"/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5"/>
      <c r="AA81" s="5"/>
      <c r="AB81" s="5"/>
      <c r="AC81" s="5"/>
    </row>
    <row r="82" spans="4:29" ht="16.5" customHeight="1">
      <c r="D82" s="5"/>
      <c r="E82" s="5"/>
      <c r="F82" s="5"/>
      <c r="G82" s="5"/>
      <c r="H82" s="5"/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  <c r="Z82" s="5"/>
      <c r="AA82" s="5"/>
      <c r="AB82" s="5"/>
      <c r="AC82" s="5"/>
    </row>
    <row r="83" spans="4:29" ht="16.5" customHeight="1">
      <c r="D83" s="5"/>
      <c r="E83" s="5"/>
      <c r="F83" s="5"/>
      <c r="G83" s="5"/>
      <c r="H83" s="5"/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5"/>
      <c r="Z83" s="5"/>
      <c r="AA83" s="5"/>
      <c r="AB83" s="5"/>
      <c r="AC83" s="5"/>
    </row>
    <row r="84" spans="4:29" ht="16.5" customHeight="1">
      <c r="D84" s="5"/>
      <c r="E84" s="5"/>
      <c r="F84" s="5"/>
      <c r="G84" s="5"/>
      <c r="H84" s="5"/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  <c r="Y84" s="5"/>
      <c r="Z84" s="5"/>
      <c r="AA84" s="5"/>
      <c r="AB84" s="5"/>
      <c r="AC84" s="5"/>
    </row>
    <row r="85" spans="4:29" ht="16.5" customHeight="1">
      <c r="D85" s="5"/>
      <c r="E85" s="5"/>
      <c r="F85" s="5"/>
      <c r="G85" s="5"/>
      <c r="H85" s="5"/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5"/>
      <c r="AA85" s="5"/>
      <c r="AB85" s="5"/>
      <c r="AC85" s="5"/>
    </row>
    <row r="86" spans="4:29" ht="16.5" customHeight="1">
      <c r="D86" s="5"/>
      <c r="E86" s="5"/>
      <c r="F86" s="5"/>
      <c r="G86" s="5"/>
      <c r="H86" s="5"/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  <c r="Y86" s="5"/>
      <c r="Z86" s="5"/>
      <c r="AA86" s="5"/>
      <c r="AB86" s="5"/>
      <c r="AC86" s="5"/>
    </row>
    <row r="87" spans="4:29" ht="16.5" customHeight="1">
      <c r="D87" s="5"/>
      <c r="E87" s="5"/>
      <c r="F87" s="5"/>
      <c r="G87" s="5"/>
      <c r="H87" s="5"/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  <c r="Y87" s="5"/>
      <c r="Z87" s="5"/>
      <c r="AA87" s="5"/>
      <c r="AB87" s="5"/>
      <c r="AC87" s="5"/>
    </row>
    <row r="88" spans="4:29" ht="16.5" customHeight="1">
      <c r="D88" s="5"/>
      <c r="E88" s="5"/>
      <c r="F88" s="5"/>
      <c r="G88" s="5"/>
      <c r="H88" s="5"/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5"/>
      <c r="Z88" s="5"/>
      <c r="AA88" s="5"/>
      <c r="AB88" s="5"/>
      <c r="AC88" s="5"/>
    </row>
    <row r="89" spans="4:29" ht="16.5" customHeight="1">
      <c r="D89" s="5"/>
      <c r="E89" s="5"/>
      <c r="F89" s="5"/>
      <c r="G89" s="5"/>
      <c r="H89" s="5"/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5"/>
      <c r="Z89" s="5"/>
      <c r="AA89" s="5"/>
      <c r="AB89" s="5"/>
      <c r="AC89" s="5"/>
    </row>
    <row r="90" spans="4:29" ht="16.5" customHeight="1">
      <c r="D90" s="5"/>
      <c r="E90" s="5"/>
      <c r="F90" s="5"/>
      <c r="G90" s="5"/>
      <c r="H90" s="5"/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  <c r="Y90" s="5"/>
      <c r="Z90" s="5"/>
      <c r="AA90" s="5"/>
      <c r="AB90" s="5"/>
      <c r="AC90" s="5"/>
    </row>
    <row r="91" spans="4:29" ht="16.5" customHeight="1">
      <c r="D91" s="5"/>
      <c r="E91" s="5"/>
      <c r="F91" s="5"/>
      <c r="G91" s="5"/>
      <c r="H91" s="5"/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  <c r="Y91" s="5"/>
      <c r="Z91" s="5"/>
      <c r="AA91" s="5"/>
      <c r="AB91" s="5"/>
      <c r="AC91" s="5"/>
    </row>
    <row r="92" spans="4:29" ht="16.5" customHeight="1">
      <c r="D92" s="5"/>
      <c r="E92" s="5"/>
      <c r="F92" s="5"/>
      <c r="G92" s="5"/>
      <c r="H92" s="5"/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  <c r="Y92" s="5"/>
      <c r="Z92" s="5"/>
      <c r="AA92" s="5"/>
      <c r="AB92" s="5"/>
      <c r="AC92" s="5"/>
    </row>
    <row r="93" spans="4:29" ht="16.5" customHeight="1">
      <c r="D93" s="5"/>
      <c r="E93" s="5"/>
      <c r="F93" s="5"/>
      <c r="G93" s="5"/>
      <c r="H93" s="5"/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  <c r="Y93" s="5"/>
      <c r="Z93" s="5"/>
      <c r="AA93" s="5"/>
      <c r="AB93" s="5"/>
      <c r="AC93" s="5"/>
    </row>
    <row r="94" spans="4:29" ht="16.5" customHeight="1">
      <c r="D94" s="5"/>
      <c r="E94" s="5"/>
      <c r="F94" s="5"/>
      <c r="G94" s="5"/>
      <c r="H94" s="5"/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  <c r="Y94" s="5"/>
      <c r="Z94" s="5"/>
      <c r="AA94" s="5"/>
      <c r="AB94" s="5"/>
      <c r="AC94" s="5"/>
    </row>
    <row r="95" spans="4:29" ht="16.5" customHeight="1">
      <c r="D95" s="5"/>
      <c r="E95" s="5"/>
      <c r="F95" s="5"/>
      <c r="G95" s="5"/>
      <c r="H95" s="5"/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  <c r="Y95" s="5"/>
      <c r="Z95" s="5"/>
      <c r="AA95" s="5"/>
      <c r="AB95" s="5"/>
      <c r="AC95" s="5"/>
    </row>
    <row r="96" spans="4:29" ht="16.5" customHeight="1">
      <c r="D96" s="5"/>
      <c r="E96" s="5"/>
      <c r="F96" s="5"/>
      <c r="G96" s="5"/>
      <c r="H96" s="5"/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5"/>
      <c r="Z96" s="5"/>
      <c r="AA96" s="5"/>
      <c r="AB96" s="5"/>
      <c r="AC96" s="5"/>
    </row>
    <row r="97" spans="4:29" ht="16.5" customHeight="1">
      <c r="D97" s="5"/>
      <c r="E97" s="5"/>
      <c r="F97" s="5"/>
      <c r="G97" s="5"/>
      <c r="H97" s="5"/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  <c r="Y97" s="5"/>
      <c r="Z97" s="5"/>
      <c r="AA97" s="5"/>
      <c r="AB97" s="5"/>
      <c r="AC97" s="5"/>
    </row>
    <row r="98" spans="4:29" ht="16.5" customHeight="1">
      <c r="D98" s="5"/>
      <c r="E98" s="5"/>
      <c r="F98" s="5"/>
      <c r="G98" s="5"/>
      <c r="H98" s="5"/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  <c r="Y98" s="5"/>
      <c r="Z98" s="5"/>
      <c r="AA98" s="5"/>
      <c r="AB98" s="5"/>
      <c r="AC98" s="5"/>
    </row>
    <row r="99" spans="4:29" ht="16.5" customHeight="1">
      <c r="D99" s="5"/>
      <c r="E99" s="5"/>
      <c r="F99" s="5"/>
      <c r="G99" s="5"/>
      <c r="H99" s="5"/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  <c r="Y99" s="5"/>
      <c r="Z99" s="5"/>
      <c r="AA99" s="5"/>
      <c r="AB99" s="5"/>
      <c r="AC99" s="5"/>
    </row>
    <row r="100" spans="4:29" ht="16.5" customHeight="1">
      <c r="D100" s="5"/>
      <c r="E100" s="5"/>
      <c r="F100" s="5"/>
      <c r="G100" s="5"/>
      <c r="H100" s="5"/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5"/>
      <c r="Z100" s="5"/>
      <c r="AA100" s="5"/>
      <c r="AB100" s="5"/>
      <c r="AC100" s="5"/>
    </row>
    <row r="101" spans="4:29" ht="16.5" customHeight="1">
      <c r="D101" s="5"/>
      <c r="E101" s="5"/>
      <c r="F101" s="5"/>
      <c r="G101" s="5"/>
      <c r="H101" s="5"/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5"/>
      <c r="Y101" s="5"/>
      <c r="Z101" s="5"/>
      <c r="AA101" s="5"/>
      <c r="AB101" s="5"/>
      <c r="AC101" s="5"/>
    </row>
    <row r="102" spans="4:29" ht="16.5" customHeight="1">
      <c r="D102" s="5"/>
      <c r="E102" s="5"/>
      <c r="F102" s="5"/>
      <c r="G102" s="5"/>
      <c r="H102" s="5"/>
      <c r="I102" s="5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/>
      <c r="Y102" s="5"/>
      <c r="Z102" s="5"/>
      <c r="AA102" s="5"/>
      <c r="AB102" s="5"/>
      <c r="AC102" s="5"/>
    </row>
    <row r="103" spans="4:29" ht="16.5" customHeight="1">
      <c r="D103" s="5"/>
      <c r="E103" s="5"/>
      <c r="F103" s="5"/>
      <c r="G103" s="5"/>
      <c r="H103" s="5"/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  <c r="X103" s="5"/>
      <c r="Y103" s="5"/>
      <c r="Z103" s="5"/>
      <c r="AA103" s="5"/>
      <c r="AB103" s="5"/>
      <c r="AC103" s="5"/>
    </row>
    <row r="104" spans="4:29" ht="16.5" customHeight="1">
      <c r="D104" s="5"/>
      <c r="E104" s="5"/>
      <c r="F104" s="5"/>
      <c r="G104" s="5"/>
      <c r="H104" s="5"/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  <c r="Y104" s="5"/>
      <c r="Z104" s="5"/>
      <c r="AA104" s="5"/>
      <c r="AB104" s="5"/>
      <c r="AC104" s="5"/>
    </row>
    <row r="105" spans="4:29" ht="16.5" customHeight="1">
      <c r="D105" s="5"/>
      <c r="E105" s="5"/>
      <c r="F105" s="5"/>
      <c r="G105" s="5"/>
      <c r="H105" s="5"/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  <c r="X105" s="5"/>
      <c r="Y105" s="5"/>
      <c r="Z105" s="5"/>
      <c r="AA105" s="5"/>
      <c r="AB105" s="5"/>
      <c r="AC105" s="5"/>
    </row>
    <row r="106" spans="4:29" ht="16.5" customHeight="1">
      <c r="D106" s="5"/>
      <c r="E106" s="5"/>
      <c r="F106" s="5"/>
      <c r="G106" s="5"/>
      <c r="H106" s="5"/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5"/>
      <c r="Z106" s="5"/>
      <c r="AA106" s="5"/>
      <c r="AB106" s="5"/>
      <c r="AC106" s="5"/>
    </row>
    <row r="107" spans="4:29" ht="16.5" customHeight="1">
      <c r="D107" s="5"/>
      <c r="E107" s="5"/>
      <c r="F107" s="5"/>
      <c r="G107" s="5"/>
      <c r="H107" s="5"/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  <c r="X107" s="5"/>
      <c r="Y107" s="5"/>
      <c r="Z107" s="5"/>
      <c r="AA107" s="5"/>
      <c r="AB107" s="5"/>
      <c r="AC107" s="5"/>
    </row>
    <row r="108" spans="4:29" ht="16.5" customHeight="1">
      <c r="D108" s="5"/>
      <c r="E108" s="5"/>
      <c r="F108" s="5"/>
      <c r="G108" s="5"/>
      <c r="H108" s="5"/>
      <c r="I108" s="5"/>
      <c r="J108" s="5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5"/>
      <c r="X108" s="5"/>
      <c r="Y108" s="5"/>
      <c r="Z108" s="5"/>
      <c r="AA108" s="5"/>
      <c r="AB108" s="5"/>
      <c r="AC108" s="5"/>
    </row>
    <row r="109" spans="4:29" ht="16.5" customHeight="1">
      <c r="D109" s="5"/>
      <c r="E109" s="5"/>
      <c r="F109" s="5"/>
      <c r="G109" s="5"/>
      <c r="H109" s="5"/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5"/>
      <c r="Y109" s="5"/>
      <c r="Z109" s="5"/>
      <c r="AA109" s="5"/>
      <c r="AB109" s="5"/>
      <c r="AC109" s="5"/>
    </row>
    <row r="110" spans="4:29" ht="16.5" customHeight="1">
      <c r="D110" s="5"/>
      <c r="E110" s="5"/>
      <c r="F110" s="5"/>
      <c r="G110" s="5"/>
      <c r="H110" s="5"/>
      <c r="I110" s="5"/>
      <c r="J110" s="5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5"/>
      <c r="X110" s="5"/>
      <c r="Y110" s="5"/>
      <c r="Z110" s="5"/>
      <c r="AA110" s="5"/>
      <c r="AB110" s="5"/>
      <c r="AC110" s="5"/>
    </row>
    <row r="111" spans="4:29" ht="16.5" customHeight="1">
      <c r="D111" s="5"/>
      <c r="E111" s="5"/>
      <c r="F111" s="5"/>
      <c r="G111" s="5"/>
      <c r="H111" s="5"/>
      <c r="I111" s="5"/>
      <c r="J111" s="5"/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5"/>
      <c r="W111" s="5"/>
      <c r="X111" s="5"/>
      <c r="Y111" s="5"/>
      <c r="Z111" s="5"/>
      <c r="AA111" s="5"/>
      <c r="AB111" s="5"/>
      <c r="AC111" s="5"/>
    </row>
    <row r="112" spans="4:29" ht="16.5" customHeight="1">
      <c r="D112" s="5"/>
      <c r="E112" s="5"/>
      <c r="F112" s="5"/>
      <c r="G112" s="5"/>
      <c r="H112" s="5"/>
      <c r="I112" s="5"/>
      <c r="J112" s="5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5"/>
      <c r="W112" s="5"/>
      <c r="X112" s="5"/>
      <c r="Y112" s="5"/>
      <c r="Z112" s="5"/>
      <c r="AA112" s="5"/>
      <c r="AB112" s="5"/>
      <c r="AC112" s="5"/>
    </row>
    <row r="113" spans="4:29" ht="16.5" customHeight="1">
      <c r="D113" s="5"/>
      <c r="E113" s="5"/>
      <c r="F113" s="5"/>
      <c r="G113" s="5"/>
      <c r="H113" s="5"/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  <c r="X113" s="5"/>
      <c r="Y113" s="5"/>
      <c r="Z113" s="5"/>
      <c r="AA113" s="5"/>
      <c r="AB113" s="5"/>
      <c r="AC113" s="5"/>
    </row>
    <row r="114" spans="4:29" ht="16.5" customHeight="1">
      <c r="D114" s="5"/>
      <c r="E114" s="5"/>
      <c r="F114" s="5"/>
      <c r="G114" s="5"/>
      <c r="H114" s="5"/>
      <c r="I114" s="5"/>
      <c r="J114" s="5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5"/>
      <c r="W114" s="5"/>
      <c r="X114" s="5"/>
      <c r="Y114" s="5"/>
      <c r="Z114" s="5"/>
      <c r="AA114" s="5"/>
      <c r="AB114" s="5"/>
      <c r="AC114" s="5"/>
    </row>
    <row r="115" spans="4:29" ht="16.5" customHeight="1">
      <c r="D115" s="5"/>
      <c r="E115" s="5"/>
      <c r="F115" s="5"/>
      <c r="G115" s="5"/>
      <c r="H115" s="5"/>
      <c r="I115" s="5"/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  <c r="X115" s="5"/>
      <c r="Y115" s="5"/>
      <c r="Z115" s="5"/>
      <c r="AA115" s="5"/>
      <c r="AB115" s="5"/>
      <c r="AC115" s="5"/>
    </row>
    <row r="116" spans="4:29" ht="16.5" customHeight="1">
      <c r="D116" s="5"/>
      <c r="E116" s="5"/>
      <c r="F116" s="5"/>
      <c r="G116" s="5"/>
      <c r="H116" s="5"/>
      <c r="I116" s="5"/>
      <c r="J116" s="5"/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5"/>
      <c r="V116" s="5"/>
      <c r="W116" s="5"/>
      <c r="X116" s="5"/>
      <c r="Y116" s="5"/>
      <c r="Z116" s="5"/>
      <c r="AA116" s="5"/>
      <c r="AB116" s="5"/>
      <c r="AC116" s="5"/>
    </row>
    <row r="117" spans="4:29" ht="16.5" customHeight="1">
      <c r="D117" s="5"/>
      <c r="E117" s="5"/>
      <c r="F117" s="5"/>
      <c r="G117" s="5"/>
      <c r="H117" s="5"/>
      <c r="I117" s="5"/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  <c r="X117" s="5"/>
      <c r="Y117" s="5"/>
      <c r="Z117" s="5"/>
      <c r="AA117" s="5"/>
      <c r="AB117" s="5"/>
      <c r="AC117" s="5"/>
    </row>
    <row r="118" spans="4:29" ht="16.5" customHeight="1">
      <c r="D118" s="5"/>
      <c r="E118" s="5"/>
      <c r="F118" s="5"/>
      <c r="G118" s="5"/>
      <c r="H118" s="5"/>
      <c r="I118" s="5"/>
      <c r="J118" s="5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5"/>
      <c r="V118" s="5"/>
      <c r="W118" s="5"/>
      <c r="X118" s="5"/>
      <c r="Y118" s="5"/>
      <c r="Z118" s="5"/>
      <c r="AA118" s="5"/>
      <c r="AB118" s="5"/>
      <c r="AC118" s="5"/>
    </row>
    <row r="119" spans="4:29" ht="16.5" customHeight="1">
      <c r="D119" s="5"/>
      <c r="E119" s="5"/>
      <c r="F119" s="5"/>
      <c r="G119" s="5"/>
      <c r="H119" s="5"/>
      <c r="I119" s="5"/>
      <c r="J119" s="5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/>
      <c r="V119" s="5"/>
      <c r="W119" s="5"/>
      <c r="X119" s="5"/>
      <c r="Y119" s="5"/>
      <c r="Z119" s="5"/>
      <c r="AA119" s="5"/>
      <c r="AB119" s="5"/>
      <c r="AC119" s="5"/>
    </row>
    <row r="120" spans="4:29" ht="16.5" customHeight="1">
      <c r="D120" s="5"/>
      <c r="E120" s="5"/>
      <c r="F120" s="5"/>
      <c r="G120" s="5"/>
      <c r="H120" s="5"/>
      <c r="I120" s="5"/>
      <c r="J120" s="5"/>
      <c r="K120" s="5"/>
      <c r="L120" s="5"/>
      <c r="M120" s="5"/>
      <c r="N120" s="5"/>
      <c r="O120" s="5"/>
      <c r="P120" s="5"/>
      <c r="Q120" s="5"/>
      <c r="R120" s="5"/>
      <c r="S120" s="5"/>
      <c r="T120" s="5"/>
      <c r="U120" s="5"/>
      <c r="V120" s="5"/>
      <c r="W120" s="5"/>
      <c r="X120" s="5"/>
      <c r="Y120" s="5"/>
      <c r="Z120" s="5"/>
      <c r="AA120" s="5"/>
      <c r="AB120" s="5"/>
      <c r="AC120" s="5"/>
    </row>
    <row r="121" spans="4:29" ht="16.5" customHeight="1">
      <c r="D121" s="5"/>
      <c r="E121" s="5"/>
      <c r="F121" s="5"/>
      <c r="G121" s="5"/>
      <c r="H121" s="5"/>
      <c r="I121" s="5"/>
      <c r="J121" s="5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5"/>
      <c r="W121" s="5"/>
      <c r="X121" s="5"/>
      <c r="Y121" s="5"/>
      <c r="Z121" s="5"/>
      <c r="AA121" s="5"/>
      <c r="AB121" s="5"/>
      <c r="AC121" s="5"/>
    </row>
    <row r="122" spans="4:29" ht="16.5" customHeight="1">
      <c r="D122" s="5"/>
      <c r="E122" s="5"/>
      <c r="F122" s="5"/>
      <c r="G122" s="5"/>
      <c r="H122" s="5"/>
      <c r="I122" s="5"/>
      <c r="J122" s="5"/>
      <c r="K122" s="5"/>
      <c r="L122" s="5"/>
      <c r="M122" s="5"/>
      <c r="N122" s="5"/>
      <c r="O122" s="5"/>
      <c r="P122" s="5"/>
      <c r="Q122" s="5"/>
      <c r="R122" s="5"/>
      <c r="S122" s="5"/>
      <c r="T122" s="5"/>
      <c r="U122" s="5"/>
      <c r="V122" s="5"/>
      <c r="W122" s="5"/>
      <c r="X122" s="5"/>
      <c r="Y122" s="5"/>
      <c r="Z122" s="5"/>
      <c r="AA122" s="5"/>
      <c r="AB122" s="5"/>
      <c r="AC122" s="5"/>
    </row>
    <row r="123" spans="4:29" ht="16.5" customHeight="1">
      <c r="D123" s="5"/>
      <c r="E123" s="5"/>
      <c r="F123" s="5"/>
      <c r="G123" s="5"/>
      <c r="H123" s="5"/>
      <c r="I123" s="5"/>
      <c r="J123" s="5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5"/>
      <c r="W123" s="5"/>
      <c r="X123" s="5"/>
      <c r="Y123" s="5"/>
      <c r="Z123" s="5"/>
      <c r="AA123" s="5"/>
      <c r="AB123" s="5"/>
      <c r="AC123" s="5"/>
    </row>
    <row r="124" spans="4:29" ht="16.5" customHeight="1">
      <c r="D124" s="5"/>
      <c r="E124" s="5"/>
      <c r="F124" s="5"/>
      <c r="G124" s="5"/>
      <c r="H124" s="5"/>
      <c r="I124" s="5"/>
      <c r="J124" s="5"/>
      <c r="K124" s="5"/>
      <c r="L124" s="5"/>
      <c r="M124" s="5"/>
      <c r="N124" s="5"/>
      <c r="O124" s="5"/>
      <c r="P124" s="5"/>
      <c r="Q124" s="5"/>
      <c r="R124" s="5"/>
      <c r="S124" s="5"/>
      <c r="T124" s="5"/>
      <c r="U124" s="5"/>
      <c r="V124" s="5"/>
      <c r="W124" s="5"/>
      <c r="X124" s="5"/>
      <c r="Y124" s="5"/>
      <c r="Z124" s="5"/>
      <c r="AA124" s="5"/>
      <c r="AB124" s="5"/>
      <c r="AC124" s="5"/>
    </row>
    <row r="125" spans="4:29" ht="16.5" customHeight="1">
      <c r="D125" s="5"/>
      <c r="E125" s="5"/>
      <c r="F125" s="5"/>
      <c r="G125" s="5"/>
      <c r="H125" s="5"/>
      <c r="I125" s="5"/>
      <c r="J125" s="5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5"/>
      <c r="W125" s="5"/>
      <c r="X125" s="5"/>
      <c r="Y125" s="5"/>
      <c r="Z125" s="5"/>
      <c r="AA125" s="5"/>
      <c r="AB125" s="5"/>
      <c r="AC125" s="5"/>
    </row>
    <row r="126" spans="4:29" ht="16.5" customHeight="1">
      <c r="D126" s="5"/>
      <c r="E126" s="5"/>
      <c r="F126" s="5"/>
      <c r="G126" s="5"/>
      <c r="H126" s="5"/>
      <c r="I126" s="5"/>
      <c r="J126" s="5"/>
      <c r="K126" s="5"/>
      <c r="L126" s="5"/>
      <c r="M126" s="5"/>
      <c r="N126" s="5"/>
      <c r="O126" s="5"/>
      <c r="P126" s="5"/>
      <c r="Q126" s="5"/>
      <c r="R126" s="5"/>
      <c r="S126" s="5"/>
      <c r="T126" s="5"/>
      <c r="U126" s="5"/>
      <c r="V126" s="5"/>
      <c r="W126" s="5"/>
      <c r="X126" s="5"/>
      <c r="Y126" s="5"/>
      <c r="Z126" s="5"/>
      <c r="AA126" s="5"/>
      <c r="AB126" s="5"/>
      <c r="AC126" s="5"/>
    </row>
    <row r="127" spans="4:29" ht="16.5" customHeight="1">
      <c r="D127" s="5"/>
      <c r="E127" s="5"/>
      <c r="F127" s="5"/>
      <c r="G127" s="5"/>
      <c r="H127" s="5"/>
      <c r="I127" s="5"/>
      <c r="J127" s="5"/>
      <c r="K127" s="5"/>
      <c r="L127" s="5"/>
      <c r="M127" s="5"/>
      <c r="N127" s="5"/>
      <c r="O127" s="5"/>
      <c r="P127" s="5"/>
      <c r="Q127" s="5"/>
      <c r="R127" s="5"/>
      <c r="S127" s="5"/>
      <c r="T127" s="5"/>
      <c r="U127" s="5"/>
      <c r="V127" s="5"/>
      <c r="W127" s="5"/>
      <c r="X127" s="5"/>
      <c r="Y127" s="5"/>
      <c r="Z127" s="5"/>
      <c r="AA127" s="5"/>
      <c r="AB127" s="5"/>
      <c r="AC127" s="5"/>
    </row>
    <row r="128" spans="4:29" ht="16.5" customHeight="1">
      <c r="D128" s="5"/>
      <c r="E128" s="5"/>
      <c r="F128" s="5"/>
      <c r="G128" s="5"/>
      <c r="H128" s="5"/>
      <c r="I128" s="5"/>
      <c r="J128" s="5"/>
      <c r="K128" s="5"/>
      <c r="L128" s="5"/>
      <c r="M128" s="5"/>
      <c r="N128" s="5"/>
      <c r="O128" s="5"/>
      <c r="P128" s="5"/>
      <c r="Q128" s="5"/>
      <c r="R128" s="5"/>
      <c r="S128" s="5"/>
      <c r="T128" s="5"/>
      <c r="U128" s="5"/>
      <c r="V128" s="5"/>
      <c r="W128" s="5"/>
      <c r="X128" s="5"/>
      <c r="Y128" s="5"/>
      <c r="Z128" s="5"/>
      <c r="AA128" s="5"/>
      <c r="AB128" s="5"/>
      <c r="AC128" s="5"/>
    </row>
    <row r="129" spans="4:29" ht="16.5" customHeight="1">
      <c r="D129" s="5"/>
      <c r="E129" s="5"/>
      <c r="F129" s="5"/>
      <c r="G129" s="5"/>
      <c r="H129" s="5"/>
      <c r="I129" s="5"/>
      <c r="J129" s="5"/>
      <c r="K129" s="5"/>
      <c r="L129" s="5"/>
      <c r="M129" s="5"/>
      <c r="N129" s="5"/>
      <c r="O129" s="5"/>
      <c r="P129" s="5"/>
      <c r="Q129" s="5"/>
      <c r="R129" s="5"/>
      <c r="S129" s="5"/>
      <c r="T129" s="5"/>
      <c r="U129" s="5"/>
      <c r="V129" s="5"/>
      <c r="W129" s="5"/>
      <c r="X129" s="5"/>
      <c r="Y129" s="5"/>
      <c r="Z129" s="5"/>
      <c r="AA129" s="5"/>
      <c r="AB129" s="5"/>
      <c r="AC129" s="5"/>
    </row>
    <row r="130" spans="4:29" ht="16.5" customHeight="1">
      <c r="D130" s="5"/>
      <c r="E130" s="5"/>
      <c r="F130" s="5"/>
      <c r="G130" s="5"/>
      <c r="H130" s="5"/>
      <c r="I130" s="5"/>
      <c r="J130" s="5"/>
      <c r="K130" s="5"/>
      <c r="L130" s="5"/>
      <c r="M130" s="5"/>
      <c r="N130" s="5"/>
      <c r="O130" s="5"/>
      <c r="P130" s="5"/>
      <c r="Q130" s="5"/>
      <c r="R130" s="5"/>
      <c r="S130" s="5"/>
      <c r="T130" s="5"/>
      <c r="U130" s="5"/>
      <c r="V130" s="5"/>
      <c r="W130" s="5"/>
      <c r="X130" s="5"/>
      <c r="Y130" s="5"/>
      <c r="Z130" s="5"/>
      <c r="AA130" s="5"/>
      <c r="AB130" s="5"/>
      <c r="AC130" s="5"/>
    </row>
    <row r="131" spans="4:29" ht="16.5" customHeight="1">
      <c r="D131" s="5"/>
      <c r="E131" s="5"/>
      <c r="F131" s="5"/>
      <c r="G131" s="5"/>
      <c r="H131" s="5"/>
      <c r="I131" s="5"/>
      <c r="J131" s="5"/>
      <c r="K131" s="5"/>
      <c r="L131" s="5"/>
      <c r="M131" s="5"/>
      <c r="N131" s="5"/>
      <c r="O131" s="5"/>
      <c r="P131" s="5"/>
      <c r="Q131" s="5"/>
      <c r="R131" s="5"/>
      <c r="S131" s="5"/>
      <c r="T131" s="5"/>
      <c r="U131" s="5"/>
      <c r="V131" s="5"/>
      <c r="W131" s="5"/>
      <c r="X131" s="5"/>
      <c r="Y131" s="5"/>
      <c r="Z131" s="5"/>
      <c r="AA131" s="5"/>
      <c r="AB131" s="5"/>
      <c r="AC131" s="5"/>
    </row>
    <row r="132" spans="4:29" ht="16.5" customHeight="1">
      <c r="D132" s="5"/>
      <c r="E132" s="5"/>
      <c r="F132" s="5"/>
      <c r="G132" s="5"/>
      <c r="H132" s="5"/>
      <c r="I132" s="5"/>
      <c r="J132" s="5"/>
      <c r="K132" s="5"/>
      <c r="L132" s="5"/>
      <c r="M132" s="5"/>
      <c r="N132" s="5"/>
      <c r="O132" s="5"/>
      <c r="P132" s="5"/>
      <c r="Q132" s="5"/>
      <c r="R132" s="5"/>
      <c r="S132" s="5"/>
      <c r="T132" s="5"/>
      <c r="U132" s="5"/>
      <c r="V132" s="5"/>
      <c r="W132" s="5"/>
      <c r="X132" s="5"/>
      <c r="Y132" s="5"/>
      <c r="Z132" s="5"/>
      <c r="AA132" s="5"/>
      <c r="AB132" s="5"/>
      <c r="AC132" s="5"/>
    </row>
    <row r="133" spans="4:29" ht="16.5" customHeight="1">
      <c r="D133" s="5"/>
      <c r="E133" s="5"/>
      <c r="F133" s="5"/>
      <c r="G133" s="5"/>
      <c r="H133" s="5"/>
      <c r="I133" s="5"/>
      <c r="J133" s="5"/>
      <c r="K133" s="5"/>
      <c r="L133" s="5"/>
      <c r="M133" s="5"/>
      <c r="N133" s="5"/>
      <c r="O133" s="5"/>
      <c r="P133" s="5"/>
      <c r="Q133" s="5"/>
      <c r="R133" s="5"/>
      <c r="S133" s="5"/>
      <c r="T133" s="5"/>
      <c r="U133" s="5"/>
      <c r="V133" s="5"/>
      <c r="W133" s="5"/>
      <c r="X133" s="5"/>
      <c r="Y133" s="5"/>
      <c r="Z133" s="5"/>
      <c r="AA133" s="5"/>
      <c r="AB133" s="5"/>
      <c r="AC133" s="5"/>
    </row>
    <row r="134" spans="4:29" ht="16.5" customHeight="1">
      <c r="D134" s="5"/>
      <c r="E134" s="5"/>
      <c r="F134" s="5"/>
      <c r="G134" s="5"/>
      <c r="H134" s="5"/>
      <c r="I134" s="5"/>
      <c r="J134" s="5"/>
      <c r="K134" s="5"/>
      <c r="L134" s="5"/>
      <c r="M134" s="5"/>
      <c r="N134" s="5"/>
      <c r="O134" s="5"/>
      <c r="P134" s="5"/>
      <c r="Q134" s="5"/>
      <c r="R134" s="5"/>
      <c r="S134" s="5"/>
      <c r="T134" s="5"/>
      <c r="U134" s="5"/>
      <c r="V134" s="5"/>
      <c r="W134" s="5"/>
      <c r="X134" s="5"/>
      <c r="Y134" s="5"/>
      <c r="Z134" s="5"/>
      <c r="AA134" s="5"/>
      <c r="AB134" s="5"/>
      <c r="AC134" s="5"/>
    </row>
    <row r="135" spans="4:29" ht="16.5" customHeight="1">
      <c r="D135" s="5"/>
      <c r="E135" s="5"/>
      <c r="F135" s="5"/>
      <c r="G135" s="5"/>
      <c r="H135" s="5"/>
      <c r="I135" s="5"/>
      <c r="J135" s="5"/>
      <c r="K135" s="5"/>
      <c r="L135" s="5"/>
      <c r="M135" s="5"/>
      <c r="N135" s="5"/>
      <c r="O135" s="5"/>
      <c r="P135" s="5"/>
      <c r="Q135" s="5"/>
      <c r="R135" s="5"/>
      <c r="S135" s="5"/>
      <c r="T135" s="5"/>
      <c r="U135" s="5"/>
      <c r="V135" s="5"/>
      <c r="W135" s="5"/>
      <c r="X135" s="5"/>
      <c r="Y135" s="5"/>
      <c r="Z135" s="5"/>
      <c r="AA135" s="5"/>
      <c r="AB135" s="5"/>
      <c r="AC135" s="5"/>
    </row>
    <row r="136" spans="4:29" ht="16.5" customHeight="1">
      <c r="D136" s="5"/>
      <c r="E136" s="5"/>
      <c r="F136" s="5"/>
      <c r="G136" s="5"/>
      <c r="H136" s="5"/>
      <c r="I136" s="5"/>
      <c r="J136" s="5"/>
      <c r="K136" s="5"/>
      <c r="L136" s="5"/>
      <c r="M136" s="5"/>
      <c r="N136" s="5"/>
      <c r="O136" s="5"/>
      <c r="P136" s="5"/>
      <c r="Q136" s="5"/>
      <c r="R136" s="5"/>
      <c r="S136" s="5"/>
      <c r="T136" s="5"/>
      <c r="U136" s="5"/>
      <c r="V136" s="5"/>
      <c r="W136" s="5"/>
      <c r="X136" s="5"/>
      <c r="Y136" s="5"/>
      <c r="Z136" s="5"/>
      <c r="AA136" s="5"/>
      <c r="AB136" s="5"/>
      <c r="AC136" s="5"/>
    </row>
    <row r="137" spans="4:29" ht="16.5" customHeight="1">
      <c r="D137" s="5"/>
      <c r="E137" s="5"/>
      <c r="F137" s="5"/>
      <c r="G137" s="5"/>
      <c r="H137" s="5"/>
      <c r="I137" s="5"/>
      <c r="J137" s="5"/>
      <c r="K137" s="5"/>
      <c r="L137" s="5"/>
      <c r="M137" s="5"/>
      <c r="N137" s="5"/>
      <c r="O137" s="5"/>
      <c r="P137" s="5"/>
      <c r="Q137" s="5"/>
      <c r="R137" s="5"/>
      <c r="S137" s="5"/>
      <c r="T137" s="5"/>
      <c r="U137" s="5"/>
      <c r="V137" s="5"/>
      <c r="W137" s="5"/>
      <c r="X137" s="5"/>
      <c r="Y137" s="5"/>
      <c r="Z137" s="5"/>
      <c r="AA137" s="5"/>
      <c r="AB137" s="5"/>
      <c r="AC137" s="5"/>
    </row>
    <row r="138" spans="4:29" ht="16.5" customHeight="1">
      <c r="D138" s="5"/>
      <c r="E138" s="5"/>
      <c r="F138" s="5"/>
      <c r="G138" s="5"/>
      <c r="H138" s="5"/>
      <c r="I138" s="5"/>
      <c r="J138" s="5"/>
      <c r="K138" s="5"/>
      <c r="L138" s="5"/>
      <c r="M138" s="5"/>
      <c r="N138" s="5"/>
      <c r="O138" s="5"/>
      <c r="P138" s="5"/>
      <c r="Q138" s="5"/>
      <c r="R138" s="5"/>
      <c r="S138" s="5"/>
      <c r="T138" s="5"/>
      <c r="U138" s="5"/>
      <c r="V138" s="5"/>
      <c r="W138" s="5"/>
      <c r="X138" s="5"/>
      <c r="Y138" s="5"/>
      <c r="Z138" s="5"/>
      <c r="AA138" s="5"/>
      <c r="AB138" s="5"/>
      <c r="AC138" s="5"/>
    </row>
    <row r="139" spans="4:29" ht="16.5" customHeight="1">
      <c r="D139" s="5"/>
      <c r="E139" s="5"/>
      <c r="F139" s="5"/>
      <c r="G139" s="5"/>
      <c r="H139" s="5"/>
      <c r="I139" s="5"/>
      <c r="J139" s="5"/>
      <c r="K139" s="5"/>
      <c r="L139" s="5"/>
      <c r="M139" s="5"/>
      <c r="N139" s="5"/>
      <c r="O139" s="5"/>
      <c r="P139" s="5"/>
      <c r="Q139" s="5"/>
      <c r="R139" s="5"/>
      <c r="S139" s="5"/>
      <c r="T139" s="5"/>
      <c r="U139" s="5"/>
      <c r="V139" s="5"/>
      <c r="W139" s="5"/>
      <c r="X139" s="5"/>
      <c r="Y139" s="5"/>
      <c r="Z139" s="5"/>
      <c r="AA139" s="5"/>
      <c r="AB139" s="5"/>
      <c r="AC139" s="5"/>
    </row>
    <row r="140" spans="4:29" ht="16.5" customHeight="1">
      <c r="D140" s="5"/>
      <c r="E140" s="5"/>
      <c r="F140" s="5"/>
      <c r="G140" s="5"/>
      <c r="H140" s="5"/>
      <c r="I140" s="5"/>
      <c r="J140" s="5"/>
      <c r="K140" s="5"/>
      <c r="L140" s="5"/>
      <c r="M140" s="5"/>
      <c r="N140" s="5"/>
      <c r="O140" s="5"/>
      <c r="P140" s="5"/>
      <c r="Q140" s="5"/>
      <c r="R140" s="5"/>
      <c r="S140" s="5"/>
      <c r="T140" s="5"/>
      <c r="U140" s="5"/>
      <c r="V140" s="5"/>
      <c r="W140" s="5"/>
      <c r="X140" s="5"/>
      <c r="Y140" s="5"/>
      <c r="Z140" s="5"/>
      <c r="AA140" s="5"/>
      <c r="AB140" s="5"/>
      <c r="AC140" s="5"/>
    </row>
    <row r="141" spans="4:29" ht="16.5" customHeight="1">
      <c r="D141" s="5"/>
      <c r="E141" s="5"/>
      <c r="F141" s="5"/>
      <c r="G141" s="5"/>
      <c r="H141" s="5"/>
      <c r="I141" s="5"/>
      <c r="J141" s="5"/>
      <c r="K141" s="5"/>
      <c r="L141" s="5"/>
      <c r="M141" s="5"/>
      <c r="N141" s="5"/>
      <c r="O141" s="5"/>
      <c r="P141" s="5"/>
      <c r="Q141" s="5"/>
      <c r="R141" s="5"/>
      <c r="S141" s="5"/>
      <c r="T141" s="5"/>
      <c r="U141" s="5"/>
      <c r="V141" s="5"/>
      <c r="W141" s="5"/>
      <c r="X141" s="5"/>
      <c r="Y141" s="5"/>
      <c r="Z141" s="5"/>
      <c r="AA141" s="5"/>
      <c r="AB141" s="5"/>
      <c r="AC141" s="5"/>
    </row>
    <row r="142" spans="4:29" ht="16.5" customHeight="1">
      <c r="D142" s="5"/>
      <c r="E142" s="5"/>
      <c r="F142" s="5"/>
      <c r="G142" s="5"/>
      <c r="H142" s="5"/>
      <c r="I142" s="5"/>
      <c r="J142" s="5"/>
      <c r="K142" s="5"/>
      <c r="L142" s="5"/>
      <c r="M142" s="5"/>
      <c r="N142" s="5"/>
      <c r="O142" s="5"/>
      <c r="P142" s="5"/>
      <c r="Q142" s="5"/>
      <c r="R142" s="5"/>
      <c r="S142" s="5"/>
      <c r="T142" s="5"/>
      <c r="U142" s="5"/>
      <c r="V142" s="5"/>
      <c r="W142" s="5"/>
      <c r="X142" s="5"/>
      <c r="Y142" s="5"/>
      <c r="Z142" s="5"/>
      <c r="AA142" s="5"/>
      <c r="AB142" s="5"/>
      <c r="AC142" s="5"/>
    </row>
    <row r="143" spans="4:29" ht="16.5" customHeight="1">
      <c r="D143" s="5"/>
      <c r="E143" s="5"/>
      <c r="F143" s="5"/>
      <c r="G143" s="5"/>
      <c r="H143" s="5"/>
      <c r="I143" s="5"/>
      <c r="J143" s="5"/>
      <c r="K143" s="5"/>
      <c r="L143" s="5"/>
      <c r="M143" s="5"/>
      <c r="N143" s="5"/>
      <c r="O143" s="5"/>
      <c r="P143" s="5"/>
      <c r="Q143" s="5"/>
      <c r="R143" s="5"/>
      <c r="S143" s="5"/>
      <c r="T143" s="5"/>
      <c r="U143" s="5"/>
      <c r="V143" s="5"/>
      <c r="W143" s="5"/>
      <c r="X143" s="5"/>
      <c r="Y143" s="5"/>
      <c r="Z143" s="5"/>
      <c r="AA143" s="5"/>
      <c r="AB143" s="5"/>
      <c r="AC143" s="5"/>
    </row>
    <row r="144" spans="4:29" ht="16.5" customHeight="1">
      <c r="D144" s="5"/>
      <c r="E144" s="5"/>
      <c r="F144" s="5"/>
      <c r="G144" s="5"/>
      <c r="H144" s="5"/>
      <c r="I144" s="5"/>
      <c r="J144" s="5"/>
      <c r="K144" s="5"/>
      <c r="L144" s="5"/>
      <c r="M144" s="5"/>
      <c r="N144" s="5"/>
      <c r="O144" s="5"/>
      <c r="P144" s="5"/>
      <c r="Q144" s="5"/>
      <c r="R144" s="5"/>
      <c r="S144" s="5"/>
      <c r="T144" s="5"/>
      <c r="U144" s="5"/>
      <c r="V144" s="5"/>
      <c r="W144" s="5"/>
      <c r="X144" s="5"/>
      <c r="Y144" s="5"/>
      <c r="Z144" s="5"/>
      <c r="AA144" s="5"/>
      <c r="AB144" s="5"/>
      <c r="AC144" s="5"/>
    </row>
    <row r="145" spans="4:29" ht="16.5" customHeight="1">
      <c r="D145" s="5"/>
      <c r="E145" s="5"/>
      <c r="F145" s="5"/>
      <c r="G145" s="5"/>
      <c r="H145" s="5"/>
      <c r="I145" s="5"/>
      <c r="J145" s="5"/>
      <c r="K145" s="5"/>
      <c r="L145" s="5"/>
      <c r="M145" s="5"/>
      <c r="N145" s="5"/>
      <c r="O145" s="5"/>
      <c r="P145" s="5"/>
      <c r="Q145" s="5"/>
      <c r="R145" s="5"/>
      <c r="S145" s="5"/>
      <c r="T145" s="5"/>
      <c r="U145" s="5"/>
      <c r="V145" s="5"/>
      <c r="W145" s="5"/>
      <c r="X145" s="5"/>
      <c r="Y145" s="5"/>
      <c r="Z145" s="5"/>
      <c r="AA145" s="5"/>
      <c r="AB145" s="5"/>
      <c r="AC145" s="5"/>
    </row>
    <row r="146" spans="4:29" ht="16.5" customHeight="1">
      <c r="D146" s="5"/>
      <c r="E146" s="5"/>
      <c r="F146" s="5"/>
      <c r="G146" s="5"/>
      <c r="H146" s="5"/>
      <c r="I146" s="5"/>
      <c r="J146" s="5"/>
      <c r="K146" s="5"/>
      <c r="L146" s="5"/>
      <c r="M146" s="5"/>
      <c r="N146" s="5"/>
      <c r="O146" s="5"/>
      <c r="P146" s="5"/>
      <c r="Q146" s="5"/>
      <c r="R146" s="5"/>
      <c r="S146" s="5"/>
      <c r="T146" s="5"/>
      <c r="U146" s="5"/>
      <c r="V146" s="5"/>
      <c r="W146" s="5"/>
      <c r="X146" s="5"/>
      <c r="Y146" s="5"/>
      <c r="Z146" s="5"/>
      <c r="AA146" s="5"/>
      <c r="AB146" s="5"/>
      <c r="AC146" s="5"/>
    </row>
    <row r="147" spans="4:29" ht="16.5" customHeight="1">
      <c r="D147" s="5"/>
      <c r="E147" s="5"/>
      <c r="F147" s="5"/>
      <c r="G147" s="5"/>
      <c r="H147" s="5"/>
      <c r="I147" s="5"/>
      <c r="J147" s="5"/>
      <c r="K147" s="5"/>
      <c r="L147" s="5"/>
      <c r="M147" s="5"/>
      <c r="N147" s="5"/>
      <c r="O147" s="5"/>
      <c r="P147" s="5"/>
      <c r="Q147" s="5"/>
      <c r="R147" s="5"/>
      <c r="S147" s="5"/>
      <c r="T147" s="5"/>
      <c r="U147" s="5"/>
      <c r="V147" s="5"/>
      <c r="W147" s="5"/>
      <c r="X147" s="5"/>
      <c r="Y147" s="5"/>
      <c r="Z147" s="5"/>
      <c r="AA147" s="5"/>
      <c r="AB147" s="5"/>
      <c r="AC147" s="5"/>
    </row>
    <row r="148" spans="4:29" ht="16.5" customHeight="1">
      <c r="D148" s="5"/>
      <c r="E148" s="5"/>
      <c r="F148" s="5"/>
      <c r="G148" s="5"/>
      <c r="H148" s="5"/>
      <c r="I148" s="5"/>
      <c r="J148" s="5"/>
      <c r="K148" s="5"/>
      <c r="L148" s="5"/>
      <c r="M148" s="5"/>
      <c r="N148" s="5"/>
      <c r="O148" s="5"/>
      <c r="P148" s="5"/>
      <c r="Q148" s="5"/>
      <c r="R148" s="5"/>
      <c r="S148" s="5"/>
      <c r="T148" s="5"/>
      <c r="U148" s="5"/>
      <c r="V148" s="5"/>
      <c r="W148" s="5"/>
      <c r="X148" s="5"/>
      <c r="Y148" s="5"/>
      <c r="Z148" s="5"/>
      <c r="AA148" s="5"/>
      <c r="AB148" s="5"/>
      <c r="AC148" s="5"/>
    </row>
    <row r="149" spans="4:29" ht="16.5" customHeight="1">
      <c r="D149" s="5"/>
      <c r="E149" s="5"/>
      <c r="F149" s="5"/>
      <c r="G149" s="5"/>
      <c r="H149" s="5"/>
      <c r="I149" s="5"/>
      <c r="J149" s="5"/>
      <c r="K149" s="5"/>
      <c r="L149" s="5"/>
      <c r="M149" s="5"/>
      <c r="N149" s="5"/>
      <c r="O149" s="5"/>
      <c r="P149" s="5"/>
      <c r="Q149" s="5"/>
      <c r="R149" s="5"/>
      <c r="S149" s="5"/>
      <c r="T149" s="5"/>
      <c r="U149" s="5"/>
      <c r="V149" s="5"/>
      <c r="W149" s="5"/>
      <c r="X149" s="5"/>
      <c r="Y149" s="5"/>
      <c r="Z149" s="5"/>
      <c r="AA149" s="5"/>
      <c r="AB149" s="5"/>
      <c r="AC149" s="5"/>
    </row>
    <row r="150" spans="4:29" ht="16.5" customHeight="1">
      <c r="D150" s="5"/>
      <c r="E150" s="5"/>
      <c r="F150" s="5"/>
      <c r="G150" s="5"/>
      <c r="H150" s="5"/>
      <c r="I150" s="5"/>
      <c r="J150" s="5"/>
      <c r="K150" s="5"/>
      <c r="L150" s="5"/>
      <c r="M150" s="5"/>
      <c r="N150" s="5"/>
      <c r="O150" s="5"/>
      <c r="P150" s="5"/>
      <c r="Q150" s="5"/>
      <c r="R150" s="5"/>
      <c r="S150" s="5"/>
      <c r="T150" s="5"/>
      <c r="U150" s="5"/>
      <c r="V150" s="5"/>
      <c r="W150" s="5"/>
      <c r="X150" s="5"/>
      <c r="Y150" s="5"/>
      <c r="Z150" s="5"/>
      <c r="AA150" s="5"/>
      <c r="AB150" s="5"/>
      <c r="AC150" s="5"/>
    </row>
    <row r="151" spans="4:29" ht="16.5" customHeight="1">
      <c r="D151" s="5"/>
      <c r="E151" s="5"/>
      <c r="F151" s="5"/>
      <c r="G151" s="5"/>
      <c r="H151" s="5"/>
      <c r="I151" s="5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  <c r="Y151" s="5"/>
      <c r="Z151" s="5"/>
      <c r="AA151" s="5"/>
      <c r="AB151" s="5"/>
      <c r="AC151" s="5"/>
    </row>
    <row r="152" ht="16.5" customHeight="1">
      <c r="AC152" s="5"/>
    </row>
    <row r="153" ht="16.5" customHeight="1">
      <c r="AC153" s="5"/>
    </row>
    <row r="154" ht="16.5" customHeight="1">
      <c r="AC154" s="5"/>
    </row>
    <row r="155" ht="16.5" customHeight="1">
      <c r="AC155" s="5"/>
    </row>
    <row r="156" ht="16.5" customHeight="1"/>
    <row r="157" ht="16.5" customHeight="1"/>
    <row r="158" ht="16.5" customHeight="1"/>
  </sheetData>
  <printOptions/>
  <pageMargins left="0.3937007874015748" right="0.1968503937007874" top="0.7874015748031497" bottom="0.7874015748031497" header="0.5118110236220472" footer="0.5118110236220472"/>
  <pageSetup fitToHeight="1" fitToWidth="1" orientation="landscape" paperSize="9" scale="53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Hoja16">
    <pageSetUpPr fitToPage="1"/>
  </sheetPr>
  <dimension ref="A1:W158"/>
  <sheetViews>
    <sheetView zoomScale="75" zoomScaleNormal="75" workbookViewId="0" topLeftCell="E1">
      <selection activeCell="I95" sqref="I95:S95"/>
    </sheetView>
  </sheetViews>
  <sheetFormatPr defaultColWidth="11.421875" defaultRowHeight="16.5" customHeight="1"/>
  <cols>
    <col min="1" max="1" width="20.7109375" style="0" customWidth="1"/>
    <col min="2" max="2" width="15.7109375" style="0" customWidth="1"/>
    <col min="3" max="3" width="4.7109375" style="0" customWidth="1"/>
    <col min="4" max="4" width="30.7109375" style="0" customWidth="1"/>
    <col min="5" max="5" width="40.7109375" style="0" customWidth="1"/>
    <col min="6" max="6" width="9.7109375" style="0" customWidth="1"/>
    <col min="7" max="7" width="14.28125" style="0" hidden="1" customWidth="1"/>
    <col min="8" max="9" width="15.7109375" style="0" customWidth="1"/>
    <col min="10" max="12" width="9.7109375" style="0" customWidth="1"/>
    <col min="13" max="13" width="6.421875" style="0" customWidth="1"/>
    <col min="14" max="14" width="12.00390625" style="0" hidden="1" customWidth="1"/>
    <col min="15" max="15" width="16.28125" style="0" hidden="1" customWidth="1"/>
    <col min="16" max="16" width="17.140625" style="0" hidden="1" customWidth="1"/>
    <col min="17" max="18" width="15.421875" style="0" hidden="1" customWidth="1"/>
    <col min="19" max="19" width="9.7109375" style="0" customWidth="1"/>
    <col min="20" max="21" width="15.7109375" style="0" customWidth="1"/>
  </cols>
  <sheetData>
    <row r="1" spans="1:21" s="58" customFormat="1" ht="26.25">
      <c r="A1" s="108"/>
      <c r="U1" s="392"/>
    </row>
    <row r="2" spans="1:21" s="58" customFormat="1" ht="26.25">
      <c r="A2" s="108"/>
      <c r="B2" s="59" t="str">
        <f>+'tot-0105'!B2</f>
        <v>ANEXO I-2 a la Resolución ENRE N°           1127 /2006     .-</v>
      </c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59"/>
      <c r="Q2" s="59"/>
      <c r="R2" s="59"/>
      <c r="S2" s="59"/>
      <c r="T2" s="59"/>
      <c r="U2" s="59"/>
    </row>
    <row r="3" s="15" customFormat="1" ht="12.75">
      <c r="A3" s="42"/>
    </row>
    <row r="4" spans="1:2" s="65" customFormat="1" ht="11.25">
      <c r="A4" s="63" t="s">
        <v>16</v>
      </c>
      <c r="B4" s="140"/>
    </row>
    <row r="5" spans="1:2" s="65" customFormat="1" ht="11.25">
      <c r="A5" s="63" t="s">
        <v>17</v>
      </c>
      <c r="B5" s="140"/>
    </row>
    <row r="6" s="15" customFormat="1" ht="13.5" thickBot="1"/>
    <row r="7" spans="2:21" s="15" customFormat="1" ht="13.5" thickTop="1">
      <c r="B7" s="109"/>
      <c r="C7" s="110"/>
      <c r="D7" s="110"/>
      <c r="E7" s="110"/>
      <c r="F7" s="110"/>
      <c r="G7" s="110"/>
      <c r="H7" s="110"/>
      <c r="I7" s="110"/>
      <c r="J7" s="110"/>
      <c r="K7" s="110"/>
      <c r="L7" s="110"/>
      <c r="M7" s="110"/>
      <c r="N7" s="110"/>
      <c r="O7" s="110"/>
      <c r="P7" s="110"/>
      <c r="Q7" s="110"/>
      <c r="R7" s="110"/>
      <c r="S7" s="110"/>
      <c r="T7" s="110"/>
      <c r="U7" s="180"/>
    </row>
    <row r="8" spans="2:21" s="9" customFormat="1" ht="20.25">
      <c r="B8" s="123"/>
      <c r="C8" s="10"/>
      <c r="D8" s="45" t="s">
        <v>27</v>
      </c>
      <c r="L8" s="155"/>
      <c r="M8" s="155"/>
      <c r="N8" s="33"/>
      <c r="O8" s="10"/>
      <c r="P8" s="10"/>
      <c r="Q8" s="10"/>
      <c r="R8" s="10"/>
      <c r="S8" s="10"/>
      <c r="T8" s="10"/>
      <c r="U8" s="189"/>
    </row>
    <row r="9" spans="2:21" s="15" customFormat="1" ht="12.75">
      <c r="B9" s="90"/>
      <c r="C9" s="13"/>
      <c r="D9" s="43"/>
      <c r="E9" s="43"/>
      <c r="F9" s="43"/>
      <c r="G9" s="43"/>
      <c r="H9" s="43"/>
      <c r="I9" s="43"/>
      <c r="J9" s="43"/>
      <c r="K9" s="43"/>
      <c r="L9" s="43"/>
      <c r="M9" s="43"/>
      <c r="N9" s="43"/>
      <c r="O9" s="13"/>
      <c r="P9" s="13"/>
      <c r="Q9" s="13"/>
      <c r="R9" s="13"/>
      <c r="S9" s="13"/>
      <c r="T9" s="13"/>
      <c r="U9" s="94"/>
    </row>
    <row r="10" spans="2:21" s="9" customFormat="1" ht="20.25">
      <c r="B10" s="123"/>
      <c r="C10" s="10"/>
      <c r="D10" s="159" t="s">
        <v>74</v>
      </c>
      <c r="E10" s="34"/>
      <c r="F10" s="155"/>
      <c r="G10" s="190"/>
      <c r="I10" s="190"/>
      <c r="J10" s="190"/>
      <c r="K10" s="190"/>
      <c r="L10" s="190"/>
      <c r="M10" s="190"/>
      <c r="N10" s="190"/>
      <c r="O10" s="10"/>
      <c r="P10" s="10"/>
      <c r="Q10" s="10"/>
      <c r="R10" s="10"/>
      <c r="S10" s="10"/>
      <c r="T10" s="10"/>
      <c r="U10" s="189"/>
    </row>
    <row r="11" spans="2:21" s="15" customFormat="1" ht="13.5">
      <c r="B11" s="90"/>
      <c r="C11" s="13"/>
      <c r="D11" s="188"/>
      <c r="E11" s="188"/>
      <c r="F11" s="42"/>
      <c r="G11" s="181"/>
      <c r="H11" s="92"/>
      <c r="I11" s="181"/>
      <c r="J11" s="181"/>
      <c r="K11" s="181"/>
      <c r="L11" s="181"/>
      <c r="M11" s="181"/>
      <c r="N11" s="181"/>
      <c r="O11" s="13"/>
      <c r="P11" s="13"/>
      <c r="Q11" s="13"/>
      <c r="R11" s="13"/>
      <c r="S11" s="13"/>
      <c r="T11" s="13"/>
      <c r="U11" s="94"/>
    </row>
    <row r="12" spans="2:21" s="15" customFormat="1" ht="19.5">
      <c r="B12" s="78" t="str">
        <f>+'tot-0105'!B14</f>
        <v>Desde el 01 al 31 de mayo de 2004</v>
      </c>
      <c r="C12" s="81"/>
      <c r="D12" s="81"/>
      <c r="E12" s="81"/>
      <c r="F12" s="81"/>
      <c r="G12" s="191"/>
      <c r="H12" s="191"/>
      <c r="I12" s="191"/>
      <c r="J12" s="191"/>
      <c r="K12" s="191"/>
      <c r="L12" s="191"/>
      <c r="M12" s="191"/>
      <c r="N12" s="191"/>
      <c r="O12" s="81"/>
      <c r="P12" s="81"/>
      <c r="Q12" s="81"/>
      <c r="R12" s="81"/>
      <c r="S12" s="81"/>
      <c r="T12" s="81"/>
      <c r="U12" s="192"/>
    </row>
    <row r="13" spans="2:21" s="15" customFormat="1" ht="14.25" thickBot="1">
      <c r="B13" s="193"/>
      <c r="C13" s="194"/>
      <c r="D13" s="194"/>
      <c r="E13" s="194"/>
      <c r="F13" s="194"/>
      <c r="G13" s="195"/>
      <c r="H13" s="195"/>
      <c r="I13" s="195"/>
      <c r="J13" s="195"/>
      <c r="K13" s="195"/>
      <c r="L13" s="195"/>
      <c r="M13" s="195"/>
      <c r="N13" s="195"/>
      <c r="O13" s="194"/>
      <c r="P13" s="194"/>
      <c r="Q13" s="194"/>
      <c r="R13" s="194"/>
      <c r="S13" s="194"/>
      <c r="T13" s="194"/>
      <c r="U13" s="196"/>
    </row>
    <row r="14" spans="2:21" s="15" customFormat="1" ht="15" thickBot="1" thickTop="1">
      <c r="B14" s="90"/>
      <c r="C14" s="13"/>
      <c r="D14" s="197"/>
      <c r="E14" s="197"/>
      <c r="F14" s="198" t="s">
        <v>69</v>
      </c>
      <c r="G14" s="13"/>
      <c r="H14" s="92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94"/>
    </row>
    <row r="15" spans="2:21" s="15" customFormat="1" ht="16.5" customHeight="1" thickBot="1" thickTop="1">
      <c r="B15" s="90"/>
      <c r="C15" s="13"/>
      <c r="D15" s="399" t="s">
        <v>70</v>
      </c>
      <c r="E15" s="400">
        <v>11.787</v>
      </c>
      <c r="F15" s="401">
        <v>200</v>
      </c>
      <c r="T15" s="115"/>
      <c r="U15" s="94"/>
    </row>
    <row r="16" spans="2:21" s="15" customFormat="1" ht="16.5" customHeight="1" thickBot="1" thickTop="1">
      <c r="B16" s="90"/>
      <c r="C16" s="13"/>
      <c r="D16" s="402" t="s">
        <v>71</v>
      </c>
      <c r="E16" s="403">
        <v>10.609</v>
      </c>
      <c r="F16" s="401">
        <v>100</v>
      </c>
      <c r="M16" s="13"/>
      <c r="N16" s="13"/>
      <c r="O16" s="13"/>
      <c r="P16" s="13"/>
      <c r="Q16" s="13"/>
      <c r="R16" s="13"/>
      <c r="S16" s="13"/>
      <c r="T16" s="13"/>
      <c r="U16" s="94"/>
    </row>
    <row r="17" spans="2:21" s="15" customFormat="1" ht="16.5" customHeight="1" thickBot="1" thickTop="1">
      <c r="B17" s="90"/>
      <c r="C17" s="13"/>
      <c r="D17" s="404" t="s">
        <v>72</v>
      </c>
      <c r="E17" s="513">
        <v>9.43</v>
      </c>
      <c r="F17" s="401">
        <v>40</v>
      </c>
      <c r="M17" s="13"/>
      <c r="O17" s="13"/>
      <c r="P17" s="13"/>
      <c r="Q17" s="13"/>
      <c r="R17" s="13"/>
      <c r="S17" s="13"/>
      <c r="T17" s="13"/>
      <c r="U17" s="94"/>
    </row>
    <row r="18" spans="2:21" s="15" customFormat="1" ht="16.5" customHeight="1" thickBot="1" thickTop="1">
      <c r="B18" s="90"/>
      <c r="C18" s="20"/>
      <c r="D18" s="55"/>
      <c r="E18" s="55"/>
      <c r="F18" s="182"/>
      <c r="G18" s="183"/>
      <c r="H18" s="183"/>
      <c r="I18" s="183"/>
      <c r="J18" s="183"/>
      <c r="K18" s="183"/>
      <c r="L18" s="183"/>
      <c r="M18" s="183"/>
      <c r="N18" s="50"/>
      <c r="O18" s="184"/>
      <c r="P18" s="185"/>
      <c r="Q18" s="185"/>
      <c r="R18" s="185"/>
      <c r="S18" s="186"/>
      <c r="T18" s="187"/>
      <c r="U18" s="94"/>
    </row>
    <row r="19" spans="2:21" s="15" customFormat="1" ht="33.75" customHeight="1" thickBot="1" thickTop="1">
      <c r="B19" s="90"/>
      <c r="C19" s="129" t="s">
        <v>28</v>
      </c>
      <c r="D19" s="137" t="s">
        <v>61</v>
      </c>
      <c r="E19" s="133" t="s">
        <v>15</v>
      </c>
      <c r="F19" s="199" t="s">
        <v>29</v>
      </c>
      <c r="G19" s="234" t="s">
        <v>33</v>
      </c>
      <c r="H19" s="131" t="s">
        <v>34</v>
      </c>
      <c r="I19" s="133" t="s">
        <v>35</v>
      </c>
      <c r="J19" s="200" t="s">
        <v>36</v>
      </c>
      <c r="K19" s="200" t="s">
        <v>37</v>
      </c>
      <c r="L19" s="136" t="s">
        <v>38</v>
      </c>
      <c r="M19" s="132" t="s">
        <v>41</v>
      </c>
      <c r="N19" s="350" t="s">
        <v>32</v>
      </c>
      <c r="O19" s="333" t="s">
        <v>53</v>
      </c>
      <c r="P19" s="355" t="s">
        <v>73</v>
      </c>
      <c r="Q19" s="356"/>
      <c r="R19" s="365" t="s">
        <v>44</v>
      </c>
      <c r="S19" s="138" t="s">
        <v>46</v>
      </c>
      <c r="T19" s="174" t="s">
        <v>47</v>
      </c>
      <c r="U19" s="94"/>
    </row>
    <row r="20" spans="2:21" s="15" customFormat="1" ht="16.5" customHeight="1" thickTop="1">
      <c r="B20" s="90"/>
      <c r="C20" s="19"/>
      <c r="D20" s="47"/>
      <c r="E20" s="47"/>
      <c r="F20" s="47"/>
      <c r="G20" s="245"/>
      <c r="H20" s="47"/>
      <c r="I20" s="47"/>
      <c r="J20" s="47"/>
      <c r="K20" s="47"/>
      <c r="L20" s="47"/>
      <c r="M20" s="47"/>
      <c r="N20" s="351"/>
      <c r="O20" s="353"/>
      <c r="P20" s="357"/>
      <c r="Q20" s="358"/>
      <c r="R20" s="366"/>
      <c r="S20" s="47"/>
      <c r="T20" s="390"/>
      <c r="U20" s="94"/>
    </row>
    <row r="21" spans="2:21" s="15" customFormat="1" ht="16.5" customHeight="1">
      <c r="B21" s="90"/>
      <c r="C21" s="19"/>
      <c r="D21" s="48"/>
      <c r="E21" s="48"/>
      <c r="F21" s="48"/>
      <c r="G21" s="246"/>
      <c r="H21" s="48"/>
      <c r="I21" s="48"/>
      <c r="J21" s="48"/>
      <c r="K21" s="48"/>
      <c r="L21" s="48"/>
      <c r="M21" s="48"/>
      <c r="N21" s="349"/>
      <c r="O21" s="352"/>
      <c r="P21" s="359"/>
      <c r="Q21" s="360"/>
      <c r="R21" s="363"/>
      <c r="S21" s="48"/>
      <c r="T21" s="201"/>
      <c r="U21" s="94"/>
    </row>
    <row r="22" spans="2:21" s="15" customFormat="1" ht="16.5" customHeight="1">
      <c r="B22" s="90"/>
      <c r="C22" s="417" t="s">
        <v>92</v>
      </c>
      <c r="D22" s="517" t="s">
        <v>9</v>
      </c>
      <c r="E22" s="517" t="s">
        <v>14</v>
      </c>
      <c r="F22" s="517">
        <v>132</v>
      </c>
      <c r="G22" s="236">
        <f aca="true" t="shared" si="0" ref="G22:G41">IF(F22=500,$E$15,IF(F22=220,$E$16,$E$17))</f>
        <v>9.43</v>
      </c>
      <c r="H22" s="500">
        <v>38110.33888888889</v>
      </c>
      <c r="I22" s="501">
        <v>38110.626388888886</v>
      </c>
      <c r="J22" s="49">
        <f aca="true" t="shared" si="1" ref="J22:J31">IF(D22="","",(I22-H22)*24)</f>
        <v>6.899999999965075</v>
      </c>
      <c r="K22" s="25">
        <f>IF(D22="","",ROUND((I22-H22)*24*60,0))</f>
        <v>414</v>
      </c>
      <c r="L22" s="427" t="s">
        <v>100</v>
      </c>
      <c r="M22" s="428" t="str">
        <f aca="true" t="shared" si="2" ref="M22:M41">IF(D22="","",IF(L22="P","--","NO"))</f>
        <v>--</v>
      </c>
      <c r="N22" s="503">
        <f aca="true" t="shared" si="3" ref="N22:N41">IF(F22=500,$F$15,IF(F22=220,$F$16,$F$17))</f>
        <v>40</v>
      </c>
      <c r="O22" s="504">
        <f aca="true" t="shared" si="4" ref="O22:O41">IF(L22="P",G22*N22*ROUND(K22/60,2)*0.1,"--")</f>
        <v>260.268</v>
      </c>
      <c r="P22" s="505" t="str">
        <f aca="true" t="shared" si="5" ref="P22:P41">IF(AND(L22="F",M22="NO"),G22*N22,"--")</f>
        <v>--</v>
      </c>
      <c r="Q22" s="506" t="str">
        <f aca="true" t="shared" si="6" ref="Q22:Q41">IF(L22="F",G22*N22*ROUND(K22/60,2),"--")</f>
        <v>--</v>
      </c>
      <c r="R22" s="507" t="str">
        <f aca="true" t="shared" si="7" ref="R22:R41">IF(L22="RF",G22*N22*ROUND(K22/60,2),"--")</f>
        <v>--</v>
      </c>
      <c r="S22" s="428" t="str">
        <f aca="true" t="shared" si="8" ref="S22:S41">IF(D22="","","SI")</f>
        <v>SI</v>
      </c>
      <c r="T22" s="51">
        <f aca="true" t="shared" si="9" ref="T22:T41">IF(D22="","",SUM(O22:R22)*IF(S22="SI",1,2))</f>
        <v>260.268</v>
      </c>
      <c r="U22" s="94"/>
    </row>
    <row r="23" spans="2:21" s="15" customFormat="1" ht="16.5" customHeight="1">
      <c r="B23" s="90"/>
      <c r="C23" s="417" t="s">
        <v>93</v>
      </c>
      <c r="D23" s="517" t="s">
        <v>8</v>
      </c>
      <c r="E23" s="517" t="s">
        <v>13</v>
      </c>
      <c r="F23" s="517">
        <v>132</v>
      </c>
      <c r="G23" s="236">
        <f t="shared" si="0"/>
        <v>9.43</v>
      </c>
      <c r="H23" s="500">
        <v>38111.33472222222</v>
      </c>
      <c r="I23" s="501">
        <v>38111.725694444445</v>
      </c>
      <c r="J23" s="49">
        <f t="shared" si="1"/>
        <v>9.383333333360497</v>
      </c>
      <c r="K23" s="25">
        <f aca="true" t="shared" si="10" ref="K23:K31">IF(D23="","",ROUND((I23-H23)*24*60,0))</f>
        <v>563</v>
      </c>
      <c r="L23" s="427" t="s">
        <v>100</v>
      </c>
      <c r="M23" s="428" t="str">
        <f t="shared" si="2"/>
        <v>--</v>
      </c>
      <c r="N23" s="503">
        <f t="shared" si="3"/>
        <v>40</v>
      </c>
      <c r="O23" s="504">
        <f t="shared" si="4"/>
        <v>353.8136</v>
      </c>
      <c r="P23" s="505" t="str">
        <f t="shared" si="5"/>
        <v>--</v>
      </c>
      <c r="Q23" s="506" t="str">
        <f t="shared" si="6"/>
        <v>--</v>
      </c>
      <c r="R23" s="507" t="str">
        <f t="shared" si="7"/>
        <v>--</v>
      </c>
      <c r="S23" s="428" t="str">
        <f t="shared" si="8"/>
        <v>SI</v>
      </c>
      <c r="T23" s="51">
        <f t="shared" si="9"/>
        <v>353.8136</v>
      </c>
      <c r="U23" s="94"/>
    </row>
    <row r="24" spans="2:21" s="15" customFormat="1" ht="16.5" customHeight="1">
      <c r="B24" s="90"/>
      <c r="C24" s="417" t="s">
        <v>94</v>
      </c>
      <c r="D24" s="517" t="s">
        <v>8</v>
      </c>
      <c r="E24" s="517" t="s">
        <v>13</v>
      </c>
      <c r="F24" s="517">
        <v>132</v>
      </c>
      <c r="G24" s="236">
        <f t="shared" si="0"/>
        <v>9.43</v>
      </c>
      <c r="H24" s="500">
        <v>38112.33611111111</v>
      </c>
      <c r="I24" s="501">
        <v>38112.729166666664</v>
      </c>
      <c r="J24" s="49">
        <f t="shared" si="1"/>
        <v>9.433333333348855</v>
      </c>
      <c r="K24" s="25">
        <f t="shared" si="10"/>
        <v>566</v>
      </c>
      <c r="L24" s="427" t="s">
        <v>100</v>
      </c>
      <c r="M24" s="428" t="str">
        <f t="shared" si="2"/>
        <v>--</v>
      </c>
      <c r="N24" s="503">
        <f t="shared" si="3"/>
        <v>40</v>
      </c>
      <c r="O24" s="504">
        <f t="shared" si="4"/>
        <v>355.6996</v>
      </c>
      <c r="P24" s="505" t="str">
        <f t="shared" si="5"/>
        <v>--</v>
      </c>
      <c r="Q24" s="506" t="str">
        <f t="shared" si="6"/>
        <v>--</v>
      </c>
      <c r="R24" s="507" t="str">
        <f t="shared" si="7"/>
        <v>--</v>
      </c>
      <c r="S24" s="428" t="str">
        <f t="shared" si="8"/>
        <v>SI</v>
      </c>
      <c r="T24" s="51">
        <f t="shared" si="9"/>
        <v>355.6996</v>
      </c>
      <c r="U24" s="94"/>
    </row>
    <row r="25" spans="2:21" s="15" customFormat="1" ht="16.5" customHeight="1">
      <c r="B25" s="90"/>
      <c r="C25" s="417" t="s">
        <v>95</v>
      </c>
      <c r="D25" s="517" t="s">
        <v>8</v>
      </c>
      <c r="E25" s="517" t="s">
        <v>13</v>
      </c>
      <c r="F25" s="517">
        <v>132</v>
      </c>
      <c r="G25" s="236">
        <f t="shared" si="0"/>
        <v>9.43</v>
      </c>
      <c r="H25" s="500">
        <v>38113.34305555555</v>
      </c>
      <c r="I25" s="501">
        <v>38113.72222222222</v>
      </c>
      <c r="J25" s="49">
        <f t="shared" si="1"/>
        <v>9.099999999976717</v>
      </c>
      <c r="K25" s="25">
        <f t="shared" si="10"/>
        <v>546</v>
      </c>
      <c r="L25" s="427" t="s">
        <v>100</v>
      </c>
      <c r="M25" s="428" t="str">
        <f t="shared" si="2"/>
        <v>--</v>
      </c>
      <c r="N25" s="503">
        <f t="shared" si="3"/>
        <v>40</v>
      </c>
      <c r="O25" s="504">
        <f t="shared" si="4"/>
        <v>343.252</v>
      </c>
      <c r="P25" s="505" t="str">
        <f t="shared" si="5"/>
        <v>--</v>
      </c>
      <c r="Q25" s="506" t="str">
        <f t="shared" si="6"/>
        <v>--</v>
      </c>
      <c r="R25" s="507" t="str">
        <f t="shared" si="7"/>
        <v>--</v>
      </c>
      <c r="S25" s="428" t="str">
        <f t="shared" si="8"/>
        <v>SI</v>
      </c>
      <c r="T25" s="51">
        <f t="shared" si="9"/>
        <v>343.252</v>
      </c>
      <c r="U25" s="94"/>
    </row>
    <row r="26" spans="2:21" s="15" customFormat="1" ht="16.5" customHeight="1">
      <c r="B26" s="90"/>
      <c r="C26" s="417" t="s">
        <v>96</v>
      </c>
      <c r="D26" s="517" t="s">
        <v>8</v>
      </c>
      <c r="E26" s="517" t="s">
        <v>11</v>
      </c>
      <c r="F26" s="517">
        <v>132</v>
      </c>
      <c r="G26" s="236">
        <f t="shared" si="0"/>
        <v>9.43</v>
      </c>
      <c r="H26" s="500">
        <v>38118.356944444444</v>
      </c>
      <c r="I26" s="501">
        <v>38118.62430555555</v>
      </c>
      <c r="J26" s="49">
        <f t="shared" si="1"/>
        <v>6.416666666627862</v>
      </c>
      <c r="K26" s="25">
        <f t="shared" si="10"/>
        <v>385</v>
      </c>
      <c r="L26" s="427" t="s">
        <v>100</v>
      </c>
      <c r="M26" s="428" t="str">
        <f t="shared" si="2"/>
        <v>--</v>
      </c>
      <c r="N26" s="503">
        <f t="shared" si="3"/>
        <v>40</v>
      </c>
      <c r="O26" s="504">
        <f t="shared" si="4"/>
        <v>242.1624</v>
      </c>
      <c r="P26" s="505" t="str">
        <f t="shared" si="5"/>
        <v>--</v>
      </c>
      <c r="Q26" s="506" t="str">
        <f t="shared" si="6"/>
        <v>--</v>
      </c>
      <c r="R26" s="507" t="str">
        <f t="shared" si="7"/>
        <v>--</v>
      </c>
      <c r="S26" s="428" t="str">
        <f t="shared" si="8"/>
        <v>SI</v>
      </c>
      <c r="T26" s="51">
        <f t="shared" si="9"/>
        <v>242.1624</v>
      </c>
      <c r="U26" s="94"/>
    </row>
    <row r="27" spans="2:21" s="15" customFormat="1" ht="16.5" customHeight="1">
      <c r="B27" s="90"/>
      <c r="C27" s="417" t="s">
        <v>97</v>
      </c>
      <c r="D27" s="517" t="s">
        <v>8</v>
      </c>
      <c r="E27" s="517" t="s">
        <v>11</v>
      </c>
      <c r="F27" s="517">
        <v>132</v>
      </c>
      <c r="G27" s="236">
        <f t="shared" si="0"/>
        <v>9.43</v>
      </c>
      <c r="H27" s="500">
        <v>38119.37222222222</v>
      </c>
      <c r="I27" s="501">
        <v>38119.62430555555</v>
      </c>
      <c r="J27" s="49">
        <f t="shared" si="1"/>
        <v>6.0499999999883585</v>
      </c>
      <c r="K27" s="25">
        <f t="shared" si="10"/>
        <v>363</v>
      </c>
      <c r="L27" s="427" t="s">
        <v>100</v>
      </c>
      <c r="M27" s="428" t="str">
        <f t="shared" si="2"/>
        <v>--</v>
      </c>
      <c r="N27" s="503">
        <f t="shared" si="3"/>
        <v>40</v>
      </c>
      <c r="O27" s="504">
        <f t="shared" si="4"/>
        <v>228.20600000000002</v>
      </c>
      <c r="P27" s="505" t="str">
        <f t="shared" si="5"/>
        <v>--</v>
      </c>
      <c r="Q27" s="506" t="str">
        <f t="shared" si="6"/>
        <v>--</v>
      </c>
      <c r="R27" s="507" t="str">
        <f t="shared" si="7"/>
        <v>--</v>
      </c>
      <c r="S27" s="428" t="str">
        <f t="shared" si="8"/>
        <v>SI</v>
      </c>
      <c r="T27" s="51">
        <f t="shared" si="9"/>
        <v>228.20600000000002</v>
      </c>
      <c r="U27" s="94"/>
    </row>
    <row r="28" spans="2:21" s="15" customFormat="1" ht="16.5" customHeight="1">
      <c r="B28" s="90"/>
      <c r="C28" s="417" t="s">
        <v>98</v>
      </c>
      <c r="D28" s="517" t="s">
        <v>8</v>
      </c>
      <c r="E28" s="517" t="s">
        <v>81</v>
      </c>
      <c r="F28" s="517">
        <v>132</v>
      </c>
      <c r="G28" s="236">
        <f t="shared" si="0"/>
        <v>9.43</v>
      </c>
      <c r="H28" s="500">
        <v>38120.35625</v>
      </c>
      <c r="I28" s="501">
        <v>38120.625</v>
      </c>
      <c r="J28" s="49">
        <f t="shared" si="1"/>
        <v>6.450000000069849</v>
      </c>
      <c r="K28" s="25">
        <f t="shared" si="10"/>
        <v>387</v>
      </c>
      <c r="L28" s="427" t="s">
        <v>100</v>
      </c>
      <c r="M28" s="428" t="str">
        <f t="shared" si="2"/>
        <v>--</v>
      </c>
      <c r="N28" s="503">
        <f t="shared" si="3"/>
        <v>40</v>
      </c>
      <c r="O28" s="504">
        <f t="shared" si="4"/>
        <v>243.294</v>
      </c>
      <c r="P28" s="505" t="str">
        <f t="shared" si="5"/>
        <v>--</v>
      </c>
      <c r="Q28" s="506" t="str">
        <f t="shared" si="6"/>
        <v>--</v>
      </c>
      <c r="R28" s="507" t="str">
        <f t="shared" si="7"/>
        <v>--</v>
      </c>
      <c r="S28" s="428" t="str">
        <f t="shared" si="8"/>
        <v>SI</v>
      </c>
      <c r="T28" s="51">
        <f t="shared" si="9"/>
        <v>243.294</v>
      </c>
      <c r="U28" s="94"/>
    </row>
    <row r="29" spans="2:21" s="15" customFormat="1" ht="16.5" customHeight="1">
      <c r="B29" s="90"/>
      <c r="C29" s="417" t="s">
        <v>101</v>
      </c>
      <c r="D29" s="517" t="s">
        <v>8</v>
      </c>
      <c r="E29" s="517" t="s">
        <v>81</v>
      </c>
      <c r="F29" s="517">
        <v>132</v>
      </c>
      <c r="G29" s="236">
        <f t="shared" si="0"/>
        <v>9.43</v>
      </c>
      <c r="H29" s="500">
        <v>38121.35208333333</v>
      </c>
      <c r="I29" s="501">
        <v>38121.59930555556</v>
      </c>
      <c r="J29" s="49">
        <f t="shared" si="1"/>
        <v>5.933333333465271</v>
      </c>
      <c r="K29" s="25">
        <f t="shared" si="10"/>
        <v>356</v>
      </c>
      <c r="L29" s="427" t="s">
        <v>100</v>
      </c>
      <c r="M29" s="428" t="str">
        <f t="shared" si="2"/>
        <v>--</v>
      </c>
      <c r="N29" s="503">
        <f t="shared" si="3"/>
        <v>40</v>
      </c>
      <c r="O29" s="504">
        <f t="shared" si="4"/>
        <v>223.6796</v>
      </c>
      <c r="P29" s="505" t="str">
        <f t="shared" si="5"/>
        <v>--</v>
      </c>
      <c r="Q29" s="506" t="str">
        <f t="shared" si="6"/>
        <v>--</v>
      </c>
      <c r="R29" s="507" t="str">
        <f t="shared" si="7"/>
        <v>--</v>
      </c>
      <c r="S29" s="428" t="str">
        <f t="shared" si="8"/>
        <v>SI</v>
      </c>
      <c r="T29" s="51">
        <f t="shared" si="9"/>
        <v>223.6796</v>
      </c>
      <c r="U29" s="94"/>
    </row>
    <row r="30" spans="2:21" s="15" customFormat="1" ht="16.5" customHeight="1">
      <c r="B30" s="90"/>
      <c r="C30" s="417" t="s">
        <v>102</v>
      </c>
      <c r="D30" s="517" t="s">
        <v>8</v>
      </c>
      <c r="E30" s="517" t="s">
        <v>12</v>
      </c>
      <c r="F30" s="517">
        <v>132</v>
      </c>
      <c r="G30" s="236">
        <f t="shared" si="0"/>
        <v>9.43</v>
      </c>
      <c r="H30" s="500">
        <v>38126.4</v>
      </c>
      <c r="I30" s="501">
        <v>38126.53958333333</v>
      </c>
      <c r="J30" s="49">
        <f t="shared" si="1"/>
        <v>3.3499999999185093</v>
      </c>
      <c r="K30" s="25">
        <f t="shared" si="10"/>
        <v>201</v>
      </c>
      <c r="L30" s="427" t="s">
        <v>100</v>
      </c>
      <c r="M30" s="428" t="str">
        <f t="shared" si="2"/>
        <v>--</v>
      </c>
      <c r="N30" s="503">
        <f t="shared" si="3"/>
        <v>40</v>
      </c>
      <c r="O30" s="504">
        <f t="shared" si="4"/>
        <v>126.362</v>
      </c>
      <c r="P30" s="505" t="str">
        <f t="shared" si="5"/>
        <v>--</v>
      </c>
      <c r="Q30" s="506" t="str">
        <f t="shared" si="6"/>
        <v>--</v>
      </c>
      <c r="R30" s="507" t="str">
        <f t="shared" si="7"/>
        <v>--</v>
      </c>
      <c r="S30" s="428" t="str">
        <f t="shared" si="8"/>
        <v>SI</v>
      </c>
      <c r="T30" s="51">
        <f t="shared" si="9"/>
        <v>126.362</v>
      </c>
      <c r="U30" s="94"/>
    </row>
    <row r="31" spans="2:21" s="15" customFormat="1" ht="16.5" customHeight="1">
      <c r="B31" s="90"/>
      <c r="C31" s="417" t="s">
        <v>103</v>
      </c>
      <c r="D31" s="517" t="s">
        <v>8</v>
      </c>
      <c r="E31" s="517" t="s">
        <v>10</v>
      </c>
      <c r="F31" s="517">
        <v>132</v>
      </c>
      <c r="G31" s="236">
        <f t="shared" si="0"/>
        <v>9.43</v>
      </c>
      <c r="H31" s="500">
        <v>38138.38263888889</v>
      </c>
      <c r="I31" s="501">
        <v>38138.61319444444</v>
      </c>
      <c r="J31" s="49">
        <f t="shared" si="1"/>
        <v>5.533333333209157</v>
      </c>
      <c r="K31" s="25">
        <f t="shared" si="10"/>
        <v>332</v>
      </c>
      <c r="L31" s="427" t="s">
        <v>100</v>
      </c>
      <c r="M31" s="428" t="str">
        <f t="shared" si="2"/>
        <v>--</v>
      </c>
      <c r="N31" s="503">
        <f t="shared" si="3"/>
        <v>40</v>
      </c>
      <c r="O31" s="504">
        <f t="shared" si="4"/>
        <v>208.59160000000003</v>
      </c>
      <c r="P31" s="505" t="str">
        <f t="shared" si="5"/>
        <v>--</v>
      </c>
      <c r="Q31" s="506" t="str">
        <f t="shared" si="6"/>
        <v>--</v>
      </c>
      <c r="R31" s="507" t="str">
        <f t="shared" si="7"/>
        <v>--</v>
      </c>
      <c r="S31" s="428" t="str">
        <f t="shared" si="8"/>
        <v>SI</v>
      </c>
      <c r="T31" s="51">
        <f t="shared" si="9"/>
        <v>208.59160000000003</v>
      </c>
      <c r="U31" s="94"/>
    </row>
    <row r="32" spans="2:21" s="15" customFormat="1" ht="16.5" customHeight="1">
      <c r="B32" s="90"/>
      <c r="C32" s="417"/>
      <c r="D32" s="497"/>
      <c r="E32" s="497"/>
      <c r="F32" s="498"/>
      <c r="G32" s="236">
        <f t="shared" si="0"/>
        <v>9.43</v>
      </c>
      <c r="H32" s="500"/>
      <c r="I32" s="501"/>
      <c r="J32" s="49">
        <f aca="true" t="shared" si="11" ref="J32:J41">IF(D32="","",(I32-H32)*24)</f>
      </c>
      <c r="K32" s="25">
        <f aca="true" t="shared" si="12" ref="K32:K41">IF(D32="","",ROUND((I32-H32)*24*60,0))</f>
      </c>
      <c r="L32" s="427"/>
      <c r="M32" s="428">
        <f t="shared" si="2"/>
      </c>
      <c r="N32" s="503">
        <f t="shared" si="3"/>
        <v>40</v>
      </c>
      <c r="O32" s="504" t="str">
        <f t="shared" si="4"/>
        <v>--</v>
      </c>
      <c r="P32" s="505" t="str">
        <f t="shared" si="5"/>
        <v>--</v>
      </c>
      <c r="Q32" s="506" t="str">
        <f t="shared" si="6"/>
        <v>--</v>
      </c>
      <c r="R32" s="507" t="str">
        <f t="shared" si="7"/>
        <v>--</v>
      </c>
      <c r="S32" s="428">
        <f t="shared" si="8"/>
      </c>
      <c r="T32" s="51">
        <f t="shared" si="9"/>
      </c>
      <c r="U32" s="94"/>
    </row>
    <row r="33" spans="2:21" s="15" customFormat="1" ht="16.5" customHeight="1">
      <c r="B33" s="90"/>
      <c r="C33" s="417"/>
      <c r="D33" s="497"/>
      <c r="E33" s="497"/>
      <c r="F33" s="498"/>
      <c r="G33" s="236">
        <f t="shared" si="0"/>
        <v>9.43</v>
      </c>
      <c r="H33" s="500"/>
      <c r="I33" s="501"/>
      <c r="J33" s="49">
        <f t="shared" si="11"/>
      </c>
      <c r="K33" s="25">
        <f t="shared" si="12"/>
      </c>
      <c r="L33" s="427"/>
      <c r="M33" s="428">
        <f t="shared" si="2"/>
      </c>
      <c r="N33" s="503">
        <f t="shared" si="3"/>
        <v>40</v>
      </c>
      <c r="O33" s="504" t="str">
        <f t="shared" si="4"/>
        <v>--</v>
      </c>
      <c r="P33" s="505" t="str">
        <f t="shared" si="5"/>
        <v>--</v>
      </c>
      <c r="Q33" s="506" t="str">
        <f t="shared" si="6"/>
        <v>--</v>
      </c>
      <c r="R33" s="507" t="str">
        <f t="shared" si="7"/>
        <v>--</v>
      </c>
      <c r="S33" s="428">
        <f t="shared" si="8"/>
      </c>
      <c r="T33" s="51">
        <f t="shared" si="9"/>
      </c>
      <c r="U33" s="94"/>
    </row>
    <row r="34" spans="2:21" s="15" customFormat="1" ht="16.5" customHeight="1">
      <c r="B34" s="90"/>
      <c r="C34" s="417"/>
      <c r="D34" s="497"/>
      <c r="E34" s="497"/>
      <c r="F34" s="498"/>
      <c r="G34" s="236">
        <f t="shared" si="0"/>
        <v>9.43</v>
      </c>
      <c r="H34" s="500"/>
      <c r="I34" s="501"/>
      <c r="J34" s="49">
        <f t="shared" si="11"/>
      </c>
      <c r="K34" s="25">
        <f t="shared" si="12"/>
      </c>
      <c r="L34" s="427"/>
      <c r="M34" s="428">
        <f t="shared" si="2"/>
      </c>
      <c r="N34" s="503">
        <f t="shared" si="3"/>
        <v>40</v>
      </c>
      <c r="O34" s="504" t="str">
        <f t="shared" si="4"/>
        <v>--</v>
      </c>
      <c r="P34" s="505" t="str">
        <f t="shared" si="5"/>
        <v>--</v>
      </c>
      <c r="Q34" s="506" t="str">
        <f t="shared" si="6"/>
        <v>--</v>
      </c>
      <c r="R34" s="507" t="str">
        <f t="shared" si="7"/>
        <v>--</v>
      </c>
      <c r="S34" s="428">
        <f t="shared" si="8"/>
      </c>
      <c r="T34" s="51">
        <f t="shared" si="9"/>
      </c>
      <c r="U34" s="94"/>
    </row>
    <row r="35" spans="2:21" s="15" customFormat="1" ht="16.5" customHeight="1">
      <c r="B35" s="90"/>
      <c r="C35" s="417"/>
      <c r="D35" s="497"/>
      <c r="E35" s="497"/>
      <c r="F35" s="498"/>
      <c r="G35" s="236">
        <f t="shared" si="0"/>
        <v>9.43</v>
      </c>
      <c r="H35" s="500"/>
      <c r="I35" s="501"/>
      <c r="J35" s="49">
        <f t="shared" si="11"/>
      </c>
      <c r="K35" s="25">
        <f t="shared" si="12"/>
      </c>
      <c r="L35" s="427"/>
      <c r="M35" s="428">
        <f t="shared" si="2"/>
      </c>
      <c r="N35" s="503">
        <f t="shared" si="3"/>
        <v>40</v>
      </c>
      <c r="O35" s="504" t="str">
        <f t="shared" si="4"/>
        <v>--</v>
      </c>
      <c r="P35" s="505" t="str">
        <f t="shared" si="5"/>
        <v>--</v>
      </c>
      <c r="Q35" s="506" t="str">
        <f t="shared" si="6"/>
        <v>--</v>
      </c>
      <c r="R35" s="507" t="str">
        <f t="shared" si="7"/>
        <v>--</v>
      </c>
      <c r="S35" s="428">
        <f t="shared" si="8"/>
      </c>
      <c r="T35" s="51">
        <f t="shared" si="9"/>
      </c>
      <c r="U35" s="94"/>
    </row>
    <row r="36" spans="2:21" s="15" customFormat="1" ht="16.5" customHeight="1">
      <c r="B36" s="90"/>
      <c r="C36" s="417"/>
      <c r="D36" s="497"/>
      <c r="E36" s="497"/>
      <c r="F36" s="498"/>
      <c r="G36" s="236">
        <f t="shared" si="0"/>
        <v>9.43</v>
      </c>
      <c r="H36" s="500"/>
      <c r="I36" s="501"/>
      <c r="J36" s="49">
        <f t="shared" si="11"/>
      </c>
      <c r="K36" s="25">
        <f t="shared" si="12"/>
      </c>
      <c r="L36" s="427"/>
      <c r="M36" s="428">
        <f t="shared" si="2"/>
      </c>
      <c r="N36" s="503">
        <f t="shared" si="3"/>
        <v>40</v>
      </c>
      <c r="O36" s="504" t="str">
        <f t="shared" si="4"/>
        <v>--</v>
      </c>
      <c r="P36" s="505" t="str">
        <f t="shared" si="5"/>
        <v>--</v>
      </c>
      <c r="Q36" s="506" t="str">
        <f t="shared" si="6"/>
        <v>--</v>
      </c>
      <c r="R36" s="507" t="str">
        <f t="shared" si="7"/>
        <v>--</v>
      </c>
      <c r="S36" s="428">
        <f t="shared" si="8"/>
      </c>
      <c r="T36" s="51">
        <f t="shared" si="9"/>
      </c>
      <c r="U36" s="94"/>
    </row>
    <row r="37" spans="2:21" s="15" customFormat="1" ht="16.5" customHeight="1">
      <c r="B37" s="90"/>
      <c r="C37" s="417"/>
      <c r="D37" s="497"/>
      <c r="E37" s="497"/>
      <c r="F37" s="498"/>
      <c r="G37" s="236">
        <f t="shared" si="0"/>
        <v>9.43</v>
      </c>
      <c r="H37" s="500"/>
      <c r="I37" s="501"/>
      <c r="J37" s="49">
        <f t="shared" si="11"/>
      </c>
      <c r="K37" s="25">
        <f t="shared" si="12"/>
      </c>
      <c r="L37" s="427"/>
      <c r="M37" s="428">
        <f t="shared" si="2"/>
      </c>
      <c r="N37" s="503">
        <f t="shared" si="3"/>
        <v>40</v>
      </c>
      <c r="O37" s="504" t="str">
        <f t="shared" si="4"/>
        <v>--</v>
      </c>
      <c r="P37" s="505" t="str">
        <f t="shared" si="5"/>
        <v>--</v>
      </c>
      <c r="Q37" s="506" t="str">
        <f t="shared" si="6"/>
        <v>--</v>
      </c>
      <c r="R37" s="507" t="str">
        <f t="shared" si="7"/>
        <v>--</v>
      </c>
      <c r="S37" s="428">
        <f t="shared" si="8"/>
      </c>
      <c r="T37" s="51">
        <f t="shared" si="9"/>
      </c>
      <c r="U37" s="94"/>
    </row>
    <row r="38" spans="2:21" s="15" customFormat="1" ht="16.5" customHeight="1">
      <c r="B38" s="90"/>
      <c r="C38" s="417"/>
      <c r="D38" s="497"/>
      <c r="E38" s="497"/>
      <c r="F38" s="498"/>
      <c r="G38" s="236">
        <f t="shared" si="0"/>
        <v>9.43</v>
      </c>
      <c r="H38" s="500"/>
      <c r="I38" s="501"/>
      <c r="J38" s="49">
        <f t="shared" si="11"/>
      </c>
      <c r="K38" s="25">
        <f t="shared" si="12"/>
      </c>
      <c r="L38" s="427"/>
      <c r="M38" s="428">
        <f t="shared" si="2"/>
      </c>
      <c r="N38" s="503">
        <f t="shared" si="3"/>
        <v>40</v>
      </c>
      <c r="O38" s="504" t="str">
        <f t="shared" si="4"/>
        <v>--</v>
      </c>
      <c r="P38" s="505" t="str">
        <f t="shared" si="5"/>
        <v>--</v>
      </c>
      <c r="Q38" s="506" t="str">
        <f t="shared" si="6"/>
        <v>--</v>
      </c>
      <c r="R38" s="507" t="str">
        <f t="shared" si="7"/>
        <v>--</v>
      </c>
      <c r="S38" s="428">
        <f t="shared" si="8"/>
      </c>
      <c r="T38" s="51">
        <f t="shared" si="9"/>
      </c>
      <c r="U38" s="94"/>
    </row>
    <row r="39" spans="2:21" s="15" customFormat="1" ht="16.5" customHeight="1">
      <c r="B39" s="90"/>
      <c r="C39" s="417"/>
      <c r="D39" s="497"/>
      <c r="E39" s="497"/>
      <c r="F39" s="498"/>
      <c r="G39" s="236">
        <f t="shared" si="0"/>
        <v>9.43</v>
      </c>
      <c r="H39" s="500"/>
      <c r="I39" s="501"/>
      <c r="J39" s="49">
        <f t="shared" si="11"/>
      </c>
      <c r="K39" s="25">
        <f t="shared" si="12"/>
      </c>
      <c r="L39" s="427"/>
      <c r="M39" s="428">
        <f t="shared" si="2"/>
      </c>
      <c r="N39" s="503">
        <f t="shared" si="3"/>
        <v>40</v>
      </c>
      <c r="O39" s="504" t="str">
        <f t="shared" si="4"/>
        <v>--</v>
      </c>
      <c r="P39" s="505" t="str">
        <f t="shared" si="5"/>
        <v>--</v>
      </c>
      <c r="Q39" s="506" t="str">
        <f t="shared" si="6"/>
        <v>--</v>
      </c>
      <c r="R39" s="507" t="str">
        <f t="shared" si="7"/>
        <v>--</v>
      </c>
      <c r="S39" s="428">
        <f t="shared" si="8"/>
      </c>
      <c r="T39" s="51">
        <f t="shared" si="9"/>
      </c>
      <c r="U39" s="94"/>
    </row>
    <row r="40" spans="2:21" s="15" customFormat="1" ht="16.5" customHeight="1">
      <c r="B40" s="90"/>
      <c r="C40" s="417"/>
      <c r="D40" s="497"/>
      <c r="E40" s="497"/>
      <c r="F40" s="498"/>
      <c r="G40" s="236">
        <f t="shared" si="0"/>
        <v>9.43</v>
      </c>
      <c r="H40" s="500"/>
      <c r="I40" s="501"/>
      <c r="J40" s="49">
        <f t="shared" si="11"/>
      </c>
      <c r="K40" s="25">
        <f t="shared" si="12"/>
      </c>
      <c r="L40" s="427"/>
      <c r="M40" s="428">
        <f t="shared" si="2"/>
      </c>
      <c r="N40" s="503">
        <f t="shared" si="3"/>
        <v>40</v>
      </c>
      <c r="O40" s="504" t="str">
        <f t="shared" si="4"/>
        <v>--</v>
      </c>
      <c r="P40" s="505" t="str">
        <f t="shared" si="5"/>
        <v>--</v>
      </c>
      <c r="Q40" s="506" t="str">
        <f t="shared" si="6"/>
        <v>--</v>
      </c>
      <c r="R40" s="507" t="str">
        <f t="shared" si="7"/>
        <v>--</v>
      </c>
      <c r="S40" s="428">
        <f t="shared" si="8"/>
      </c>
      <c r="T40" s="51">
        <f t="shared" si="9"/>
      </c>
      <c r="U40" s="94"/>
    </row>
    <row r="41" spans="2:21" s="15" customFormat="1" ht="16.5" customHeight="1">
      <c r="B41" s="90"/>
      <c r="C41" s="417"/>
      <c r="D41" s="497"/>
      <c r="E41" s="497"/>
      <c r="F41" s="498"/>
      <c r="G41" s="236">
        <f t="shared" si="0"/>
        <v>9.43</v>
      </c>
      <c r="H41" s="500"/>
      <c r="I41" s="501"/>
      <c r="J41" s="49">
        <f t="shared" si="11"/>
      </c>
      <c r="K41" s="25">
        <f t="shared" si="12"/>
      </c>
      <c r="L41" s="427"/>
      <c r="M41" s="428">
        <f t="shared" si="2"/>
      </c>
      <c r="N41" s="503">
        <f t="shared" si="3"/>
        <v>40</v>
      </c>
      <c r="O41" s="504" t="str">
        <f t="shared" si="4"/>
        <v>--</v>
      </c>
      <c r="P41" s="505" t="str">
        <f t="shared" si="5"/>
        <v>--</v>
      </c>
      <c r="Q41" s="506" t="str">
        <f t="shared" si="6"/>
        <v>--</v>
      </c>
      <c r="R41" s="507" t="str">
        <f t="shared" si="7"/>
        <v>--</v>
      </c>
      <c r="S41" s="428">
        <f t="shared" si="8"/>
      </c>
      <c r="T41" s="51">
        <f t="shared" si="9"/>
      </c>
      <c r="U41" s="94"/>
    </row>
    <row r="42" spans="2:21" s="15" customFormat="1" ht="16.5" customHeight="1" thickBot="1">
      <c r="B42" s="90"/>
      <c r="C42" s="420"/>
      <c r="D42" s="499"/>
      <c r="E42" s="499"/>
      <c r="F42" s="421"/>
      <c r="G42" s="238"/>
      <c r="H42" s="502"/>
      <c r="I42" s="502"/>
      <c r="J42" s="52"/>
      <c r="K42" s="52"/>
      <c r="L42" s="502"/>
      <c r="M42" s="426"/>
      <c r="N42" s="508"/>
      <c r="O42" s="509"/>
      <c r="P42" s="510"/>
      <c r="Q42" s="511"/>
      <c r="R42" s="512"/>
      <c r="S42" s="426"/>
      <c r="T42" s="202"/>
      <c r="U42" s="94"/>
    </row>
    <row r="43" spans="2:21" s="15" customFormat="1" ht="16.5" customHeight="1" thickBot="1" thickTop="1">
      <c r="B43" s="90"/>
      <c r="C43" s="206" t="s">
        <v>48</v>
      </c>
      <c r="D43" s="207" t="s">
        <v>49</v>
      </c>
      <c r="E43"/>
      <c r="F43" s="13"/>
      <c r="G43" s="13"/>
      <c r="H43" s="13"/>
      <c r="I43" s="13"/>
      <c r="J43" s="13"/>
      <c r="K43" s="13"/>
      <c r="L43" s="13"/>
      <c r="M43" s="13"/>
      <c r="N43" s="13"/>
      <c r="O43" s="354">
        <f>SUM(O20:O42)</f>
        <v>2585.3288000000002</v>
      </c>
      <c r="P43" s="361">
        <f>SUM(P20:P42)</f>
        <v>0</v>
      </c>
      <c r="Q43" s="362">
        <f>SUM(Q20:Q42)</f>
        <v>0</v>
      </c>
      <c r="R43" s="364">
        <f>SUM(R20:R42)</f>
        <v>0</v>
      </c>
      <c r="S43" s="53"/>
      <c r="T43" s="57">
        <f>ROUND(SUM(T20:T42),2)</f>
        <v>2585.33</v>
      </c>
      <c r="U43" s="94"/>
    </row>
    <row r="44" spans="2:21" s="210" customFormat="1" ht="13.5" thickTop="1">
      <c r="B44" s="211"/>
      <c r="C44" s="208"/>
      <c r="D44" s="209" t="s">
        <v>50</v>
      </c>
      <c r="E44"/>
      <c r="F44" s="227"/>
      <c r="G44" s="227"/>
      <c r="H44" s="227"/>
      <c r="I44" s="227"/>
      <c r="J44" s="227"/>
      <c r="K44" s="227"/>
      <c r="L44" s="227"/>
      <c r="M44" s="227"/>
      <c r="N44" s="227"/>
      <c r="O44" s="225"/>
      <c r="P44" s="225"/>
      <c r="Q44" s="225"/>
      <c r="R44" s="225"/>
      <c r="S44" s="225"/>
      <c r="T44" s="228"/>
      <c r="U44" s="229"/>
    </row>
    <row r="45" spans="2:21" s="15" customFormat="1" ht="16.5" customHeight="1" thickBot="1">
      <c r="B45" s="119"/>
      <c r="C45" s="120"/>
      <c r="D45" s="120"/>
      <c r="E45" s="120"/>
      <c r="F45" s="120"/>
      <c r="G45" s="120"/>
      <c r="H45" s="120"/>
      <c r="I45" s="120"/>
      <c r="J45" s="120"/>
      <c r="K45" s="120"/>
      <c r="L45" s="120"/>
      <c r="M45" s="120"/>
      <c r="N45" s="120"/>
      <c r="O45" s="120"/>
      <c r="P45" s="120"/>
      <c r="Q45" s="120"/>
      <c r="R45" s="120"/>
      <c r="S45" s="120"/>
      <c r="T45" s="120"/>
      <c r="U45" s="121"/>
    </row>
    <row r="46" spans="21:23" ht="16.5" customHeight="1" thickTop="1">
      <c r="U46" s="5"/>
      <c r="V46" s="5"/>
      <c r="W46" s="5"/>
    </row>
    <row r="47" spans="21:23" ht="16.5" customHeight="1">
      <c r="U47" s="5"/>
      <c r="V47" s="5"/>
      <c r="W47" s="5"/>
    </row>
    <row r="48" spans="21:23" ht="16.5" customHeight="1">
      <c r="U48" s="5"/>
      <c r="V48" s="5"/>
      <c r="W48" s="5"/>
    </row>
    <row r="49" spans="21:23" ht="16.5" customHeight="1">
      <c r="U49" s="5"/>
      <c r="V49" s="5"/>
      <c r="W49" s="5"/>
    </row>
    <row r="50" spans="21:23" ht="16.5" customHeight="1">
      <c r="U50" s="5"/>
      <c r="V50" s="5"/>
      <c r="W50" s="5"/>
    </row>
    <row r="51" spans="4:23" ht="16.5" customHeight="1"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</row>
    <row r="52" spans="4:23" ht="16.5" customHeight="1"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</row>
    <row r="53" spans="4:23" ht="16.5" customHeight="1"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</row>
    <row r="54" spans="4:23" ht="16.5" customHeight="1"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</row>
    <row r="55" spans="4:23" ht="16.5" customHeight="1"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</row>
    <row r="56" spans="4:23" ht="16.5" customHeight="1"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</row>
    <row r="57" spans="4:23" ht="16.5" customHeight="1"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</row>
    <row r="58" spans="4:23" ht="16.5" customHeight="1"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</row>
    <row r="59" spans="4:23" ht="16.5" customHeight="1"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</row>
    <row r="60" spans="4:23" ht="16.5" customHeight="1"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</row>
    <row r="61" spans="4:23" ht="16.5" customHeight="1"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</row>
    <row r="62" spans="4:23" ht="16.5" customHeight="1"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</row>
    <row r="63" spans="4:23" ht="16.5" customHeight="1"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</row>
    <row r="64" spans="4:23" ht="16.5" customHeight="1"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</row>
    <row r="65" spans="4:23" ht="16.5" customHeight="1"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</row>
    <row r="66" spans="4:23" ht="16.5" customHeight="1"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</row>
    <row r="67" spans="4:23" ht="16.5" customHeight="1"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</row>
    <row r="68" spans="4:23" ht="16.5" customHeight="1"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</row>
    <row r="69" spans="4:23" ht="16.5" customHeight="1"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</row>
    <row r="70" spans="4:23" ht="16.5" customHeight="1">
      <c r="D70" s="5"/>
      <c r="E70" s="5"/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</row>
    <row r="71" spans="4:23" ht="16.5" customHeight="1">
      <c r="D71" s="5"/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</row>
    <row r="72" spans="4:23" ht="16.5" customHeight="1">
      <c r="D72" s="5"/>
      <c r="E72" s="5"/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</row>
    <row r="73" spans="4:23" ht="16.5" customHeight="1">
      <c r="D73" s="5"/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</row>
    <row r="74" spans="4:23" ht="16.5" customHeight="1">
      <c r="D74" s="5"/>
      <c r="E74" s="5"/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</row>
    <row r="75" spans="4:23" ht="16.5" customHeight="1">
      <c r="D75" s="5"/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</row>
    <row r="76" spans="4:23" ht="16.5" customHeight="1">
      <c r="D76" s="5"/>
      <c r="E76" s="5"/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</row>
    <row r="77" spans="4:23" ht="16.5" customHeight="1">
      <c r="D77" s="5"/>
      <c r="E77" s="5"/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</row>
    <row r="78" spans="4:23" ht="16.5" customHeight="1">
      <c r="D78" s="5"/>
      <c r="E78" s="5"/>
      <c r="F78" s="5"/>
      <c r="G78" s="5"/>
      <c r="H78" s="5"/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</row>
    <row r="79" spans="4:23" ht="16.5" customHeight="1">
      <c r="D79" s="5"/>
      <c r="E79" s="5"/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</row>
    <row r="80" spans="4:23" ht="16.5" customHeight="1">
      <c r="D80" s="5"/>
      <c r="E80" s="5"/>
      <c r="F80" s="5"/>
      <c r="G80" s="5"/>
      <c r="H80" s="5"/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</row>
    <row r="81" spans="4:23" ht="16.5" customHeight="1">
      <c r="D81" s="5"/>
      <c r="E81" s="5"/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</row>
    <row r="82" spans="4:23" ht="16.5" customHeight="1">
      <c r="D82" s="5"/>
      <c r="E82" s="5"/>
      <c r="F82" s="5"/>
      <c r="G82" s="5"/>
      <c r="H82" s="5"/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</row>
    <row r="83" spans="4:23" ht="16.5" customHeight="1">
      <c r="D83" s="5"/>
      <c r="E83" s="5"/>
      <c r="F83" s="5"/>
      <c r="G83" s="5"/>
      <c r="H83" s="5"/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</row>
    <row r="84" spans="4:23" ht="16.5" customHeight="1">
      <c r="D84" s="5"/>
      <c r="E84" s="5"/>
      <c r="F84" s="5"/>
      <c r="G84" s="5"/>
      <c r="H84" s="5"/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</row>
    <row r="85" spans="4:23" ht="16.5" customHeight="1">
      <c r="D85" s="5"/>
      <c r="E85" s="5"/>
      <c r="F85" s="5"/>
      <c r="G85" s="5"/>
      <c r="H85" s="5"/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</row>
    <row r="86" spans="4:23" ht="16.5" customHeight="1">
      <c r="D86" s="5"/>
      <c r="E86" s="5"/>
      <c r="F86" s="5"/>
      <c r="G86" s="5"/>
      <c r="H86" s="5"/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</row>
    <row r="87" spans="4:23" ht="16.5" customHeight="1">
      <c r="D87" s="5"/>
      <c r="E87" s="5"/>
      <c r="F87" s="5"/>
      <c r="G87" s="5"/>
      <c r="H87" s="5"/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</row>
    <row r="88" spans="4:23" ht="16.5" customHeight="1">
      <c r="D88" s="5"/>
      <c r="E88" s="5"/>
      <c r="F88" s="5"/>
      <c r="G88" s="5"/>
      <c r="H88" s="5"/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</row>
    <row r="89" spans="4:23" ht="16.5" customHeight="1">
      <c r="D89" s="5"/>
      <c r="E89" s="5"/>
      <c r="F89" s="5"/>
      <c r="G89" s="5"/>
      <c r="H89" s="5"/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</row>
    <row r="90" spans="4:23" ht="16.5" customHeight="1">
      <c r="D90" s="5"/>
      <c r="E90" s="5"/>
      <c r="F90" s="5"/>
      <c r="G90" s="5"/>
      <c r="H90" s="5"/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</row>
    <row r="91" spans="4:23" ht="16.5" customHeight="1">
      <c r="D91" s="5"/>
      <c r="E91" s="5"/>
      <c r="F91" s="5"/>
      <c r="G91" s="5"/>
      <c r="H91" s="5"/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</row>
    <row r="92" spans="4:23" ht="16.5" customHeight="1">
      <c r="D92" s="5"/>
      <c r="E92" s="5"/>
      <c r="F92" s="5"/>
      <c r="G92" s="5"/>
      <c r="H92" s="5"/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</row>
    <row r="93" spans="4:23" ht="16.5" customHeight="1">
      <c r="D93" s="5"/>
      <c r="E93" s="5"/>
      <c r="F93" s="5"/>
      <c r="G93" s="5"/>
      <c r="H93" s="5"/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</row>
    <row r="94" spans="4:23" ht="16.5" customHeight="1">
      <c r="D94" s="5"/>
      <c r="E94" s="5"/>
      <c r="F94" s="5"/>
      <c r="G94" s="5"/>
      <c r="H94" s="5"/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</row>
    <row r="95" spans="4:23" ht="16.5" customHeight="1">
      <c r="D95" s="5"/>
      <c r="E95" s="5"/>
      <c r="F95" s="5"/>
      <c r="G95" s="5"/>
      <c r="H95" s="5"/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</row>
    <row r="96" spans="4:23" ht="16.5" customHeight="1">
      <c r="D96" s="5"/>
      <c r="E96" s="5"/>
      <c r="F96" s="5"/>
      <c r="G96" s="5"/>
      <c r="H96" s="5"/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</row>
    <row r="97" spans="4:23" ht="16.5" customHeight="1">
      <c r="D97" s="5"/>
      <c r="E97" s="5"/>
      <c r="F97" s="5"/>
      <c r="G97" s="5"/>
      <c r="H97" s="5"/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</row>
    <row r="98" spans="4:23" ht="16.5" customHeight="1">
      <c r="D98" s="5"/>
      <c r="E98" s="5"/>
      <c r="F98" s="5"/>
      <c r="G98" s="5"/>
      <c r="H98" s="5"/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</row>
    <row r="99" spans="4:23" ht="16.5" customHeight="1">
      <c r="D99" s="5"/>
      <c r="E99" s="5"/>
      <c r="F99" s="5"/>
      <c r="G99" s="5"/>
      <c r="H99" s="5"/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</row>
    <row r="100" spans="4:23" ht="16.5" customHeight="1">
      <c r="D100" s="5"/>
      <c r="E100" s="5"/>
      <c r="F100" s="5"/>
      <c r="G100" s="5"/>
      <c r="H100" s="5"/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</row>
    <row r="101" spans="4:23" ht="16.5" customHeight="1">
      <c r="D101" s="5"/>
      <c r="E101" s="5"/>
      <c r="F101" s="5"/>
      <c r="G101" s="5"/>
      <c r="H101" s="5"/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</row>
    <row r="102" spans="4:23" ht="16.5" customHeight="1">
      <c r="D102" s="5"/>
      <c r="E102" s="5"/>
      <c r="F102" s="5"/>
      <c r="G102" s="5"/>
      <c r="H102" s="5"/>
      <c r="I102" s="5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</row>
    <row r="103" spans="4:23" ht="16.5" customHeight="1">
      <c r="D103" s="5"/>
      <c r="E103" s="5"/>
      <c r="F103" s="5"/>
      <c r="G103" s="5"/>
      <c r="H103" s="5"/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</row>
    <row r="104" spans="4:23" ht="16.5" customHeight="1">
      <c r="D104" s="5"/>
      <c r="E104" s="5"/>
      <c r="F104" s="5"/>
      <c r="G104" s="5"/>
      <c r="H104" s="5"/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</row>
    <row r="105" spans="4:23" ht="16.5" customHeight="1">
      <c r="D105" s="5"/>
      <c r="E105" s="5"/>
      <c r="F105" s="5"/>
      <c r="G105" s="5"/>
      <c r="H105" s="5"/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</row>
    <row r="106" spans="4:23" ht="16.5" customHeight="1">
      <c r="D106" s="5"/>
      <c r="E106" s="5"/>
      <c r="F106" s="5"/>
      <c r="G106" s="5"/>
      <c r="H106" s="5"/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</row>
    <row r="107" spans="4:23" ht="16.5" customHeight="1">
      <c r="D107" s="5"/>
      <c r="E107" s="5"/>
      <c r="F107" s="5"/>
      <c r="G107" s="5"/>
      <c r="H107" s="5"/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</row>
    <row r="108" spans="4:23" ht="16.5" customHeight="1">
      <c r="D108" s="5"/>
      <c r="E108" s="5"/>
      <c r="F108" s="5"/>
      <c r="G108" s="5"/>
      <c r="H108" s="5"/>
      <c r="I108" s="5"/>
      <c r="J108" s="5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5"/>
    </row>
    <row r="109" spans="4:23" ht="16.5" customHeight="1">
      <c r="D109" s="5"/>
      <c r="E109" s="5"/>
      <c r="F109" s="5"/>
      <c r="G109" s="5"/>
      <c r="H109" s="5"/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</row>
    <row r="110" spans="4:23" ht="16.5" customHeight="1">
      <c r="D110" s="5"/>
      <c r="E110" s="5"/>
      <c r="F110" s="5"/>
      <c r="G110" s="5"/>
      <c r="H110" s="5"/>
      <c r="I110" s="5"/>
      <c r="J110" s="5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5"/>
    </row>
    <row r="111" spans="4:23" ht="16.5" customHeight="1">
      <c r="D111" s="5"/>
      <c r="E111" s="5"/>
      <c r="F111" s="5"/>
      <c r="G111" s="5"/>
      <c r="H111" s="5"/>
      <c r="I111" s="5"/>
      <c r="J111" s="5"/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5"/>
      <c r="W111" s="5"/>
    </row>
    <row r="112" spans="4:23" ht="16.5" customHeight="1">
      <c r="D112" s="5"/>
      <c r="E112" s="5"/>
      <c r="F112" s="5"/>
      <c r="G112" s="5"/>
      <c r="H112" s="5"/>
      <c r="I112" s="5"/>
      <c r="J112" s="5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5"/>
      <c r="W112" s="5"/>
    </row>
    <row r="113" spans="4:23" ht="16.5" customHeight="1">
      <c r="D113" s="5"/>
      <c r="E113" s="5"/>
      <c r="F113" s="5"/>
      <c r="G113" s="5"/>
      <c r="H113" s="5"/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</row>
    <row r="114" spans="4:23" ht="16.5" customHeight="1">
      <c r="D114" s="5"/>
      <c r="E114" s="5"/>
      <c r="F114" s="5"/>
      <c r="G114" s="5"/>
      <c r="H114" s="5"/>
      <c r="I114" s="5"/>
      <c r="J114" s="5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5"/>
      <c r="W114" s="5"/>
    </row>
    <row r="115" spans="4:23" ht="16.5" customHeight="1">
      <c r="D115" s="5"/>
      <c r="E115" s="5"/>
      <c r="F115" s="5"/>
      <c r="G115" s="5"/>
      <c r="H115" s="5"/>
      <c r="I115" s="5"/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</row>
    <row r="116" spans="4:23" ht="16.5" customHeight="1">
      <c r="D116" s="5"/>
      <c r="E116" s="5"/>
      <c r="F116" s="5"/>
      <c r="G116" s="5"/>
      <c r="H116" s="5"/>
      <c r="I116" s="5"/>
      <c r="J116" s="5"/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5"/>
      <c r="V116" s="5"/>
      <c r="W116" s="5"/>
    </row>
    <row r="117" spans="4:23" ht="16.5" customHeight="1">
      <c r="D117" s="5"/>
      <c r="E117" s="5"/>
      <c r="F117" s="5"/>
      <c r="G117" s="5"/>
      <c r="H117" s="5"/>
      <c r="I117" s="5"/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</row>
    <row r="118" spans="4:23" ht="16.5" customHeight="1">
      <c r="D118" s="5"/>
      <c r="E118" s="5"/>
      <c r="F118" s="5"/>
      <c r="G118" s="5"/>
      <c r="H118" s="5"/>
      <c r="I118" s="5"/>
      <c r="J118" s="5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5"/>
      <c r="V118" s="5"/>
      <c r="W118" s="5"/>
    </row>
    <row r="119" spans="4:23" ht="16.5" customHeight="1">
      <c r="D119" s="5"/>
      <c r="E119" s="5"/>
      <c r="F119" s="5"/>
      <c r="G119" s="5"/>
      <c r="H119" s="5"/>
      <c r="I119" s="5"/>
      <c r="J119" s="5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/>
      <c r="V119" s="5"/>
      <c r="W119" s="5"/>
    </row>
    <row r="120" spans="4:23" ht="16.5" customHeight="1">
      <c r="D120" s="5"/>
      <c r="E120" s="5"/>
      <c r="F120" s="5"/>
      <c r="G120" s="5"/>
      <c r="H120" s="5"/>
      <c r="I120" s="5"/>
      <c r="J120" s="5"/>
      <c r="K120" s="5"/>
      <c r="L120" s="5"/>
      <c r="M120" s="5"/>
      <c r="N120" s="5"/>
      <c r="O120" s="5"/>
      <c r="P120" s="5"/>
      <c r="Q120" s="5"/>
      <c r="R120" s="5"/>
      <c r="S120" s="5"/>
      <c r="T120" s="5"/>
      <c r="U120" s="5"/>
      <c r="V120" s="5"/>
      <c r="W120" s="5"/>
    </row>
    <row r="121" spans="4:23" ht="16.5" customHeight="1">
      <c r="D121" s="5"/>
      <c r="E121" s="5"/>
      <c r="F121" s="5"/>
      <c r="G121" s="5"/>
      <c r="H121" s="5"/>
      <c r="I121" s="5"/>
      <c r="J121" s="5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5"/>
      <c r="W121" s="5"/>
    </row>
    <row r="122" spans="4:23" ht="16.5" customHeight="1">
      <c r="D122" s="5"/>
      <c r="E122" s="5"/>
      <c r="F122" s="5"/>
      <c r="G122" s="5"/>
      <c r="H122" s="5"/>
      <c r="I122" s="5"/>
      <c r="J122" s="5"/>
      <c r="K122" s="5"/>
      <c r="L122" s="5"/>
      <c r="M122" s="5"/>
      <c r="N122" s="5"/>
      <c r="O122" s="5"/>
      <c r="P122" s="5"/>
      <c r="Q122" s="5"/>
      <c r="R122" s="5"/>
      <c r="S122" s="5"/>
      <c r="T122" s="5"/>
      <c r="U122" s="5"/>
      <c r="V122" s="5"/>
      <c r="W122" s="5"/>
    </row>
    <row r="123" spans="4:23" ht="16.5" customHeight="1">
      <c r="D123" s="5"/>
      <c r="E123" s="5"/>
      <c r="F123" s="5"/>
      <c r="G123" s="5"/>
      <c r="H123" s="5"/>
      <c r="I123" s="5"/>
      <c r="J123" s="5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5"/>
      <c r="W123" s="5"/>
    </row>
    <row r="124" spans="4:23" ht="16.5" customHeight="1">
      <c r="D124" s="5"/>
      <c r="E124" s="5"/>
      <c r="F124" s="5"/>
      <c r="G124" s="5"/>
      <c r="H124" s="5"/>
      <c r="I124" s="5"/>
      <c r="J124" s="5"/>
      <c r="K124" s="5"/>
      <c r="L124" s="5"/>
      <c r="M124" s="5"/>
      <c r="N124" s="5"/>
      <c r="O124" s="5"/>
      <c r="P124" s="5"/>
      <c r="Q124" s="5"/>
      <c r="R124" s="5"/>
      <c r="S124" s="5"/>
      <c r="T124" s="5"/>
      <c r="U124" s="5"/>
      <c r="V124" s="5"/>
      <c r="W124" s="5"/>
    </row>
    <row r="125" spans="4:23" ht="16.5" customHeight="1">
      <c r="D125" s="5"/>
      <c r="E125" s="5"/>
      <c r="F125" s="5"/>
      <c r="G125" s="5"/>
      <c r="H125" s="5"/>
      <c r="I125" s="5"/>
      <c r="J125" s="5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5"/>
      <c r="W125" s="5"/>
    </row>
    <row r="126" spans="4:23" ht="16.5" customHeight="1">
      <c r="D126" s="5"/>
      <c r="E126" s="5"/>
      <c r="F126" s="5"/>
      <c r="G126" s="5"/>
      <c r="H126" s="5"/>
      <c r="I126" s="5"/>
      <c r="J126" s="5"/>
      <c r="K126" s="5"/>
      <c r="L126" s="5"/>
      <c r="M126" s="5"/>
      <c r="N126" s="5"/>
      <c r="O126" s="5"/>
      <c r="P126" s="5"/>
      <c r="Q126" s="5"/>
      <c r="R126" s="5"/>
      <c r="S126" s="5"/>
      <c r="T126" s="5"/>
      <c r="U126" s="5"/>
      <c r="V126" s="5"/>
      <c r="W126" s="5"/>
    </row>
    <row r="127" spans="4:23" ht="16.5" customHeight="1">
      <c r="D127" s="5"/>
      <c r="E127" s="5"/>
      <c r="F127" s="5"/>
      <c r="G127" s="5"/>
      <c r="H127" s="5"/>
      <c r="I127" s="5"/>
      <c r="J127" s="5"/>
      <c r="K127" s="5"/>
      <c r="L127" s="5"/>
      <c r="M127" s="5"/>
      <c r="N127" s="5"/>
      <c r="O127" s="5"/>
      <c r="P127" s="5"/>
      <c r="Q127" s="5"/>
      <c r="R127" s="5"/>
      <c r="S127" s="5"/>
      <c r="T127" s="5"/>
      <c r="U127" s="5"/>
      <c r="V127" s="5"/>
      <c r="W127" s="5"/>
    </row>
    <row r="128" spans="4:23" ht="16.5" customHeight="1">
      <c r="D128" s="5"/>
      <c r="E128" s="5"/>
      <c r="F128" s="5"/>
      <c r="G128" s="5"/>
      <c r="H128" s="5"/>
      <c r="I128" s="5"/>
      <c r="J128" s="5"/>
      <c r="K128" s="5"/>
      <c r="L128" s="5"/>
      <c r="M128" s="5"/>
      <c r="N128" s="5"/>
      <c r="O128" s="5"/>
      <c r="P128" s="5"/>
      <c r="Q128" s="5"/>
      <c r="R128" s="5"/>
      <c r="S128" s="5"/>
      <c r="T128" s="5"/>
      <c r="U128" s="5"/>
      <c r="V128" s="5"/>
      <c r="W128" s="5"/>
    </row>
    <row r="129" spans="4:23" ht="16.5" customHeight="1">
      <c r="D129" s="5"/>
      <c r="E129" s="5"/>
      <c r="F129" s="5"/>
      <c r="G129" s="5"/>
      <c r="H129" s="5"/>
      <c r="I129" s="5"/>
      <c r="J129" s="5"/>
      <c r="K129" s="5"/>
      <c r="L129" s="5"/>
      <c r="M129" s="5"/>
      <c r="N129" s="5"/>
      <c r="O129" s="5"/>
      <c r="P129" s="5"/>
      <c r="Q129" s="5"/>
      <c r="R129" s="5"/>
      <c r="S129" s="5"/>
      <c r="T129" s="5"/>
      <c r="U129" s="5"/>
      <c r="V129" s="5"/>
      <c r="W129" s="5"/>
    </row>
    <row r="130" spans="4:23" ht="16.5" customHeight="1">
      <c r="D130" s="5"/>
      <c r="E130" s="5"/>
      <c r="F130" s="5"/>
      <c r="G130" s="5"/>
      <c r="H130" s="5"/>
      <c r="I130" s="5"/>
      <c r="J130" s="5"/>
      <c r="K130" s="5"/>
      <c r="L130" s="5"/>
      <c r="M130" s="5"/>
      <c r="N130" s="5"/>
      <c r="O130" s="5"/>
      <c r="P130" s="5"/>
      <c r="Q130" s="5"/>
      <c r="R130" s="5"/>
      <c r="S130" s="5"/>
      <c r="T130" s="5"/>
      <c r="U130" s="5"/>
      <c r="V130" s="5"/>
      <c r="W130" s="5"/>
    </row>
    <row r="131" spans="4:23" ht="16.5" customHeight="1">
      <c r="D131" s="5"/>
      <c r="E131" s="5"/>
      <c r="F131" s="5"/>
      <c r="G131" s="5"/>
      <c r="H131" s="5"/>
      <c r="I131" s="5"/>
      <c r="J131" s="5"/>
      <c r="K131" s="5"/>
      <c r="L131" s="5"/>
      <c r="M131" s="5"/>
      <c r="N131" s="5"/>
      <c r="O131" s="5"/>
      <c r="P131" s="5"/>
      <c r="Q131" s="5"/>
      <c r="R131" s="5"/>
      <c r="S131" s="5"/>
      <c r="T131" s="5"/>
      <c r="U131" s="5"/>
      <c r="V131" s="5"/>
      <c r="W131" s="5"/>
    </row>
    <row r="132" spans="4:23" ht="16.5" customHeight="1">
      <c r="D132" s="5"/>
      <c r="E132" s="5"/>
      <c r="F132" s="5"/>
      <c r="G132" s="5"/>
      <c r="H132" s="5"/>
      <c r="I132" s="5"/>
      <c r="J132" s="5"/>
      <c r="K132" s="5"/>
      <c r="L132" s="5"/>
      <c r="M132" s="5"/>
      <c r="N132" s="5"/>
      <c r="O132" s="5"/>
      <c r="P132" s="5"/>
      <c r="Q132" s="5"/>
      <c r="R132" s="5"/>
      <c r="S132" s="5"/>
      <c r="T132" s="5"/>
      <c r="U132" s="5"/>
      <c r="V132" s="5"/>
      <c r="W132" s="5"/>
    </row>
    <row r="133" spans="4:23" ht="16.5" customHeight="1">
      <c r="D133" s="5"/>
      <c r="E133" s="5"/>
      <c r="F133" s="5"/>
      <c r="G133" s="5"/>
      <c r="H133" s="5"/>
      <c r="I133" s="5"/>
      <c r="J133" s="5"/>
      <c r="K133" s="5"/>
      <c r="L133" s="5"/>
      <c r="M133" s="5"/>
      <c r="N133" s="5"/>
      <c r="O133" s="5"/>
      <c r="P133" s="5"/>
      <c r="Q133" s="5"/>
      <c r="R133" s="5"/>
      <c r="S133" s="5"/>
      <c r="T133" s="5"/>
      <c r="U133" s="5"/>
      <c r="V133" s="5"/>
      <c r="W133" s="5"/>
    </row>
    <row r="134" spans="4:23" ht="16.5" customHeight="1">
      <c r="D134" s="5"/>
      <c r="E134" s="5"/>
      <c r="F134" s="5"/>
      <c r="G134" s="5"/>
      <c r="H134" s="5"/>
      <c r="I134" s="5"/>
      <c r="J134" s="5"/>
      <c r="K134" s="5"/>
      <c r="L134" s="5"/>
      <c r="M134" s="5"/>
      <c r="N134" s="5"/>
      <c r="O134" s="5"/>
      <c r="P134" s="5"/>
      <c r="Q134" s="5"/>
      <c r="R134" s="5"/>
      <c r="S134" s="5"/>
      <c r="T134" s="5"/>
      <c r="U134" s="5"/>
      <c r="V134" s="5"/>
      <c r="W134" s="5"/>
    </row>
    <row r="135" spans="4:23" ht="16.5" customHeight="1">
      <c r="D135" s="5"/>
      <c r="E135" s="5"/>
      <c r="F135" s="5"/>
      <c r="G135" s="5"/>
      <c r="H135" s="5"/>
      <c r="I135" s="5"/>
      <c r="J135" s="5"/>
      <c r="K135" s="5"/>
      <c r="L135" s="5"/>
      <c r="M135" s="5"/>
      <c r="N135" s="5"/>
      <c r="O135" s="5"/>
      <c r="P135" s="5"/>
      <c r="Q135" s="5"/>
      <c r="R135" s="5"/>
      <c r="S135" s="5"/>
      <c r="T135" s="5"/>
      <c r="U135" s="5"/>
      <c r="V135" s="5"/>
      <c r="W135" s="5"/>
    </row>
    <row r="136" spans="4:23" ht="16.5" customHeight="1">
      <c r="D136" s="5"/>
      <c r="E136" s="5"/>
      <c r="F136" s="5"/>
      <c r="G136" s="5"/>
      <c r="H136" s="5"/>
      <c r="I136" s="5"/>
      <c r="J136" s="5"/>
      <c r="K136" s="5"/>
      <c r="L136" s="5"/>
      <c r="M136" s="5"/>
      <c r="N136" s="5"/>
      <c r="O136" s="5"/>
      <c r="P136" s="5"/>
      <c r="Q136" s="5"/>
      <c r="R136" s="5"/>
      <c r="S136" s="5"/>
      <c r="T136" s="5"/>
      <c r="U136" s="5"/>
      <c r="V136" s="5"/>
      <c r="W136" s="5"/>
    </row>
    <row r="137" spans="4:23" ht="16.5" customHeight="1">
      <c r="D137" s="5"/>
      <c r="E137" s="5"/>
      <c r="F137" s="5"/>
      <c r="G137" s="5"/>
      <c r="H137" s="5"/>
      <c r="I137" s="5"/>
      <c r="J137" s="5"/>
      <c r="K137" s="5"/>
      <c r="L137" s="5"/>
      <c r="M137" s="5"/>
      <c r="N137" s="5"/>
      <c r="O137" s="5"/>
      <c r="P137" s="5"/>
      <c r="Q137" s="5"/>
      <c r="R137" s="5"/>
      <c r="S137" s="5"/>
      <c r="T137" s="5"/>
      <c r="U137" s="5"/>
      <c r="V137" s="5"/>
      <c r="W137" s="5"/>
    </row>
    <row r="138" spans="4:23" ht="16.5" customHeight="1">
      <c r="D138" s="5"/>
      <c r="E138" s="5"/>
      <c r="F138" s="5"/>
      <c r="G138" s="5"/>
      <c r="H138" s="5"/>
      <c r="I138" s="5"/>
      <c r="J138" s="5"/>
      <c r="K138" s="5"/>
      <c r="L138" s="5"/>
      <c r="M138" s="5"/>
      <c r="N138" s="5"/>
      <c r="O138" s="5"/>
      <c r="P138" s="5"/>
      <c r="Q138" s="5"/>
      <c r="R138" s="5"/>
      <c r="S138" s="5"/>
      <c r="T138" s="5"/>
      <c r="U138" s="5"/>
      <c r="V138" s="5"/>
      <c r="W138" s="5"/>
    </row>
    <row r="139" spans="4:23" ht="16.5" customHeight="1">
      <c r="D139" s="5"/>
      <c r="E139" s="5"/>
      <c r="F139" s="5"/>
      <c r="G139" s="5"/>
      <c r="H139" s="5"/>
      <c r="I139" s="5"/>
      <c r="J139" s="5"/>
      <c r="K139" s="5"/>
      <c r="L139" s="5"/>
      <c r="M139" s="5"/>
      <c r="N139" s="5"/>
      <c r="O139" s="5"/>
      <c r="P139" s="5"/>
      <c r="Q139" s="5"/>
      <c r="R139" s="5"/>
      <c r="S139" s="5"/>
      <c r="T139" s="5"/>
      <c r="U139" s="5"/>
      <c r="V139" s="5"/>
      <c r="W139" s="5"/>
    </row>
    <row r="140" spans="4:23" ht="16.5" customHeight="1">
      <c r="D140" s="5"/>
      <c r="E140" s="5"/>
      <c r="F140" s="5"/>
      <c r="G140" s="5"/>
      <c r="H140" s="5"/>
      <c r="I140" s="5"/>
      <c r="J140" s="5"/>
      <c r="K140" s="5"/>
      <c r="L140" s="5"/>
      <c r="M140" s="5"/>
      <c r="N140" s="5"/>
      <c r="O140" s="5"/>
      <c r="P140" s="5"/>
      <c r="Q140" s="5"/>
      <c r="R140" s="5"/>
      <c r="S140" s="5"/>
      <c r="T140" s="5"/>
      <c r="U140" s="5"/>
      <c r="V140" s="5"/>
      <c r="W140" s="5"/>
    </row>
    <row r="141" spans="4:23" ht="16.5" customHeight="1">
      <c r="D141" s="5"/>
      <c r="E141" s="5"/>
      <c r="F141" s="5"/>
      <c r="G141" s="5"/>
      <c r="H141" s="5"/>
      <c r="I141" s="5"/>
      <c r="J141" s="5"/>
      <c r="K141" s="5"/>
      <c r="L141" s="5"/>
      <c r="M141" s="5"/>
      <c r="N141" s="5"/>
      <c r="O141" s="5"/>
      <c r="P141" s="5"/>
      <c r="Q141" s="5"/>
      <c r="R141" s="5"/>
      <c r="S141" s="5"/>
      <c r="T141" s="5"/>
      <c r="U141" s="5"/>
      <c r="V141" s="5"/>
      <c r="W141" s="5"/>
    </row>
    <row r="142" spans="4:23" ht="16.5" customHeight="1">
      <c r="D142" s="5"/>
      <c r="E142" s="5"/>
      <c r="F142" s="5"/>
      <c r="G142" s="5"/>
      <c r="H142" s="5"/>
      <c r="I142" s="5"/>
      <c r="J142" s="5"/>
      <c r="K142" s="5"/>
      <c r="L142" s="5"/>
      <c r="M142" s="5"/>
      <c r="N142" s="5"/>
      <c r="O142" s="5"/>
      <c r="P142" s="5"/>
      <c r="Q142" s="5"/>
      <c r="R142" s="5"/>
      <c r="S142" s="5"/>
      <c r="T142" s="5"/>
      <c r="U142" s="5"/>
      <c r="V142" s="5"/>
      <c r="W142" s="5"/>
    </row>
    <row r="143" spans="4:23" ht="16.5" customHeight="1">
      <c r="D143" s="5"/>
      <c r="E143" s="5"/>
      <c r="F143" s="5"/>
      <c r="G143" s="5"/>
      <c r="H143" s="5"/>
      <c r="I143" s="5"/>
      <c r="J143" s="5"/>
      <c r="K143" s="5"/>
      <c r="L143" s="5"/>
      <c r="M143" s="5"/>
      <c r="N143" s="5"/>
      <c r="O143" s="5"/>
      <c r="P143" s="5"/>
      <c r="Q143" s="5"/>
      <c r="R143" s="5"/>
      <c r="S143" s="5"/>
      <c r="T143" s="5"/>
      <c r="U143" s="5"/>
      <c r="V143" s="5"/>
      <c r="W143" s="5"/>
    </row>
    <row r="144" spans="4:23" ht="16.5" customHeight="1">
      <c r="D144" s="5"/>
      <c r="E144" s="5"/>
      <c r="F144" s="5"/>
      <c r="G144" s="5"/>
      <c r="H144" s="5"/>
      <c r="I144" s="5"/>
      <c r="J144" s="5"/>
      <c r="K144" s="5"/>
      <c r="L144" s="5"/>
      <c r="M144" s="5"/>
      <c r="N144" s="5"/>
      <c r="O144" s="5"/>
      <c r="P144" s="5"/>
      <c r="Q144" s="5"/>
      <c r="R144" s="5"/>
      <c r="S144" s="5"/>
      <c r="T144" s="5"/>
      <c r="U144" s="5"/>
      <c r="V144" s="5"/>
      <c r="W144" s="5"/>
    </row>
    <row r="145" spans="4:23" ht="16.5" customHeight="1">
      <c r="D145" s="5"/>
      <c r="E145" s="5"/>
      <c r="F145" s="5"/>
      <c r="G145" s="5"/>
      <c r="H145" s="5"/>
      <c r="I145" s="5"/>
      <c r="J145" s="5"/>
      <c r="K145" s="5"/>
      <c r="L145" s="5"/>
      <c r="M145" s="5"/>
      <c r="N145" s="5"/>
      <c r="O145" s="5"/>
      <c r="P145" s="5"/>
      <c r="Q145" s="5"/>
      <c r="R145" s="5"/>
      <c r="S145" s="5"/>
      <c r="T145" s="5"/>
      <c r="U145" s="5"/>
      <c r="V145" s="5"/>
      <c r="W145" s="5"/>
    </row>
    <row r="146" spans="4:23" ht="16.5" customHeight="1">
      <c r="D146" s="5"/>
      <c r="E146" s="5"/>
      <c r="F146" s="5"/>
      <c r="G146" s="5"/>
      <c r="H146" s="5"/>
      <c r="I146" s="5"/>
      <c r="J146" s="5"/>
      <c r="K146" s="5"/>
      <c r="L146" s="5"/>
      <c r="M146" s="5"/>
      <c r="N146" s="5"/>
      <c r="O146" s="5"/>
      <c r="P146" s="5"/>
      <c r="Q146" s="5"/>
      <c r="R146" s="5"/>
      <c r="S146" s="5"/>
      <c r="T146" s="5"/>
      <c r="U146" s="5"/>
      <c r="V146" s="5"/>
      <c r="W146" s="5"/>
    </row>
    <row r="147" spans="4:23" ht="16.5" customHeight="1">
      <c r="D147" s="5"/>
      <c r="E147" s="5"/>
      <c r="F147" s="5"/>
      <c r="G147" s="5"/>
      <c r="H147" s="5"/>
      <c r="I147" s="5"/>
      <c r="J147" s="5"/>
      <c r="K147" s="5"/>
      <c r="L147" s="5"/>
      <c r="M147" s="5"/>
      <c r="N147" s="5"/>
      <c r="O147" s="5"/>
      <c r="P147" s="5"/>
      <c r="Q147" s="5"/>
      <c r="R147" s="5"/>
      <c r="S147" s="5"/>
      <c r="T147" s="5"/>
      <c r="U147" s="5"/>
      <c r="V147" s="5"/>
      <c r="W147" s="5"/>
    </row>
    <row r="148" spans="4:23" ht="16.5" customHeight="1">
      <c r="D148" s="5"/>
      <c r="E148" s="5"/>
      <c r="F148" s="5"/>
      <c r="G148" s="5"/>
      <c r="H148" s="5"/>
      <c r="I148" s="5"/>
      <c r="J148" s="5"/>
      <c r="K148" s="5"/>
      <c r="L148" s="5"/>
      <c r="M148" s="5"/>
      <c r="N148" s="5"/>
      <c r="O148" s="5"/>
      <c r="P148" s="5"/>
      <c r="Q148" s="5"/>
      <c r="R148" s="5"/>
      <c r="S148" s="5"/>
      <c r="T148" s="5"/>
      <c r="U148" s="5"/>
      <c r="V148" s="5"/>
      <c r="W148" s="5"/>
    </row>
    <row r="149" spans="4:23" ht="16.5" customHeight="1">
      <c r="D149" s="5"/>
      <c r="E149" s="5"/>
      <c r="F149" s="5"/>
      <c r="G149" s="5"/>
      <c r="H149" s="5"/>
      <c r="I149" s="5"/>
      <c r="J149" s="5"/>
      <c r="K149" s="5"/>
      <c r="L149" s="5"/>
      <c r="M149" s="5"/>
      <c r="N149" s="5"/>
      <c r="O149" s="5"/>
      <c r="P149" s="5"/>
      <c r="Q149" s="5"/>
      <c r="R149" s="5"/>
      <c r="S149" s="5"/>
      <c r="T149" s="5"/>
      <c r="U149" s="5"/>
      <c r="V149" s="5"/>
      <c r="W149" s="5"/>
    </row>
    <row r="150" spans="4:23" ht="16.5" customHeight="1">
      <c r="D150" s="5"/>
      <c r="E150" s="5"/>
      <c r="F150" s="5"/>
      <c r="G150" s="5"/>
      <c r="H150" s="5"/>
      <c r="I150" s="5"/>
      <c r="J150" s="5"/>
      <c r="K150" s="5"/>
      <c r="L150" s="5"/>
      <c r="M150" s="5"/>
      <c r="N150" s="5"/>
      <c r="O150" s="5"/>
      <c r="P150" s="5"/>
      <c r="Q150" s="5"/>
      <c r="R150" s="5"/>
      <c r="S150" s="5"/>
      <c r="T150" s="5"/>
      <c r="U150" s="5"/>
      <c r="V150" s="5"/>
      <c r="W150" s="5"/>
    </row>
    <row r="151" spans="4:23" ht="16.5" customHeight="1">
      <c r="D151" s="5"/>
      <c r="E151" s="5"/>
      <c r="F151" s="5"/>
      <c r="G151" s="5"/>
      <c r="H151" s="5"/>
      <c r="I151" s="5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</row>
    <row r="152" spans="4:23" ht="16.5" customHeight="1">
      <c r="D152" s="5"/>
      <c r="E152" s="5"/>
      <c r="F152" s="5"/>
      <c r="G152" s="5"/>
      <c r="H152" s="5"/>
      <c r="I152" s="5"/>
      <c r="J152" s="5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</row>
    <row r="153" spans="4:23" ht="16.5" customHeight="1">
      <c r="D153" s="5"/>
      <c r="E153" s="5"/>
      <c r="F153" s="5"/>
      <c r="G153" s="5"/>
      <c r="H153" s="5"/>
      <c r="I153" s="5"/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</row>
    <row r="154" spans="4:23" ht="16.5" customHeight="1">
      <c r="D154" s="5"/>
      <c r="E154" s="5"/>
      <c r="F154" s="5"/>
      <c r="G154" s="5"/>
      <c r="H154" s="5"/>
      <c r="I154" s="5"/>
      <c r="J154" s="5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</row>
    <row r="155" spans="4:23" ht="16.5" customHeight="1">
      <c r="D155" s="5"/>
      <c r="E155" s="5"/>
      <c r="F155" s="5"/>
      <c r="G155" s="5"/>
      <c r="H155" s="5"/>
      <c r="I155" s="5"/>
      <c r="J155" s="5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</row>
    <row r="156" spans="4:23" ht="16.5" customHeight="1">
      <c r="D156" s="5"/>
      <c r="E156" s="5"/>
      <c r="F156" s="5"/>
      <c r="G156" s="5"/>
      <c r="H156" s="5"/>
      <c r="I156" s="5"/>
      <c r="J156" s="5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</row>
    <row r="157" spans="4:23" ht="16.5" customHeight="1">
      <c r="D157" s="5"/>
      <c r="E157" s="5"/>
      <c r="F157" s="5"/>
      <c r="G157" s="5"/>
      <c r="H157" s="5"/>
      <c r="I157" s="5"/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</row>
    <row r="158" spans="4:23" ht="16.5" customHeight="1">
      <c r="D158" s="5"/>
      <c r="E158" s="5"/>
      <c r="F158" s="5"/>
      <c r="G158" s="5"/>
      <c r="H158" s="5"/>
      <c r="I158" s="5"/>
      <c r="J158" s="5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</row>
    <row r="161" ht="12.75"/>
    <row r="162" ht="12.75"/>
    <row r="163" ht="12.75"/>
    <row r="164" ht="12.75"/>
    <row r="165" ht="12.75"/>
  </sheetData>
  <printOptions/>
  <pageMargins left="0.3937007874015748" right="0.1968503937007874" top="0.7874015748031497" bottom="0.7874015748031497" header="0.5118110236220472" footer="0.5118110236220472"/>
  <pageSetup fitToHeight="1" fitToWidth="1" orientation="landscape" paperSize="9" scale="54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Hoja161">
    <pageSetUpPr fitToPage="1"/>
  </sheetPr>
  <dimension ref="A1:W158"/>
  <sheetViews>
    <sheetView zoomScale="75" zoomScaleNormal="75" workbookViewId="0" topLeftCell="A1">
      <selection activeCell="I95" sqref="I95:S95"/>
    </sheetView>
  </sheetViews>
  <sheetFormatPr defaultColWidth="11.421875" defaultRowHeight="16.5" customHeight="1"/>
  <cols>
    <col min="1" max="1" width="20.7109375" style="0" customWidth="1"/>
    <col min="2" max="2" width="15.7109375" style="0" customWidth="1"/>
    <col min="3" max="3" width="4.7109375" style="0" customWidth="1"/>
    <col min="4" max="4" width="30.7109375" style="0" customWidth="1"/>
    <col min="5" max="5" width="40.7109375" style="0" customWidth="1"/>
    <col min="6" max="6" width="9.7109375" style="0" customWidth="1"/>
    <col min="7" max="7" width="14.28125" style="0" hidden="1" customWidth="1"/>
    <col min="8" max="9" width="15.7109375" style="0" customWidth="1"/>
    <col min="10" max="12" width="9.7109375" style="0" customWidth="1"/>
    <col min="13" max="13" width="6.421875" style="0" customWidth="1"/>
    <col min="14" max="14" width="12.00390625" style="0" hidden="1" customWidth="1"/>
    <col min="15" max="15" width="16.28125" style="0" hidden="1" customWidth="1"/>
    <col min="16" max="16" width="17.140625" style="0" hidden="1" customWidth="1"/>
    <col min="17" max="18" width="15.421875" style="0" hidden="1" customWidth="1"/>
    <col min="19" max="19" width="9.7109375" style="0" customWidth="1"/>
    <col min="20" max="21" width="15.7109375" style="0" customWidth="1"/>
  </cols>
  <sheetData>
    <row r="1" spans="1:21" s="58" customFormat="1" ht="26.25">
      <c r="A1" s="108"/>
      <c r="U1" s="392"/>
    </row>
    <row r="2" spans="1:21" s="58" customFormat="1" ht="26.25">
      <c r="A2" s="108"/>
      <c r="B2" s="59" t="str">
        <f>+'tot-0105'!B2</f>
        <v>ANEXO I-2 a la Resolución ENRE N°           1127 /2006     .-</v>
      </c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59"/>
      <c r="Q2" s="59"/>
      <c r="R2" s="59"/>
      <c r="S2" s="59"/>
      <c r="T2" s="59"/>
      <c r="U2" s="59"/>
    </row>
    <row r="3" s="15" customFormat="1" ht="12.75">
      <c r="A3" s="42"/>
    </row>
    <row r="4" spans="1:2" s="65" customFormat="1" ht="11.25">
      <c r="A4" s="63" t="s">
        <v>16</v>
      </c>
      <c r="B4" s="140"/>
    </row>
    <row r="5" spans="1:2" s="65" customFormat="1" ht="11.25">
      <c r="A5" s="63" t="s">
        <v>17</v>
      </c>
      <c r="B5" s="140"/>
    </row>
    <row r="6" s="15" customFormat="1" ht="13.5" thickBot="1"/>
    <row r="7" spans="2:21" s="15" customFormat="1" ht="13.5" thickTop="1">
      <c r="B7" s="109"/>
      <c r="C7" s="110"/>
      <c r="D7" s="110"/>
      <c r="E7" s="110"/>
      <c r="F7" s="110"/>
      <c r="G7" s="110"/>
      <c r="H7" s="110"/>
      <c r="I7" s="110"/>
      <c r="J7" s="110"/>
      <c r="K7" s="110"/>
      <c r="L7" s="110"/>
      <c r="M7" s="110"/>
      <c r="N7" s="110"/>
      <c r="O7" s="110"/>
      <c r="P7" s="110"/>
      <c r="Q7" s="110"/>
      <c r="R7" s="110"/>
      <c r="S7" s="110"/>
      <c r="T7" s="110"/>
      <c r="U7" s="180"/>
    </row>
    <row r="8" spans="2:21" s="9" customFormat="1" ht="20.25">
      <c r="B8" s="123"/>
      <c r="C8" s="10"/>
      <c r="D8" s="45" t="s">
        <v>27</v>
      </c>
      <c r="L8" s="155"/>
      <c r="M8" s="155"/>
      <c r="N8" s="33"/>
      <c r="O8" s="10"/>
      <c r="P8" s="10"/>
      <c r="Q8" s="10"/>
      <c r="R8" s="10"/>
      <c r="S8" s="10"/>
      <c r="T8" s="10"/>
      <c r="U8" s="189"/>
    </row>
    <row r="9" spans="2:21" s="15" customFormat="1" ht="12.75">
      <c r="B9" s="90"/>
      <c r="C9" s="13"/>
      <c r="D9" s="43"/>
      <c r="E9" s="43"/>
      <c r="F9" s="43"/>
      <c r="G9" s="43"/>
      <c r="H9" s="43"/>
      <c r="I9" s="43"/>
      <c r="J9" s="43"/>
      <c r="K9" s="43"/>
      <c r="L9" s="43"/>
      <c r="M9" s="43"/>
      <c r="N9" s="43"/>
      <c r="O9" s="13"/>
      <c r="P9" s="13"/>
      <c r="Q9" s="13"/>
      <c r="R9" s="13"/>
      <c r="S9" s="13"/>
      <c r="T9" s="13"/>
      <c r="U9" s="94"/>
    </row>
    <row r="10" spans="2:21" s="9" customFormat="1" ht="20.25">
      <c r="B10" s="123"/>
      <c r="C10" s="10"/>
      <c r="D10" s="159" t="s">
        <v>80</v>
      </c>
      <c r="E10" s="34"/>
      <c r="F10" s="155"/>
      <c r="G10" s="190"/>
      <c r="I10" s="190"/>
      <c r="J10" s="190"/>
      <c r="K10" s="190"/>
      <c r="L10" s="190"/>
      <c r="M10" s="190"/>
      <c r="N10" s="190"/>
      <c r="O10" s="10"/>
      <c r="P10" s="10"/>
      <c r="Q10" s="10"/>
      <c r="R10" s="10"/>
      <c r="S10" s="10"/>
      <c r="T10" s="10"/>
      <c r="U10" s="189"/>
    </row>
    <row r="11" spans="2:21" s="15" customFormat="1" ht="13.5">
      <c r="B11" s="90"/>
      <c r="C11" s="13"/>
      <c r="D11" s="188"/>
      <c r="E11" s="188"/>
      <c r="F11" s="42"/>
      <c r="G11" s="181"/>
      <c r="H11" s="92"/>
      <c r="I11" s="181"/>
      <c r="J11" s="181"/>
      <c r="K11" s="181"/>
      <c r="L11" s="181"/>
      <c r="M11" s="181"/>
      <c r="N11" s="181"/>
      <c r="O11" s="13"/>
      <c r="P11" s="13"/>
      <c r="Q11" s="13"/>
      <c r="R11" s="13"/>
      <c r="S11" s="13"/>
      <c r="T11" s="13"/>
      <c r="U11" s="94"/>
    </row>
    <row r="12" spans="2:21" s="15" customFormat="1" ht="19.5">
      <c r="B12" s="78" t="str">
        <f>+'tot-0105'!B14</f>
        <v>Desde el 01 al 31 de mayo de 2004</v>
      </c>
      <c r="C12" s="81"/>
      <c r="D12" s="81"/>
      <c r="E12" s="81"/>
      <c r="F12" s="81"/>
      <c r="G12" s="191"/>
      <c r="H12" s="191"/>
      <c r="I12" s="191"/>
      <c r="J12" s="191"/>
      <c r="K12" s="191"/>
      <c r="L12" s="191"/>
      <c r="M12" s="191"/>
      <c r="N12" s="191"/>
      <c r="O12" s="81"/>
      <c r="P12" s="81"/>
      <c r="Q12" s="81"/>
      <c r="R12" s="81"/>
      <c r="S12" s="81"/>
      <c r="T12" s="81"/>
      <c r="U12" s="192"/>
    </row>
    <row r="13" spans="2:21" s="15" customFormat="1" ht="14.25" thickBot="1">
      <c r="B13" s="193"/>
      <c r="C13" s="194"/>
      <c r="D13" s="194"/>
      <c r="E13" s="194"/>
      <c r="F13" s="194"/>
      <c r="G13" s="195"/>
      <c r="H13" s="195"/>
      <c r="I13" s="195"/>
      <c r="J13" s="195"/>
      <c r="K13" s="195"/>
      <c r="L13" s="195"/>
      <c r="M13" s="195"/>
      <c r="N13" s="195"/>
      <c r="O13" s="194"/>
      <c r="P13" s="194"/>
      <c r="Q13" s="194"/>
      <c r="R13" s="194"/>
      <c r="S13" s="194"/>
      <c r="T13" s="194"/>
      <c r="U13" s="196"/>
    </row>
    <row r="14" spans="2:21" s="15" customFormat="1" ht="15" thickBot="1" thickTop="1">
      <c r="B14" s="90"/>
      <c r="C14" s="13"/>
      <c r="D14" s="197"/>
      <c r="E14" s="197"/>
      <c r="F14" s="198" t="s">
        <v>69</v>
      </c>
      <c r="G14" s="13"/>
      <c r="H14" s="92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94"/>
    </row>
    <row r="15" spans="2:21" s="15" customFormat="1" ht="16.5" customHeight="1" thickBot="1" thickTop="1">
      <c r="B15" s="90"/>
      <c r="C15" s="13"/>
      <c r="D15" s="399" t="s">
        <v>70</v>
      </c>
      <c r="E15" s="400">
        <v>11.787</v>
      </c>
      <c r="F15" s="401">
        <v>200</v>
      </c>
      <c r="T15" s="115"/>
      <c r="U15" s="94"/>
    </row>
    <row r="16" spans="2:21" s="15" customFormat="1" ht="16.5" customHeight="1" thickBot="1" thickTop="1">
      <c r="B16" s="90"/>
      <c r="C16" s="13"/>
      <c r="D16" s="402" t="s">
        <v>71</v>
      </c>
      <c r="E16" s="403">
        <v>10.609</v>
      </c>
      <c r="F16" s="401">
        <v>100</v>
      </c>
      <c r="M16" s="13"/>
      <c r="N16" s="13"/>
      <c r="O16" s="13"/>
      <c r="P16" s="13"/>
      <c r="Q16" s="13"/>
      <c r="R16" s="13"/>
      <c r="S16" s="13"/>
      <c r="T16" s="13"/>
      <c r="U16" s="94"/>
    </row>
    <row r="17" spans="2:21" s="15" customFormat="1" ht="16.5" customHeight="1" thickBot="1" thickTop="1">
      <c r="B17" s="90"/>
      <c r="C17" s="13"/>
      <c r="D17" s="404" t="s">
        <v>72</v>
      </c>
      <c r="E17" s="403">
        <v>9.43</v>
      </c>
      <c r="F17" s="401">
        <v>40</v>
      </c>
      <c r="M17" s="13"/>
      <c r="O17" s="13"/>
      <c r="P17" s="13"/>
      <c r="Q17" s="13"/>
      <c r="R17" s="13"/>
      <c r="S17" s="13"/>
      <c r="T17" s="13"/>
      <c r="U17" s="94"/>
    </row>
    <row r="18" spans="2:21" s="15" customFormat="1" ht="16.5" customHeight="1" thickBot="1" thickTop="1">
      <c r="B18" s="90"/>
      <c r="C18" s="20"/>
      <c r="D18" s="55"/>
      <c r="E18" s="55"/>
      <c r="F18" s="182"/>
      <c r="G18" s="183"/>
      <c r="H18" s="183"/>
      <c r="I18" s="183"/>
      <c r="J18" s="183"/>
      <c r="K18" s="183"/>
      <c r="L18" s="183"/>
      <c r="M18" s="183"/>
      <c r="N18" s="50"/>
      <c r="O18" s="184"/>
      <c r="P18" s="185"/>
      <c r="Q18" s="185"/>
      <c r="R18" s="185"/>
      <c r="S18" s="186"/>
      <c r="T18" s="187"/>
      <c r="U18" s="94"/>
    </row>
    <row r="19" spans="2:21" s="15" customFormat="1" ht="33.75" customHeight="1" thickBot="1" thickTop="1">
      <c r="B19" s="90"/>
      <c r="C19" s="129" t="s">
        <v>28</v>
      </c>
      <c r="D19" s="137" t="s">
        <v>61</v>
      </c>
      <c r="E19" s="133" t="s">
        <v>15</v>
      </c>
      <c r="F19" s="199" t="s">
        <v>29</v>
      </c>
      <c r="G19" s="234" t="s">
        <v>33</v>
      </c>
      <c r="H19" s="131" t="s">
        <v>34</v>
      </c>
      <c r="I19" s="133" t="s">
        <v>35</v>
      </c>
      <c r="J19" s="200" t="s">
        <v>36</v>
      </c>
      <c r="K19" s="200" t="s">
        <v>37</v>
      </c>
      <c r="L19" s="136" t="s">
        <v>38</v>
      </c>
      <c r="M19" s="132" t="s">
        <v>41</v>
      </c>
      <c r="N19" s="350" t="s">
        <v>32</v>
      </c>
      <c r="O19" s="333" t="s">
        <v>53</v>
      </c>
      <c r="P19" s="355" t="s">
        <v>73</v>
      </c>
      <c r="Q19" s="356"/>
      <c r="R19" s="365" t="s">
        <v>44</v>
      </c>
      <c r="S19" s="138" t="s">
        <v>46</v>
      </c>
      <c r="T19" s="174" t="s">
        <v>47</v>
      </c>
      <c r="U19" s="94"/>
    </row>
    <row r="20" spans="2:21" s="15" customFormat="1" ht="16.5" customHeight="1" thickTop="1">
      <c r="B20" s="90"/>
      <c r="C20" s="19"/>
      <c r="D20" s="47"/>
      <c r="E20" s="47"/>
      <c r="F20" s="47"/>
      <c r="G20" s="245"/>
      <c r="H20" s="47"/>
      <c r="I20" s="47"/>
      <c r="J20" s="47"/>
      <c r="K20" s="47"/>
      <c r="L20" s="47"/>
      <c r="M20" s="47"/>
      <c r="N20" s="351"/>
      <c r="O20" s="353"/>
      <c r="P20" s="357"/>
      <c r="Q20" s="358"/>
      <c r="R20" s="366"/>
      <c r="S20" s="47"/>
      <c r="T20" s="390"/>
      <c r="U20" s="94"/>
    </row>
    <row r="21" spans="2:21" s="15" customFormat="1" ht="16.5" customHeight="1">
      <c r="B21" s="90"/>
      <c r="C21" s="19"/>
      <c r="D21" s="48"/>
      <c r="E21" s="48"/>
      <c r="F21" s="48"/>
      <c r="G21" s="246"/>
      <c r="H21" s="48"/>
      <c r="I21" s="48"/>
      <c r="J21" s="48"/>
      <c r="K21" s="48"/>
      <c r="L21" s="48"/>
      <c r="M21" s="48"/>
      <c r="N21" s="349"/>
      <c r="O21" s="352"/>
      <c r="P21" s="359"/>
      <c r="Q21" s="360"/>
      <c r="R21" s="363"/>
      <c r="S21" s="48"/>
      <c r="T21" s="201"/>
      <c r="U21" s="94"/>
    </row>
    <row r="22" spans="2:21" s="15" customFormat="1" ht="16.5" customHeight="1">
      <c r="B22" s="90"/>
      <c r="C22" s="417" t="s">
        <v>104</v>
      </c>
      <c r="D22" s="497" t="s">
        <v>75</v>
      </c>
      <c r="E22" s="497" t="s">
        <v>76</v>
      </c>
      <c r="F22" s="498">
        <v>132</v>
      </c>
      <c r="G22" s="236">
        <f aca="true" t="shared" si="0" ref="G22:G41">IF(F22=500,$E$15,IF(F22=220,$E$16,$E$17))</f>
        <v>9.43</v>
      </c>
      <c r="H22" s="464">
        <v>38126.38611111111</v>
      </c>
      <c r="I22" s="464">
        <v>38126.66111111111</v>
      </c>
      <c r="J22" s="49">
        <f aca="true" t="shared" si="1" ref="J22:J41">IF(D22="","",(I22-H22)*24)</f>
        <v>6.600000000034925</v>
      </c>
      <c r="K22" s="25">
        <f aca="true" t="shared" si="2" ref="K22:K41">IF(D22="","",ROUND((I22-H22)*24*60,0))</f>
        <v>396</v>
      </c>
      <c r="L22" s="427" t="s">
        <v>100</v>
      </c>
      <c r="M22" s="428" t="str">
        <f aca="true" t="shared" si="3" ref="M22:M41">IF(D22="","",IF(L22="P","--","NO"))</f>
        <v>--</v>
      </c>
      <c r="N22" s="503">
        <f aca="true" t="shared" si="4" ref="N22:N41">IF(F22=500,$F$15,IF(F22=220,$F$16,$F$17))</f>
        <v>40</v>
      </c>
      <c r="O22" s="504">
        <f aca="true" t="shared" si="5" ref="O22:O41">IF(L22="P",G22*N22*ROUND(K22/60,2)*0.1,"--")</f>
        <v>248.952</v>
      </c>
      <c r="P22" s="505" t="str">
        <f aca="true" t="shared" si="6" ref="P22:P41">IF(AND(L22="F",M22="NO"),G22*N22,"--")</f>
        <v>--</v>
      </c>
      <c r="Q22" s="506" t="str">
        <f aca="true" t="shared" si="7" ref="Q22:Q41">IF(L22="F",G22*N22*ROUND(K22/60,2),"--")</f>
        <v>--</v>
      </c>
      <c r="R22" s="507" t="str">
        <f aca="true" t="shared" si="8" ref="R22:R41">IF(L22="RF",G22*N22*ROUND(K22/60,2),"--")</f>
        <v>--</v>
      </c>
      <c r="S22" s="428" t="str">
        <f aca="true" t="shared" si="9" ref="S22:S41">IF(D22="","","SI")</f>
        <v>SI</v>
      </c>
      <c r="T22" s="51">
        <f aca="true" t="shared" si="10" ref="T22:T41">IF(D22="","",SUM(O22:R22)*IF(S22="SI",1,2))</f>
        <v>248.952</v>
      </c>
      <c r="U22" s="94"/>
    </row>
    <row r="23" spans="2:21" s="15" customFormat="1" ht="16.5" customHeight="1">
      <c r="B23" s="90"/>
      <c r="C23" s="417" t="s">
        <v>105</v>
      </c>
      <c r="D23" s="497" t="s">
        <v>75</v>
      </c>
      <c r="E23" s="497" t="s">
        <v>77</v>
      </c>
      <c r="F23" s="498">
        <v>132</v>
      </c>
      <c r="G23" s="236">
        <f t="shared" si="0"/>
        <v>9.43</v>
      </c>
      <c r="H23" s="464">
        <v>38126.388194444444</v>
      </c>
      <c r="I23" s="464">
        <v>38126.66111111111</v>
      </c>
      <c r="J23" s="49">
        <f t="shared" si="1"/>
        <v>6.550000000046566</v>
      </c>
      <c r="K23" s="25">
        <f t="shared" si="2"/>
        <v>393</v>
      </c>
      <c r="L23" s="427" t="s">
        <v>100</v>
      </c>
      <c r="M23" s="428" t="str">
        <f t="shared" si="3"/>
        <v>--</v>
      </c>
      <c r="N23" s="503">
        <f t="shared" si="4"/>
        <v>40</v>
      </c>
      <c r="O23" s="504">
        <f t="shared" si="5"/>
        <v>247.066</v>
      </c>
      <c r="P23" s="505" t="str">
        <f t="shared" si="6"/>
        <v>--</v>
      </c>
      <c r="Q23" s="506" t="str">
        <f t="shared" si="7"/>
        <v>--</v>
      </c>
      <c r="R23" s="507" t="str">
        <f t="shared" si="8"/>
        <v>--</v>
      </c>
      <c r="S23" s="428" t="str">
        <f t="shared" si="9"/>
        <v>SI</v>
      </c>
      <c r="T23" s="51">
        <f t="shared" si="10"/>
        <v>247.066</v>
      </c>
      <c r="U23" s="94"/>
    </row>
    <row r="24" spans="2:21" s="15" customFormat="1" ht="16.5" customHeight="1">
      <c r="B24" s="90"/>
      <c r="C24" s="417"/>
      <c r="D24" s="497"/>
      <c r="E24" s="497"/>
      <c r="F24" s="498"/>
      <c r="G24" s="236">
        <f t="shared" si="0"/>
        <v>9.43</v>
      </c>
      <c r="H24" s="500"/>
      <c r="I24" s="501"/>
      <c r="J24" s="49">
        <f t="shared" si="1"/>
      </c>
      <c r="K24" s="25">
        <f t="shared" si="2"/>
      </c>
      <c r="L24" s="427"/>
      <c r="M24" s="428">
        <f t="shared" si="3"/>
      </c>
      <c r="N24" s="503">
        <f t="shared" si="4"/>
        <v>40</v>
      </c>
      <c r="O24" s="504" t="str">
        <f t="shared" si="5"/>
        <v>--</v>
      </c>
      <c r="P24" s="505" t="str">
        <f t="shared" si="6"/>
        <v>--</v>
      </c>
      <c r="Q24" s="506" t="str">
        <f t="shared" si="7"/>
        <v>--</v>
      </c>
      <c r="R24" s="507" t="str">
        <f t="shared" si="8"/>
        <v>--</v>
      </c>
      <c r="S24" s="428">
        <f t="shared" si="9"/>
      </c>
      <c r="T24" s="51">
        <f t="shared" si="10"/>
      </c>
      <c r="U24" s="94"/>
    </row>
    <row r="25" spans="2:21" s="15" customFormat="1" ht="16.5" customHeight="1">
      <c r="B25" s="90"/>
      <c r="C25" s="417"/>
      <c r="D25" s="497"/>
      <c r="E25" s="497"/>
      <c r="F25" s="498"/>
      <c r="G25" s="236">
        <f t="shared" si="0"/>
        <v>9.43</v>
      </c>
      <c r="H25" s="500"/>
      <c r="I25" s="501"/>
      <c r="J25" s="49">
        <f t="shared" si="1"/>
      </c>
      <c r="K25" s="25">
        <f t="shared" si="2"/>
      </c>
      <c r="L25" s="427"/>
      <c r="M25" s="428">
        <f t="shared" si="3"/>
      </c>
      <c r="N25" s="503">
        <f t="shared" si="4"/>
        <v>40</v>
      </c>
      <c r="O25" s="504" t="str">
        <f t="shared" si="5"/>
        <v>--</v>
      </c>
      <c r="P25" s="505" t="str">
        <f t="shared" si="6"/>
        <v>--</v>
      </c>
      <c r="Q25" s="506" t="str">
        <f t="shared" si="7"/>
        <v>--</v>
      </c>
      <c r="R25" s="507" t="str">
        <f t="shared" si="8"/>
        <v>--</v>
      </c>
      <c r="S25" s="428">
        <f t="shared" si="9"/>
      </c>
      <c r="T25" s="51">
        <f t="shared" si="10"/>
      </c>
      <c r="U25" s="94"/>
    </row>
    <row r="26" spans="2:21" s="15" customFormat="1" ht="16.5" customHeight="1">
      <c r="B26" s="90"/>
      <c r="C26" s="417"/>
      <c r="D26" s="497"/>
      <c r="E26" s="497"/>
      <c r="F26" s="498"/>
      <c r="G26" s="236">
        <f t="shared" si="0"/>
        <v>9.43</v>
      </c>
      <c r="H26" s="500"/>
      <c r="I26" s="501"/>
      <c r="J26" s="49">
        <f t="shared" si="1"/>
      </c>
      <c r="K26" s="25">
        <f t="shared" si="2"/>
      </c>
      <c r="L26" s="427"/>
      <c r="M26" s="428">
        <f t="shared" si="3"/>
      </c>
      <c r="N26" s="503">
        <f t="shared" si="4"/>
        <v>40</v>
      </c>
      <c r="O26" s="504" t="str">
        <f t="shared" si="5"/>
        <v>--</v>
      </c>
      <c r="P26" s="505" t="str">
        <f t="shared" si="6"/>
        <v>--</v>
      </c>
      <c r="Q26" s="506" t="str">
        <f t="shared" si="7"/>
        <v>--</v>
      </c>
      <c r="R26" s="507" t="str">
        <f t="shared" si="8"/>
        <v>--</v>
      </c>
      <c r="S26" s="428">
        <f t="shared" si="9"/>
      </c>
      <c r="T26" s="51">
        <f t="shared" si="10"/>
      </c>
      <c r="U26" s="94"/>
    </row>
    <row r="27" spans="2:21" s="15" customFormat="1" ht="16.5" customHeight="1">
      <c r="B27" s="90"/>
      <c r="C27" s="417"/>
      <c r="D27" s="497"/>
      <c r="E27" s="497"/>
      <c r="F27" s="498"/>
      <c r="G27" s="236">
        <f t="shared" si="0"/>
        <v>9.43</v>
      </c>
      <c r="H27" s="500"/>
      <c r="I27" s="501"/>
      <c r="J27" s="49">
        <f t="shared" si="1"/>
      </c>
      <c r="K27" s="25">
        <f t="shared" si="2"/>
      </c>
      <c r="L27" s="427"/>
      <c r="M27" s="428">
        <f t="shared" si="3"/>
      </c>
      <c r="N27" s="503">
        <f t="shared" si="4"/>
        <v>40</v>
      </c>
      <c r="O27" s="504" t="str">
        <f t="shared" si="5"/>
        <v>--</v>
      </c>
      <c r="P27" s="505" t="str">
        <f t="shared" si="6"/>
        <v>--</v>
      </c>
      <c r="Q27" s="506" t="str">
        <f t="shared" si="7"/>
        <v>--</v>
      </c>
      <c r="R27" s="507" t="str">
        <f t="shared" si="8"/>
        <v>--</v>
      </c>
      <c r="S27" s="428">
        <f t="shared" si="9"/>
      </c>
      <c r="T27" s="51">
        <f t="shared" si="10"/>
      </c>
      <c r="U27" s="94"/>
    </row>
    <row r="28" spans="2:21" s="15" customFormat="1" ht="16.5" customHeight="1">
      <c r="B28" s="90"/>
      <c r="C28" s="417"/>
      <c r="D28" s="497"/>
      <c r="E28" s="497"/>
      <c r="F28" s="498"/>
      <c r="G28" s="236">
        <f t="shared" si="0"/>
        <v>9.43</v>
      </c>
      <c r="H28" s="500"/>
      <c r="I28" s="501"/>
      <c r="J28" s="49">
        <f t="shared" si="1"/>
      </c>
      <c r="K28" s="25">
        <f t="shared" si="2"/>
      </c>
      <c r="L28" s="427"/>
      <c r="M28" s="428">
        <f t="shared" si="3"/>
      </c>
      <c r="N28" s="503">
        <f t="shared" si="4"/>
        <v>40</v>
      </c>
      <c r="O28" s="504" t="str">
        <f t="shared" si="5"/>
        <v>--</v>
      </c>
      <c r="P28" s="505" t="str">
        <f t="shared" si="6"/>
        <v>--</v>
      </c>
      <c r="Q28" s="506" t="str">
        <f t="shared" si="7"/>
        <v>--</v>
      </c>
      <c r="R28" s="507" t="str">
        <f t="shared" si="8"/>
        <v>--</v>
      </c>
      <c r="S28" s="428">
        <f t="shared" si="9"/>
      </c>
      <c r="T28" s="51">
        <f t="shared" si="10"/>
      </c>
      <c r="U28" s="94"/>
    </row>
    <row r="29" spans="2:21" s="15" customFormat="1" ht="16.5" customHeight="1">
      <c r="B29" s="90"/>
      <c r="C29" s="417"/>
      <c r="D29" s="497"/>
      <c r="E29" s="497"/>
      <c r="F29" s="498"/>
      <c r="G29" s="236">
        <f t="shared" si="0"/>
        <v>9.43</v>
      </c>
      <c r="H29" s="500"/>
      <c r="I29" s="501"/>
      <c r="J29" s="49">
        <f t="shared" si="1"/>
      </c>
      <c r="K29" s="25">
        <f t="shared" si="2"/>
      </c>
      <c r="L29" s="427"/>
      <c r="M29" s="428">
        <f t="shared" si="3"/>
      </c>
      <c r="N29" s="503">
        <f t="shared" si="4"/>
        <v>40</v>
      </c>
      <c r="O29" s="504" t="str">
        <f t="shared" si="5"/>
        <v>--</v>
      </c>
      <c r="P29" s="505" t="str">
        <f t="shared" si="6"/>
        <v>--</v>
      </c>
      <c r="Q29" s="506" t="str">
        <f t="shared" si="7"/>
        <v>--</v>
      </c>
      <c r="R29" s="507" t="str">
        <f t="shared" si="8"/>
        <v>--</v>
      </c>
      <c r="S29" s="428">
        <f t="shared" si="9"/>
      </c>
      <c r="T29" s="51">
        <f t="shared" si="10"/>
      </c>
      <c r="U29" s="94"/>
    </row>
    <row r="30" spans="2:21" s="15" customFormat="1" ht="16.5" customHeight="1">
      <c r="B30" s="90"/>
      <c r="C30" s="417"/>
      <c r="D30" s="497"/>
      <c r="E30" s="497"/>
      <c r="F30" s="498"/>
      <c r="G30" s="236">
        <f t="shared" si="0"/>
        <v>9.43</v>
      </c>
      <c r="H30" s="500"/>
      <c r="I30" s="501"/>
      <c r="J30" s="49">
        <f t="shared" si="1"/>
      </c>
      <c r="K30" s="25">
        <f t="shared" si="2"/>
      </c>
      <c r="L30" s="427"/>
      <c r="M30" s="428">
        <f t="shared" si="3"/>
      </c>
      <c r="N30" s="503">
        <f t="shared" si="4"/>
        <v>40</v>
      </c>
      <c r="O30" s="504" t="str">
        <f t="shared" si="5"/>
        <v>--</v>
      </c>
      <c r="P30" s="505" t="str">
        <f t="shared" si="6"/>
        <v>--</v>
      </c>
      <c r="Q30" s="506" t="str">
        <f t="shared" si="7"/>
        <v>--</v>
      </c>
      <c r="R30" s="507" t="str">
        <f t="shared" si="8"/>
        <v>--</v>
      </c>
      <c r="S30" s="428">
        <f t="shared" si="9"/>
      </c>
      <c r="T30" s="51">
        <f t="shared" si="10"/>
      </c>
      <c r="U30" s="94"/>
    </row>
    <row r="31" spans="2:21" s="15" customFormat="1" ht="16.5" customHeight="1">
      <c r="B31" s="90"/>
      <c r="C31" s="417"/>
      <c r="D31" s="497"/>
      <c r="E31" s="497"/>
      <c r="F31" s="498"/>
      <c r="G31" s="236">
        <f t="shared" si="0"/>
        <v>9.43</v>
      </c>
      <c r="H31" s="500"/>
      <c r="I31" s="501"/>
      <c r="J31" s="49">
        <f t="shared" si="1"/>
      </c>
      <c r="K31" s="25">
        <f t="shared" si="2"/>
      </c>
      <c r="L31" s="427"/>
      <c r="M31" s="428">
        <f t="shared" si="3"/>
      </c>
      <c r="N31" s="503">
        <f t="shared" si="4"/>
        <v>40</v>
      </c>
      <c r="O31" s="504" t="str">
        <f t="shared" si="5"/>
        <v>--</v>
      </c>
      <c r="P31" s="505" t="str">
        <f t="shared" si="6"/>
        <v>--</v>
      </c>
      <c r="Q31" s="506" t="str">
        <f t="shared" si="7"/>
        <v>--</v>
      </c>
      <c r="R31" s="507" t="str">
        <f t="shared" si="8"/>
        <v>--</v>
      </c>
      <c r="S31" s="428">
        <f t="shared" si="9"/>
      </c>
      <c r="T31" s="51">
        <f t="shared" si="10"/>
      </c>
      <c r="U31" s="94"/>
    </row>
    <row r="32" spans="2:21" s="15" customFormat="1" ht="16.5" customHeight="1">
      <c r="B32" s="90"/>
      <c r="C32" s="417"/>
      <c r="D32" s="497"/>
      <c r="E32" s="497"/>
      <c r="F32" s="498"/>
      <c r="G32" s="236">
        <f t="shared" si="0"/>
        <v>9.43</v>
      </c>
      <c r="H32" s="500"/>
      <c r="I32" s="501"/>
      <c r="J32" s="49">
        <f t="shared" si="1"/>
      </c>
      <c r="K32" s="25">
        <f t="shared" si="2"/>
      </c>
      <c r="L32" s="427"/>
      <c r="M32" s="428">
        <f t="shared" si="3"/>
      </c>
      <c r="N32" s="503">
        <f t="shared" si="4"/>
        <v>40</v>
      </c>
      <c r="O32" s="504" t="str">
        <f t="shared" si="5"/>
        <v>--</v>
      </c>
      <c r="P32" s="505" t="str">
        <f t="shared" si="6"/>
        <v>--</v>
      </c>
      <c r="Q32" s="506" t="str">
        <f t="shared" si="7"/>
        <v>--</v>
      </c>
      <c r="R32" s="507" t="str">
        <f t="shared" si="8"/>
        <v>--</v>
      </c>
      <c r="S32" s="428">
        <f t="shared" si="9"/>
      </c>
      <c r="T32" s="51">
        <f t="shared" si="10"/>
      </c>
      <c r="U32" s="94"/>
    </row>
    <row r="33" spans="2:21" s="15" customFormat="1" ht="16.5" customHeight="1">
      <c r="B33" s="90"/>
      <c r="C33" s="417"/>
      <c r="D33" s="497"/>
      <c r="E33" s="497"/>
      <c r="F33" s="498"/>
      <c r="G33" s="236">
        <f t="shared" si="0"/>
        <v>9.43</v>
      </c>
      <c r="H33" s="500"/>
      <c r="I33" s="501"/>
      <c r="J33" s="49">
        <f t="shared" si="1"/>
      </c>
      <c r="K33" s="25">
        <f t="shared" si="2"/>
      </c>
      <c r="L33" s="427"/>
      <c r="M33" s="428">
        <f t="shared" si="3"/>
      </c>
      <c r="N33" s="503">
        <f t="shared" si="4"/>
        <v>40</v>
      </c>
      <c r="O33" s="504" t="str">
        <f t="shared" si="5"/>
        <v>--</v>
      </c>
      <c r="P33" s="505" t="str">
        <f t="shared" si="6"/>
        <v>--</v>
      </c>
      <c r="Q33" s="506" t="str">
        <f t="shared" si="7"/>
        <v>--</v>
      </c>
      <c r="R33" s="507" t="str">
        <f t="shared" si="8"/>
        <v>--</v>
      </c>
      <c r="S33" s="428">
        <f t="shared" si="9"/>
      </c>
      <c r="T33" s="51">
        <f t="shared" si="10"/>
      </c>
      <c r="U33" s="94"/>
    </row>
    <row r="34" spans="2:21" s="15" customFormat="1" ht="16.5" customHeight="1">
      <c r="B34" s="90"/>
      <c r="C34" s="417"/>
      <c r="D34" s="497"/>
      <c r="E34" s="497"/>
      <c r="F34" s="498"/>
      <c r="G34" s="236">
        <f t="shared" si="0"/>
        <v>9.43</v>
      </c>
      <c r="H34" s="500"/>
      <c r="I34" s="501"/>
      <c r="J34" s="49">
        <f t="shared" si="1"/>
      </c>
      <c r="K34" s="25">
        <f t="shared" si="2"/>
      </c>
      <c r="L34" s="427"/>
      <c r="M34" s="428">
        <f t="shared" si="3"/>
      </c>
      <c r="N34" s="503">
        <f t="shared" si="4"/>
        <v>40</v>
      </c>
      <c r="O34" s="504" t="str">
        <f t="shared" si="5"/>
        <v>--</v>
      </c>
      <c r="P34" s="505" t="str">
        <f t="shared" si="6"/>
        <v>--</v>
      </c>
      <c r="Q34" s="506" t="str">
        <f t="shared" si="7"/>
        <v>--</v>
      </c>
      <c r="R34" s="507" t="str">
        <f t="shared" si="8"/>
        <v>--</v>
      </c>
      <c r="S34" s="428">
        <f t="shared" si="9"/>
      </c>
      <c r="T34" s="51">
        <f t="shared" si="10"/>
      </c>
      <c r="U34" s="94"/>
    </row>
    <row r="35" spans="2:21" s="15" customFormat="1" ht="16.5" customHeight="1">
      <c r="B35" s="90"/>
      <c r="C35" s="417"/>
      <c r="D35" s="497"/>
      <c r="E35" s="497"/>
      <c r="F35" s="498"/>
      <c r="G35" s="236">
        <f t="shared" si="0"/>
        <v>9.43</v>
      </c>
      <c r="H35" s="500"/>
      <c r="I35" s="501"/>
      <c r="J35" s="49">
        <f t="shared" si="1"/>
      </c>
      <c r="K35" s="25">
        <f t="shared" si="2"/>
      </c>
      <c r="L35" s="427"/>
      <c r="M35" s="428">
        <f t="shared" si="3"/>
      </c>
      <c r="N35" s="503">
        <f t="shared" si="4"/>
        <v>40</v>
      </c>
      <c r="O35" s="504" t="str">
        <f t="shared" si="5"/>
        <v>--</v>
      </c>
      <c r="P35" s="505" t="str">
        <f t="shared" si="6"/>
        <v>--</v>
      </c>
      <c r="Q35" s="506" t="str">
        <f t="shared" si="7"/>
        <v>--</v>
      </c>
      <c r="R35" s="507" t="str">
        <f t="shared" si="8"/>
        <v>--</v>
      </c>
      <c r="S35" s="428">
        <f t="shared" si="9"/>
      </c>
      <c r="T35" s="51">
        <f t="shared" si="10"/>
      </c>
      <c r="U35" s="94"/>
    </row>
    <row r="36" spans="2:21" s="15" customFormat="1" ht="16.5" customHeight="1">
      <c r="B36" s="90"/>
      <c r="C36" s="417"/>
      <c r="D36" s="497"/>
      <c r="E36" s="497"/>
      <c r="F36" s="498"/>
      <c r="G36" s="236">
        <f t="shared" si="0"/>
        <v>9.43</v>
      </c>
      <c r="H36" s="500"/>
      <c r="I36" s="501"/>
      <c r="J36" s="49">
        <f t="shared" si="1"/>
      </c>
      <c r="K36" s="25">
        <f t="shared" si="2"/>
      </c>
      <c r="L36" s="427"/>
      <c r="M36" s="428">
        <f t="shared" si="3"/>
      </c>
      <c r="N36" s="503">
        <f t="shared" si="4"/>
        <v>40</v>
      </c>
      <c r="O36" s="504" t="str">
        <f t="shared" si="5"/>
        <v>--</v>
      </c>
      <c r="P36" s="505" t="str">
        <f t="shared" si="6"/>
        <v>--</v>
      </c>
      <c r="Q36" s="506" t="str">
        <f t="shared" si="7"/>
        <v>--</v>
      </c>
      <c r="R36" s="507" t="str">
        <f t="shared" si="8"/>
        <v>--</v>
      </c>
      <c r="S36" s="428">
        <f t="shared" si="9"/>
      </c>
      <c r="T36" s="51">
        <f t="shared" si="10"/>
      </c>
      <c r="U36" s="94"/>
    </row>
    <row r="37" spans="2:21" s="15" customFormat="1" ht="16.5" customHeight="1">
      <c r="B37" s="90"/>
      <c r="C37" s="417"/>
      <c r="D37" s="497"/>
      <c r="E37" s="497"/>
      <c r="F37" s="498"/>
      <c r="G37" s="236">
        <f t="shared" si="0"/>
        <v>9.43</v>
      </c>
      <c r="H37" s="500"/>
      <c r="I37" s="501"/>
      <c r="J37" s="49">
        <f t="shared" si="1"/>
      </c>
      <c r="K37" s="25">
        <f t="shared" si="2"/>
      </c>
      <c r="L37" s="427"/>
      <c r="M37" s="428">
        <f t="shared" si="3"/>
      </c>
      <c r="N37" s="503">
        <f t="shared" si="4"/>
        <v>40</v>
      </c>
      <c r="O37" s="504" t="str">
        <f t="shared" si="5"/>
        <v>--</v>
      </c>
      <c r="P37" s="505" t="str">
        <f t="shared" si="6"/>
        <v>--</v>
      </c>
      <c r="Q37" s="506" t="str">
        <f t="shared" si="7"/>
        <v>--</v>
      </c>
      <c r="R37" s="507" t="str">
        <f t="shared" si="8"/>
        <v>--</v>
      </c>
      <c r="S37" s="428">
        <f t="shared" si="9"/>
      </c>
      <c r="T37" s="51">
        <f t="shared" si="10"/>
      </c>
      <c r="U37" s="94"/>
    </row>
    <row r="38" spans="2:21" s="15" customFormat="1" ht="16.5" customHeight="1">
      <c r="B38" s="90"/>
      <c r="C38" s="417"/>
      <c r="D38" s="497"/>
      <c r="E38" s="497"/>
      <c r="F38" s="498"/>
      <c r="G38" s="236">
        <f t="shared" si="0"/>
        <v>9.43</v>
      </c>
      <c r="H38" s="500"/>
      <c r="I38" s="501"/>
      <c r="J38" s="49">
        <f t="shared" si="1"/>
      </c>
      <c r="K38" s="25">
        <f t="shared" si="2"/>
      </c>
      <c r="L38" s="427"/>
      <c r="M38" s="428">
        <f t="shared" si="3"/>
      </c>
      <c r="N38" s="503">
        <f t="shared" si="4"/>
        <v>40</v>
      </c>
      <c r="O38" s="504" t="str">
        <f t="shared" si="5"/>
        <v>--</v>
      </c>
      <c r="P38" s="505" t="str">
        <f t="shared" si="6"/>
        <v>--</v>
      </c>
      <c r="Q38" s="506" t="str">
        <f t="shared" si="7"/>
        <v>--</v>
      </c>
      <c r="R38" s="507" t="str">
        <f t="shared" si="8"/>
        <v>--</v>
      </c>
      <c r="S38" s="428">
        <f t="shared" si="9"/>
      </c>
      <c r="T38" s="51">
        <f t="shared" si="10"/>
      </c>
      <c r="U38" s="94"/>
    </row>
    <row r="39" spans="2:21" s="15" customFormat="1" ht="16.5" customHeight="1">
      <c r="B39" s="90"/>
      <c r="C39" s="417"/>
      <c r="D39" s="497"/>
      <c r="E39" s="497"/>
      <c r="F39" s="498"/>
      <c r="G39" s="236">
        <f t="shared" si="0"/>
        <v>9.43</v>
      </c>
      <c r="H39" s="500"/>
      <c r="I39" s="501"/>
      <c r="J39" s="49">
        <f t="shared" si="1"/>
      </c>
      <c r="K39" s="25">
        <f t="shared" si="2"/>
      </c>
      <c r="L39" s="427"/>
      <c r="M39" s="428">
        <f t="shared" si="3"/>
      </c>
      <c r="N39" s="503">
        <f t="shared" si="4"/>
        <v>40</v>
      </c>
      <c r="O39" s="504" t="str">
        <f t="shared" si="5"/>
        <v>--</v>
      </c>
      <c r="P39" s="505" t="str">
        <f t="shared" si="6"/>
        <v>--</v>
      </c>
      <c r="Q39" s="506" t="str">
        <f t="shared" si="7"/>
        <v>--</v>
      </c>
      <c r="R39" s="507" t="str">
        <f t="shared" si="8"/>
        <v>--</v>
      </c>
      <c r="S39" s="428">
        <f t="shared" si="9"/>
      </c>
      <c r="T39" s="51">
        <f t="shared" si="10"/>
      </c>
      <c r="U39" s="94"/>
    </row>
    <row r="40" spans="2:21" s="15" customFormat="1" ht="16.5" customHeight="1">
      <c r="B40" s="90"/>
      <c r="C40" s="417"/>
      <c r="D40" s="497"/>
      <c r="E40" s="497"/>
      <c r="F40" s="498"/>
      <c r="G40" s="236">
        <f t="shared" si="0"/>
        <v>9.43</v>
      </c>
      <c r="H40" s="500"/>
      <c r="I40" s="501"/>
      <c r="J40" s="49">
        <f t="shared" si="1"/>
      </c>
      <c r="K40" s="25">
        <f t="shared" si="2"/>
      </c>
      <c r="L40" s="427"/>
      <c r="M40" s="428">
        <f t="shared" si="3"/>
      </c>
      <c r="N40" s="503">
        <f t="shared" si="4"/>
        <v>40</v>
      </c>
      <c r="O40" s="504" t="str">
        <f t="shared" si="5"/>
        <v>--</v>
      </c>
      <c r="P40" s="505" t="str">
        <f t="shared" si="6"/>
        <v>--</v>
      </c>
      <c r="Q40" s="506" t="str">
        <f t="shared" si="7"/>
        <v>--</v>
      </c>
      <c r="R40" s="507" t="str">
        <f t="shared" si="8"/>
        <v>--</v>
      </c>
      <c r="S40" s="428">
        <f t="shared" si="9"/>
      </c>
      <c r="T40" s="51">
        <f t="shared" si="10"/>
      </c>
      <c r="U40" s="94"/>
    </row>
    <row r="41" spans="2:21" s="15" customFormat="1" ht="16.5" customHeight="1">
      <c r="B41" s="90"/>
      <c r="C41" s="417"/>
      <c r="D41" s="497"/>
      <c r="E41" s="497"/>
      <c r="F41" s="498"/>
      <c r="G41" s="236">
        <f t="shared" si="0"/>
        <v>9.43</v>
      </c>
      <c r="H41" s="500"/>
      <c r="I41" s="501"/>
      <c r="J41" s="49">
        <f t="shared" si="1"/>
      </c>
      <c r="K41" s="25">
        <f t="shared" si="2"/>
      </c>
      <c r="L41" s="427"/>
      <c r="M41" s="428">
        <f t="shared" si="3"/>
      </c>
      <c r="N41" s="503">
        <f t="shared" si="4"/>
        <v>40</v>
      </c>
      <c r="O41" s="504" t="str">
        <f t="shared" si="5"/>
        <v>--</v>
      </c>
      <c r="P41" s="505" t="str">
        <f t="shared" si="6"/>
        <v>--</v>
      </c>
      <c r="Q41" s="506" t="str">
        <f t="shared" si="7"/>
        <v>--</v>
      </c>
      <c r="R41" s="507" t="str">
        <f t="shared" si="8"/>
        <v>--</v>
      </c>
      <c r="S41" s="428">
        <f t="shared" si="9"/>
      </c>
      <c r="T41" s="51">
        <f t="shared" si="10"/>
      </c>
      <c r="U41" s="94"/>
    </row>
    <row r="42" spans="2:21" s="15" customFormat="1" ht="16.5" customHeight="1" thickBot="1">
      <c r="B42" s="90"/>
      <c r="C42" s="420"/>
      <c r="D42" s="499"/>
      <c r="E42" s="499"/>
      <c r="F42" s="421"/>
      <c r="G42" s="238"/>
      <c r="H42" s="502"/>
      <c r="I42" s="502"/>
      <c r="J42" s="52"/>
      <c r="K42" s="52"/>
      <c r="L42" s="502"/>
      <c r="M42" s="426"/>
      <c r="N42" s="508"/>
      <c r="O42" s="509"/>
      <c r="P42" s="510"/>
      <c r="Q42" s="511"/>
      <c r="R42" s="512"/>
      <c r="S42" s="426"/>
      <c r="T42" s="202"/>
      <c r="U42" s="94"/>
    </row>
    <row r="43" spans="2:21" s="15" customFormat="1" ht="16.5" customHeight="1" thickBot="1" thickTop="1">
      <c r="B43" s="90"/>
      <c r="C43" s="206" t="s">
        <v>48</v>
      </c>
      <c r="D43" s="207" t="s">
        <v>49</v>
      </c>
      <c r="E43"/>
      <c r="F43" s="13"/>
      <c r="G43" s="13"/>
      <c r="H43" s="13"/>
      <c r="I43" s="13"/>
      <c r="J43" s="13"/>
      <c r="K43" s="13"/>
      <c r="L43" s="13"/>
      <c r="M43" s="13"/>
      <c r="N43" s="13"/>
      <c r="O43" s="354">
        <f>SUM(O20:O42)</f>
        <v>496.01800000000003</v>
      </c>
      <c r="P43" s="361">
        <f>SUM(P20:P42)</f>
        <v>0</v>
      </c>
      <c r="Q43" s="362">
        <f>SUM(Q20:Q42)</f>
        <v>0</v>
      </c>
      <c r="R43" s="364">
        <f>SUM(R20:R42)</f>
        <v>0</v>
      </c>
      <c r="S43" s="53"/>
      <c r="T43" s="57">
        <f>ROUND(SUM(T20:T42),2)</f>
        <v>496.02</v>
      </c>
      <c r="U43" s="94"/>
    </row>
    <row r="44" spans="2:21" s="210" customFormat="1" ht="13.5" thickTop="1">
      <c r="B44" s="211"/>
      <c r="C44" s="208"/>
      <c r="D44" s="209" t="s">
        <v>50</v>
      </c>
      <c r="E44"/>
      <c r="F44" s="227"/>
      <c r="G44" s="227"/>
      <c r="H44" s="227"/>
      <c r="I44" s="227"/>
      <c r="J44" s="227"/>
      <c r="K44" s="227"/>
      <c r="L44" s="227"/>
      <c r="M44" s="227"/>
      <c r="N44" s="227"/>
      <c r="O44" s="225"/>
      <c r="P44" s="225"/>
      <c r="Q44" s="225"/>
      <c r="R44" s="225"/>
      <c r="S44" s="225"/>
      <c r="T44" s="228"/>
      <c r="U44" s="229"/>
    </row>
    <row r="45" spans="2:21" s="15" customFormat="1" ht="16.5" customHeight="1" thickBot="1">
      <c r="B45" s="119"/>
      <c r="C45" s="120"/>
      <c r="D45" s="120"/>
      <c r="E45" s="120"/>
      <c r="F45" s="120"/>
      <c r="G45" s="120"/>
      <c r="H45" s="120"/>
      <c r="I45" s="120"/>
      <c r="J45" s="120"/>
      <c r="K45" s="120"/>
      <c r="L45" s="120"/>
      <c r="M45" s="120"/>
      <c r="N45" s="120"/>
      <c r="O45" s="120"/>
      <c r="P45" s="120"/>
      <c r="Q45" s="120"/>
      <c r="R45" s="120"/>
      <c r="S45" s="120"/>
      <c r="T45" s="120"/>
      <c r="U45" s="121"/>
    </row>
    <row r="46" spans="21:23" ht="16.5" customHeight="1" thickTop="1">
      <c r="U46" s="5"/>
      <c r="V46" s="5"/>
      <c r="W46" s="5"/>
    </row>
    <row r="47" spans="21:23" ht="16.5" customHeight="1">
      <c r="U47" s="5"/>
      <c r="V47" s="5"/>
      <c r="W47" s="5"/>
    </row>
    <row r="48" spans="21:23" ht="16.5" customHeight="1">
      <c r="U48" s="5"/>
      <c r="V48" s="5"/>
      <c r="W48" s="5"/>
    </row>
    <row r="49" spans="21:23" ht="16.5" customHeight="1">
      <c r="U49" s="5"/>
      <c r="V49" s="5"/>
      <c r="W49" s="5"/>
    </row>
    <row r="50" spans="21:23" ht="16.5" customHeight="1">
      <c r="U50" s="5"/>
      <c r="V50" s="5"/>
      <c r="W50" s="5"/>
    </row>
    <row r="51" spans="4:23" ht="16.5" customHeight="1"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</row>
    <row r="52" spans="4:23" ht="16.5" customHeight="1"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</row>
    <row r="53" spans="4:23" ht="16.5" customHeight="1"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</row>
    <row r="54" spans="4:23" ht="16.5" customHeight="1"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</row>
    <row r="55" spans="4:23" ht="16.5" customHeight="1"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</row>
    <row r="56" spans="4:23" ht="16.5" customHeight="1"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</row>
    <row r="57" spans="4:23" ht="16.5" customHeight="1"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</row>
    <row r="58" spans="4:23" ht="16.5" customHeight="1"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</row>
    <row r="59" spans="4:23" ht="16.5" customHeight="1"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</row>
    <row r="60" spans="4:23" ht="16.5" customHeight="1"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</row>
    <row r="61" spans="4:23" ht="16.5" customHeight="1"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</row>
    <row r="62" spans="4:23" ht="16.5" customHeight="1"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</row>
    <row r="63" spans="4:23" ht="16.5" customHeight="1"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</row>
    <row r="64" spans="4:23" ht="16.5" customHeight="1"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</row>
    <row r="65" spans="4:23" ht="16.5" customHeight="1"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</row>
    <row r="66" spans="4:23" ht="16.5" customHeight="1"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</row>
    <row r="67" spans="4:23" ht="16.5" customHeight="1"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</row>
    <row r="68" spans="4:23" ht="16.5" customHeight="1"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</row>
    <row r="69" spans="4:23" ht="16.5" customHeight="1"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</row>
    <row r="70" spans="4:23" ht="16.5" customHeight="1">
      <c r="D70" s="5"/>
      <c r="E70" s="5"/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</row>
    <row r="71" spans="4:23" ht="16.5" customHeight="1">
      <c r="D71" s="5"/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</row>
    <row r="72" spans="4:23" ht="16.5" customHeight="1">
      <c r="D72" s="5"/>
      <c r="E72" s="5"/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</row>
    <row r="73" spans="4:23" ht="16.5" customHeight="1">
      <c r="D73" s="5"/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</row>
    <row r="74" spans="4:23" ht="16.5" customHeight="1">
      <c r="D74" s="5"/>
      <c r="E74" s="5"/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</row>
    <row r="75" spans="4:23" ht="16.5" customHeight="1">
      <c r="D75" s="5"/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</row>
    <row r="76" spans="4:23" ht="16.5" customHeight="1">
      <c r="D76" s="5"/>
      <c r="E76" s="5"/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</row>
    <row r="77" spans="4:23" ht="16.5" customHeight="1">
      <c r="D77" s="5"/>
      <c r="E77" s="5"/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</row>
    <row r="78" spans="4:23" ht="16.5" customHeight="1">
      <c r="D78" s="5"/>
      <c r="E78" s="5"/>
      <c r="F78" s="5"/>
      <c r="G78" s="5"/>
      <c r="H78" s="5"/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</row>
    <row r="79" spans="4:23" ht="16.5" customHeight="1">
      <c r="D79" s="5"/>
      <c r="E79" s="5"/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</row>
    <row r="80" spans="4:23" ht="16.5" customHeight="1">
      <c r="D80" s="5"/>
      <c r="E80" s="5"/>
      <c r="F80" s="5"/>
      <c r="G80" s="5"/>
      <c r="H80" s="5"/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</row>
    <row r="81" spans="4:23" ht="16.5" customHeight="1">
      <c r="D81" s="5"/>
      <c r="E81" s="5"/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</row>
    <row r="82" spans="4:23" ht="16.5" customHeight="1">
      <c r="D82" s="5"/>
      <c r="E82" s="5"/>
      <c r="F82" s="5"/>
      <c r="G82" s="5"/>
      <c r="H82" s="5"/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</row>
    <row r="83" spans="4:23" ht="16.5" customHeight="1">
      <c r="D83" s="5"/>
      <c r="E83" s="5"/>
      <c r="F83" s="5"/>
      <c r="G83" s="5"/>
      <c r="H83" s="5"/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</row>
    <row r="84" spans="4:23" ht="16.5" customHeight="1">
      <c r="D84" s="5"/>
      <c r="E84" s="5"/>
      <c r="F84" s="5"/>
      <c r="G84" s="5"/>
      <c r="H84" s="5"/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</row>
    <row r="85" spans="4:23" ht="16.5" customHeight="1">
      <c r="D85" s="5"/>
      <c r="E85" s="5"/>
      <c r="F85" s="5"/>
      <c r="G85" s="5"/>
      <c r="H85" s="5"/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</row>
    <row r="86" spans="4:23" ht="16.5" customHeight="1">
      <c r="D86" s="5"/>
      <c r="E86" s="5"/>
      <c r="F86" s="5"/>
      <c r="G86" s="5"/>
      <c r="H86" s="5"/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</row>
    <row r="87" spans="4:23" ht="16.5" customHeight="1">
      <c r="D87" s="5"/>
      <c r="E87" s="5"/>
      <c r="F87" s="5"/>
      <c r="G87" s="5"/>
      <c r="H87" s="5"/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</row>
    <row r="88" spans="4:23" ht="16.5" customHeight="1">
      <c r="D88" s="5"/>
      <c r="E88" s="5"/>
      <c r="F88" s="5"/>
      <c r="G88" s="5"/>
      <c r="H88" s="5"/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</row>
    <row r="89" spans="4:23" ht="16.5" customHeight="1">
      <c r="D89" s="5"/>
      <c r="E89" s="5"/>
      <c r="F89" s="5"/>
      <c r="G89" s="5"/>
      <c r="H89" s="5"/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</row>
    <row r="90" spans="4:23" ht="16.5" customHeight="1">
      <c r="D90" s="5"/>
      <c r="E90" s="5"/>
      <c r="F90" s="5"/>
      <c r="G90" s="5"/>
      <c r="H90" s="5"/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</row>
    <row r="91" spans="4:23" ht="16.5" customHeight="1">
      <c r="D91" s="5"/>
      <c r="E91" s="5"/>
      <c r="F91" s="5"/>
      <c r="G91" s="5"/>
      <c r="H91" s="5"/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</row>
    <row r="92" spans="4:23" ht="16.5" customHeight="1">
      <c r="D92" s="5"/>
      <c r="E92" s="5"/>
      <c r="F92" s="5"/>
      <c r="G92" s="5"/>
      <c r="H92" s="5"/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</row>
    <row r="93" spans="4:23" ht="16.5" customHeight="1">
      <c r="D93" s="5"/>
      <c r="E93" s="5"/>
      <c r="F93" s="5"/>
      <c r="G93" s="5"/>
      <c r="H93" s="5"/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</row>
    <row r="94" spans="4:23" ht="16.5" customHeight="1">
      <c r="D94" s="5"/>
      <c r="E94" s="5"/>
      <c r="F94" s="5"/>
      <c r="G94" s="5"/>
      <c r="H94" s="5"/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</row>
    <row r="95" spans="4:23" ht="16.5" customHeight="1">
      <c r="D95" s="5"/>
      <c r="E95" s="5"/>
      <c r="F95" s="5"/>
      <c r="G95" s="5"/>
      <c r="H95" s="5"/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</row>
    <row r="96" spans="4:23" ht="16.5" customHeight="1">
      <c r="D96" s="5"/>
      <c r="E96" s="5"/>
      <c r="F96" s="5"/>
      <c r="G96" s="5"/>
      <c r="H96" s="5"/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</row>
    <row r="97" spans="4:23" ht="16.5" customHeight="1">
      <c r="D97" s="5"/>
      <c r="E97" s="5"/>
      <c r="F97" s="5"/>
      <c r="G97" s="5"/>
      <c r="H97" s="5"/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</row>
    <row r="98" spans="4:23" ht="16.5" customHeight="1">
      <c r="D98" s="5"/>
      <c r="E98" s="5"/>
      <c r="F98" s="5"/>
      <c r="G98" s="5"/>
      <c r="H98" s="5"/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</row>
    <row r="99" spans="4:23" ht="16.5" customHeight="1">
      <c r="D99" s="5"/>
      <c r="E99" s="5"/>
      <c r="F99" s="5"/>
      <c r="G99" s="5"/>
      <c r="H99" s="5"/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</row>
    <row r="100" spans="4:23" ht="16.5" customHeight="1">
      <c r="D100" s="5"/>
      <c r="E100" s="5"/>
      <c r="F100" s="5"/>
      <c r="G100" s="5"/>
      <c r="H100" s="5"/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</row>
    <row r="101" spans="4:23" ht="16.5" customHeight="1">
      <c r="D101" s="5"/>
      <c r="E101" s="5"/>
      <c r="F101" s="5"/>
      <c r="G101" s="5"/>
      <c r="H101" s="5"/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</row>
    <row r="102" spans="4:23" ht="16.5" customHeight="1">
      <c r="D102" s="5"/>
      <c r="E102" s="5"/>
      <c r="F102" s="5"/>
      <c r="G102" s="5"/>
      <c r="H102" s="5"/>
      <c r="I102" s="5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</row>
    <row r="103" spans="4:23" ht="16.5" customHeight="1">
      <c r="D103" s="5"/>
      <c r="E103" s="5"/>
      <c r="F103" s="5"/>
      <c r="G103" s="5"/>
      <c r="H103" s="5"/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</row>
    <row r="104" spans="4:23" ht="16.5" customHeight="1">
      <c r="D104" s="5"/>
      <c r="E104" s="5"/>
      <c r="F104" s="5"/>
      <c r="G104" s="5"/>
      <c r="H104" s="5"/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</row>
    <row r="105" spans="4:23" ht="16.5" customHeight="1">
      <c r="D105" s="5"/>
      <c r="E105" s="5"/>
      <c r="F105" s="5"/>
      <c r="G105" s="5"/>
      <c r="H105" s="5"/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</row>
    <row r="106" spans="4:23" ht="16.5" customHeight="1">
      <c r="D106" s="5"/>
      <c r="E106" s="5"/>
      <c r="F106" s="5"/>
      <c r="G106" s="5"/>
      <c r="H106" s="5"/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</row>
    <row r="107" spans="4:23" ht="16.5" customHeight="1">
      <c r="D107" s="5"/>
      <c r="E107" s="5"/>
      <c r="F107" s="5"/>
      <c r="G107" s="5"/>
      <c r="H107" s="5"/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</row>
    <row r="108" spans="4:23" ht="16.5" customHeight="1">
      <c r="D108" s="5"/>
      <c r="E108" s="5"/>
      <c r="F108" s="5"/>
      <c r="G108" s="5"/>
      <c r="H108" s="5"/>
      <c r="I108" s="5"/>
      <c r="J108" s="5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5"/>
    </row>
    <row r="109" spans="4:23" ht="16.5" customHeight="1">
      <c r="D109" s="5"/>
      <c r="E109" s="5"/>
      <c r="F109" s="5"/>
      <c r="G109" s="5"/>
      <c r="H109" s="5"/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</row>
    <row r="110" spans="4:23" ht="16.5" customHeight="1">
      <c r="D110" s="5"/>
      <c r="E110" s="5"/>
      <c r="F110" s="5"/>
      <c r="G110" s="5"/>
      <c r="H110" s="5"/>
      <c r="I110" s="5"/>
      <c r="J110" s="5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5"/>
    </row>
    <row r="111" spans="4:23" ht="16.5" customHeight="1">
      <c r="D111" s="5"/>
      <c r="E111" s="5"/>
      <c r="F111" s="5"/>
      <c r="G111" s="5"/>
      <c r="H111" s="5"/>
      <c r="I111" s="5"/>
      <c r="J111" s="5"/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5"/>
      <c r="W111" s="5"/>
    </row>
    <row r="112" spans="4:23" ht="16.5" customHeight="1">
      <c r="D112" s="5"/>
      <c r="E112" s="5"/>
      <c r="F112" s="5"/>
      <c r="G112" s="5"/>
      <c r="H112" s="5"/>
      <c r="I112" s="5"/>
      <c r="J112" s="5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5"/>
      <c r="W112" s="5"/>
    </row>
    <row r="113" spans="4:23" ht="16.5" customHeight="1">
      <c r="D113" s="5"/>
      <c r="E113" s="5"/>
      <c r="F113" s="5"/>
      <c r="G113" s="5"/>
      <c r="H113" s="5"/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</row>
    <row r="114" spans="4:23" ht="16.5" customHeight="1">
      <c r="D114" s="5"/>
      <c r="E114" s="5"/>
      <c r="F114" s="5"/>
      <c r="G114" s="5"/>
      <c r="H114" s="5"/>
      <c r="I114" s="5"/>
      <c r="J114" s="5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5"/>
      <c r="W114" s="5"/>
    </row>
    <row r="115" spans="4:23" ht="16.5" customHeight="1">
      <c r="D115" s="5"/>
      <c r="E115" s="5"/>
      <c r="F115" s="5"/>
      <c r="G115" s="5"/>
      <c r="H115" s="5"/>
      <c r="I115" s="5"/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</row>
    <row r="116" spans="4:23" ht="16.5" customHeight="1">
      <c r="D116" s="5"/>
      <c r="E116" s="5"/>
      <c r="F116" s="5"/>
      <c r="G116" s="5"/>
      <c r="H116" s="5"/>
      <c r="I116" s="5"/>
      <c r="J116" s="5"/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5"/>
      <c r="V116" s="5"/>
      <c r="W116" s="5"/>
    </row>
    <row r="117" spans="4:23" ht="16.5" customHeight="1">
      <c r="D117" s="5"/>
      <c r="E117" s="5"/>
      <c r="F117" s="5"/>
      <c r="G117" s="5"/>
      <c r="H117" s="5"/>
      <c r="I117" s="5"/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</row>
    <row r="118" spans="4:23" ht="16.5" customHeight="1">
      <c r="D118" s="5"/>
      <c r="E118" s="5"/>
      <c r="F118" s="5"/>
      <c r="G118" s="5"/>
      <c r="H118" s="5"/>
      <c r="I118" s="5"/>
      <c r="J118" s="5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5"/>
      <c r="V118" s="5"/>
      <c r="W118" s="5"/>
    </row>
    <row r="119" spans="4:23" ht="16.5" customHeight="1">
      <c r="D119" s="5"/>
      <c r="E119" s="5"/>
      <c r="F119" s="5"/>
      <c r="G119" s="5"/>
      <c r="H119" s="5"/>
      <c r="I119" s="5"/>
      <c r="J119" s="5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/>
      <c r="V119" s="5"/>
      <c r="W119" s="5"/>
    </row>
    <row r="120" spans="4:23" ht="16.5" customHeight="1">
      <c r="D120" s="5"/>
      <c r="E120" s="5"/>
      <c r="F120" s="5"/>
      <c r="G120" s="5"/>
      <c r="H120" s="5"/>
      <c r="I120" s="5"/>
      <c r="J120" s="5"/>
      <c r="K120" s="5"/>
      <c r="L120" s="5"/>
      <c r="M120" s="5"/>
      <c r="N120" s="5"/>
      <c r="O120" s="5"/>
      <c r="P120" s="5"/>
      <c r="Q120" s="5"/>
      <c r="R120" s="5"/>
      <c r="S120" s="5"/>
      <c r="T120" s="5"/>
      <c r="U120" s="5"/>
      <c r="V120" s="5"/>
      <c r="W120" s="5"/>
    </row>
    <row r="121" spans="4:23" ht="16.5" customHeight="1">
      <c r="D121" s="5"/>
      <c r="E121" s="5"/>
      <c r="F121" s="5"/>
      <c r="G121" s="5"/>
      <c r="H121" s="5"/>
      <c r="I121" s="5"/>
      <c r="J121" s="5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5"/>
      <c r="W121" s="5"/>
    </row>
    <row r="122" spans="4:23" ht="16.5" customHeight="1">
      <c r="D122" s="5"/>
      <c r="E122" s="5"/>
      <c r="F122" s="5"/>
      <c r="G122" s="5"/>
      <c r="H122" s="5"/>
      <c r="I122" s="5"/>
      <c r="J122" s="5"/>
      <c r="K122" s="5"/>
      <c r="L122" s="5"/>
      <c r="M122" s="5"/>
      <c r="N122" s="5"/>
      <c r="O122" s="5"/>
      <c r="P122" s="5"/>
      <c r="Q122" s="5"/>
      <c r="R122" s="5"/>
      <c r="S122" s="5"/>
      <c r="T122" s="5"/>
      <c r="U122" s="5"/>
      <c r="V122" s="5"/>
      <c r="W122" s="5"/>
    </row>
    <row r="123" spans="4:23" ht="16.5" customHeight="1">
      <c r="D123" s="5"/>
      <c r="E123" s="5"/>
      <c r="F123" s="5"/>
      <c r="G123" s="5"/>
      <c r="H123" s="5"/>
      <c r="I123" s="5"/>
      <c r="J123" s="5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5"/>
      <c r="W123" s="5"/>
    </row>
    <row r="124" spans="4:23" ht="16.5" customHeight="1">
      <c r="D124" s="5"/>
      <c r="E124" s="5"/>
      <c r="F124" s="5"/>
      <c r="G124" s="5"/>
      <c r="H124" s="5"/>
      <c r="I124" s="5"/>
      <c r="J124" s="5"/>
      <c r="K124" s="5"/>
      <c r="L124" s="5"/>
      <c r="M124" s="5"/>
      <c r="N124" s="5"/>
      <c r="O124" s="5"/>
      <c r="P124" s="5"/>
      <c r="Q124" s="5"/>
      <c r="R124" s="5"/>
      <c r="S124" s="5"/>
      <c r="T124" s="5"/>
      <c r="U124" s="5"/>
      <c r="V124" s="5"/>
      <c r="W124" s="5"/>
    </row>
    <row r="125" spans="4:23" ht="16.5" customHeight="1">
      <c r="D125" s="5"/>
      <c r="E125" s="5"/>
      <c r="F125" s="5"/>
      <c r="G125" s="5"/>
      <c r="H125" s="5"/>
      <c r="I125" s="5"/>
      <c r="J125" s="5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5"/>
      <c r="W125" s="5"/>
    </row>
    <row r="126" spans="4:23" ht="16.5" customHeight="1">
      <c r="D126" s="5"/>
      <c r="E126" s="5"/>
      <c r="F126" s="5"/>
      <c r="G126" s="5"/>
      <c r="H126" s="5"/>
      <c r="I126" s="5"/>
      <c r="J126" s="5"/>
      <c r="K126" s="5"/>
      <c r="L126" s="5"/>
      <c r="M126" s="5"/>
      <c r="N126" s="5"/>
      <c r="O126" s="5"/>
      <c r="P126" s="5"/>
      <c r="Q126" s="5"/>
      <c r="R126" s="5"/>
      <c r="S126" s="5"/>
      <c r="T126" s="5"/>
      <c r="U126" s="5"/>
      <c r="V126" s="5"/>
      <c r="W126" s="5"/>
    </row>
    <row r="127" spans="4:23" ht="16.5" customHeight="1">
      <c r="D127" s="5"/>
      <c r="E127" s="5"/>
      <c r="F127" s="5"/>
      <c r="G127" s="5"/>
      <c r="H127" s="5"/>
      <c r="I127" s="5"/>
      <c r="J127" s="5"/>
      <c r="K127" s="5"/>
      <c r="L127" s="5"/>
      <c r="M127" s="5"/>
      <c r="N127" s="5"/>
      <c r="O127" s="5"/>
      <c r="P127" s="5"/>
      <c r="Q127" s="5"/>
      <c r="R127" s="5"/>
      <c r="S127" s="5"/>
      <c r="T127" s="5"/>
      <c r="U127" s="5"/>
      <c r="V127" s="5"/>
      <c r="W127" s="5"/>
    </row>
    <row r="128" spans="4:23" ht="16.5" customHeight="1">
      <c r="D128" s="5"/>
      <c r="E128" s="5"/>
      <c r="F128" s="5"/>
      <c r="G128" s="5"/>
      <c r="H128" s="5"/>
      <c r="I128" s="5"/>
      <c r="J128" s="5"/>
      <c r="K128" s="5"/>
      <c r="L128" s="5"/>
      <c r="M128" s="5"/>
      <c r="N128" s="5"/>
      <c r="O128" s="5"/>
      <c r="P128" s="5"/>
      <c r="Q128" s="5"/>
      <c r="R128" s="5"/>
      <c r="S128" s="5"/>
      <c r="T128" s="5"/>
      <c r="U128" s="5"/>
      <c r="V128" s="5"/>
      <c r="W128" s="5"/>
    </row>
    <row r="129" spans="4:23" ht="16.5" customHeight="1">
      <c r="D129" s="5"/>
      <c r="E129" s="5"/>
      <c r="F129" s="5"/>
      <c r="G129" s="5"/>
      <c r="H129" s="5"/>
      <c r="I129" s="5"/>
      <c r="J129" s="5"/>
      <c r="K129" s="5"/>
      <c r="L129" s="5"/>
      <c r="M129" s="5"/>
      <c r="N129" s="5"/>
      <c r="O129" s="5"/>
      <c r="P129" s="5"/>
      <c r="Q129" s="5"/>
      <c r="R129" s="5"/>
      <c r="S129" s="5"/>
      <c r="T129" s="5"/>
      <c r="U129" s="5"/>
      <c r="V129" s="5"/>
      <c r="W129" s="5"/>
    </row>
    <row r="130" spans="4:23" ht="16.5" customHeight="1">
      <c r="D130" s="5"/>
      <c r="E130" s="5"/>
      <c r="F130" s="5"/>
      <c r="G130" s="5"/>
      <c r="H130" s="5"/>
      <c r="I130" s="5"/>
      <c r="J130" s="5"/>
      <c r="K130" s="5"/>
      <c r="L130" s="5"/>
      <c r="M130" s="5"/>
      <c r="N130" s="5"/>
      <c r="O130" s="5"/>
      <c r="P130" s="5"/>
      <c r="Q130" s="5"/>
      <c r="R130" s="5"/>
      <c r="S130" s="5"/>
      <c r="T130" s="5"/>
      <c r="U130" s="5"/>
      <c r="V130" s="5"/>
      <c r="W130" s="5"/>
    </row>
    <row r="131" spans="4:23" ht="16.5" customHeight="1">
      <c r="D131" s="5"/>
      <c r="E131" s="5"/>
      <c r="F131" s="5"/>
      <c r="G131" s="5"/>
      <c r="H131" s="5"/>
      <c r="I131" s="5"/>
      <c r="J131" s="5"/>
      <c r="K131" s="5"/>
      <c r="L131" s="5"/>
      <c r="M131" s="5"/>
      <c r="N131" s="5"/>
      <c r="O131" s="5"/>
      <c r="P131" s="5"/>
      <c r="Q131" s="5"/>
      <c r="R131" s="5"/>
      <c r="S131" s="5"/>
      <c r="T131" s="5"/>
      <c r="U131" s="5"/>
      <c r="V131" s="5"/>
      <c r="W131" s="5"/>
    </row>
    <row r="132" spans="4:23" ht="16.5" customHeight="1">
      <c r="D132" s="5"/>
      <c r="E132" s="5"/>
      <c r="F132" s="5"/>
      <c r="G132" s="5"/>
      <c r="H132" s="5"/>
      <c r="I132" s="5"/>
      <c r="J132" s="5"/>
      <c r="K132" s="5"/>
      <c r="L132" s="5"/>
      <c r="M132" s="5"/>
      <c r="N132" s="5"/>
      <c r="O132" s="5"/>
      <c r="P132" s="5"/>
      <c r="Q132" s="5"/>
      <c r="R132" s="5"/>
      <c r="S132" s="5"/>
      <c r="T132" s="5"/>
      <c r="U132" s="5"/>
      <c r="V132" s="5"/>
      <c r="W132" s="5"/>
    </row>
    <row r="133" spans="4:23" ht="16.5" customHeight="1">
      <c r="D133" s="5"/>
      <c r="E133" s="5"/>
      <c r="F133" s="5"/>
      <c r="G133" s="5"/>
      <c r="H133" s="5"/>
      <c r="I133" s="5"/>
      <c r="J133" s="5"/>
      <c r="K133" s="5"/>
      <c r="L133" s="5"/>
      <c r="M133" s="5"/>
      <c r="N133" s="5"/>
      <c r="O133" s="5"/>
      <c r="P133" s="5"/>
      <c r="Q133" s="5"/>
      <c r="R133" s="5"/>
      <c r="S133" s="5"/>
      <c r="T133" s="5"/>
      <c r="U133" s="5"/>
      <c r="V133" s="5"/>
      <c r="W133" s="5"/>
    </row>
    <row r="134" spans="4:23" ht="16.5" customHeight="1">
      <c r="D134" s="5"/>
      <c r="E134" s="5"/>
      <c r="F134" s="5"/>
      <c r="G134" s="5"/>
      <c r="H134" s="5"/>
      <c r="I134" s="5"/>
      <c r="J134" s="5"/>
      <c r="K134" s="5"/>
      <c r="L134" s="5"/>
      <c r="M134" s="5"/>
      <c r="N134" s="5"/>
      <c r="O134" s="5"/>
      <c r="P134" s="5"/>
      <c r="Q134" s="5"/>
      <c r="R134" s="5"/>
      <c r="S134" s="5"/>
      <c r="T134" s="5"/>
      <c r="U134" s="5"/>
      <c r="V134" s="5"/>
      <c r="W134" s="5"/>
    </row>
    <row r="135" spans="4:23" ht="16.5" customHeight="1">
      <c r="D135" s="5"/>
      <c r="E135" s="5"/>
      <c r="F135" s="5"/>
      <c r="G135" s="5"/>
      <c r="H135" s="5"/>
      <c r="I135" s="5"/>
      <c r="J135" s="5"/>
      <c r="K135" s="5"/>
      <c r="L135" s="5"/>
      <c r="M135" s="5"/>
      <c r="N135" s="5"/>
      <c r="O135" s="5"/>
      <c r="P135" s="5"/>
      <c r="Q135" s="5"/>
      <c r="R135" s="5"/>
      <c r="S135" s="5"/>
      <c r="T135" s="5"/>
      <c r="U135" s="5"/>
      <c r="V135" s="5"/>
      <c r="W135" s="5"/>
    </row>
    <row r="136" spans="4:23" ht="16.5" customHeight="1">
      <c r="D136" s="5"/>
      <c r="E136" s="5"/>
      <c r="F136" s="5"/>
      <c r="G136" s="5"/>
      <c r="H136" s="5"/>
      <c r="I136" s="5"/>
      <c r="J136" s="5"/>
      <c r="K136" s="5"/>
      <c r="L136" s="5"/>
      <c r="M136" s="5"/>
      <c r="N136" s="5"/>
      <c r="O136" s="5"/>
      <c r="P136" s="5"/>
      <c r="Q136" s="5"/>
      <c r="R136" s="5"/>
      <c r="S136" s="5"/>
      <c r="T136" s="5"/>
      <c r="U136" s="5"/>
      <c r="V136" s="5"/>
      <c r="W136" s="5"/>
    </row>
    <row r="137" spans="4:23" ht="16.5" customHeight="1">
      <c r="D137" s="5"/>
      <c r="E137" s="5"/>
      <c r="F137" s="5"/>
      <c r="G137" s="5"/>
      <c r="H137" s="5"/>
      <c r="I137" s="5"/>
      <c r="J137" s="5"/>
      <c r="K137" s="5"/>
      <c r="L137" s="5"/>
      <c r="M137" s="5"/>
      <c r="N137" s="5"/>
      <c r="O137" s="5"/>
      <c r="P137" s="5"/>
      <c r="Q137" s="5"/>
      <c r="R137" s="5"/>
      <c r="S137" s="5"/>
      <c r="T137" s="5"/>
      <c r="U137" s="5"/>
      <c r="V137" s="5"/>
      <c r="W137" s="5"/>
    </row>
    <row r="138" spans="4:23" ht="16.5" customHeight="1">
      <c r="D138" s="5"/>
      <c r="E138" s="5"/>
      <c r="F138" s="5"/>
      <c r="G138" s="5"/>
      <c r="H138" s="5"/>
      <c r="I138" s="5"/>
      <c r="J138" s="5"/>
      <c r="K138" s="5"/>
      <c r="L138" s="5"/>
      <c r="M138" s="5"/>
      <c r="N138" s="5"/>
      <c r="O138" s="5"/>
      <c r="P138" s="5"/>
      <c r="Q138" s="5"/>
      <c r="R138" s="5"/>
      <c r="S138" s="5"/>
      <c r="T138" s="5"/>
      <c r="U138" s="5"/>
      <c r="V138" s="5"/>
      <c r="W138" s="5"/>
    </row>
    <row r="139" spans="4:23" ht="16.5" customHeight="1">
      <c r="D139" s="5"/>
      <c r="E139" s="5"/>
      <c r="F139" s="5"/>
      <c r="G139" s="5"/>
      <c r="H139" s="5"/>
      <c r="I139" s="5"/>
      <c r="J139" s="5"/>
      <c r="K139" s="5"/>
      <c r="L139" s="5"/>
      <c r="M139" s="5"/>
      <c r="N139" s="5"/>
      <c r="O139" s="5"/>
      <c r="P139" s="5"/>
      <c r="Q139" s="5"/>
      <c r="R139" s="5"/>
      <c r="S139" s="5"/>
      <c r="T139" s="5"/>
      <c r="U139" s="5"/>
      <c r="V139" s="5"/>
      <c r="W139" s="5"/>
    </row>
    <row r="140" spans="4:23" ht="16.5" customHeight="1">
      <c r="D140" s="5"/>
      <c r="E140" s="5"/>
      <c r="F140" s="5"/>
      <c r="G140" s="5"/>
      <c r="H140" s="5"/>
      <c r="I140" s="5"/>
      <c r="J140" s="5"/>
      <c r="K140" s="5"/>
      <c r="L140" s="5"/>
      <c r="M140" s="5"/>
      <c r="N140" s="5"/>
      <c r="O140" s="5"/>
      <c r="P140" s="5"/>
      <c r="Q140" s="5"/>
      <c r="R140" s="5"/>
      <c r="S140" s="5"/>
      <c r="T140" s="5"/>
      <c r="U140" s="5"/>
      <c r="V140" s="5"/>
      <c r="W140" s="5"/>
    </row>
    <row r="141" spans="4:23" ht="16.5" customHeight="1">
      <c r="D141" s="5"/>
      <c r="E141" s="5"/>
      <c r="F141" s="5"/>
      <c r="G141" s="5"/>
      <c r="H141" s="5"/>
      <c r="I141" s="5"/>
      <c r="J141" s="5"/>
      <c r="K141" s="5"/>
      <c r="L141" s="5"/>
      <c r="M141" s="5"/>
      <c r="N141" s="5"/>
      <c r="O141" s="5"/>
      <c r="P141" s="5"/>
      <c r="Q141" s="5"/>
      <c r="R141" s="5"/>
      <c r="S141" s="5"/>
      <c r="T141" s="5"/>
      <c r="U141" s="5"/>
      <c r="V141" s="5"/>
      <c r="W141" s="5"/>
    </row>
    <row r="142" spans="4:23" ht="16.5" customHeight="1">
      <c r="D142" s="5"/>
      <c r="E142" s="5"/>
      <c r="F142" s="5"/>
      <c r="G142" s="5"/>
      <c r="H142" s="5"/>
      <c r="I142" s="5"/>
      <c r="J142" s="5"/>
      <c r="K142" s="5"/>
      <c r="L142" s="5"/>
      <c r="M142" s="5"/>
      <c r="N142" s="5"/>
      <c r="O142" s="5"/>
      <c r="P142" s="5"/>
      <c r="Q142" s="5"/>
      <c r="R142" s="5"/>
      <c r="S142" s="5"/>
      <c r="T142" s="5"/>
      <c r="U142" s="5"/>
      <c r="V142" s="5"/>
      <c r="W142" s="5"/>
    </row>
    <row r="143" spans="4:23" ht="16.5" customHeight="1">
      <c r="D143" s="5"/>
      <c r="E143" s="5"/>
      <c r="F143" s="5"/>
      <c r="G143" s="5"/>
      <c r="H143" s="5"/>
      <c r="I143" s="5"/>
      <c r="J143" s="5"/>
      <c r="K143" s="5"/>
      <c r="L143" s="5"/>
      <c r="M143" s="5"/>
      <c r="N143" s="5"/>
      <c r="O143" s="5"/>
      <c r="P143" s="5"/>
      <c r="Q143" s="5"/>
      <c r="R143" s="5"/>
      <c r="S143" s="5"/>
      <c r="T143" s="5"/>
      <c r="U143" s="5"/>
      <c r="V143" s="5"/>
      <c r="W143" s="5"/>
    </row>
    <row r="144" spans="4:23" ht="16.5" customHeight="1">
      <c r="D144" s="5"/>
      <c r="E144" s="5"/>
      <c r="F144" s="5"/>
      <c r="G144" s="5"/>
      <c r="H144" s="5"/>
      <c r="I144" s="5"/>
      <c r="J144" s="5"/>
      <c r="K144" s="5"/>
      <c r="L144" s="5"/>
      <c r="M144" s="5"/>
      <c r="N144" s="5"/>
      <c r="O144" s="5"/>
      <c r="P144" s="5"/>
      <c r="Q144" s="5"/>
      <c r="R144" s="5"/>
      <c r="S144" s="5"/>
      <c r="T144" s="5"/>
      <c r="U144" s="5"/>
      <c r="V144" s="5"/>
      <c r="W144" s="5"/>
    </row>
    <row r="145" spans="4:23" ht="16.5" customHeight="1">
      <c r="D145" s="5"/>
      <c r="E145" s="5"/>
      <c r="F145" s="5"/>
      <c r="G145" s="5"/>
      <c r="H145" s="5"/>
      <c r="I145" s="5"/>
      <c r="J145" s="5"/>
      <c r="K145" s="5"/>
      <c r="L145" s="5"/>
      <c r="M145" s="5"/>
      <c r="N145" s="5"/>
      <c r="O145" s="5"/>
      <c r="P145" s="5"/>
      <c r="Q145" s="5"/>
      <c r="R145" s="5"/>
      <c r="S145" s="5"/>
      <c r="T145" s="5"/>
      <c r="U145" s="5"/>
      <c r="V145" s="5"/>
      <c r="W145" s="5"/>
    </row>
    <row r="146" spans="4:23" ht="16.5" customHeight="1">
      <c r="D146" s="5"/>
      <c r="E146" s="5"/>
      <c r="F146" s="5"/>
      <c r="G146" s="5"/>
      <c r="H146" s="5"/>
      <c r="I146" s="5"/>
      <c r="J146" s="5"/>
      <c r="K146" s="5"/>
      <c r="L146" s="5"/>
      <c r="M146" s="5"/>
      <c r="N146" s="5"/>
      <c r="O146" s="5"/>
      <c r="P146" s="5"/>
      <c r="Q146" s="5"/>
      <c r="R146" s="5"/>
      <c r="S146" s="5"/>
      <c r="T146" s="5"/>
      <c r="U146" s="5"/>
      <c r="V146" s="5"/>
      <c r="W146" s="5"/>
    </row>
    <row r="147" spans="4:23" ht="16.5" customHeight="1">
      <c r="D147" s="5"/>
      <c r="E147" s="5"/>
      <c r="F147" s="5"/>
      <c r="G147" s="5"/>
      <c r="H147" s="5"/>
      <c r="I147" s="5"/>
      <c r="J147" s="5"/>
      <c r="K147" s="5"/>
      <c r="L147" s="5"/>
      <c r="M147" s="5"/>
      <c r="N147" s="5"/>
      <c r="O147" s="5"/>
      <c r="P147" s="5"/>
      <c r="Q147" s="5"/>
      <c r="R147" s="5"/>
      <c r="S147" s="5"/>
      <c r="T147" s="5"/>
      <c r="U147" s="5"/>
      <c r="V147" s="5"/>
      <c r="W147" s="5"/>
    </row>
    <row r="148" spans="4:23" ht="16.5" customHeight="1">
      <c r="D148" s="5"/>
      <c r="E148" s="5"/>
      <c r="F148" s="5"/>
      <c r="G148" s="5"/>
      <c r="H148" s="5"/>
      <c r="I148" s="5"/>
      <c r="J148" s="5"/>
      <c r="K148" s="5"/>
      <c r="L148" s="5"/>
      <c r="M148" s="5"/>
      <c r="N148" s="5"/>
      <c r="O148" s="5"/>
      <c r="P148" s="5"/>
      <c r="Q148" s="5"/>
      <c r="R148" s="5"/>
      <c r="S148" s="5"/>
      <c r="T148" s="5"/>
      <c r="U148" s="5"/>
      <c r="V148" s="5"/>
      <c r="W148" s="5"/>
    </row>
    <row r="149" spans="4:23" ht="16.5" customHeight="1">
      <c r="D149" s="5"/>
      <c r="E149" s="5"/>
      <c r="F149" s="5"/>
      <c r="G149" s="5"/>
      <c r="H149" s="5"/>
      <c r="I149" s="5"/>
      <c r="J149" s="5"/>
      <c r="K149" s="5"/>
      <c r="L149" s="5"/>
      <c r="M149" s="5"/>
      <c r="N149" s="5"/>
      <c r="O149" s="5"/>
      <c r="P149" s="5"/>
      <c r="Q149" s="5"/>
      <c r="R149" s="5"/>
      <c r="S149" s="5"/>
      <c r="T149" s="5"/>
      <c r="U149" s="5"/>
      <c r="V149" s="5"/>
      <c r="W149" s="5"/>
    </row>
    <row r="150" spans="4:23" ht="16.5" customHeight="1">
      <c r="D150" s="5"/>
      <c r="E150" s="5"/>
      <c r="F150" s="5"/>
      <c r="G150" s="5"/>
      <c r="H150" s="5"/>
      <c r="I150" s="5"/>
      <c r="J150" s="5"/>
      <c r="K150" s="5"/>
      <c r="L150" s="5"/>
      <c r="M150" s="5"/>
      <c r="N150" s="5"/>
      <c r="O150" s="5"/>
      <c r="P150" s="5"/>
      <c r="Q150" s="5"/>
      <c r="R150" s="5"/>
      <c r="S150" s="5"/>
      <c r="T150" s="5"/>
      <c r="U150" s="5"/>
      <c r="V150" s="5"/>
      <c r="W150" s="5"/>
    </row>
    <row r="151" spans="4:23" ht="16.5" customHeight="1">
      <c r="D151" s="5"/>
      <c r="E151" s="5"/>
      <c r="F151" s="5"/>
      <c r="G151" s="5"/>
      <c r="H151" s="5"/>
      <c r="I151" s="5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</row>
    <row r="152" spans="4:23" ht="16.5" customHeight="1">
      <c r="D152" s="5"/>
      <c r="E152" s="5"/>
      <c r="F152" s="5"/>
      <c r="G152" s="5"/>
      <c r="H152" s="5"/>
      <c r="I152" s="5"/>
      <c r="J152" s="5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</row>
    <row r="153" spans="4:23" ht="16.5" customHeight="1">
      <c r="D153" s="5"/>
      <c r="E153" s="5"/>
      <c r="F153" s="5"/>
      <c r="G153" s="5"/>
      <c r="H153" s="5"/>
      <c r="I153" s="5"/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</row>
    <row r="154" spans="4:23" ht="16.5" customHeight="1">
      <c r="D154" s="5"/>
      <c r="E154" s="5"/>
      <c r="F154" s="5"/>
      <c r="G154" s="5"/>
      <c r="H154" s="5"/>
      <c r="I154" s="5"/>
      <c r="J154" s="5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</row>
    <row r="155" spans="4:23" ht="16.5" customHeight="1">
      <c r="D155" s="5"/>
      <c r="E155" s="5"/>
      <c r="F155" s="5"/>
      <c r="G155" s="5"/>
      <c r="H155" s="5"/>
      <c r="I155" s="5"/>
      <c r="J155" s="5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</row>
    <row r="156" spans="4:23" ht="16.5" customHeight="1">
      <c r="D156" s="5"/>
      <c r="E156" s="5"/>
      <c r="F156" s="5"/>
      <c r="G156" s="5"/>
      <c r="H156" s="5"/>
      <c r="I156" s="5"/>
      <c r="J156" s="5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</row>
    <row r="157" spans="4:23" ht="16.5" customHeight="1">
      <c r="D157" s="5"/>
      <c r="E157" s="5"/>
      <c r="F157" s="5"/>
      <c r="G157" s="5"/>
      <c r="H157" s="5"/>
      <c r="I157" s="5"/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</row>
    <row r="158" spans="4:23" ht="16.5" customHeight="1">
      <c r="D158" s="5"/>
      <c r="E158" s="5"/>
      <c r="F158" s="5"/>
      <c r="G158" s="5"/>
      <c r="H158" s="5"/>
      <c r="I158" s="5"/>
      <c r="J158" s="5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</row>
    <row r="161" ht="12.75"/>
    <row r="162" ht="12.75"/>
    <row r="163" ht="12.75"/>
    <row r="164" ht="12.75"/>
    <row r="165" ht="12.75"/>
  </sheetData>
  <printOptions/>
  <pageMargins left="0.3937007874015748" right="0.1968503937007874" top="0.7874015748031497" bottom="0.7874015748031497" header="0.5118110236220472" footer="0.5118110236220472"/>
  <pageSetup fitToHeight="1" fitToWidth="1" orientation="landscape" paperSize="9" scale="5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E.N.R.E.</dc:creator>
  <cp:keywords/>
  <dc:description/>
  <cp:lastModifiedBy>emartilotta</cp:lastModifiedBy>
  <cp:lastPrinted>2006-12-21T14:59:29Z</cp:lastPrinted>
  <dcterms:created xsi:type="dcterms:W3CDTF">1998-04-21T14:28:46Z</dcterms:created>
  <dcterms:modified xsi:type="dcterms:W3CDTF">2006-12-28T14:19:12Z</dcterms:modified>
  <cp:category/>
  <cp:version/>
  <cp:contentType/>
  <cp:contentStatus/>
</cp:coreProperties>
</file>