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'TOTAL'!$A$1:$M$35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<sst xmlns="http://schemas.openxmlformats.org/spreadsheetml/2006/main" count="85" uniqueCount="81">
  <si>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</si>
  <si>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</si>
  <si>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</si>
  <si>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</si>
  <si>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</si>
  <si>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</si>
  <si>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</si>
  <si>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</si>
  <si>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</si>
  <si>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</si>
  <si>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</si>
  <si>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</si>
  <si>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</si>
  <si>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</si>
  <si>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</si>
  <si>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</si>
  <si>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</si>
  <si>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</si>
  <si>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</si>
  <si>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</si>
  <si>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</si>
  <si>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</si>
  <si>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</si>
  <si>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</si>
  <si>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</si>
  <si>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</si>
  <si>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</si>
  <si>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</si>
  <si>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</si>
  <si>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</si>
  <si>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</si>
  <si>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</si>
  <si>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</si>
  <si>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</si>
  <si>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</si>
  <si>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</si>
  <si>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</si>
  <si>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</si>
  <si>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</si>
  <si>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</si>
  <si>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</si>
  <si>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</si>
  <si>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</si>
  <si>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</si>
  <si>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</si>
  <si>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</si>
  <si>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</si>
  <si>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</si>
  <si>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</si>
  <si>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</si>
  <si>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</si>
  <si>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</si>
  <si>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</si>
  <si>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</si>
  <si>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</si>
  <si>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</si>
  <si>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</si>
  <si>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</si>
  <si>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</si>
  <si>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</si>
  <si>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</si>
  <si>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</si>
  <si>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</si>
  <si>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</si>
  <si>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</si>
  <si>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</si>
  <si>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</si>
  <si>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</si>
  <si>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</si>
  <si>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</si>
  <si>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</si>
  <si>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</si>
  <si>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</si>
  <si>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</si>
  <si>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</si>
  <si>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</si>
  <si>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Abril de 2014</t>
  </si>
  <si>
    <t>TOTAL Res ENRE 91/15</t>
  </si>
  <si>
    <t>TOTAL</t>
  </si>
  <si>
    <t>Diferencia</t>
  </si>
  <si>
    <t>ANEXO X al Memorandum  D.T.E.E. N°      654 / 2015          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</si>
</sst>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41730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76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248452.8844980908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25225.73178647533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6333.524996069276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68030.66034728076</v>
      </c>
      <c r="K23" s="80">
        <f>J23*0.5</f>
        <v>34015.33017364038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11628.815571428573</v>
      </c>
      <c r="K24" s="80">
        <f>J24*0.5</f>
        <v>5814.407785714287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16353.9515942029</v>
      </c>
      <c r="K26" s="80">
        <f>J26*0.5</f>
        <v>8176.97579710145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20.25" thickBot="1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 thickTop="1">
      <c r="B28" s="34"/>
      <c r="C28" s="38"/>
      <c r="D28" s="38"/>
      <c r="G28" s="216" t="s">
        <v>77</v>
      </c>
      <c r="H28" s="217"/>
      <c r="I28" s="217"/>
      <c r="J28" s="47">
        <v>403665.01783696003</v>
      </c>
      <c r="K28" s="186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f>SUM(J17:K26)</f>
        <v>424032.2825500038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79</v>
      </c>
      <c r="H30" s="217"/>
      <c r="I30" s="217"/>
      <c r="J30" s="47">
        <f>+J29-J28</f>
        <v>20367.264713043754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 thickTop="1">
      <c r="B31" s="34"/>
      <c r="C31" s="38"/>
      <c r="D31" s="38"/>
      <c r="G31" s="210"/>
      <c r="H31" s="80"/>
      <c r="I31" s="80"/>
      <c r="J31" s="186"/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2" customFormat="1" ht="16.5" thickBot="1">
      <c r="B32" s="212" t="s">
        <v>75</v>
      </c>
      <c r="C32" s="48"/>
      <c r="D32" s="48"/>
      <c r="E32" s="49"/>
      <c r="F32" s="49"/>
      <c r="G32" s="49"/>
      <c r="H32" s="49"/>
      <c r="I32" s="49"/>
      <c r="J32" s="49"/>
      <c r="K32" s="49"/>
      <c r="L32" s="50"/>
      <c r="M32" s="23"/>
      <c r="N32" s="23"/>
      <c r="O32" s="51"/>
      <c r="P32" s="52"/>
      <c r="Q32" s="52"/>
      <c r="R32" s="53"/>
      <c r="S32" s="54"/>
      <c r="T32" s="23"/>
      <c r="U32" s="23"/>
    </row>
    <row r="33" spans="4:21" ht="13.5" thickTop="1">
      <c r="D33" s="3"/>
      <c r="G33" s="3"/>
      <c r="H33" s="3"/>
      <c r="I33" s="3"/>
      <c r="J33" s="3"/>
      <c r="K33" s="3"/>
      <c r="L33" s="3"/>
      <c r="M33" s="3"/>
      <c r="N33" s="3"/>
      <c r="O33" s="7"/>
      <c r="P33" s="55"/>
      <c r="Q33" s="55"/>
      <c r="R33" s="3"/>
      <c r="S33" s="56"/>
      <c r="T33" s="3"/>
      <c r="U33" s="3"/>
    </row>
    <row r="34" spans="4:21" ht="12.75">
      <c r="D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N36" s="3"/>
      <c r="O36" s="3"/>
      <c r="P36" s="3"/>
      <c r="Q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18:21" ht="12.75">
      <c r="R42" s="3"/>
      <c r="S42" s="3"/>
      <c r="T42" s="3"/>
      <c r="U42" s="3"/>
    </row>
    <row r="43" spans="18:21" ht="12.75">
      <c r="R43" s="3"/>
      <c r="S43" s="3"/>
      <c r="T43" s="3"/>
      <c r="U43" s="3"/>
    </row>
  </sheetData>
  <sheetProtection/>
  <mergeCells count="3">
    <mergeCell ref="G28:I28"/>
    <mergeCell ref="G29:I29"/>
    <mergeCell ref="G30:I3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4">
      <selection activeCell="P20" sqref="P20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 al Memorandum  D.T.E.E. N°      654 / 2015          .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Abril de 2014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44</v>
      </c>
      <c r="E14" s="227"/>
      <c r="F14" s="112"/>
      <c r="G14" s="229" t="s">
        <v>37</v>
      </c>
      <c r="H14" s="229"/>
      <c r="I14" s="229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30" t="s">
        <v>46</v>
      </c>
      <c r="E15" s="230"/>
      <c r="F15" s="112"/>
      <c r="G15" s="228" t="s">
        <v>47</v>
      </c>
      <c r="H15" s="228"/>
      <c r="I15" s="228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54</v>
      </c>
      <c r="D22" s="151" t="s">
        <v>63</v>
      </c>
      <c r="E22" s="152" t="s">
        <v>57</v>
      </c>
      <c r="F22" s="116"/>
      <c r="G22" s="178">
        <v>37089.64949975019</v>
      </c>
      <c r="H22" s="179">
        <v>22484.61050001217</v>
      </c>
      <c r="I22" s="180">
        <v>77981.83449642175</v>
      </c>
      <c r="J22" s="181"/>
      <c r="K22" s="182">
        <v>641405.8055554196</v>
      </c>
      <c r="L22" s="181"/>
      <c r="M22" s="182">
        <v>1854.350000002887</v>
      </c>
      <c r="N22" s="181"/>
      <c r="O22" s="182">
        <v>1607189.3624998538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21"/>
      <c r="D25" s="156" t="s">
        <v>55</v>
      </c>
      <c r="E25" s="150" t="s">
        <v>60</v>
      </c>
      <c r="F25" s="119"/>
      <c r="G25" s="125">
        <v>8</v>
      </c>
      <c r="H25" s="126">
        <v>7</v>
      </c>
      <c r="I25" s="103">
        <v>28</v>
      </c>
      <c r="J25" s="140"/>
      <c r="K25" s="133">
        <v>30</v>
      </c>
      <c r="L25" s="140"/>
      <c r="M25" s="133">
        <v>32</v>
      </c>
      <c r="N25" s="140"/>
      <c r="O25" s="133">
        <v>32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45</v>
      </c>
      <c r="D27" s="157" t="s">
        <v>24</v>
      </c>
      <c r="E27" s="158"/>
      <c r="F27" s="120"/>
      <c r="G27" s="127">
        <f>1-G22/G23/G24</f>
        <v>0.9985028365440608</v>
      </c>
      <c r="H27" s="128">
        <f>1-H22/H23/H24</f>
        <v>0.9979805378769089</v>
      </c>
      <c r="I27" s="129">
        <f>1-I22/I23/I24</f>
        <v>0.997420447435115</v>
      </c>
      <c r="J27" s="141"/>
      <c r="K27" s="104">
        <f>1-K22/K23/K24</f>
        <v>0.9936330573202757</v>
      </c>
      <c r="L27" s="141"/>
      <c r="M27" s="104">
        <f>1-M22/M23/M24</f>
        <v>0.9983331985042939</v>
      </c>
      <c r="N27" s="141"/>
      <c r="O27" s="104">
        <f>1-O22/O23/O24</f>
        <v>0.97698725552735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25</v>
      </c>
      <c r="E29" s="160" t="s">
        <v>61</v>
      </c>
      <c r="F29" s="120"/>
      <c r="G29" s="131">
        <f>+G25/G24*100</f>
        <v>0.2828854314002829</v>
      </c>
      <c r="H29" s="131">
        <f>+H25/H24*100</f>
        <v>0.5507474429583006</v>
      </c>
      <c r="I29" s="130">
        <f>+I25/I24*100</f>
        <v>0.8113590263691683</v>
      </c>
      <c r="J29" s="142"/>
      <c r="K29" s="105">
        <f>+K25/K24*100</f>
        <v>0.26086956521739135</v>
      </c>
      <c r="L29" s="142"/>
      <c r="M29" s="105">
        <f>+M25/M24</f>
        <v>0.25196850393700787</v>
      </c>
      <c r="N29" s="142"/>
      <c r="O29" s="105">
        <f>+O25/O24*100</f>
        <v>0.4013797428661022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73</v>
      </c>
      <c r="C32" s="195" t="s">
        <v>68</v>
      </c>
      <c r="D32" s="196"/>
      <c r="E32" s="197"/>
      <c r="F32" s="196"/>
      <c r="G32" s="198">
        <f>+(G27-G19)/(1-G19)</f>
        <v>0.8421878933341209</v>
      </c>
      <c r="H32" s="198">
        <f>+(H27-H19)/(1-H19)</f>
        <v>0.6896954328378714</v>
      </c>
      <c r="I32" s="198">
        <f>+(I27-I19)/(1-I19)</f>
        <v>0.1976508351835201</v>
      </c>
      <c r="J32" s="198"/>
      <c r="K32" s="198">
        <f>+(K27-K19)/(1-K19)</f>
        <v>0.2670723287988646</v>
      </c>
      <c r="L32" s="198"/>
      <c r="M32" s="198">
        <f>+(M27-M19)/(1-M19)</f>
        <v>-0.6819389462221425</v>
      </c>
      <c r="N32" s="198"/>
      <c r="O32" s="199">
        <f>+(O27-O19)/(1-O19)</f>
        <v>-0.398695950443684</v>
      </c>
      <c r="P32" s="190"/>
    </row>
    <row r="33" spans="1:16" s="191" customFormat="1" ht="19.5" customHeight="1" hidden="1">
      <c r="A33" s="189"/>
      <c r="B33" s="224"/>
      <c r="C33" s="200" t="s">
        <v>69</v>
      </c>
      <c r="D33" s="192"/>
      <c r="E33" s="193"/>
      <c r="F33" s="192"/>
      <c r="G33" s="194">
        <f>IF(G32&gt;0,G32,0)</f>
        <v>0.8421878933341209</v>
      </c>
      <c r="H33" s="194">
        <f aca="true" t="shared" si="0" ref="H33:O33">IF(H32&gt;0,H32,0)</f>
        <v>0.6896954328378714</v>
      </c>
      <c r="I33" s="194">
        <f t="shared" si="0"/>
        <v>0.1976508351835201</v>
      </c>
      <c r="J33" s="194"/>
      <c r="K33" s="194">
        <f t="shared" si="0"/>
        <v>0.2670723287988646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70</v>
      </c>
      <c r="D34" s="192"/>
      <c r="E34" s="193"/>
      <c r="F34" s="192"/>
      <c r="G34" s="194">
        <f>+(G20-G29)/G20</f>
        <v>0.5205331671181646</v>
      </c>
      <c r="H34" s="194">
        <f>+(H20-H29)/H20</f>
        <v>0.5038311324699996</v>
      </c>
      <c r="I34" s="194">
        <f>+(I20-I29)/I20</f>
        <v>0.18864097363083165</v>
      </c>
      <c r="J34" s="194"/>
      <c r="K34" s="194">
        <f>+(K20-K29)/K20</f>
        <v>0.4782608695652173</v>
      </c>
      <c r="L34" s="194"/>
      <c r="M34" s="194">
        <f>+(M20-M29)/M20</f>
        <v>0.6400449943757031</v>
      </c>
      <c r="N34" s="194"/>
      <c r="O34" s="201">
        <f>+(O20-O29)/O20</f>
        <v>0.4182902277302867</v>
      </c>
      <c r="P34" s="190"/>
    </row>
    <row r="35" spans="1:16" s="191" customFormat="1" ht="19.5" customHeight="1" hidden="1">
      <c r="A35" s="189"/>
      <c r="B35" s="224"/>
      <c r="C35" s="200" t="s">
        <v>71</v>
      </c>
      <c r="D35" s="192"/>
      <c r="E35" s="193"/>
      <c r="F35" s="192"/>
      <c r="G35" s="194">
        <f>+G34+G33</f>
        <v>1.3627210604522855</v>
      </c>
      <c r="H35" s="194">
        <f aca="true" t="shared" si="1" ref="H35:O35">+H34+H33</f>
        <v>1.193526565307871</v>
      </c>
      <c r="I35" s="194">
        <f t="shared" si="1"/>
        <v>0.38629180881435177</v>
      </c>
      <c r="J35" s="194"/>
      <c r="K35" s="194">
        <f t="shared" si="1"/>
        <v>0.7453331983640819</v>
      </c>
      <c r="L35" s="194"/>
      <c r="M35" s="194">
        <f t="shared" si="1"/>
        <v>0.6400449943757031</v>
      </c>
      <c r="N35" s="194"/>
      <c r="O35" s="201">
        <f t="shared" si="1"/>
        <v>0.4182902277302867</v>
      </c>
      <c r="P35" s="190"/>
    </row>
    <row r="36" spans="1:16" s="191" customFormat="1" ht="19.5" customHeight="1" hidden="1">
      <c r="A36" s="189"/>
      <c r="B36" s="224"/>
      <c r="C36" s="200" t="s">
        <v>69</v>
      </c>
      <c r="D36" s="192"/>
      <c r="E36" s="193"/>
      <c r="F36" s="192"/>
      <c r="G36" s="194">
        <f>IF(G35&gt;0,G35,0)</f>
        <v>1.3627210604522855</v>
      </c>
      <c r="H36" s="194">
        <f aca="true" t="shared" si="2" ref="H36:O36">IF(H35&gt;0,H35,0)</f>
        <v>1.193526565307871</v>
      </c>
      <c r="I36" s="194">
        <f t="shared" si="2"/>
        <v>0.38629180881435177</v>
      </c>
      <c r="J36" s="194"/>
      <c r="K36" s="194">
        <f t="shared" si="2"/>
        <v>0.7453331983640819</v>
      </c>
      <c r="L36" s="194"/>
      <c r="M36" s="194">
        <f t="shared" si="2"/>
        <v>0.6400449943757031</v>
      </c>
      <c r="N36" s="194"/>
      <c r="O36" s="201">
        <f t="shared" si="2"/>
        <v>0.4182902277302867</v>
      </c>
      <c r="P36" s="190"/>
    </row>
    <row r="37" spans="1:16" s="191" customFormat="1" ht="19.5" customHeight="1" hidden="1">
      <c r="A37" s="189"/>
      <c r="B37" s="224"/>
      <c r="C37" s="200" t="s">
        <v>72</v>
      </c>
      <c r="D37" s="192"/>
      <c r="E37" s="193"/>
      <c r="F37" s="192"/>
      <c r="G37" s="194">
        <f>+G36*G24*G18</f>
        <v>248452.8844980908</v>
      </c>
      <c r="H37" s="194">
        <f aca="true" t="shared" si="3" ref="H37:O37">+H36*H24*H18</f>
        <v>25225.73178647533</v>
      </c>
      <c r="I37" s="194">
        <f t="shared" si="3"/>
        <v>6333.524996069276</v>
      </c>
      <c r="J37" s="194"/>
      <c r="K37" s="194">
        <f t="shared" si="3"/>
        <v>68030.66034728076</v>
      </c>
      <c r="L37" s="194"/>
      <c r="M37" s="194">
        <f t="shared" si="3"/>
        <v>11628.815571428573</v>
      </c>
      <c r="N37" s="194"/>
      <c r="O37" s="201">
        <f t="shared" si="3"/>
        <v>16353.9515942029</v>
      </c>
      <c r="P37" s="190"/>
    </row>
    <row r="38" spans="1:16" s="191" customFormat="1" ht="19.5" customHeight="1" hidden="1" thickBot="1">
      <c r="A38" s="189"/>
      <c r="B38" s="224"/>
      <c r="C38" s="202" t="s">
        <v>69</v>
      </c>
      <c r="D38" s="203"/>
      <c r="E38" s="204"/>
      <c r="F38" s="203"/>
      <c r="G38" s="205">
        <f>IF(G37&gt;0,G37,0)</f>
        <v>248452.8844980908</v>
      </c>
      <c r="H38" s="205">
        <f aca="true" t="shared" si="4" ref="H38:O38">IF(H37&gt;0,H37,0)</f>
        <v>25225.73178647533</v>
      </c>
      <c r="I38" s="205">
        <f t="shared" si="4"/>
        <v>6333.524996069276</v>
      </c>
      <c r="J38" s="206"/>
      <c r="K38" s="205">
        <f t="shared" si="4"/>
        <v>68030.66034728076</v>
      </c>
      <c r="L38" s="206"/>
      <c r="M38" s="205">
        <f t="shared" si="4"/>
        <v>11628.815571428573</v>
      </c>
      <c r="N38" s="206"/>
      <c r="O38" s="207">
        <f t="shared" si="4"/>
        <v>16353.9515942029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26</v>
      </c>
      <c r="E41" s="226"/>
      <c r="F41" s="106"/>
      <c r="G41" s="108">
        <f>G38</f>
        <v>248452.8844980908</v>
      </c>
      <c r="H41" s="108">
        <f>H38</f>
        <v>25225.73178647533</v>
      </c>
      <c r="I41" s="108">
        <f>I38</f>
        <v>6333.524996069276</v>
      </c>
      <c r="J41" s="143"/>
      <c r="K41" s="108">
        <f>K38</f>
        <v>68030.66034728076</v>
      </c>
      <c r="L41" s="143"/>
      <c r="M41" s="108">
        <f>M38</f>
        <v>11628.815571428573</v>
      </c>
      <c r="N41" s="143"/>
      <c r="O41" s="108">
        <f>O38</f>
        <v>16353.9515942029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>
        <f>+TOTAL!B13</f>
        <v>41730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2014-06-10T12:29:20Z</cp:lastPrinted>
  <dcterms:created xsi:type="dcterms:W3CDTF">1998-04-21T14:04:37Z</dcterms:created>
  <dcterms:modified xsi:type="dcterms:W3CDTF">2016-07-06T15:55:15Z</dcterms:modified>
  <cp:category/>
  <cp:version/>
  <cp:contentType/>
  <cp:contentStatus/>
</cp:coreProperties>
</file>