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'TOTAL'!$A$1:$M$35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<sst xmlns="http://schemas.openxmlformats.org/spreadsheetml/2006/main" count="85" uniqueCount="81">
  <si>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</si>
  <si>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</si>
  <si>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</si>
  <si>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</si>
  <si>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</si>
  <si>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</si>
  <si>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</si>
  <si>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</si>
  <si>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</si>
  <si>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</si>
  <si>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</si>
  <si>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</si>
  <si>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</si>
  <si>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</si>
  <si>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</si>
  <si>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</si>
  <si>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</si>
  <si>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</si>
  <si>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</si>
  <si>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</si>
  <si>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</si>
  <si>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</si>
  <si>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</si>
  <si>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</si>
  <si>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</si>
  <si>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</si>
  <si>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</si>
  <si>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</si>
  <si>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</si>
  <si>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</si>
  <si>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</si>
  <si>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</si>
  <si>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</si>
  <si>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</si>
  <si>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</si>
  <si>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</si>
  <si>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</si>
  <si>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</si>
  <si>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</si>
  <si>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</si>
  <si>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</si>
  <si>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</si>
  <si>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</si>
  <si>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</si>
  <si>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</si>
  <si>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</si>
  <si>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</si>
  <si>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</si>
  <si>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</si>
  <si>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</si>
  <si>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</si>
  <si>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</si>
  <si>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</si>
  <si>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</si>
  <si>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</si>
  <si>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</si>
  <si>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</si>
  <si>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</si>
  <si>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</si>
  <si>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</si>
  <si>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</si>
  <si>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</si>
  <si>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</si>
  <si>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</si>
  <si>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</si>
  <si>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</si>
  <si>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</si>
  <si>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</si>
  <si>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</si>
  <si>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</si>
  <si>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</si>
  <si>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</si>
  <si>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</si>
  <si>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</si>
  <si>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</si>
  <si>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</si>
  <si>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Marzo de 2014</t>
  </si>
  <si>
    <t>TOTAL Res ENRE 91/15</t>
  </si>
  <si>
    <t>TOTAL</t>
  </si>
  <si>
    <t>Diferencia</t>
  </si>
  <si>
    <t>ANEXO IX al Memorandum  D.T.E.E. N°      654   /2015          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</si>
</sst>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41699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253015.35261413004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26543.787445087888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4265.786108040193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54114.444613511776</v>
      </c>
      <c r="K23" s="80">
        <f>J23*0.5</f>
        <v>27057.222306755888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12855.052714285715</v>
      </c>
      <c r="K24" s="80">
        <f>J24*0.5</f>
        <v>6427.526357142858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16353.9515942029</v>
      </c>
      <c r="K26" s="80">
        <f>J26*0.5</f>
        <v>8176.97579710145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20.25" thickBot="1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 thickTop="1">
      <c r="B28" s="34"/>
      <c r="C28" s="38"/>
      <c r="D28" s="38"/>
      <c r="G28" s="216" t="s">
        <v>77</v>
      </c>
      <c r="H28" s="217"/>
      <c r="I28" s="217"/>
      <c r="J28" s="47">
        <v>388442.8348372143</v>
      </c>
      <c r="K28" s="186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f>SUM(J17:K26)</f>
        <v>408810.0995502587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79</v>
      </c>
      <c r="H30" s="217"/>
      <c r="I30" s="217"/>
      <c r="J30" s="47">
        <f>+J29-J28</f>
        <v>20367.264713044395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 thickTop="1">
      <c r="B31" s="34"/>
      <c r="C31" s="38"/>
      <c r="D31" s="38"/>
      <c r="G31" s="210"/>
      <c r="H31" s="80"/>
      <c r="I31" s="80"/>
      <c r="J31" s="186"/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2" customFormat="1" ht="16.5" thickBot="1">
      <c r="B32" s="212" t="s">
        <v>75</v>
      </c>
      <c r="C32" s="48"/>
      <c r="D32" s="48"/>
      <c r="E32" s="49"/>
      <c r="F32" s="49"/>
      <c r="G32" s="49"/>
      <c r="H32" s="49"/>
      <c r="I32" s="49"/>
      <c r="J32" s="49"/>
      <c r="K32" s="49"/>
      <c r="L32" s="50"/>
      <c r="M32" s="23"/>
      <c r="N32" s="23"/>
      <c r="O32" s="51"/>
      <c r="P32" s="52"/>
      <c r="Q32" s="52"/>
      <c r="R32" s="53"/>
      <c r="S32" s="54"/>
      <c r="T32" s="23"/>
      <c r="U32" s="23"/>
    </row>
    <row r="33" spans="4:21" ht="13.5" thickTop="1">
      <c r="D33" s="3"/>
      <c r="G33" s="3"/>
      <c r="H33" s="3"/>
      <c r="I33" s="3"/>
      <c r="J33" s="3"/>
      <c r="K33" s="3"/>
      <c r="L33" s="3"/>
      <c r="M33" s="3"/>
      <c r="N33" s="3"/>
      <c r="O33" s="7"/>
      <c r="P33" s="55"/>
      <c r="Q33" s="55"/>
      <c r="R33" s="3"/>
      <c r="S33" s="56"/>
      <c r="T33" s="3"/>
      <c r="U33" s="3"/>
    </row>
    <row r="34" spans="4:21" ht="12.75">
      <c r="D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N36" s="3"/>
      <c r="O36" s="3"/>
      <c r="P36" s="3"/>
      <c r="Q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18:21" ht="12.75">
      <c r="R42" s="3"/>
      <c r="S42" s="3"/>
      <c r="T42" s="3"/>
      <c r="U42" s="3"/>
    </row>
    <row r="43" spans="18:21" ht="12.75">
      <c r="R43" s="3"/>
      <c r="S43" s="3"/>
      <c r="T43" s="3"/>
      <c r="U43" s="3"/>
    </row>
  </sheetData>
  <sheetProtection/>
  <mergeCells count="3">
    <mergeCell ref="G28:I28"/>
    <mergeCell ref="G29:I29"/>
    <mergeCell ref="G30:I3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P21" sqref="P2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7.4218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 654   /2015          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2" t="s">
        <v>37</v>
      </c>
      <c r="H14" s="222"/>
      <c r="I14" s="222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3" t="s">
        <v>46</v>
      </c>
      <c r="E15" s="223"/>
      <c r="F15" s="112"/>
      <c r="G15" s="218" t="s">
        <v>47</v>
      </c>
      <c r="H15" s="218"/>
      <c r="I15" s="21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0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1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31208.324499785133</v>
      </c>
      <c r="H22" s="179">
        <v>23101.893833341248</v>
      </c>
      <c r="I22" s="180">
        <v>78973.8008275362</v>
      </c>
      <c r="J22" s="181"/>
      <c r="K22" s="182">
        <v>759611.6388887021</v>
      </c>
      <c r="L22" s="181"/>
      <c r="M22" s="182">
        <v>1797.9166666691308</v>
      </c>
      <c r="N22" s="181"/>
      <c r="O22" s="182">
        <v>1542322.8777775236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8</v>
      </c>
      <c r="H25" s="126">
        <v>6</v>
      </c>
      <c r="I25" s="103">
        <v>32</v>
      </c>
      <c r="J25" s="140"/>
      <c r="K25" s="133">
        <v>31</v>
      </c>
      <c r="L25" s="140"/>
      <c r="M25" s="133">
        <v>26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0.9987402425314781</v>
      </c>
      <c r="H27" s="128">
        <f>1-H22/H23/H24</f>
        <v>0.9979250963867895</v>
      </c>
      <c r="I27" s="129">
        <f>1-I22/I23/I24</f>
        <v>0.997387634289461</v>
      </c>
      <c r="J27" s="141"/>
      <c r="K27" s="104">
        <f>1-K22/K23/K24</f>
        <v>0.9924596819645751</v>
      </c>
      <c r="L27" s="141"/>
      <c r="M27" s="104">
        <f>1-M22/M23/M24</f>
        <v>0.9983839241841324</v>
      </c>
      <c r="N27" s="141"/>
      <c r="O27" s="104">
        <f>1-O22/O23/O24</f>
        <v>0.9779160545056061</v>
      </c>
      <c r="P27" s="97"/>
    </row>
    <row r="28" spans="1:16" s="98" customFormat="1" ht="19.5" customHeight="1" thickBot="1" thickTop="1">
      <c r="A28" s="93"/>
      <c r="B28" s="94"/>
      <c r="C28" s="220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1"/>
      <c r="D29" s="159" t="s">
        <v>25</v>
      </c>
      <c r="E29" s="160" t="s">
        <v>61</v>
      </c>
      <c r="F29" s="120"/>
      <c r="G29" s="131">
        <f>+G25/G24*100</f>
        <v>0.2828854314002829</v>
      </c>
      <c r="H29" s="131">
        <f>+H25/H24*100</f>
        <v>0.47206923682140045</v>
      </c>
      <c r="I29" s="130">
        <f>+I25/I24*100</f>
        <v>0.9272674587076211</v>
      </c>
      <c r="J29" s="142"/>
      <c r="K29" s="105">
        <f>+K25/K24*100</f>
        <v>0.26956521739130435</v>
      </c>
      <c r="L29" s="142"/>
      <c r="M29" s="105">
        <f>+M25/M24</f>
        <v>0.2047244094488189</v>
      </c>
      <c r="N29" s="142"/>
      <c r="O29" s="105">
        <f>+O25/O24*100</f>
        <v>0.4013797428661022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0.8672122411171168</v>
      </c>
      <c r="H32" s="198">
        <f>+(H27-H19)/(1-H19)</f>
        <v>0.681176457711968</v>
      </c>
      <c r="I32" s="198">
        <f>+(I27-I19)/(1-I19)</f>
        <v>0.18744456903917636</v>
      </c>
      <c r="J32" s="198"/>
      <c r="K32" s="198">
        <f>+(K27-K19)/(1-K19)</f>
        <v>0.13199976569300387</v>
      </c>
      <c r="L32" s="198"/>
      <c r="M32" s="198">
        <f>+(M27-M19)/(1-M19)</f>
        <v>-0.6307525891702365</v>
      </c>
      <c r="N32" s="198"/>
      <c r="O32" s="199">
        <f>+(O27-O19)/(1-O19)</f>
        <v>-0.34224430161027075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0.8672122411171168</v>
      </c>
      <c r="H33" s="194">
        <f aca="true" t="shared" si="0" ref="H33:O33">IF(H32&gt;0,H32,0)</f>
        <v>0.681176457711968</v>
      </c>
      <c r="I33" s="194">
        <f t="shared" si="0"/>
        <v>0.18744456903917636</v>
      </c>
      <c r="J33" s="194"/>
      <c r="K33" s="194">
        <f t="shared" si="0"/>
        <v>0.13199976569300387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0.5205331671181646</v>
      </c>
      <c r="H34" s="194">
        <f>+(H20-H29)/H20</f>
        <v>0.5747123992599996</v>
      </c>
      <c r="I34" s="194">
        <f>+(I20-I29)/I20</f>
        <v>0.07273254129237894</v>
      </c>
      <c r="J34" s="194"/>
      <c r="K34" s="194">
        <f>+(K20-K29)/K20</f>
        <v>0.4608695652173913</v>
      </c>
      <c r="L34" s="194"/>
      <c r="M34" s="194">
        <f>+(M20-M29)/M20</f>
        <v>0.7075365579302587</v>
      </c>
      <c r="N34" s="194"/>
      <c r="O34" s="201">
        <f>+(O20-O29)/O20</f>
        <v>0.4182902277302867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1.3877454082352814</v>
      </c>
      <c r="H35" s="194">
        <f aca="true" t="shared" si="1" ref="H35:O35">+H34+H33</f>
        <v>1.2558888569719677</v>
      </c>
      <c r="I35" s="194">
        <f t="shared" si="1"/>
        <v>0.26017711033155533</v>
      </c>
      <c r="J35" s="194"/>
      <c r="K35" s="194">
        <f t="shared" si="1"/>
        <v>0.5928693309103952</v>
      </c>
      <c r="L35" s="194"/>
      <c r="M35" s="194">
        <f t="shared" si="1"/>
        <v>0.7075365579302587</v>
      </c>
      <c r="N35" s="194"/>
      <c r="O35" s="201">
        <f t="shared" si="1"/>
        <v>0.4182902277302867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1.3877454082352814</v>
      </c>
      <c r="H36" s="194">
        <f aca="true" t="shared" si="2" ref="H36:O36">IF(H35&gt;0,H35,0)</f>
        <v>1.2558888569719677</v>
      </c>
      <c r="I36" s="194">
        <f t="shared" si="2"/>
        <v>0.26017711033155533</v>
      </c>
      <c r="J36" s="194"/>
      <c r="K36" s="194">
        <f t="shared" si="2"/>
        <v>0.5928693309103952</v>
      </c>
      <c r="L36" s="194"/>
      <c r="M36" s="194">
        <f t="shared" si="2"/>
        <v>0.7075365579302587</v>
      </c>
      <c r="N36" s="194"/>
      <c r="O36" s="201">
        <f t="shared" si="2"/>
        <v>0.4182902277302867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253015.35261413004</v>
      </c>
      <c r="H37" s="194">
        <f aca="true" t="shared" si="3" ref="H37:O37">+H36*H24*H18</f>
        <v>26543.787445087888</v>
      </c>
      <c r="I37" s="194">
        <f t="shared" si="3"/>
        <v>4265.786108040193</v>
      </c>
      <c r="J37" s="194"/>
      <c r="K37" s="194">
        <f t="shared" si="3"/>
        <v>54114.444613511776</v>
      </c>
      <c r="L37" s="194"/>
      <c r="M37" s="194">
        <f t="shared" si="3"/>
        <v>12855.052714285715</v>
      </c>
      <c r="N37" s="194"/>
      <c r="O37" s="201">
        <f t="shared" si="3"/>
        <v>16353.9515942029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253015.35261413004</v>
      </c>
      <c r="H38" s="205">
        <f aca="true" t="shared" si="4" ref="H38:O38">IF(H37&gt;0,H37,0)</f>
        <v>26543.787445087888</v>
      </c>
      <c r="I38" s="205">
        <f t="shared" si="4"/>
        <v>4265.786108040193</v>
      </c>
      <c r="J38" s="206"/>
      <c r="K38" s="205">
        <f t="shared" si="4"/>
        <v>54114.444613511776</v>
      </c>
      <c r="L38" s="206"/>
      <c r="M38" s="205">
        <f t="shared" si="4"/>
        <v>12855.052714285715</v>
      </c>
      <c r="N38" s="206"/>
      <c r="O38" s="207">
        <f t="shared" si="4"/>
        <v>16353.9515942029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253015.35261413004</v>
      </c>
      <c r="H41" s="108">
        <f>H38</f>
        <v>26543.787445087888</v>
      </c>
      <c r="I41" s="108">
        <f>I38</f>
        <v>4265.786108040193</v>
      </c>
      <c r="J41" s="143"/>
      <c r="K41" s="108">
        <f>K38</f>
        <v>54114.444613511776</v>
      </c>
      <c r="L41" s="143"/>
      <c r="M41" s="108">
        <f>M38</f>
        <v>12855.052714285715</v>
      </c>
      <c r="N41" s="143"/>
      <c r="O41" s="108">
        <f>O38</f>
        <v>16353.9515942029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41699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G15:I15"/>
    <mergeCell ref="C27:C29"/>
    <mergeCell ref="G14:I14"/>
    <mergeCell ref="D15:E15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2014-06-10T12:26:31Z</cp:lastPrinted>
  <dcterms:created xsi:type="dcterms:W3CDTF">1998-04-21T14:04:37Z</dcterms:created>
  <dcterms:modified xsi:type="dcterms:W3CDTF">2016-07-06T15:54:53Z</dcterms:modified>
  <cp:category/>
  <cp:version/>
  <cp:contentType/>
  <cp:contentStatus/>
</cp:coreProperties>
</file>