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607" activeTab="0"/>
  </bookViews>
  <sheets>
    <sheet name="TOT-0213" sheetId="1" r:id="rId1"/>
    <sheet name="LI-02 (1)" sheetId="2" r:id="rId2"/>
    <sheet name="LI-02 (2)" sheetId="3" r:id="rId3"/>
    <sheet name="LI-02 (3)" sheetId="4" r:id="rId4"/>
    <sheet name="T-02 (1)" sheetId="5" r:id="rId5"/>
    <sheet name="SA-02 (1)" sheetId="6" r:id="rId6"/>
    <sheet name="TASA FALLA" sheetId="7" r:id="rId7"/>
  </sheets>
  <externalReferences>
    <externalReference r:id="rId10"/>
  </externalReferences>
  <definedNames>
    <definedName name="_xlnm.Print_Area" localSheetId="6">'TASA FALLA'!$A$1:$V$168</definedName>
    <definedName name="DD" localSheetId="6">'TASA FALLA'!DD</definedName>
    <definedName name="DD">[0]!DD</definedName>
    <definedName name="DDD" localSheetId="6">'TASA FALLA'!DDD</definedName>
    <definedName name="DDD">[0]!DDD</definedName>
    <definedName name="DISTROCUYO" localSheetId="6">'TASA FALLA'!DISTROCUYO</definedName>
    <definedName name="DISTROCUYO">[0]!DISTROCUYO</definedName>
    <definedName name="INICIO" localSheetId="6">'TASA FALLA'!INICIO</definedName>
    <definedName name="INICIO">[0]!INICIO</definedName>
    <definedName name="INICIOTI" localSheetId="6">'TASA FALLA'!INICIOTI</definedName>
    <definedName name="INICIOTI">[0]!INICIOTI</definedName>
    <definedName name="LINEAS" localSheetId="6">'TASA FALLA'!LINEAS</definedName>
    <definedName name="LINEAS">[0]!LINEAS</definedName>
    <definedName name="NAME_L" localSheetId="6">'TASA FALLA'!NAME_L</definedName>
    <definedName name="NAME_L">[0]!NAME_L</definedName>
    <definedName name="NAME_L_TI" localSheetId="6">'TASA FALLA'!NAME_L_TI</definedName>
    <definedName name="NAME_L_TI">[0]!NAME_L_TI</definedName>
    <definedName name="QITBA">#REF!</definedName>
    <definedName name="TRANSNOA" localSheetId="6">'TASA FALLA'!TRANSNOA</definedName>
    <definedName name="TRANSNOA">[0]!TRANSNOA</definedName>
    <definedName name="XX" localSheetId="6">'TASA FALLA'!XX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<sst xmlns="http://schemas.openxmlformats.org/spreadsheetml/2006/main" count="746" uniqueCount="191">
  <si>
    <t>TRANSBA S.A.</t>
  </si>
  <si>
    <t>LÍNEAS</t>
  </si>
  <si>
    <t>CLASE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</si>
  <si>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</si>
  <si>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</si>
  <si>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</si>
  <si>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</si>
  <si>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</si>
  <si>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</si>
  <si>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</si>
  <si>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</si>
  <si>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</si>
  <si>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</si>
  <si>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</si>
  <si>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</si>
  <si>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</si>
  <si>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</si>
  <si>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</si>
  <si>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</si>
  <si>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</si>
  <si>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</si>
  <si>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</si>
  <si>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</si>
  <si>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</si>
  <si>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</si>
  <si>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</si>
  <si>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</si>
  <si>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</si>
  <si>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</si>
  <si>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</si>
  <si>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</si>
  <si>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</si>
  <si>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</si>
  <si>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</si>
  <si>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</si>
  <si>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</si>
  <si>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</si>
  <si>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</si>
  <si>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</si>
  <si>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</si>
  <si>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</si>
  <si>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</si>
  <si>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</si>
  <si>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</si>
  <si>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</si>
  <si>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</si>
  <si>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</si>
  <si>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</si>
  <si>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</si>
  <si>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</si>
  <si>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</si>
  <si>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</si>
  <si>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</si>
  <si>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</si>
  <si>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</si>
  <si>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PRESTADOR DE LA FUNCIÓN TÉCNICA DE TRANSPORTE DE ENERGÍA ELÉCTRICA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</si>
  <si>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</si>
  <si>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</si>
  <si>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</si>
  <si>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</si>
  <si>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</si>
  <si>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</si>
  <si>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</si>
  <si>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</si>
  <si>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</si>
  <si>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INDISP</t>
  </si>
  <si>
    <t>ID EQUIPO</t>
  </si>
  <si>
    <t>Desde el 01 al 28 de febrero de 2013</t>
  </si>
  <si>
    <t>BAHIA BLANCA - PRINGLES</t>
  </si>
  <si>
    <t>C</t>
  </si>
  <si>
    <t>P</t>
  </si>
  <si>
    <t>SI</t>
  </si>
  <si>
    <t>0,000</t>
  </si>
  <si>
    <t>BAHIA BLANCA - NORTE II</t>
  </si>
  <si>
    <t>ZARATE - ATUCHA I</t>
  </si>
  <si>
    <t>F</t>
  </si>
  <si>
    <t>NUEVA CAMPANA - SIDERCA 1</t>
  </si>
  <si>
    <t>NUEVA CAMPANA - SIDERCA 2</t>
  </si>
  <si>
    <t>PERGAMINO - ARRECIFES</t>
  </si>
  <si>
    <t>B</t>
  </si>
  <si>
    <t>C. DE PATAGONES - VIEDMA</t>
  </si>
  <si>
    <t>BRAGADO - CHIVILCOY</t>
  </si>
  <si>
    <t>S. A. ARECO - LUJAN</t>
  </si>
  <si>
    <t>BRAGADO - CHACABUCO</t>
  </si>
  <si>
    <t>PERGAMINO - ROJAS</t>
  </si>
  <si>
    <t>ROJAS - JUNIN</t>
  </si>
  <si>
    <t>PETROQ. BAHIA BLANCA - URBANA BB</t>
  </si>
  <si>
    <t>SAN PEDRO - PAPEL PRENSA</t>
  </si>
  <si>
    <t>BARADERO - PAPEL PRENSA</t>
  </si>
  <si>
    <t>URBANA BB - C. PIEDRABUENA</t>
  </si>
  <si>
    <t>OLAVARRIA - HENDERSON</t>
  </si>
  <si>
    <t>OLAVARRIA VIEJA - OLAVARRIA</t>
  </si>
  <si>
    <t>CARLOS CASARES - 9 DE JULIO</t>
  </si>
  <si>
    <t>C. SARMIENTO - S. A. ARECO</t>
  </si>
  <si>
    <t>P. LURO - C. PATAGONES</t>
  </si>
  <si>
    <t>BAHIA BLANCA - PETROQ. BAHIA BLANCA 1</t>
  </si>
  <si>
    <t>PIGUE - GUATRACHE</t>
  </si>
  <si>
    <t>BAHIA BLANCA - PETROQ. BAHIA BLANCA 3</t>
  </si>
  <si>
    <t>NUEVA CAMPANA - PRAXAIR</t>
  </si>
  <si>
    <t>JUNIN - IMSA</t>
  </si>
  <si>
    <t>SALADILLO - LAS FLORES</t>
  </si>
  <si>
    <t>DORREGO</t>
  </si>
  <si>
    <t>Trafo 2</t>
  </si>
  <si>
    <t>132/33/13,2</t>
  </si>
  <si>
    <t>LAS ARMAS</t>
  </si>
  <si>
    <t>Trafo</t>
  </si>
  <si>
    <t>33/13,2</t>
  </si>
  <si>
    <t>CARLOS CASARES</t>
  </si>
  <si>
    <t>66/13,2</t>
  </si>
  <si>
    <t>Trafo 1</t>
  </si>
  <si>
    <t>TORNQUIST</t>
  </si>
  <si>
    <t>OLAVARRIA VIEJA</t>
  </si>
  <si>
    <t>T2OA</t>
  </si>
  <si>
    <t>ARRECIFES</t>
  </si>
  <si>
    <t>MONTE</t>
  </si>
  <si>
    <t>PAPEL PRENSA</t>
  </si>
  <si>
    <t>TANDIL</t>
  </si>
  <si>
    <t>T3TD</t>
  </si>
  <si>
    <t>LUJAN II</t>
  </si>
  <si>
    <t>BALCARCE</t>
  </si>
  <si>
    <t>PETROQUIMICA</t>
  </si>
  <si>
    <t>VILLA LIA</t>
  </si>
  <si>
    <t>Autotrafo</t>
  </si>
  <si>
    <t>220/132/13,2</t>
  </si>
  <si>
    <t>CAMPANA</t>
  </si>
  <si>
    <t>T1TD</t>
  </si>
  <si>
    <t>LINCOLN</t>
  </si>
  <si>
    <t>Alimentador 5 a LINCOLN</t>
  </si>
  <si>
    <t>LAPRIDA</t>
  </si>
  <si>
    <t>Alimentador a LAMADRID</t>
  </si>
  <si>
    <t>JUNIN</t>
  </si>
  <si>
    <t>Alimentador a VIAMONTE</t>
  </si>
  <si>
    <t>CHIVILCOY</t>
  </si>
  <si>
    <t>Alimentador 1 a CHIVILCOY</t>
  </si>
  <si>
    <t>PRAXAIR</t>
  </si>
  <si>
    <t>Alimentador a PRAXAIR</t>
  </si>
  <si>
    <t>SALADILLO</t>
  </si>
  <si>
    <t>Alimentador a 25 de MAYO</t>
  </si>
  <si>
    <t>Alimentador 1 PAPEL TORNQUIST</t>
  </si>
  <si>
    <t>Alimentador 2 PAPEL TORNQUIST</t>
  </si>
  <si>
    <t>Alimentador 7 a CHIVILCOY</t>
  </si>
  <si>
    <t>CHASCOMUS</t>
  </si>
  <si>
    <t>Alimentador 8 a CHASCOMUS</t>
  </si>
  <si>
    <t>PUNTA ALTA</t>
  </si>
  <si>
    <t>Alimentador a P.S. GRUNBEIN 1</t>
  </si>
  <si>
    <t>G.CHAVES</t>
  </si>
  <si>
    <t>Alimentador 1 a TRES ARROYOS</t>
  </si>
  <si>
    <t>Alimentador 4 a LA SOFÍA</t>
  </si>
  <si>
    <t>Alimentador a LAS TOSCAS</t>
  </si>
  <si>
    <t>Alimentador 1 RURAL</t>
  </si>
  <si>
    <t>Línea a P.PRENSA terna 1</t>
  </si>
  <si>
    <t>Línea a P.PRENSA terna 2</t>
  </si>
  <si>
    <t>Interr. Trafo 1 a SAN PEDRO</t>
  </si>
  <si>
    <t>Alimentador a CARGILL</t>
  </si>
  <si>
    <t>SALTO BA</t>
  </si>
  <si>
    <t>ALIMENTADOR 2 A ARRECIFES</t>
  </si>
  <si>
    <t>Alimentador 4 a DE LA GARMA</t>
  </si>
  <si>
    <t>OLAVARRIA</t>
  </si>
  <si>
    <t>SALIDA C.T. OLAVARRIA</t>
  </si>
  <si>
    <t>Alimentador 3 a  GONZALEZ CHAVES</t>
  </si>
  <si>
    <t>TORNQUIST - BAHIA BLANCA</t>
  </si>
  <si>
    <t>PIGUE - TORNQUIST</t>
  </si>
  <si>
    <t>PIGUE - BAHIA BLANCA</t>
  </si>
  <si>
    <t>1524/1440</t>
  </si>
  <si>
    <t>257796b</t>
  </si>
  <si>
    <t>CNL. DORREGO - MONTE HERMOSO</t>
  </si>
  <si>
    <t>132/13,2/13,2</t>
  </si>
  <si>
    <t>66/33</t>
  </si>
  <si>
    <t>TRAFO 4</t>
  </si>
  <si>
    <t>66/33/13,2</t>
  </si>
  <si>
    <t>Alimentador 1</t>
  </si>
  <si>
    <t>Valores remuneratorios según Res. PEN N° 1460/05- Acuerdo Instrumental del Acta Acuerdo</t>
  </si>
  <si>
    <t>P - PROGRAMADA  ; F - FORZADA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</si>
  <si>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</si>
  <si>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 xml:space="preserve"> </t>
  </si>
  <si>
    <t>TOTAL DE PENALIZACIONES A APLICAR</t>
  </si>
  <si>
    <t>3*</t>
  </si>
  <si>
    <t>*</t>
  </si>
  <si>
    <t>Terceros</t>
  </si>
  <si>
    <t>73*</t>
  </si>
  <si>
    <t>SISTEMA DE TRANSPORTE DE ENERGÍA ELÉCTRICA POR DISTRIBUCIÓN TRONCAL</t>
  </si>
  <si>
    <t>INDISPONIBILIDADES FORZADAS DE LÍNEAS - TASA DE FALLA</t>
  </si>
  <si>
    <t>Codigo</t>
  </si>
  <si>
    <t xml:space="preserve">Longitud Total </t>
  </si>
  <si>
    <t>km</t>
  </si>
  <si>
    <t xml:space="preserve">Indisponibilidades Forzadas </t>
  </si>
  <si>
    <t xml:space="preserve">TASA DE FALLA </t>
  </si>
  <si>
    <t>TASA DE FALLA</t>
  </si>
  <si>
    <t>SALIDAS x AÑO / 100 km</t>
  </si>
  <si>
    <t>Tasa de falla correspondiente al mes de febrero de 2013</t>
  </si>
  <si>
    <t>ANEXO III al Memorándum  D.T.E.E.  N°  335/2014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</si>
</sst>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00_)"/>
    <numFmt numFmtId="178" formatCode="0.0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0.0\ \k\V"/>
    <numFmt numFmtId="184" formatCode="0.00\ &quot;km&quot;"/>
    <numFmt numFmtId="185" formatCode="0.00\ &quot;MVA&quot;"/>
    <numFmt numFmtId="186" formatCode="0.0"/>
    <numFmt numFmtId="187" formatCode="dd/mm/yy"/>
    <numFmt numFmtId="188" formatCode="mmm\-yyyy"/>
    <numFmt numFmtId="189" formatCode="dd\-mm\-yy"/>
    <numFmt numFmtId="190" formatCode="mmmm\ d\,\ yyyy"/>
    <numFmt numFmtId="191" formatCode="#,##0.00000"/>
    <numFmt numFmtId="192" formatCode="#,##0;[Red]#,##0"/>
    <numFmt numFmtId="193" formatCode="#,##0.000000"/>
  </numFmts>
  <fonts count="91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24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b/>
      <u val="single"/>
      <sz val="12"/>
      <name val="Arial"/>
      <family val="0"/>
    </font>
    <font>
      <sz val="12"/>
      <name val="MS Sans Serif"/>
      <family val="2"/>
    </font>
    <font>
      <sz val="14"/>
      <name val="MS Sans Serif"/>
      <family val="0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2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4" fillId="4" borderId="0" applyNumberFormat="0" applyBorder="0" applyAlignment="0" applyProtection="0"/>
    <xf numFmtId="0" fontId="65" fillId="16" borderId="1" applyNumberFormat="0" applyAlignment="0" applyProtection="0"/>
    <xf numFmtId="0" fontId="66" fillId="1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21" borderId="0" applyNumberFormat="0" applyBorder="0" applyAlignment="0" applyProtection="0"/>
    <xf numFmtId="0" fontId="69" fillId="7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72" fillId="16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8" fillId="0" borderId="8" applyNumberFormat="0" applyFill="0" applyAlignment="0" applyProtection="0"/>
    <xf numFmtId="0" fontId="78" fillId="0" borderId="9" applyNumberFormat="0" applyFill="0" applyAlignment="0" applyProtection="0"/>
  </cellStyleXfs>
  <cellXfs count="522">
    <xf numFmtId="0" fontId="0" fillId="0" borderId="0" xfId="0" applyAlignment="1">
      <alignment/>
    </xf>
    <xf numFmtId="0" fontId="6" fillId="0" borderId="0" xfId="56" applyFont="1">
      <alignment/>
      <protection/>
    </xf>
    <xf numFmtId="0" fontId="6" fillId="0" borderId="0" xfId="56" applyFont="1" applyFill="1" applyBorder="1">
      <alignment/>
      <protection/>
    </xf>
    <xf numFmtId="0" fontId="8" fillId="0" borderId="0" xfId="56" applyFont="1">
      <alignment/>
      <protection/>
    </xf>
    <xf numFmtId="0" fontId="8" fillId="0" borderId="0" xfId="56" applyFont="1" applyAlignment="1">
      <alignment horizontal="centerContinuous"/>
      <protection/>
    </xf>
    <xf numFmtId="0" fontId="1" fillId="0" borderId="0" xfId="56">
      <alignment/>
      <protection/>
    </xf>
    <xf numFmtId="0" fontId="6" fillId="0" borderId="0" xfId="56" applyFont="1" applyAlignment="1">
      <alignment horizontal="centerContinuous"/>
      <protection/>
    </xf>
    <xf numFmtId="0" fontId="6" fillId="0" borderId="0" xfId="56" applyFont="1" applyBorder="1">
      <alignment/>
      <protection/>
    </xf>
    <xf numFmtId="0" fontId="4" fillId="0" borderId="0" xfId="56" applyFont="1" applyFill="1" applyBorder="1" applyAlignment="1" applyProtection="1">
      <alignment horizontal="centerContinuous"/>
      <protection/>
    </xf>
    <xf numFmtId="0" fontId="10" fillId="0" borderId="0" xfId="56" applyFont="1">
      <alignment/>
      <protection/>
    </xf>
    <xf numFmtId="0" fontId="11" fillId="0" borderId="0" xfId="56" applyFont="1">
      <alignment/>
      <protection/>
    </xf>
    <xf numFmtId="0" fontId="13" fillId="0" borderId="10" xfId="56" applyFont="1" applyBorder="1" applyAlignment="1">
      <alignment horizontal="centerContinuous"/>
      <protection/>
    </xf>
    <xf numFmtId="0" fontId="13" fillId="0" borderId="0" xfId="56" applyFont="1" applyBorder="1" applyAlignment="1">
      <alignment horizontal="centerContinuous"/>
      <protection/>
    </xf>
    <xf numFmtId="0" fontId="6" fillId="0" borderId="10" xfId="56" applyFont="1" applyBorder="1">
      <alignment/>
      <protection/>
    </xf>
    <xf numFmtId="0" fontId="6" fillId="0" borderId="11" xfId="56" applyFont="1" applyBorder="1">
      <alignment/>
      <protection/>
    </xf>
    <xf numFmtId="0" fontId="6" fillId="0" borderId="0" xfId="56" applyFont="1" applyBorder="1" applyAlignment="1">
      <alignment horizontal="center"/>
      <protection/>
    </xf>
    <xf numFmtId="0" fontId="9" fillId="0" borderId="0" xfId="56" applyFont="1" applyAlignment="1" applyProtection="1">
      <alignment horizontal="centerContinuous"/>
      <protection locked="0"/>
    </xf>
    <xf numFmtId="0" fontId="12" fillId="0" borderId="0" xfId="56" applyFont="1" applyAlignment="1" applyProtection="1">
      <alignment horizontal="centerContinuous"/>
      <protection locked="0"/>
    </xf>
    <xf numFmtId="0" fontId="4" fillId="0" borderId="0" xfId="56" applyFont="1" applyBorder="1" applyAlignment="1" applyProtection="1">
      <alignment horizontal="centerContinuous"/>
      <protection/>
    </xf>
    <xf numFmtId="0" fontId="6" fillId="0" borderId="12" xfId="56" applyFont="1" applyBorder="1">
      <alignment/>
      <protection/>
    </xf>
    <xf numFmtId="0" fontId="6" fillId="0" borderId="13" xfId="56" applyFont="1" applyBorder="1">
      <alignment/>
      <protection/>
    </xf>
    <xf numFmtId="0" fontId="6" fillId="0" borderId="14" xfId="56" applyFont="1" applyBorder="1">
      <alignment/>
      <protection/>
    </xf>
    <xf numFmtId="0" fontId="15" fillId="0" borderId="0" xfId="56" applyFont="1">
      <alignment/>
      <protection/>
    </xf>
    <xf numFmtId="0" fontId="15" fillId="0" borderId="10" xfId="56" applyFont="1" applyBorder="1">
      <alignment/>
      <protection/>
    </xf>
    <xf numFmtId="0" fontId="16" fillId="0" borderId="0" xfId="56" applyFont="1" applyBorder="1">
      <alignment/>
      <protection/>
    </xf>
    <xf numFmtId="0" fontId="15" fillId="0" borderId="0" xfId="56" applyFont="1" applyBorder="1">
      <alignment/>
      <protection/>
    </xf>
    <xf numFmtId="0" fontId="15" fillId="0" borderId="11" xfId="56" applyFont="1" applyBorder="1">
      <alignment/>
      <protection/>
    </xf>
    <xf numFmtId="0" fontId="3" fillId="0" borderId="0" xfId="56" applyFont="1" applyBorder="1">
      <alignment/>
      <protection/>
    </xf>
    <xf numFmtId="0" fontId="13" fillId="0" borderId="0" xfId="56" applyFont="1" applyFill="1" applyBorder="1" applyAlignment="1" applyProtection="1">
      <alignment horizontal="centerContinuous"/>
      <protection locked="0"/>
    </xf>
    <xf numFmtId="0" fontId="13" fillId="0" borderId="0" xfId="56" applyFont="1" applyAlignment="1">
      <alignment horizontal="centerContinuous"/>
      <protection/>
    </xf>
    <xf numFmtId="0" fontId="13" fillId="0" borderId="0" xfId="56" applyFont="1" applyBorder="1" applyAlignment="1" applyProtection="1">
      <alignment horizontal="centerContinuous"/>
      <protection/>
    </xf>
    <xf numFmtId="0" fontId="13" fillId="0" borderId="11" xfId="56" applyFont="1" applyBorder="1" applyAlignment="1">
      <alignment horizontal="centerContinuous"/>
      <protection/>
    </xf>
    <xf numFmtId="0" fontId="12" fillId="0" borderId="0" xfId="56" applyFont="1" applyBorder="1">
      <alignment/>
      <protection/>
    </xf>
    <xf numFmtId="0" fontId="3" fillId="0" borderId="0" xfId="56" applyFont="1" applyBorder="1" applyProtection="1">
      <alignment/>
      <protection/>
    </xf>
    <xf numFmtId="0" fontId="6" fillId="0" borderId="0" xfId="56" applyFont="1" applyBorder="1" applyProtection="1">
      <alignment/>
      <protection/>
    </xf>
    <xf numFmtId="0" fontId="1" fillId="0" borderId="15" xfId="56" applyFont="1" applyBorder="1" applyAlignment="1" applyProtection="1">
      <alignment horizontal="center"/>
      <protection/>
    </xf>
    <xf numFmtId="175" fontId="1" fillId="0" borderId="15" xfId="56" applyNumberFormat="1" applyFont="1" applyBorder="1" applyAlignment="1">
      <alignment horizontal="centerContinuous"/>
      <protection/>
    </xf>
    <xf numFmtId="0" fontId="3" fillId="0" borderId="16" xfId="56" applyFont="1" applyBorder="1" applyAlignment="1" applyProtection="1">
      <alignment horizontal="centerContinuous"/>
      <protection/>
    </xf>
    <xf numFmtId="0" fontId="3" fillId="0" borderId="0" xfId="56" applyFont="1" applyBorder="1" applyAlignment="1" applyProtection="1">
      <alignment/>
      <protection/>
    </xf>
    <xf numFmtId="0" fontId="1" fillId="0" borderId="0" xfId="56" applyFont="1" applyBorder="1" applyAlignment="1">
      <alignment horizontal="right"/>
      <protection/>
    </xf>
    <xf numFmtId="0" fontId="1" fillId="0" borderId="0" xfId="56" applyFont="1" applyBorder="1" applyAlignment="1" applyProtection="1">
      <alignment horizontal="center"/>
      <protection locked="0"/>
    </xf>
    <xf numFmtId="0" fontId="1" fillId="0" borderId="0" xfId="56" applyFont="1" applyAlignment="1" applyProtection="1">
      <alignment/>
      <protection/>
    </xf>
    <xf numFmtId="171" fontId="6" fillId="0" borderId="16" xfId="56" applyNumberFormat="1" applyFont="1" applyBorder="1" applyAlignment="1">
      <alignment horizontal="centerContinuous"/>
      <protection/>
    </xf>
    <xf numFmtId="171" fontId="6" fillId="0" borderId="0" xfId="56" applyNumberFormat="1" applyFont="1" applyBorder="1" applyAlignment="1">
      <alignment/>
      <protection/>
    </xf>
    <xf numFmtId="0" fontId="1" fillId="0" borderId="0" xfId="56" applyFont="1" applyAlignment="1">
      <alignment horizontal="right"/>
      <protection/>
    </xf>
    <xf numFmtId="0" fontId="6" fillId="0" borderId="0" xfId="56" applyFont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/>
      <protection/>
    </xf>
    <xf numFmtId="0" fontId="17" fillId="0" borderId="17" xfId="56" applyFont="1" applyBorder="1" applyAlignment="1" applyProtection="1">
      <alignment horizontal="center" vertical="center"/>
      <protection/>
    </xf>
    <xf numFmtId="0" fontId="17" fillId="0" borderId="17" xfId="56" applyFont="1" applyBorder="1" applyAlignment="1" applyProtection="1">
      <alignment horizontal="center" vertical="center" wrapText="1"/>
      <protection/>
    </xf>
    <xf numFmtId="0" fontId="18" fillId="16" borderId="17" xfId="56" applyFont="1" applyFill="1" applyBorder="1" applyAlignment="1" applyProtection="1">
      <alignment horizontal="center" vertical="center"/>
      <protection/>
    </xf>
    <xf numFmtId="0" fontId="20" fillId="24" borderId="17" xfId="56" applyFont="1" applyFill="1" applyBorder="1" applyAlignment="1" applyProtection="1">
      <alignment horizontal="center" vertical="center" wrapText="1"/>
      <protection/>
    </xf>
    <xf numFmtId="0" fontId="21" fillId="25" borderId="17" xfId="56" applyFont="1" applyFill="1" applyBorder="1" applyAlignment="1">
      <alignment horizontal="center" vertical="center" wrapText="1"/>
      <protection/>
    </xf>
    <xf numFmtId="0" fontId="22" fillId="26" borderId="17" xfId="56" applyFont="1" applyFill="1" applyBorder="1" applyAlignment="1">
      <alignment horizontal="center" vertical="center" wrapText="1"/>
      <protection/>
    </xf>
    <xf numFmtId="0" fontId="23" fillId="16" borderId="15" xfId="56" applyFont="1" applyFill="1" applyBorder="1" applyAlignment="1" applyProtection="1">
      <alignment horizontal="centerContinuous" vertical="center" wrapText="1"/>
      <protection/>
    </xf>
    <xf numFmtId="0" fontId="24" fillId="16" borderId="18" xfId="56" applyFont="1" applyFill="1" applyBorder="1" applyAlignment="1">
      <alignment horizontal="centerContinuous"/>
      <protection/>
    </xf>
    <xf numFmtId="0" fontId="23" fillId="16" borderId="16" xfId="56" applyFont="1" applyFill="1" applyBorder="1" applyAlignment="1">
      <alignment horizontal="centerContinuous" vertical="center"/>
      <protection/>
    </xf>
    <xf numFmtId="0" fontId="21" fillId="6" borderId="15" xfId="56" applyFont="1" applyFill="1" applyBorder="1" applyAlignment="1" applyProtection="1">
      <alignment horizontal="centerContinuous" vertical="center" wrapText="1"/>
      <protection/>
    </xf>
    <xf numFmtId="0" fontId="21" fillId="6" borderId="18" xfId="56" applyFont="1" applyFill="1" applyBorder="1" applyAlignment="1">
      <alignment horizontal="centerContinuous" vertical="center"/>
      <protection/>
    </xf>
    <xf numFmtId="0" fontId="21" fillId="6" borderId="16" xfId="56" applyFont="1" applyFill="1" applyBorder="1" applyAlignment="1">
      <alignment horizontal="centerContinuous" vertical="center"/>
      <protection/>
    </xf>
    <xf numFmtId="0" fontId="25" fillId="4" borderId="17" xfId="56" applyFont="1" applyFill="1" applyBorder="1" applyAlignment="1">
      <alignment horizontal="center" vertical="center" wrapText="1"/>
      <protection/>
    </xf>
    <xf numFmtId="0" fontId="26" fillId="21" borderId="17" xfId="56" applyFont="1" applyFill="1" applyBorder="1" applyAlignment="1">
      <alignment horizontal="center" vertical="center" wrapText="1"/>
      <protection/>
    </xf>
    <xf numFmtId="0" fontId="17" fillId="0" borderId="17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19" xfId="56" applyFont="1" applyBorder="1" applyProtection="1">
      <alignment/>
      <protection locked="0"/>
    </xf>
    <xf numFmtId="0" fontId="6" fillId="0" borderId="19" xfId="56" applyFont="1" applyBorder="1" applyAlignment="1" applyProtection="1">
      <alignment horizontal="center"/>
      <protection locked="0"/>
    </xf>
    <xf numFmtId="0" fontId="27" fillId="16" borderId="19" xfId="56" applyFont="1" applyFill="1" applyBorder="1" applyProtection="1">
      <alignment/>
      <protection locked="0"/>
    </xf>
    <xf numFmtId="0" fontId="6" fillId="0" borderId="19" xfId="56" applyFont="1" applyBorder="1" applyAlignment="1">
      <alignment horizontal="center"/>
      <protection/>
    </xf>
    <xf numFmtId="0" fontId="28" fillId="24" borderId="19" xfId="56" applyFont="1" applyFill="1" applyBorder="1" applyProtection="1">
      <alignment/>
      <protection locked="0"/>
    </xf>
    <xf numFmtId="0" fontId="29" fillId="25" borderId="19" xfId="56" applyFont="1" applyFill="1" applyBorder="1" applyProtection="1">
      <alignment/>
      <protection locked="0"/>
    </xf>
    <xf numFmtId="0" fontId="30" fillId="26" borderId="19" xfId="56" applyFont="1" applyFill="1" applyBorder="1" applyProtection="1">
      <alignment/>
      <protection locked="0"/>
    </xf>
    <xf numFmtId="0" fontId="31" fillId="16" borderId="19" xfId="56" applyFont="1" applyFill="1" applyBorder="1" applyAlignment="1" applyProtection="1">
      <alignment horizontal="center"/>
      <protection locked="0"/>
    </xf>
    <xf numFmtId="0" fontId="31" fillId="16" borderId="19" xfId="56" applyFont="1" applyFill="1" applyBorder="1" applyProtection="1">
      <alignment/>
      <protection locked="0"/>
    </xf>
    <xf numFmtId="0" fontId="29" fillId="6" borderId="19" xfId="56" applyFont="1" applyFill="1" applyBorder="1" applyProtection="1">
      <alignment/>
      <protection locked="0"/>
    </xf>
    <xf numFmtId="0" fontId="32" fillId="4" borderId="19" xfId="56" applyFont="1" applyFill="1" applyBorder="1" applyProtection="1">
      <alignment/>
      <protection locked="0"/>
    </xf>
    <xf numFmtId="0" fontId="33" fillId="21" borderId="19" xfId="56" applyFont="1" applyFill="1" applyBorder="1" applyProtection="1">
      <alignment/>
      <protection locked="0"/>
    </xf>
    <xf numFmtId="176" fontId="34" fillId="0" borderId="19" xfId="56" applyNumberFormat="1" applyFont="1" applyBorder="1" applyAlignment="1">
      <alignment horizontal="right"/>
      <protection/>
    </xf>
    <xf numFmtId="0" fontId="6" fillId="0" borderId="20" xfId="56" applyFont="1" applyBorder="1" applyProtection="1">
      <alignment/>
      <protection locked="0"/>
    </xf>
    <xf numFmtId="0" fontId="6" fillId="0" borderId="21" xfId="56" applyFont="1" applyBorder="1" applyAlignment="1" applyProtection="1">
      <alignment horizontal="center"/>
      <protection locked="0"/>
    </xf>
    <xf numFmtId="0" fontId="27" fillId="16" borderId="20" xfId="56" applyFont="1" applyFill="1" applyBorder="1" applyProtection="1">
      <alignment/>
      <protection locked="0"/>
    </xf>
    <xf numFmtId="0" fontId="6" fillId="0" borderId="20" xfId="56" applyFont="1" applyBorder="1" applyAlignment="1" applyProtection="1">
      <alignment horizontal="center"/>
      <protection locked="0"/>
    </xf>
    <xf numFmtId="0" fontId="6" fillId="0" borderId="20" xfId="56" applyFont="1" applyBorder="1" applyAlignment="1">
      <alignment horizontal="center"/>
      <protection/>
    </xf>
    <xf numFmtId="0" fontId="28" fillId="24" borderId="20" xfId="56" applyFont="1" applyFill="1" applyBorder="1" applyProtection="1">
      <alignment/>
      <protection locked="0"/>
    </xf>
    <xf numFmtId="0" fontId="29" fillId="25" borderId="20" xfId="56" applyFont="1" applyFill="1" applyBorder="1" applyProtection="1">
      <alignment/>
      <protection locked="0"/>
    </xf>
    <xf numFmtId="0" fontId="30" fillId="26" borderId="20" xfId="56" applyFont="1" applyFill="1" applyBorder="1" applyProtection="1">
      <alignment/>
      <protection locked="0"/>
    </xf>
    <xf numFmtId="0" fontId="31" fillId="16" borderId="20" xfId="56" applyFont="1" applyFill="1" applyBorder="1" applyAlignment="1" applyProtection="1">
      <alignment horizontal="center"/>
      <protection locked="0"/>
    </xf>
    <xf numFmtId="0" fontId="31" fillId="16" borderId="20" xfId="56" applyFont="1" applyFill="1" applyBorder="1" applyProtection="1">
      <alignment/>
      <protection locked="0"/>
    </xf>
    <xf numFmtId="0" fontId="29" fillId="6" borderId="20" xfId="56" applyFont="1" applyFill="1" applyBorder="1" applyProtection="1">
      <alignment/>
      <protection locked="0"/>
    </xf>
    <xf numFmtId="0" fontId="32" fillId="4" borderId="20" xfId="56" applyFont="1" applyFill="1" applyBorder="1" applyProtection="1">
      <alignment/>
      <protection locked="0"/>
    </xf>
    <xf numFmtId="0" fontId="33" fillId="21" borderId="20" xfId="56" applyFont="1" applyFill="1" applyBorder="1" applyProtection="1">
      <alignment/>
      <protection locked="0"/>
    </xf>
    <xf numFmtId="0" fontId="34" fillId="0" borderId="20" xfId="56" applyFont="1" applyBorder="1" applyAlignment="1">
      <alignment horizontal="center"/>
      <protection/>
    </xf>
    <xf numFmtId="2" fontId="6" fillId="0" borderId="21" xfId="56" applyNumberFormat="1" applyFont="1" applyBorder="1" applyAlignment="1" applyProtection="1">
      <alignment horizontal="center"/>
      <protection locked="0"/>
    </xf>
    <xf numFmtId="2" fontId="6" fillId="0" borderId="20" xfId="56" applyNumberFormat="1" applyFont="1" applyBorder="1" applyAlignment="1" applyProtection="1">
      <alignment horizontal="center"/>
      <protection locked="0"/>
    </xf>
    <xf numFmtId="172" fontId="27" fillId="16" borderId="20" xfId="56" applyNumberFormat="1" applyFont="1" applyFill="1" applyBorder="1" applyAlignment="1" applyProtection="1">
      <alignment horizontal="center"/>
      <protection locked="0"/>
    </xf>
    <xf numFmtId="22" fontId="6" fillId="0" borderId="20" xfId="56" applyNumberFormat="1" applyFont="1" applyBorder="1" applyAlignment="1" applyProtection="1">
      <alignment horizontal="center"/>
      <protection locked="0"/>
    </xf>
    <xf numFmtId="2" fontId="6" fillId="0" borderId="20" xfId="56" applyNumberFormat="1" applyFont="1" applyBorder="1" applyAlignment="1" applyProtection="1">
      <alignment horizontal="center"/>
      <protection/>
    </xf>
    <xf numFmtId="1" fontId="6" fillId="0" borderId="20" xfId="56" applyNumberFormat="1" applyFont="1" applyBorder="1" applyAlignment="1" applyProtection="1">
      <alignment horizontal="center"/>
      <protection/>
    </xf>
    <xf numFmtId="172" fontId="6" fillId="0" borderId="20" xfId="56" applyNumberFormat="1" applyFont="1" applyBorder="1" applyAlignment="1" applyProtection="1">
      <alignment horizontal="center"/>
      <protection locked="0"/>
    </xf>
    <xf numFmtId="172" fontId="28" fillId="24" borderId="20" xfId="56" applyNumberFormat="1" applyFont="1" applyFill="1" applyBorder="1" applyAlignment="1" applyProtection="1" quotePrefix="1">
      <alignment horizontal="center"/>
      <protection locked="0"/>
    </xf>
    <xf numFmtId="2" fontId="29" fillId="25" borderId="20" xfId="56" applyNumberFormat="1" applyFont="1" applyFill="1" applyBorder="1" applyAlignment="1" applyProtection="1">
      <alignment horizontal="center"/>
      <protection locked="0"/>
    </xf>
    <xf numFmtId="2" fontId="30" fillId="26" borderId="20" xfId="56" applyNumberFormat="1" applyFont="1" applyFill="1" applyBorder="1" applyAlignment="1" applyProtection="1">
      <alignment horizontal="center"/>
      <protection locked="0"/>
    </xf>
    <xf numFmtId="172" fontId="31" fillId="16" borderId="20" xfId="56" applyNumberFormat="1" applyFont="1" applyFill="1" applyBorder="1" applyAlignment="1" applyProtection="1" quotePrefix="1">
      <alignment horizontal="center"/>
      <protection locked="0"/>
    </xf>
    <xf numFmtId="4" fontId="31" fillId="16" borderId="20" xfId="56" applyNumberFormat="1" applyFont="1" applyFill="1" applyBorder="1" applyAlignment="1" applyProtection="1">
      <alignment horizontal="center"/>
      <protection locked="0"/>
    </xf>
    <xf numFmtId="172" fontId="29" fillId="6" borderId="20" xfId="56" applyNumberFormat="1" applyFont="1" applyFill="1" applyBorder="1" applyAlignment="1" applyProtection="1" quotePrefix="1">
      <alignment horizontal="center"/>
      <protection locked="0"/>
    </xf>
    <xf numFmtId="4" fontId="29" fillId="6" borderId="20" xfId="56" applyNumberFormat="1" applyFont="1" applyFill="1" applyBorder="1" applyAlignment="1" applyProtection="1">
      <alignment horizontal="center"/>
      <protection locked="0"/>
    </xf>
    <xf numFmtId="4" fontId="32" fillId="4" borderId="20" xfId="56" applyNumberFormat="1" applyFont="1" applyFill="1" applyBorder="1" applyAlignment="1" applyProtection="1">
      <alignment horizontal="center"/>
      <protection locked="0"/>
    </xf>
    <xf numFmtId="4" fontId="33" fillId="21" borderId="20" xfId="56" applyNumberFormat="1" applyFont="1" applyFill="1" applyBorder="1" applyAlignment="1" applyProtection="1">
      <alignment horizontal="center"/>
      <protection locked="0"/>
    </xf>
    <xf numFmtId="4" fontId="34" fillId="0" borderId="20" xfId="56" applyNumberFormat="1" applyFont="1" applyBorder="1" applyAlignment="1">
      <alignment horizontal="right"/>
      <protection/>
    </xf>
    <xf numFmtId="2" fontId="6" fillId="0" borderId="11" xfId="56" applyNumberFormat="1" applyFont="1" applyBorder="1">
      <alignment/>
      <protection/>
    </xf>
    <xf numFmtId="0" fontId="6" fillId="0" borderId="10" xfId="56" applyFont="1" applyBorder="1" applyAlignment="1">
      <alignment horizontal="center"/>
      <protection/>
    </xf>
    <xf numFmtId="0" fontId="6" fillId="0" borderId="22" xfId="56" applyFont="1" applyBorder="1" applyAlignment="1" applyProtection="1">
      <alignment horizontal="center"/>
      <protection locked="0"/>
    </xf>
    <xf numFmtId="172" fontId="6" fillId="0" borderId="22" xfId="56" applyNumberFormat="1" applyFont="1" applyBorder="1" applyAlignment="1" applyProtection="1">
      <alignment horizontal="center"/>
      <protection/>
    </xf>
    <xf numFmtId="172" fontId="27" fillId="16" borderId="22" xfId="56" applyNumberFormat="1" applyFont="1" applyFill="1" applyBorder="1" applyAlignment="1" applyProtection="1">
      <alignment horizontal="center"/>
      <protection/>
    </xf>
    <xf numFmtId="7" fontId="34" fillId="0" borderId="23" xfId="56" applyNumberFormat="1" applyFont="1" applyBorder="1" applyAlignment="1">
      <alignment horizontal="center"/>
      <protection/>
    </xf>
    <xf numFmtId="0" fontId="36" fillId="0" borderId="0" xfId="56" applyFont="1" applyBorder="1" applyAlignment="1" applyProtection="1">
      <alignment horizontal="left"/>
      <protection/>
    </xf>
    <xf numFmtId="0" fontId="6" fillId="0" borderId="0" xfId="56" applyFont="1" applyBorder="1" applyAlignment="1" applyProtection="1">
      <alignment horizontal="center"/>
      <protection/>
    </xf>
    <xf numFmtId="2" fontId="6" fillId="0" borderId="0" xfId="56" applyNumberFormat="1" applyFont="1" applyBorder="1" applyAlignment="1" applyProtection="1">
      <alignment horizontal="center"/>
      <protection/>
    </xf>
    <xf numFmtId="172" fontId="6" fillId="0" borderId="0" xfId="56" applyNumberFormat="1" applyFont="1" applyBorder="1" applyAlignment="1" applyProtection="1">
      <alignment horizontal="center"/>
      <protection/>
    </xf>
    <xf numFmtId="172" fontId="6" fillId="0" borderId="0" xfId="56" applyNumberFormat="1" applyFont="1" applyBorder="1" applyAlignment="1" applyProtection="1" quotePrefix="1">
      <alignment horizontal="center"/>
      <protection/>
    </xf>
    <xf numFmtId="2" fontId="29" fillId="25" borderId="17" xfId="56" applyNumberFormat="1" applyFont="1" applyFill="1" applyBorder="1" applyAlignment="1">
      <alignment horizontal="center"/>
      <protection/>
    </xf>
    <xf numFmtId="2" fontId="30" fillId="26" borderId="17" xfId="56" applyNumberFormat="1" applyFont="1" applyFill="1" applyBorder="1" applyAlignment="1">
      <alignment horizontal="center"/>
      <protection/>
    </xf>
    <xf numFmtId="172" fontId="31" fillId="16" borderId="17" xfId="56" applyNumberFormat="1" applyFont="1" applyFill="1" applyBorder="1" applyAlignment="1" applyProtection="1" quotePrefix="1">
      <alignment horizontal="center"/>
      <protection/>
    </xf>
    <xf numFmtId="172" fontId="29" fillId="6" borderId="17" xfId="56" applyNumberFormat="1" applyFont="1" applyFill="1" applyBorder="1" applyAlignment="1" applyProtection="1" quotePrefix="1">
      <alignment horizontal="center"/>
      <protection/>
    </xf>
    <xf numFmtId="172" fontId="32" fillId="4" borderId="17" xfId="56" applyNumberFormat="1" applyFont="1" applyFill="1" applyBorder="1" applyAlignment="1" applyProtection="1" quotePrefix="1">
      <alignment horizontal="center"/>
      <protection/>
    </xf>
    <xf numFmtId="172" fontId="33" fillId="21" borderId="17" xfId="56" applyNumberFormat="1" applyFont="1" applyFill="1" applyBorder="1" applyAlignment="1" applyProtection="1" quotePrefix="1">
      <alignment horizontal="center"/>
      <protection/>
    </xf>
    <xf numFmtId="4" fontId="7" fillId="0" borderId="0" xfId="56" applyNumberFormat="1" applyFont="1" applyBorder="1" applyAlignment="1">
      <alignment horizontal="center"/>
      <protection/>
    </xf>
    <xf numFmtId="2" fontId="6" fillId="0" borderId="11" xfId="56" applyNumberFormat="1" applyFont="1" applyBorder="1" applyAlignment="1">
      <alignment horizontal="center"/>
      <protection/>
    </xf>
    <xf numFmtId="0" fontId="35" fillId="0" borderId="0" xfId="56" applyFont="1">
      <alignment/>
      <protection/>
    </xf>
    <xf numFmtId="0" fontId="35" fillId="0" borderId="10" xfId="56" applyFont="1" applyBorder="1">
      <alignment/>
      <protection/>
    </xf>
    <xf numFmtId="0" fontId="35" fillId="0" borderId="0" xfId="56" applyFont="1" applyBorder="1" applyAlignment="1">
      <alignment horizontal="center"/>
      <protection/>
    </xf>
    <xf numFmtId="0" fontId="36" fillId="0" borderId="0" xfId="56" applyFont="1" applyBorder="1" applyAlignment="1" applyProtection="1">
      <alignment horizontal="left" vertical="top"/>
      <protection/>
    </xf>
    <xf numFmtId="0" fontId="35" fillId="0" borderId="0" xfId="56" applyFont="1" applyBorder="1" applyAlignment="1" applyProtection="1">
      <alignment horizontal="center"/>
      <protection/>
    </xf>
    <xf numFmtId="2" fontId="35" fillId="0" borderId="0" xfId="56" applyNumberFormat="1" applyFont="1" applyBorder="1" applyAlignment="1" applyProtection="1">
      <alignment horizontal="center"/>
      <protection/>
    </xf>
    <xf numFmtId="172" fontId="35" fillId="0" borderId="0" xfId="56" applyNumberFormat="1" applyFont="1" applyBorder="1" applyAlignment="1" applyProtection="1">
      <alignment horizontal="center"/>
      <protection/>
    </xf>
    <xf numFmtId="172" fontId="35" fillId="0" borderId="0" xfId="56" applyNumberFormat="1" applyFont="1" applyBorder="1" applyAlignment="1" applyProtection="1" quotePrefix="1">
      <alignment horizontal="center"/>
      <protection/>
    </xf>
    <xf numFmtId="2" fontId="37" fillId="0" borderId="0" xfId="56" applyNumberFormat="1" applyFont="1" applyBorder="1" applyAlignment="1">
      <alignment horizontal="center"/>
      <protection/>
    </xf>
    <xf numFmtId="172" fontId="38" fillId="0" borderId="0" xfId="56" applyNumberFormat="1" applyFont="1" applyBorder="1" applyAlignment="1" applyProtection="1" quotePrefix="1">
      <alignment horizontal="center"/>
      <protection/>
    </xf>
    <xf numFmtId="4" fontId="38" fillId="0" borderId="0" xfId="56" applyNumberFormat="1" applyFont="1" applyBorder="1" applyAlignment="1">
      <alignment horizontal="center"/>
      <protection/>
    </xf>
    <xf numFmtId="8" fontId="39" fillId="0" borderId="0" xfId="56" applyNumberFormat="1" applyFont="1" applyBorder="1" applyAlignment="1" applyProtection="1">
      <alignment horizontal="right"/>
      <protection locked="0"/>
    </xf>
    <xf numFmtId="2" fontId="35" fillId="0" borderId="11" xfId="56" applyNumberFormat="1" applyFont="1" applyBorder="1" applyAlignment="1">
      <alignment horizontal="center"/>
      <protection/>
    </xf>
    <xf numFmtId="0" fontId="6" fillId="0" borderId="24" xfId="56" applyFont="1" applyBorder="1">
      <alignment/>
      <protection/>
    </xf>
    <xf numFmtId="0" fontId="6" fillId="0" borderId="25" xfId="56" applyFont="1" applyBorder="1">
      <alignment/>
      <protection/>
    </xf>
    <xf numFmtId="0" fontId="6" fillId="0" borderId="26" xfId="56" applyFont="1" applyBorder="1">
      <alignment/>
      <protection/>
    </xf>
    <xf numFmtId="0" fontId="1" fillId="0" borderId="0" xfId="56" applyBorder="1">
      <alignment/>
      <protection/>
    </xf>
    <xf numFmtId="0" fontId="8" fillId="0" borderId="0" xfId="56" applyFont="1" applyFill="1">
      <alignment/>
      <protection/>
    </xf>
    <xf numFmtId="0" fontId="8" fillId="0" borderId="0" xfId="56" applyFont="1" applyFill="1" applyAlignment="1">
      <alignment horizontal="centerContinuous"/>
      <protection/>
    </xf>
    <xf numFmtId="0" fontId="6" fillId="0" borderId="0" xfId="56" applyFont="1" applyFill="1" applyAlignment="1">
      <alignment horizontal="centerContinuous"/>
      <protection/>
    </xf>
    <xf numFmtId="0" fontId="10" fillId="0" borderId="0" xfId="56" applyFont="1" applyFill="1" applyAlignment="1">
      <alignment horizontal="centerContinuous"/>
      <protection/>
    </xf>
    <xf numFmtId="0" fontId="10" fillId="0" borderId="0" xfId="56" applyFont="1" applyFill="1">
      <alignment/>
      <protection/>
    </xf>
    <xf numFmtId="0" fontId="6" fillId="0" borderId="0" xfId="56" applyFont="1" applyFill="1">
      <alignment/>
      <protection/>
    </xf>
    <xf numFmtId="0" fontId="6" fillId="0" borderId="12" xfId="56" applyFont="1" applyFill="1" applyBorder="1">
      <alignment/>
      <protection/>
    </xf>
    <xf numFmtId="0" fontId="6" fillId="0" borderId="13" xfId="56" applyFont="1" applyFill="1" applyBorder="1">
      <alignment/>
      <protection/>
    </xf>
    <xf numFmtId="0" fontId="6" fillId="0" borderId="14" xfId="56" applyFont="1" applyFill="1" applyBorder="1">
      <alignment/>
      <protection/>
    </xf>
    <xf numFmtId="0" fontId="15" fillId="0" borderId="10" xfId="56" applyFont="1" applyFill="1" applyBorder="1">
      <alignment/>
      <protection/>
    </xf>
    <xf numFmtId="0" fontId="15" fillId="0" borderId="0" xfId="56" applyFont="1" applyFill="1" applyBorder="1">
      <alignment/>
      <protection/>
    </xf>
    <xf numFmtId="0" fontId="16" fillId="0" borderId="0" xfId="56" applyFont="1" applyFill="1" applyBorder="1">
      <alignment/>
      <protection/>
    </xf>
    <xf numFmtId="0" fontId="15" fillId="0" borderId="0" xfId="56" applyFont="1" applyFill="1">
      <alignment/>
      <protection/>
    </xf>
    <xf numFmtId="0" fontId="15" fillId="0" borderId="11" xfId="56" applyFont="1" applyFill="1" applyBorder="1">
      <alignment/>
      <protection/>
    </xf>
    <xf numFmtId="0" fontId="6" fillId="0" borderId="10" xfId="56" applyFont="1" applyFill="1" applyBorder="1">
      <alignment/>
      <protection/>
    </xf>
    <xf numFmtId="0" fontId="6" fillId="0" borderId="11" xfId="56" applyFont="1" applyFill="1" applyBorder="1">
      <alignment/>
      <protection/>
    </xf>
    <xf numFmtId="0" fontId="3" fillId="0" borderId="0" xfId="56" applyFont="1" applyFill="1" applyBorder="1">
      <alignment/>
      <protection/>
    </xf>
    <xf numFmtId="0" fontId="16" fillId="0" borderId="0" xfId="56" applyFont="1" applyFill="1">
      <alignment/>
      <protection/>
    </xf>
    <xf numFmtId="0" fontId="15" fillId="0" borderId="0" xfId="56" applyFont="1" applyFill="1" applyBorder="1" applyProtection="1">
      <alignment/>
      <protection/>
    </xf>
    <xf numFmtId="0" fontId="6" fillId="0" borderId="0" xfId="56" applyFont="1" applyFill="1" applyBorder="1" applyAlignment="1" applyProtection="1">
      <alignment horizontal="left"/>
      <protection/>
    </xf>
    <xf numFmtId="168" fontId="6" fillId="0" borderId="0" xfId="56" applyNumberFormat="1" applyFont="1" applyFill="1" applyBorder="1" applyProtection="1">
      <alignment/>
      <protection/>
    </xf>
    <xf numFmtId="0" fontId="6" fillId="0" borderId="0" xfId="56" applyFont="1" applyFill="1" applyBorder="1" applyProtection="1">
      <alignment/>
      <protection/>
    </xf>
    <xf numFmtId="0" fontId="13" fillId="0" borderId="10" xfId="56" applyFont="1" applyFill="1" applyBorder="1" applyAlignment="1">
      <alignment horizontal="centerContinuous"/>
      <protection/>
    </xf>
    <xf numFmtId="0" fontId="13" fillId="0" borderId="0" xfId="56" applyFont="1" applyFill="1" applyBorder="1" applyAlignment="1">
      <alignment horizontal="centerContinuous"/>
      <protection/>
    </xf>
    <xf numFmtId="0" fontId="13" fillId="0" borderId="11" xfId="56" applyFont="1" applyFill="1" applyBorder="1" applyAlignment="1">
      <alignment horizontal="centerContinuous"/>
      <protection/>
    </xf>
    <xf numFmtId="0" fontId="6" fillId="0" borderId="0" xfId="56" applyFont="1" applyFill="1" applyBorder="1" applyAlignment="1">
      <alignment horizontal="center"/>
      <protection/>
    </xf>
    <xf numFmtId="0" fontId="14" fillId="0" borderId="0" xfId="56" applyFont="1" applyFill="1" applyBorder="1" applyAlignment="1">
      <alignment horizontal="left"/>
      <protection/>
    </xf>
    <xf numFmtId="0" fontId="1" fillId="0" borderId="15" xfId="56" applyFont="1" applyFill="1" applyBorder="1" applyAlignment="1" applyProtection="1">
      <alignment horizontal="left"/>
      <protection/>
    </xf>
    <xf numFmtId="0" fontId="1" fillId="0" borderId="27" xfId="56" applyFont="1" applyFill="1" applyBorder="1" applyAlignment="1" applyProtection="1">
      <alignment horizontal="center"/>
      <protection/>
    </xf>
    <xf numFmtId="0" fontId="1" fillId="0" borderId="27" xfId="56" applyFont="1" applyFill="1" applyBorder="1">
      <alignment/>
      <protection/>
    </xf>
    <xf numFmtId="0" fontId="1" fillId="0" borderId="15" xfId="56" applyFont="1" applyFill="1" applyBorder="1" applyAlignment="1" applyProtection="1" quotePrefix="1">
      <alignment horizontal="left"/>
      <protection/>
    </xf>
    <xf numFmtId="0" fontId="1" fillId="0" borderId="18" xfId="56" applyFont="1" applyFill="1" applyBorder="1" applyAlignment="1" applyProtection="1">
      <alignment horizontal="center"/>
      <protection/>
    </xf>
    <xf numFmtId="168" fontId="1" fillId="0" borderId="17" xfId="56" applyNumberFormat="1" applyFont="1" applyFill="1" applyBorder="1" applyAlignment="1" applyProtection="1">
      <alignment horizontal="center"/>
      <protection/>
    </xf>
    <xf numFmtId="0" fontId="6" fillId="0" borderId="0" xfId="56" applyFont="1" applyAlignment="1" applyProtection="1">
      <alignment/>
      <protection/>
    </xf>
    <xf numFmtId="22" fontId="6" fillId="0" borderId="0" xfId="56" applyNumberFormat="1" applyFont="1" applyFill="1" applyBorder="1">
      <alignment/>
      <protection/>
    </xf>
    <xf numFmtId="0" fontId="6" fillId="0" borderId="0" xfId="56" applyFont="1" applyAlignment="1">
      <alignment vertical="center"/>
      <protection/>
    </xf>
    <xf numFmtId="0" fontId="6" fillId="0" borderId="10" xfId="56" applyFont="1" applyFill="1" applyBorder="1" applyAlignment="1">
      <alignment vertical="center"/>
      <protection/>
    </xf>
    <xf numFmtId="0" fontId="17" fillId="0" borderId="17" xfId="56" applyFont="1" applyFill="1" applyBorder="1" applyAlignment="1" applyProtection="1">
      <alignment horizontal="center" vertical="center" wrapText="1"/>
      <protection/>
    </xf>
    <xf numFmtId="0" fontId="17" fillId="0" borderId="17" xfId="56" applyFont="1" applyFill="1" applyBorder="1" applyAlignment="1" applyProtection="1">
      <alignment horizontal="center" vertical="center"/>
      <protection/>
    </xf>
    <xf numFmtId="0" fontId="17" fillId="0" borderId="17" xfId="56" applyFont="1" applyFill="1" applyBorder="1" applyAlignment="1" applyProtection="1" quotePrefix="1">
      <alignment horizontal="center" vertical="center" wrapText="1"/>
      <protection/>
    </xf>
    <xf numFmtId="0" fontId="17" fillId="0" borderId="17" xfId="56" applyFont="1" applyFill="1" applyBorder="1" applyAlignment="1">
      <alignment horizontal="center" vertical="center" wrapText="1"/>
      <protection/>
    </xf>
    <xf numFmtId="0" fontId="18" fillId="16" borderId="17" xfId="56" applyFont="1" applyFill="1" applyBorder="1" applyAlignment="1" applyProtection="1">
      <alignment horizontal="center" vertical="center"/>
      <protection/>
    </xf>
    <xf numFmtId="0" fontId="26" fillId="21" borderId="17" xfId="56" applyFont="1" applyFill="1" applyBorder="1" applyAlignment="1" applyProtection="1">
      <alignment horizontal="center" vertical="center"/>
      <protection/>
    </xf>
    <xf numFmtId="0" fontId="21" fillId="6" borderId="17" xfId="56" applyFont="1" applyFill="1" applyBorder="1" applyAlignment="1">
      <alignment horizontal="center" vertical="center" wrapText="1"/>
      <protection/>
    </xf>
    <xf numFmtId="0" fontId="20" fillId="27" borderId="17" xfId="56" applyFont="1" applyFill="1" applyBorder="1" applyAlignment="1">
      <alignment horizontal="center" vertical="center" wrapText="1"/>
      <protection/>
    </xf>
    <xf numFmtId="0" fontId="20" fillId="24" borderId="15" xfId="56" applyFont="1" applyFill="1" applyBorder="1" applyAlignment="1" applyProtection="1">
      <alignment horizontal="centerContinuous" vertical="center" wrapText="1"/>
      <protection/>
    </xf>
    <xf numFmtId="0" fontId="20" fillId="24" borderId="16" xfId="56" applyFont="1" applyFill="1" applyBorder="1" applyAlignment="1">
      <alignment horizontal="centerContinuous" vertical="center"/>
      <protection/>
    </xf>
    <xf numFmtId="0" fontId="40" fillId="28" borderId="15" xfId="56" applyFont="1" applyFill="1" applyBorder="1" applyAlignment="1" applyProtection="1">
      <alignment horizontal="centerContinuous" vertical="center" wrapText="1"/>
      <protection/>
    </xf>
    <xf numFmtId="0" fontId="40" fillId="28" borderId="16" xfId="56" applyFont="1" applyFill="1" applyBorder="1" applyAlignment="1">
      <alignment horizontal="centerContinuous" vertical="center"/>
      <protection/>
    </xf>
    <xf numFmtId="0" fontId="25" fillId="23" borderId="17" xfId="56" applyFont="1" applyFill="1" applyBorder="1" applyAlignment="1">
      <alignment horizontal="center" vertical="center" wrapText="1"/>
      <protection/>
    </xf>
    <xf numFmtId="0" fontId="20" fillId="3" borderId="17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vertical="center"/>
      <protection/>
    </xf>
    <xf numFmtId="0" fontId="6" fillId="0" borderId="28" xfId="56" applyFont="1" applyFill="1" applyBorder="1" applyAlignment="1" applyProtection="1">
      <alignment horizontal="center"/>
      <protection locked="0"/>
    </xf>
    <xf numFmtId="0" fontId="6" fillId="0" borderId="19" xfId="56" applyFont="1" applyFill="1" applyBorder="1" applyAlignment="1" applyProtection="1">
      <alignment horizontal="center"/>
      <protection locked="0"/>
    </xf>
    <xf numFmtId="0" fontId="6" fillId="0" borderId="19" xfId="56" applyFont="1" applyFill="1" applyBorder="1" applyProtection="1">
      <alignment/>
      <protection locked="0"/>
    </xf>
    <xf numFmtId="0" fontId="41" fillId="16" borderId="19" xfId="56" applyFont="1" applyFill="1" applyBorder="1" applyProtection="1">
      <alignment/>
      <protection locked="0"/>
    </xf>
    <xf numFmtId="0" fontId="6" fillId="0" borderId="19" xfId="56" applyFont="1" applyFill="1" applyBorder="1" applyAlignment="1">
      <alignment horizontal="center"/>
      <protection/>
    </xf>
    <xf numFmtId="0" fontId="5" fillId="27" borderId="19" xfId="56" applyFont="1" applyFill="1" applyBorder="1" applyProtection="1">
      <alignment/>
      <protection locked="0"/>
    </xf>
    <xf numFmtId="0" fontId="5" fillId="24" borderId="29" xfId="56" applyFont="1" applyFill="1" applyBorder="1" applyAlignment="1" applyProtection="1">
      <alignment horizontal="center"/>
      <protection locked="0"/>
    </xf>
    <xf numFmtId="0" fontId="5" fillId="24" borderId="30" xfId="56" applyFont="1" applyFill="1" applyBorder="1" applyProtection="1">
      <alignment/>
      <protection locked="0"/>
    </xf>
    <xf numFmtId="0" fontId="42" fillId="28" borderId="29" xfId="56" applyFont="1" applyFill="1" applyBorder="1" applyAlignment="1" applyProtection="1">
      <alignment horizontal="center"/>
      <protection locked="0"/>
    </xf>
    <xf numFmtId="0" fontId="42" fillId="28" borderId="30" xfId="56" applyFont="1" applyFill="1" applyBorder="1" applyProtection="1">
      <alignment/>
      <protection locked="0"/>
    </xf>
    <xf numFmtId="0" fontId="32" fillId="23" borderId="19" xfId="56" applyFont="1" applyFill="1" applyBorder="1" applyProtection="1">
      <alignment/>
      <protection locked="0"/>
    </xf>
    <xf numFmtId="0" fontId="5" fillId="3" borderId="19" xfId="56" applyFont="1" applyFill="1" applyBorder="1" applyProtection="1">
      <alignment/>
      <protection locked="0"/>
    </xf>
    <xf numFmtId="176" fontId="34" fillId="0" borderId="19" xfId="56" applyNumberFormat="1" applyFont="1" applyFill="1" applyBorder="1" applyAlignment="1">
      <alignment horizontal="right"/>
      <protection/>
    </xf>
    <xf numFmtId="0" fontId="6" fillId="0" borderId="31" xfId="56" applyFont="1" applyFill="1" applyBorder="1" applyAlignment="1" applyProtection="1">
      <alignment horizontal="center"/>
      <protection locked="0"/>
    </xf>
    <xf numFmtId="0" fontId="6" fillId="0" borderId="20" xfId="56" applyFont="1" applyFill="1" applyBorder="1" applyAlignment="1" applyProtection="1">
      <alignment horizontal="center"/>
      <protection locked="0"/>
    </xf>
    <xf numFmtId="0" fontId="6" fillId="0" borderId="20" xfId="56" applyFont="1" applyFill="1" applyBorder="1" applyProtection="1">
      <alignment/>
      <protection locked="0"/>
    </xf>
    <xf numFmtId="0" fontId="41" fillId="16" borderId="20" xfId="56" applyFont="1" applyFill="1" applyBorder="1" applyProtection="1">
      <alignment/>
      <protection locked="0"/>
    </xf>
    <xf numFmtId="0" fontId="6" fillId="0" borderId="20" xfId="56" applyFont="1" applyFill="1" applyBorder="1" applyAlignment="1">
      <alignment horizontal="center"/>
      <protection/>
    </xf>
    <xf numFmtId="0" fontId="5" fillId="27" borderId="20" xfId="56" applyFont="1" applyFill="1" applyBorder="1" applyProtection="1">
      <alignment/>
      <protection locked="0"/>
    </xf>
    <xf numFmtId="0" fontId="5" fillId="24" borderId="32" xfId="56" applyFont="1" applyFill="1" applyBorder="1" applyAlignment="1" applyProtection="1">
      <alignment horizontal="center"/>
      <protection locked="0"/>
    </xf>
    <xf numFmtId="0" fontId="5" fillId="24" borderId="33" xfId="56" applyFont="1" applyFill="1" applyBorder="1" applyProtection="1">
      <alignment/>
      <protection locked="0"/>
    </xf>
    <xf numFmtId="0" fontId="42" fillId="28" borderId="32" xfId="56" applyFont="1" applyFill="1" applyBorder="1" applyAlignment="1" applyProtection="1">
      <alignment horizontal="center"/>
      <protection locked="0"/>
    </xf>
    <xf numFmtId="0" fontId="42" fillId="28" borderId="33" xfId="56" applyFont="1" applyFill="1" applyBorder="1" applyProtection="1">
      <alignment/>
      <protection locked="0"/>
    </xf>
    <xf numFmtId="0" fontId="32" fillId="23" borderId="20" xfId="56" applyFont="1" applyFill="1" applyBorder="1" applyProtection="1">
      <alignment/>
      <protection locked="0"/>
    </xf>
    <xf numFmtId="0" fontId="5" fillId="3" borderId="20" xfId="56" applyFont="1" applyFill="1" applyBorder="1" applyProtection="1">
      <alignment/>
      <protection locked="0"/>
    </xf>
    <xf numFmtId="0" fontId="34" fillId="0" borderId="33" xfId="56" applyFont="1" applyFill="1" applyBorder="1" applyAlignment="1">
      <alignment horizontal="right"/>
      <protection/>
    </xf>
    <xf numFmtId="169" fontId="6" fillId="0" borderId="21" xfId="56" applyNumberFormat="1" applyFont="1" applyBorder="1" applyAlignment="1" applyProtection="1" quotePrefix="1">
      <alignment horizontal="center"/>
      <protection locked="0"/>
    </xf>
    <xf numFmtId="2" fontId="6" fillId="0" borderId="21" xfId="56" applyNumberFormat="1" applyFont="1" applyBorder="1" applyAlignment="1" applyProtection="1" quotePrefix="1">
      <alignment horizontal="center"/>
      <protection locked="0"/>
    </xf>
    <xf numFmtId="172" fontId="41" fillId="16" borderId="20" xfId="56" applyNumberFormat="1" applyFont="1" applyFill="1" applyBorder="1" applyAlignment="1" applyProtection="1">
      <alignment horizontal="center"/>
      <protection locked="0"/>
    </xf>
    <xf numFmtId="2" fontId="6" fillId="0" borderId="20" xfId="56" applyNumberFormat="1" applyFont="1" applyFill="1" applyBorder="1" applyAlignment="1" applyProtection="1">
      <alignment horizontal="center"/>
      <protection/>
    </xf>
    <xf numFmtId="3" fontId="6" fillId="0" borderId="20" xfId="56" applyNumberFormat="1" applyFont="1" applyFill="1" applyBorder="1" applyAlignment="1" applyProtection="1">
      <alignment horizontal="center"/>
      <protection/>
    </xf>
    <xf numFmtId="172" fontId="6" fillId="0" borderId="20" xfId="56" applyNumberFormat="1" applyFont="1" applyFill="1" applyBorder="1" applyAlignment="1" applyProtection="1">
      <alignment horizontal="center"/>
      <protection locked="0"/>
    </xf>
    <xf numFmtId="2" fontId="29" fillId="6" borderId="20" xfId="56" applyNumberFormat="1" applyFont="1" applyFill="1" applyBorder="1" applyAlignment="1" applyProtection="1">
      <alignment horizontal="center"/>
      <protection locked="0"/>
    </xf>
    <xf numFmtId="2" fontId="5" fillId="27" borderId="20" xfId="56" applyNumberFormat="1" applyFont="1" applyFill="1" applyBorder="1" applyAlignment="1" applyProtection="1">
      <alignment horizontal="center"/>
      <protection locked="0"/>
    </xf>
    <xf numFmtId="172" fontId="5" fillId="24" borderId="32" xfId="56" applyNumberFormat="1" applyFont="1" applyFill="1" applyBorder="1" applyAlignment="1" applyProtection="1" quotePrefix="1">
      <alignment horizontal="center"/>
      <protection locked="0"/>
    </xf>
    <xf numFmtId="172" fontId="5" fillId="24" borderId="34" xfId="56" applyNumberFormat="1" applyFont="1" applyFill="1" applyBorder="1" applyAlignment="1" applyProtection="1" quotePrefix="1">
      <alignment horizontal="center"/>
      <protection locked="0"/>
    </xf>
    <xf numFmtId="172" fontId="42" fillId="28" borderId="32" xfId="56" applyNumberFormat="1" applyFont="1" applyFill="1" applyBorder="1" applyAlignment="1" applyProtection="1" quotePrefix="1">
      <alignment horizontal="center"/>
      <protection locked="0"/>
    </xf>
    <xf numFmtId="172" fontId="42" fillId="28" borderId="34" xfId="56" applyNumberFormat="1" applyFont="1" applyFill="1" applyBorder="1" applyAlignment="1" applyProtection="1" quotePrefix="1">
      <alignment horizontal="center"/>
      <protection locked="0"/>
    </xf>
    <xf numFmtId="172" fontId="32" fillId="23" borderId="20" xfId="56" applyNumberFormat="1" applyFont="1" applyFill="1" applyBorder="1" applyAlignment="1" applyProtection="1" quotePrefix="1">
      <alignment horizontal="center"/>
      <protection locked="0"/>
    </xf>
    <xf numFmtId="172" fontId="5" fillId="3" borderId="21" xfId="56" applyNumberFormat="1" applyFont="1" applyFill="1" applyBorder="1" applyAlignment="1" applyProtection="1" quotePrefix="1">
      <alignment horizontal="center"/>
      <protection locked="0"/>
    </xf>
    <xf numFmtId="172" fontId="34" fillId="0" borderId="33" xfId="56" applyNumberFormat="1" applyFont="1" applyFill="1" applyBorder="1" applyAlignment="1">
      <alignment horizontal="right"/>
      <protection/>
    </xf>
    <xf numFmtId="2" fontId="6" fillId="0" borderId="11" xfId="56" applyNumberFormat="1" applyFont="1" applyFill="1" applyBorder="1">
      <alignment/>
      <protection/>
    </xf>
    <xf numFmtId="0" fontId="6" fillId="0" borderId="22" xfId="56" applyFont="1" applyFill="1" applyBorder="1">
      <alignment/>
      <protection/>
    </xf>
    <xf numFmtId="0" fontId="41" fillId="16" borderId="22" xfId="56" applyFont="1" applyFill="1" applyBorder="1">
      <alignment/>
      <protection/>
    </xf>
    <xf numFmtId="0" fontId="34" fillId="0" borderId="35" xfId="56" applyFont="1" applyFill="1" applyBorder="1" applyAlignment="1">
      <alignment horizontal="right"/>
      <protection/>
    </xf>
    <xf numFmtId="7" fontId="29" fillId="6" borderId="17" xfId="56" applyNumberFormat="1" applyFont="1" applyFill="1" applyBorder="1" applyAlignment="1">
      <alignment horizontal="center"/>
      <protection/>
    </xf>
    <xf numFmtId="7" fontId="5" fillId="27" borderId="17" xfId="56" applyNumberFormat="1" applyFont="1" applyFill="1" applyBorder="1" applyAlignment="1">
      <alignment horizontal="center"/>
      <protection/>
    </xf>
    <xf numFmtId="7" fontId="5" fillId="24" borderId="17" xfId="56" applyNumberFormat="1" applyFont="1" applyFill="1" applyBorder="1" applyAlignment="1">
      <alignment horizontal="center"/>
      <protection/>
    </xf>
    <xf numFmtId="7" fontId="5" fillId="24" borderId="36" xfId="56" applyNumberFormat="1" applyFont="1" applyFill="1" applyBorder="1" applyAlignment="1">
      <alignment horizontal="center"/>
      <protection/>
    </xf>
    <xf numFmtId="7" fontId="42" fillId="28" borderId="17" xfId="56" applyNumberFormat="1" applyFont="1" applyFill="1" applyBorder="1" applyAlignment="1">
      <alignment horizontal="center"/>
      <protection/>
    </xf>
    <xf numFmtId="7" fontId="32" fillId="23" borderId="17" xfId="56" applyNumberFormat="1" applyFont="1" applyFill="1" applyBorder="1" applyAlignment="1">
      <alignment horizontal="center"/>
      <protection/>
    </xf>
    <xf numFmtId="7" fontId="5" fillId="3" borderId="17" xfId="56" applyNumberFormat="1" applyFont="1" applyFill="1" applyBorder="1" applyAlignment="1">
      <alignment horizontal="center"/>
      <protection/>
    </xf>
    <xf numFmtId="0" fontId="6" fillId="0" borderId="37" xfId="56" applyFont="1" applyFill="1" applyBorder="1">
      <alignment/>
      <protection/>
    </xf>
    <xf numFmtId="0" fontId="35" fillId="0" borderId="10" xfId="56" applyFont="1" applyFill="1" applyBorder="1">
      <alignment/>
      <protection/>
    </xf>
    <xf numFmtId="0" fontId="35" fillId="0" borderId="0" xfId="56" applyFont="1" applyFill="1" applyBorder="1">
      <alignment/>
      <protection/>
    </xf>
    <xf numFmtId="7" fontId="35" fillId="0" borderId="0" xfId="56" applyNumberFormat="1" applyFont="1" applyFill="1" applyBorder="1" applyAlignment="1">
      <alignment horizontal="center"/>
      <protection/>
    </xf>
    <xf numFmtId="7" fontId="35" fillId="0" borderId="0" xfId="56" applyNumberFormat="1" applyFont="1" applyFill="1" applyBorder="1" applyAlignment="1" applyProtection="1">
      <alignment horizontal="right"/>
      <protection locked="0"/>
    </xf>
    <xf numFmtId="0" fontId="35" fillId="0" borderId="11" xfId="56" applyFont="1" applyFill="1" applyBorder="1">
      <alignment/>
      <protection/>
    </xf>
    <xf numFmtId="0" fontId="6" fillId="0" borderId="24" xfId="56" applyFont="1" applyFill="1" applyBorder="1">
      <alignment/>
      <protection/>
    </xf>
    <xf numFmtId="0" fontId="6" fillId="0" borderId="25" xfId="56" applyFont="1" applyFill="1" applyBorder="1">
      <alignment/>
      <protection/>
    </xf>
    <xf numFmtId="0" fontId="6" fillId="0" borderId="26" xfId="56" applyFont="1" applyFill="1" applyBorder="1">
      <alignment/>
      <protection/>
    </xf>
    <xf numFmtId="0" fontId="1" fillId="0" borderId="0" xfId="56" applyFill="1" applyBorder="1">
      <alignment/>
      <protection/>
    </xf>
    <xf numFmtId="0" fontId="0" fillId="0" borderId="0" xfId="56" applyFont="1" applyFill="1" applyBorder="1">
      <alignment/>
      <protection/>
    </xf>
    <xf numFmtId="0" fontId="8" fillId="0" borderId="0" xfId="56" applyFont="1" applyAlignment="1">
      <alignment horizontal="centerContinuous" vertical="center"/>
      <protection/>
    </xf>
    <xf numFmtId="0" fontId="6" fillId="0" borderId="0" xfId="56" applyFont="1" applyAlignment="1">
      <alignment horizontal="centerContinuous" vertical="center"/>
      <protection/>
    </xf>
    <xf numFmtId="0" fontId="10" fillId="0" borderId="0" xfId="56" applyFont="1" applyAlignment="1">
      <alignment horizontal="centerContinuous"/>
      <protection/>
    </xf>
    <xf numFmtId="0" fontId="43" fillId="0" borderId="0" xfId="56" applyFont="1" applyBorder="1">
      <alignment/>
      <protection/>
    </xf>
    <xf numFmtId="0" fontId="13" fillId="0" borderId="0" xfId="56" applyFont="1" applyFill="1" applyBorder="1" applyAlignment="1" applyProtection="1" quotePrefix="1">
      <alignment horizontal="centerContinuous"/>
      <protection locked="0"/>
    </xf>
    <xf numFmtId="0" fontId="1" fillId="0" borderId="15" xfId="56" applyFont="1" applyBorder="1" applyAlignment="1" applyProtection="1">
      <alignment horizontal="left"/>
      <protection/>
    </xf>
    <xf numFmtId="173" fontId="1" fillId="0" borderId="36" xfId="56" applyNumberFormat="1" applyFont="1" applyBorder="1" applyAlignment="1" applyProtection="1">
      <alignment horizontal="center"/>
      <protection/>
    </xf>
    <xf numFmtId="0" fontId="1" fillId="0" borderId="17" xfId="56" applyFont="1" applyBorder="1" applyAlignment="1">
      <alignment horizontal="center"/>
      <protection/>
    </xf>
    <xf numFmtId="22" fontId="6" fillId="0" borderId="0" xfId="56" applyNumberFormat="1" applyFont="1" applyBorder="1">
      <alignment/>
      <protection/>
    </xf>
    <xf numFmtId="0" fontId="1" fillId="0" borderId="15" xfId="56" applyFont="1" applyBorder="1">
      <alignment/>
      <protection/>
    </xf>
    <xf numFmtId="173" fontId="44" fillId="0" borderId="36" xfId="56" applyNumberFormat="1" applyFont="1" applyBorder="1" applyAlignment="1">
      <alignment horizontal="center"/>
      <protection/>
    </xf>
    <xf numFmtId="0" fontId="1" fillId="0" borderId="22" xfId="56" applyFont="1" applyBorder="1" applyAlignment="1">
      <alignment horizontal="center"/>
      <protection/>
    </xf>
    <xf numFmtId="0" fontId="6" fillId="0" borderId="0" xfId="56" applyFont="1" applyBorder="1" applyAlignment="1">
      <alignment horizontal="left"/>
      <protection/>
    </xf>
    <xf numFmtId="173" fontId="6" fillId="0" borderId="0" xfId="56" applyNumberFormat="1" applyFont="1" applyBorder="1">
      <alignment/>
      <protection/>
    </xf>
    <xf numFmtId="0" fontId="6" fillId="0" borderId="0" xfId="56" applyFont="1" applyBorder="1" applyAlignment="1" quotePrefix="1">
      <alignment horizontal="center"/>
      <protection/>
    </xf>
    <xf numFmtId="0" fontId="1" fillId="0" borderId="15" xfId="56" applyFont="1" applyBorder="1" applyAlignment="1">
      <alignment horizontal="left"/>
      <protection/>
    </xf>
    <xf numFmtId="1" fontId="1" fillId="0" borderId="22" xfId="56" applyNumberFormat="1" applyFont="1" applyBorder="1" applyAlignment="1">
      <alignment horizontal="center"/>
      <protection/>
    </xf>
    <xf numFmtId="0" fontId="17" fillId="0" borderId="0" xfId="56" applyFont="1">
      <alignment/>
      <protection/>
    </xf>
    <xf numFmtId="0" fontId="17" fillId="0" borderId="10" xfId="56" applyFont="1" applyBorder="1">
      <alignment/>
      <protection/>
    </xf>
    <xf numFmtId="0" fontId="20" fillId="3" borderId="17" xfId="56" applyFont="1" applyFill="1" applyBorder="1" applyAlignment="1" applyProtection="1">
      <alignment horizontal="center" vertical="center"/>
      <protection/>
    </xf>
    <xf numFmtId="0" fontId="45" fillId="23" borderId="17" xfId="56" applyFont="1" applyFill="1" applyBorder="1" applyAlignment="1">
      <alignment horizontal="center" vertical="center" wrapText="1"/>
      <protection/>
    </xf>
    <xf numFmtId="0" fontId="20" fillId="28" borderId="15" xfId="56" applyFont="1" applyFill="1" applyBorder="1" applyAlignment="1" applyProtection="1">
      <alignment horizontal="centerContinuous" vertical="center" wrapText="1"/>
      <protection/>
    </xf>
    <xf numFmtId="0" fontId="20" fillId="28" borderId="16" xfId="56" applyFont="1" applyFill="1" applyBorder="1" applyAlignment="1">
      <alignment horizontal="centerContinuous" vertical="center"/>
      <protection/>
    </xf>
    <xf numFmtId="0" fontId="21" fillId="8" borderId="17" xfId="56" applyFont="1" applyFill="1" applyBorder="1" applyAlignment="1">
      <alignment horizontal="center" vertical="center" wrapText="1"/>
      <protection/>
    </xf>
    <xf numFmtId="0" fontId="17" fillId="0" borderId="11" xfId="56" applyFont="1" applyFill="1" applyBorder="1">
      <alignment/>
      <protection/>
    </xf>
    <xf numFmtId="168" fontId="6" fillId="0" borderId="19" xfId="56" applyNumberFormat="1" applyFont="1" applyFill="1" applyBorder="1" applyAlignment="1" applyProtection="1">
      <alignment horizontal="center"/>
      <protection locked="0"/>
    </xf>
    <xf numFmtId="0" fontId="27" fillId="16" borderId="19" xfId="56" applyFont="1" applyFill="1" applyBorder="1" applyAlignment="1" applyProtection="1">
      <alignment horizontal="center"/>
      <protection locked="0"/>
    </xf>
    <xf numFmtId="0" fontId="28" fillId="3" borderId="19" xfId="56" applyFont="1" applyFill="1" applyBorder="1" applyAlignment="1" applyProtection="1">
      <alignment horizontal="center"/>
      <protection locked="0"/>
    </xf>
    <xf numFmtId="0" fontId="46" fillId="23" borderId="19" xfId="56" applyFont="1" applyFill="1" applyBorder="1" applyAlignment="1" applyProtection="1">
      <alignment horizontal="center"/>
      <protection locked="0"/>
    </xf>
    <xf numFmtId="172" fontId="5" fillId="28" borderId="29" xfId="56" applyNumberFormat="1" applyFont="1" applyFill="1" applyBorder="1" applyAlignment="1" applyProtection="1" quotePrefix="1">
      <alignment horizontal="center"/>
      <protection locked="0"/>
    </xf>
    <xf numFmtId="172" fontId="5" fillId="28" borderId="38" xfId="56" applyNumberFormat="1" applyFont="1" applyFill="1" applyBorder="1" applyAlignment="1" applyProtection="1" quotePrefix="1">
      <alignment horizontal="center"/>
      <protection locked="0"/>
    </xf>
    <xf numFmtId="172" fontId="29" fillId="8" borderId="19" xfId="56" applyNumberFormat="1" applyFont="1" applyFill="1" applyBorder="1" applyAlignment="1" applyProtection="1" quotePrefix="1">
      <alignment horizontal="center"/>
      <protection locked="0"/>
    </xf>
    <xf numFmtId="0" fontId="6" fillId="0" borderId="28" xfId="56" applyFont="1" applyFill="1" applyBorder="1" applyAlignment="1" applyProtection="1">
      <alignment horizontal="left"/>
      <protection locked="0"/>
    </xf>
    <xf numFmtId="0" fontId="47" fillId="0" borderId="31" xfId="56" applyFont="1" applyFill="1" applyBorder="1" applyAlignment="1" applyProtection="1">
      <alignment horizontal="center"/>
      <protection locked="0"/>
    </xf>
    <xf numFmtId="174" fontId="7" fillId="0" borderId="20" xfId="56" applyNumberFormat="1" applyFont="1" applyFill="1" applyBorder="1" applyAlignment="1" applyProtection="1">
      <alignment horizontal="center"/>
      <protection locked="0"/>
    </xf>
    <xf numFmtId="173" fontId="27" fillId="16" borderId="20" xfId="56" applyNumberFormat="1" applyFont="1" applyFill="1" applyBorder="1" applyAlignment="1" applyProtection="1">
      <alignment horizontal="center"/>
      <protection locked="0"/>
    </xf>
    <xf numFmtId="168" fontId="6" fillId="0" borderId="20" xfId="56" applyNumberFormat="1" applyFont="1" applyFill="1" applyBorder="1" applyAlignment="1" applyProtection="1" quotePrefix="1">
      <alignment horizontal="center"/>
      <protection/>
    </xf>
    <xf numFmtId="168" fontId="28" fillId="3" borderId="20" xfId="56" applyNumberFormat="1" applyFont="1" applyFill="1" applyBorder="1" applyAlignment="1" applyProtection="1">
      <alignment horizontal="center"/>
      <protection locked="0"/>
    </xf>
    <xf numFmtId="2" fontId="46" fillId="23" borderId="20" xfId="56" applyNumberFormat="1" applyFont="1" applyFill="1" applyBorder="1" applyAlignment="1" applyProtection="1">
      <alignment horizontal="center"/>
      <protection locked="0"/>
    </xf>
    <xf numFmtId="172" fontId="5" fillId="28" borderId="32" xfId="56" applyNumberFormat="1" applyFont="1" applyFill="1" applyBorder="1" applyAlignment="1" applyProtection="1" quotePrefix="1">
      <alignment horizontal="center"/>
      <protection locked="0"/>
    </xf>
    <xf numFmtId="172" fontId="5" fillId="28" borderId="34" xfId="56" applyNumberFormat="1" applyFont="1" applyFill="1" applyBorder="1" applyAlignment="1" applyProtection="1" quotePrefix="1">
      <alignment horizontal="center"/>
      <protection locked="0"/>
    </xf>
    <xf numFmtId="172" fontId="29" fillId="8" borderId="20" xfId="56" applyNumberFormat="1" applyFont="1" applyFill="1" applyBorder="1" applyAlignment="1" applyProtection="1" quotePrefix="1">
      <alignment horizontal="center"/>
      <protection locked="0"/>
    </xf>
    <xf numFmtId="172" fontId="6" fillId="0" borderId="31" xfId="56" applyNumberFormat="1" applyFont="1" applyFill="1" applyBorder="1" applyAlignment="1" applyProtection="1">
      <alignment horizontal="center"/>
      <protection locked="0"/>
    </xf>
    <xf numFmtId="172" fontId="34" fillId="0" borderId="20" xfId="56" applyNumberFormat="1" applyFont="1" applyFill="1" applyBorder="1" applyAlignment="1">
      <alignment horizontal="center"/>
      <protection/>
    </xf>
    <xf numFmtId="174" fontId="7" fillId="0" borderId="20" xfId="56" applyNumberFormat="1" applyFont="1" applyFill="1" applyBorder="1" applyAlignment="1" applyProtection="1" quotePrefix="1">
      <alignment horizontal="center"/>
      <protection locked="0"/>
    </xf>
    <xf numFmtId="172" fontId="34" fillId="0" borderId="20" xfId="56" applyNumberFormat="1" applyFont="1" applyFill="1" applyBorder="1" applyAlignment="1">
      <alignment horizontal="right"/>
      <protection/>
    </xf>
    <xf numFmtId="0" fontId="27" fillId="16" borderId="22" xfId="56" applyFont="1" applyFill="1" applyBorder="1">
      <alignment/>
      <protection/>
    </xf>
    <xf numFmtId="0" fontId="34" fillId="0" borderId="35" xfId="56" applyFont="1" applyFill="1" applyBorder="1">
      <alignment/>
      <protection/>
    </xf>
    <xf numFmtId="2" fontId="46" fillId="23" borderId="17" xfId="56" applyNumberFormat="1" applyFont="1" applyFill="1" applyBorder="1" applyAlignment="1">
      <alignment horizontal="center"/>
      <protection/>
    </xf>
    <xf numFmtId="2" fontId="5" fillId="28" borderId="17" xfId="56" applyNumberFormat="1" applyFont="1" applyFill="1" applyBorder="1" applyAlignment="1">
      <alignment horizontal="center"/>
      <protection/>
    </xf>
    <xf numFmtId="2" fontId="29" fillId="8" borderId="17" xfId="56" applyNumberFormat="1" applyFont="1" applyFill="1" applyBorder="1" applyAlignment="1">
      <alignment horizontal="center"/>
      <protection/>
    </xf>
    <xf numFmtId="7" fontId="6" fillId="0" borderId="0" xfId="56" applyNumberFormat="1" applyFont="1" applyFill="1" applyBorder="1" applyAlignment="1">
      <alignment horizontal="center"/>
      <protection/>
    </xf>
    <xf numFmtId="7" fontId="39" fillId="0" borderId="0" xfId="56" applyNumberFormat="1" applyFont="1" applyFill="1" applyBorder="1" applyAlignment="1" applyProtection="1">
      <alignment horizontal="center"/>
      <protection locked="0"/>
    </xf>
    <xf numFmtId="0" fontId="1" fillId="0" borderId="0" xfId="56" applyFont="1">
      <alignment/>
      <protection/>
    </xf>
    <xf numFmtId="0" fontId="48" fillId="0" borderId="0" xfId="56" applyFont="1" applyAlignment="1">
      <alignment horizontal="right" vertical="top"/>
      <protection/>
    </xf>
    <xf numFmtId="0" fontId="48" fillId="0" borderId="0" xfId="56" applyFont="1" applyFill="1" applyAlignment="1">
      <alignment horizontal="right" vertical="top"/>
      <protection/>
    </xf>
    <xf numFmtId="175" fontId="1" fillId="0" borderId="17" xfId="56" applyNumberFormat="1" applyFont="1" applyFill="1" applyBorder="1" applyAlignment="1">
      <alignment horizontal="center"/>
      <protection/>
    </xf>
    <xf numFmtId="173" fontId="1" fillId="0" borderId="36" xfId="56" applyNumberFormat="1" applyFont="1" applyFill="1" applyBorder="1" applyAlignment="1" applyProtection="1">
      <alignment horizontal="center"/>
      <protection/>
    </xf>
    <xf numFmtId="0" fontId="6" fillId="0" borderId="22" xfId="56" applyFont="1" applyFill="1" applyBorder="1" applyProtection="1">
      <alignment/>
      <protection locked="0"/>
    </xf>
    <xf numFmtId="0" fontId="33" fillId="21" borderId="22" xfId="56" applyFont="1" applyFill="1" applyBorder="1" applyProtection="1">
      <alignment/>
      <protection locked="0"/>
    </xf>
    <xf numFmtId="0" fontId="29" fillId="6" borderId="22" xfId="56" applyFont="1" applyFill="1" applyBorder="1" applyProtection="1">
      <alignment/>
      <protection locked="0"/>
    </xf>
    <xf numFmtId="0" fontId="5" fillId="27" borderId="22" xfId="56" applyFont="1" applyFill="1" applyBorder="1" applyProtection="1">
      <alignment/>
      <protection locked="0"/>
    </xf>
    <xf numFmtId="0" fontId="5" fillId="24" borderId="39" xfId="56" applyFont="1" applyFill="1" applyBorder="1" applyProtection="1">
      <alignment/>
      <protection locked="0"/>
    </xf>
    <xf numFmtId="0" fontId="5" fillId="24" borderId="40" xfId="56" applyFont="1" applyFill="1" applyBorder="1" applyProtection="1">
      <alignment/>
      <protection locked="0"/>
    </xf>
    <xf numFmtId="0" fontId="42" fillId="28" borderId="39" xfId="56" applyFont="1" applyFill="1" applyBorder="1" applyProtection="1">
      <alignment/>
      <protection locked="0"/>
    </xf>
    <xf numFmtId="0" fontId="42" fillId="28" borderId="40" xfId="56" applyFont="1" applyFill="1" applyBorder="1" applyProtection="1">
      <alignment/>
      <protection locked="0"/>
    </xf>
    <xf numFmtId="0" fontId="32" fillId="23" borderId="22" xfId="56" applyFont="1" applyFill="1" applyBorder="1" applyProtection="1">
      <alignment/>
      <protection locked="0"/>
    </xf>
    <xf numFmtId="0" fontId="5" fillId="3" borderId="22" xfId="56" applyFont="1" applyFill="1" applyBorder="1" applyProtection="1">
      <alignment/>
      <protection locked="0"/>
    </xf>
    <xf numFmtId="0" fontId="28" fillId="3" borderId="22" xfId="56" applyFont="1" applyFill="1" applyBorder="1" applyProtection="1">
      <alignment/>
      <protection locked="0"/>
    </xf>
    <xf numFmtId="0" fontId="46" fillId="23" borderId="22" xfId="56" applyFont="1" applyFill="1" applyBorder="1" applyProtection="1">
      <alignment/>
      <protection locked="0"/>
    </xf>
    <xf numFmtId="0" fontId="5" fillId="28" borderId="39" xfId="56" applyFont="1" applyFill="1" applyBorder="1" applyProtection="1">
      <alignment/>
      <protection locked="0"/>
    </xf>
    <xf numFmtId="0" fontId="5" fillId="28" borderId="40" xfId="56" applyFont="1" applyFill="1" applyBorder="1" applyProtection="1">
      <alignment/>
      <protection locked="0"/>
    </xf>
    <xf numFmtId="0" fontId="29" fillId="8" borderId="22" xfId="56" applyFont="1" applyFill="1" applyBorder="1" applyProtection="1">
      <alignment/>
      <protection locked="0"/>
    </xf>
    <xf numFmtId="0" fontId="6" fillId="0" borderId="41" xfId="56" applyFont="1" applyBorder="1" applyAlignment="1" applyProtection="1">
      <alignment horizontal="center"/>
      <protection locked="0"/>
    </xf>
    <xf numFmtId="2" fontId="6" fillId="0" borderId="41" xfId="56" applyNumberFormat="1" applyFont="1" applyBorder="1" applyAlignment="1" applyProtection="1">
      <alignment horizontal="center"/>
      <protection locked="0"/>
    </xf>
    <xf numFmtId="172" fontId="6" fillId="0" borderId="22" xfId="56" applyNumberFormat="1" applyFont="1" applyBorder="1" applyAlignment="1" applyProtection="1">
      <alignment horizontal="center"/>
      <protection locked="0"/>
    </xf>
    <xf numFmtId="22" fontId="6" fillId="0" borderId="22" xfId="56" applyNumberFormat="1" applyFont="1" applyBorder="1" applyAlignment="1" applyProtection="1">
      <alignment horizontal="center"/>
      <protection locked="0"/>
    </xf>
    <xf numFmtId="22" fontId="28" fillId="24" borderId="22" xfId="56" applyNumberFormat="1" applyFont="1" applyFill="1" applyBorder="1" applyAlignment="1" applyProtection="1">
      <alignment horizontal="center"/>
      <protection locked="0"/>
    </xf>
    <xf numFmtId="172" fontId="29" fillId="25" borderId="22" xfId="56" applyNumberFormat="1" applyFont="1" applyFill="1" applyBorder="1" applyAlignment="1" applyProtection="1" quotePrefix="1">
      <alignment horizontal="center"/>
      <protection locked="0"/>
    </xf>
    <xf numFmtId="172" fontId="30" fillId="26" borderId="22" xfId="56" applyNumberFormat="1" applyFont="1" applyFill="1" applyBorder="1" applyAlignment="1" applyProtection="1" quotePrefix="1">
      <alignment horizontal="center"/>
      <protection locked="0"/>
    </xf>
    <xf numFmtId="172" fontId="31" fillId="16" borderId="22" xfId="56" applyNumberFormat="1" applyFont="1" applyFill="1" applyBorder="1" applyAlignment="1" applyProtection="1" quotePrefix="1">
      <alignment horizontal="center"/>
      <protection locked="0"/>
    </xf>
    <xf numFmtId="4" fontId="31" fillId="16" borderId="22" xfId="56" applyNumberFormat="1" applyFont="1" applyFill="1" applyBorder="1" applyAlignment="1" applyProtection="1">
      <alignment horizontal="center"/>
      <protection locked="0"/>
    </xf>
    <xf numFmtId="4" fontId="29" fillId="6" borderId="22" xfId="56" applyNumberFormat="1" applyFont="1" applyFill="1" applyBorder="1" applyAlignment="1" applyProtection="1">
      <alignment horizontal="center"/>
      <protection locked="0"/>
    </xf>
    <xf numFmtId="4" fontId="32" fillId="4" borderId="22" xfId="56" applyNumberFormat="1" applyFont="1" applyFill="1" applyBorder="1" applyAlignment="1" applyProtection="1">
      <alignment horizontal="center"/>
      <protection locked="0"/>
    </xf>
    <xf numFmtId="4" fontId="33" fillId="21" borderId="22" xfId="56" applyNumberFormat="1" applyFont="1" applyFill="1" applyBorder="1" applyAlignment="1" applyProtection="1">
      <alignment horizontal="center"/>
      <protection locked="0"/>
    </xf>
    <xf numFmtId="4" fontId="6" fillId="0" borderId="22" xfId="56" applyNumberFormat="1" applyFont="1" applyBorder="1" applyAlignment="1" applyProtection="1">
      <alignment horizontal="center"/>
      <protection locked="0"/>
    </xf>
    <xf numFmtId="0" fontId="8" fillId="0" borderId="0" xfId="54" applyFont="1">
      <alignment/>
      <protection/>
    </xf>
    <xf numFmtId="0" fontId="9" fillId="0" borderId="0" xfId="54" applyFont="1" applyAlignment="1">
      <alignment horizontal="centerContinuous"/>
      <protection/>
    </xf>
    <xf numFmtId="0" fontId="48" fillId="0" borderId="0" xfId="54" applyFont="1" applyAlignment="1">
      <alignment horizontal="right" vertical="top"/>
      <protection/>
    </xf>
    <xf numFmtId="0" fontId="49" fillId="0" borderId="0" xfId="54" applyFont="1" applyAlignment="1">
      <alignment horizontal="centerContinuous"/>
      <protection/>
    </xf>
    <xf numFmtId="0" fontId="8" fillId="0" borderId="0" xfId="54" applyFont="1" applyAlignment="1">
      <alignment horizontal="centerContinuous"/>
      <protection/>
    </xf>
    <xf numFmtId="0" fontId="6" fillId="0" borderId="0" xfId="54" applyFont="1">
      <alignment/>
      <protection/>
    </xf>
    <xf numFmtId="0" fontId="1" fillId="0" borderId="0" xfId="54">
      <alignment/>
      <protection/>
    </xf>
    <xf numFmtId="0" fontId="6" fillId="0" borderId="0" xfId="54" applyFont="1" applyAlignment="1">
      <alignment horizontal="centerContinuous"/>
      <protection/>
    </xf>
    <xf numFmtId="0" fontId="4" fillId="0" borderId="0" xfId="54" applyFont="1" applyFill="1" applyBorder="1" applyAlignment="1" applyProtection="1">
      <alignment horizontal="centerContinuous"/>
      <protection/>
    </xf>
    <xf numFmtId="0" fontId="10" fillId="0" borderId="0" xfId="54" applyNumberFormat="1" applyFont="1" applyAlignment="1">
      <alignment horizontal="left"/>
      <protection/>
    </xf>
    <xf numFmtId="0" fontId="10" fillId="0" borderId="0" xfId="54" applyFont="1">
      <alignment/>
      <protection/>
    </xf>
    <xf numFmtId="0" fontId="10" fillId="0" borderId="0" xfId="54" applyFont="1" applyBorder="1">
      <alignment/>
      <protection/>
    </xf>
    <xf numFmtId="0" fontId="50" fillId="0" borderId="0" xfId="54" applyFont="1" applyFill="1" applyBorder="1" applyAlignment="1" applyProtection="1">
      <alignment horizontal="left"/>
      <protection/>
    </xf>
    <xf numFmtId="0" fontId="8" fillId="0" borderId="0" xfId="54" applyFont="1" applyBorder="1">
      <alignment/>
      <protection/>
    </xf>
    <xf numFmtId="0" fontId="15" fillId="0" borderId="0" xfId="54" applyFont="1">
      <alignment/>
      <protection/>
    </xf>
    <xf numFmtId="0" fontId="51" fillId="0" borderId="0" xfId="54" applyFont="1" applyBorder="1" applyAlignment="1">
      <alignment horizontal="centerContinuous"/>
      <protection/>
    </xf>
    <xf numFmtId="0" fontId="52" fillId="0" borderId="0" xfId="54" applyFont="1" applyAlignment="1">
      <alignment horizontal="centerContinuous"/>
      <protection/>
    </xf>
    <xf numFmtId="0" fontId="15" fillId="0" borderId="0" xfId="54" applyFont="1" applyAlignment="1">
      <alignment horizontal="centerContinuous"/>
      <protection/>
    </xf>
    <xf numFmtId="0" fontId="15" fillId="0" borderId="0" xfId="54" applyFont="1" applyBorder="1" applyAlignment="1">
      <alignment horizontal="centerContinuous"/>
      <protection/>
    </xf>
    <xf numFmtId="0" fontId="15" fillId="0" borderId="0" xfId="54" applyFont="1" applyBorder="1">
      <alignment/>
      <protection/>
    </xf>
    <xf numFmtId="0" fontId="6" fillId="0" borderId="0" xfId="54" applyFont="1" applyBorder="1">
      <alignment/>
      <protection/>
    </xf>
    <xf numFmtId="0" fontId="12" fillId="0" borderId="0" xfId="54" applyFont="1">
      <alignment/>
      <protection/>
    </xf>
    <xf numFmtId="0" fontId="16" fillId="0" borderId="0" xfId="54" applyFont="1" applyAlignment="1">
      <alignment horizontal="centerContinuous"/>
      <protection/>
    </xf>
    <xf numFmtId="0" fontId="53" fillId="0" borderId="0" xfId="54" applyFont="1">
      <alignment/>
      <protection/>
    </xf>
    <xf numFmtId="0" fontId="54" fillId="0" borderId="0" xfId="54" applyFont="1" applyBorder="1">
      <alignment/>
      <protection/>
    </xf>
    <xf numFmtId="0" fontId="53" fillId="0" borderId="0" xfId="54" applyFont="1" applyBorder="1">
      <alignment/>
      <protection/>
    </xf>
    <xf numFmtId="0" fontId="55" fillId="0" borderId="12" xfId="54" applyFont="1" applyBorder="1">
      <alignment/>
      <protection/>
    </xf>
    <xf numFmtId="0" fontId="55" fillId="0" borderId="13" xfId="53" applyFont="1" applyBorder="1">
      <alignment/>
      <protection/>
    </xf>
    <xf numFmtId="0" fontId="53" fillId="0" borderId="13" xfId="54" applyFont="1" applyBorder="1">
      <alignment/>
      <protection/>
    </xf>
    <xf numFmtId="0" fontId="53" fillId="0" borderId="14" xfId="54" applyFont="1" applyBorder="1">
      <alignment/>
      <protection/>
    </xf>
    <xf numFmtId="0" fontId="11" fillId="0" borderId="0" xfId="54" applyFont="1">
      <alignment/>
      <protection/>
    </xf>
    <xf numFmtId="0" fontId="13" fillId="0" borderId="10" xfId="54" applyFont="1" applyBorder="1" applyAlignment="1">
      <alignment horizontal="centerContinuous"/>
      <protection/>
    </xf>
    <xf numFmtId="0" fontId="1" fillId="0" borderId="0" xfId="54" applyNumberFormat="1" applyAlignment="1">
      <alignment horizontal="centerContinuous"/>
      <protection/>
    </xf>
    <xf numFmtId="0" fontId="11" fillId="0" borderId="0" xfId="54" applyNumberFormat="1" applyFont="1" applyAlignment="1">
      <alignment horizontal="centerContinuous"/>
      <protection/>
    </xf>
    <xf numFmtId="0" fontId="13" fillId="0" borderId="0" xfId="54" applyFont="1" applyBorder="1" applyAlignment="1">
      <alignment horizontal="centerContinuous"/>
      <protection/>
    </xf>
    <xf numFmtId="0" fontId="11" fillId="0" borderId="0" xfId="54" applyFont="1" applyBorder="1" applyAlignment="1">
      <alignment horizontal="centerContinuous"/>
      <protection/>
    </xf>
    <xf numFmtId="0" fontId="11" fillId="0" borderId="11" xfId="54" applyFont="1" applyBorder="1" applyAlignment="1">
      <alignment horizontal="centerContinuous"/>
      <protection/>
    </xf>
    <xf numFmtId="0" fontId="11" fillId="0" borderId="0" xfId="54" applyFont="1" applyBorder="1">
      <alignment/>
      <protection/>
    </xf>
    <xf numFmtId="0" fontId="11" fillId="0" borderId="10" xfId="54" applyFont="1" applyBorder="1">
      <alignment/>
      <protection/>
    </xf>
    <xf numFmtId="0" fontId="56" fillId="0" borderId="0" xfId="54" applyNumberFormat="1" applyFont="1" applyBorder="1" applyAlignment="1">
      <alignment horizontal="right"/>
      <protection/>
    </xf>
    <xf numFmtId="0" fontId="13" fillId="0" borderId="0" xfId="54" applyFont="1" applyBorder="1">
      <alignment/>
      <protection/>
    </xf>
    <xf numFmtId="0" fontId="11" fillId="0" borderId="11" xfId="54" applyFont="1" applyBorder="1">
      <alignment/>
      <protection/>
    </xf>
    <xf numFmtId="0" fontId="56" fillId="0" borderId="0" xfId="54" applyNumberFormat="1" applyFont="1" applyBorder="1" applyAlignment="1">
      <alignment horizontal="centerContinuous"/>
      <protection/>
    </xf>
    <xf numFmtId="0" fontId="1" fillId="0" borderId="0" xfId="54" applyAlignment="1">
      <alignment horizontal="centerContinuous"/>
      <protection/>
    </xf>
    <xf numFmtId="0" fontId="56" fillId="0" borderId="0" xfId="54" applyNumberFormat="1" applyFont="1" applyBorder="1" applyAlignment="1">
      <alignment horizontal="right"/>
      <protection/>
    </xf>
    <xf numFmtId="0" fontId="56" fillId="0" borderId="0" xfId="54" applyNumberFormat="1" applyFont="1" applyBorder="1" applyAlignment="1">
      <alignment/>
      <protection/>
    </xf>
    <xf numFmtId="0" fontId="6" fillId="0" borderId="10" xfId="54" applyFont="1" applyBorder="1">
      <alignment/>
      <protection/>
    </xf>
    <xf numFmtId="0" fontId="3" fillId="0" borderId="0" xfId="54" applyNumberFormat="1" applyFont="1" applyBorder="1" applyAlignment="1">
      <alignment horizontal="right"/>
      <protection/>
    </xf>
    <xf numFmtId="0" fontId="3" fillId="0" borderId="0" xfId="54" applyNumberFormat="1" applyFont="1" applyBorder="1" applyAlignment="1">
      <alignment/>
      <protection/>
    </xf>
    <xf numFmtId="0" fontId="14" fillId="0" borderId="0" xfId="54" applyFont="1" applyBorder="1">
      <alignment/>
      <protection/>
    </xf>
    <xf numFmtId="0" fontId="6" fillId="0" borderId="11" xfId="54" applyFont="1" applyBorder="1">
      <alignment/>
      <protection/>
    </xf>
    <xf numFmtId="0" fontId="56" fillId="0" borderId="0" xfId="54" applyFont="1" applyBorder="1">
      <alignment/>
      <protection/>
    </xf>
    <xf numFmtId="0" fontId="56" fillId="0" borderId="15" xfId="54" applyFont="1" applyBorder="1" applyAlignment="1">
      <alignment horizontal="center"/>
      <protection/>
    </xf>
    <xf numFmtId="7" fontId="56" fillId="0" borderId="16" xfId="54" applyNumberFormat="1" applyFont="1" applyBorder="1" applyAlignment="1">
      <alignment horizontal="center"/>
      <protection/>
    </xf>
    <xf numFmtId="0" fontId="56" fillId="0" borderId="0" xfId="54" applyFont="1" applyBorder="1" applyAlignment="1">
      <alignment horizontal="center"/>
      <protection/>
    </xf>
    <xf numFmtId="7" fontId="56" fillId="0" borderId="0" xfId="54" applyNumberFormat="1" applyFont="1" applyBorder="1" applyAlignment="1">
      <alignment horizontal="center"/>
      <protection/>
    </xf>
    <xf numFmtId="0" fontId="57" fillId="0" borderId="0" xfId="54" applyNumberFormat="1" applyFont="1" applyBorder="1" applyAlignment="1">
      <alignment horizontal="left"/>
      <protection/>
    </xf>
    <xf numFmtId="0" fontId="53" fillId="0" borderId="24" xfId="54" applyFont="1" applyBorder="1">
      <alignment/>
      <protection/>
    </xf>
    <xf numFmtId="0" fontId="53" fillId="0" borderId="25" xfId="54" applyFont="1" applyBorder="1">
      <alignment/>
      <protection/>
    </xf>
    <xf numFmtId="0" fontId="53" fillId="0" borderId="26" xfId="54" applyFont="1" applyBorder="1">
      <alignment/>
      <protection/>
    </xf>
    <xf numFmtId="49" fontId="6" fillId="0" borderId="19" xfId="56" applyNumberFormat="1" applyFont="1" applyFill="1" applyBorder="1" applyAlignment="1" applyProtection="1">
      <alignment horizontal="center"/>
      <protection locked="0"/>
    </xf>
    <xf numFmtId="49" fontId="6" fillId="0" borderId="19" xfId="56" applyNumberFormat="1" applyFont="1" applyFill="1" applyBorder="1" applyProtection="1">
      <alignment/>
      <protection locked="0"/>
    </xf>
    <xf numFmtId="49" fontId="6" fillId="0" borderId="22" xfId="56" applyNumberFormat="1" applyFont="1" applyFill="1" applyBorder="1" applyProtection="1">
      <alignment/>
      <protection locked="0"/>
    </xf>
    <xf numFmtId="49" fontId="6" fillId="0" borderId="30" xfId="56" applyNumberFormat="1" applyFont="1" applyFill="1" applyBorder="1" applyAlignment="1" applyProtection="1">
      <alignment horizontal="center"/>
      <protection locked="0"/>
    </xf>
    <xf numFmtId="7" fontId="56" fillId="0" borderId="0" xfId="54" applyNumberFormat="1" applyFont="1" applyBorder="1">
      <alignment/>
      <protection/>
    </xf>
    <xf numFmtId="8" fontId="2" fillId="0" borderId="17" xfId="56" applyNumberFormat="1" applyFont="1" applyBorder="1" applyAlignment="1" applyProtection="1">
      <alignment horizontal="right"/>
      <protection/>
    </xf>
    <xf numFmtId="7" fontId="2" fillId="0" borderId="17" xfId="56" applyNumberFormat="1" applyFont="1" applyFill="1" applyBorder="1" applyAlignment="1" applyProtection="1">
      <alignment horizontal="right"/>
      <protection/>
    </xf>
    <xf numFmtId="7" fontId="2" fillId="0" borderId="17" xfId="56" applyNumberFormat="1" applyFont="1" applyFill="1" applyBorder="1" applyAlignment="1" applyProtection="1">
      <alignment horizontal="right"/>
      <protection/>
    </xf>
    <xf numFmtId="0" fontId="6" fillId="0" borderId="28" xfId="56" applyFont="1" applyFill="1" applyBorder="1" applyProtection="1">
      <alignment/>
      <protection locked="0"/>
    </xf>
    <xf numFmtId="0" fontId="17" fillId="0" borderId="17" xfId="0" applyFont="1" applyBorder="1" applyAlignment="1">
      <alignment horizontal="center" vertical="center"/>
    </xf>
    <xf numFmtId="0" fontId="28" fillId="0" borderId="0" xfId="56" applyFont="1" applyBorder="1">
      <alignment/>
      <protection/>
    </xf>
    <xf numFmtId="0" fontId="28" fillId="0" borderId="0" xfId="56" applyFont="1" applyFill="1" applyBorder="1">
      <alignment/>
      <protection/>
    </xf>
    <xf numFmtId="172" fontId="6" fillId="0" borderId="20" xfId="0" applyNumberFormat="1" applyFont="1" applyFill="1" applyBorder="1" applyAlignment="1" applyProtection="1">
      <alignment horizontal="center"/>
      <protection/>
    </xf>
    <xf numFmtId="172" fontId="6" fillId="0" borderId="20" xfId="0" applyNumberFormat="1" applyFont="1" applyFill="1" applyBorder="1" applyAlignment="1" applyProtection="1" quotePrefix="1">
      <alignment horizontal="center"/>
      <protection/>
    </xf>
    <xf numFmtId="172" fontId="6" fillId="0" borderId="20" xfId="0" applyNumberFormat="1" applyFont="1" applyBorder="1" applyAlignment="1" applyProtection="1" quotePrefix="1">
      <alignment horizontal="center"/>
      <protection/>
    </xf>
    <xf numFmtId="4" fontId="6" fillId="0" borderId="33" xfId="0" applyNumberFormat="1" applyFont="1" applyBorder="1" applyAlignment="1" applyProtection="1">
      <alignment horizontal="center"/>
      <protection/>
    </xf>
    <xf numFmtId="172" fontId="6" fillId="0" borderId="21" xfId="0" applyNumberFormat="1" applyFont="1" applyFill="1" applyBorder="1" applyAlignment="1" applyProtection="1" quotePrefix="1">
      <alignment horizontal="center"/>
      <protection/>
    </xf>
    <xf numFmtId="172" fontId="6" fillId="0" borderId="21" xfId="0" applyNumberFormat="1" applyFont="1" applyFill="1" applyBorder="1" applyAlignment="1" applyProtection="1">
      <alignment horizontal="center"/>
      <protection/>
    </xf>
    <xf numFmtId="172" fontId="6" fillId="0" borderId="20" xfId="0" applyNumberFormat="1" applyFont="1" applyBorder="1" applyAlignment="1" applyProtection="1">
      <alignment horizontal="center"/>
      <protection/>
    </xf>
    <xf numFmtId="22" fontId="6" fillId="0" borderId="20" xfId="56" applyNumberFormat="1" applyFont="1" applyFill="1" applyBorder="1" applyAlignment="1" applyProtection="1">
      <alignment horizontal="center"/>
      <protection locked="0"/>
    </xf>
    <xf numFmtId="22" fontId="6" fillId="0" borderId="20" xfId="56" applyNumberFormat="1" applyFont="1" applyFill="1" applyBorder="1" applyProtection="1">
      <alignment/>
      <protection locked="0"/>
    </xf>
    <xf numFmtId="22" fontId="6" fillId="0" borderId="21" xfId="56" applyNumberFormat="1" applyFont="1" applyFill="1" applyBorder="1" applyAlignment="1" applyProtection="1">
      <alignment horizontal="center"/>
      <protection locked="0"/>
    </xf>
    <xf numFmtId="22" fontId="6" fillId="0" borderId="34" xfId="56" applyNumberFormat="1" applyFont="1" applyFill="1" applyBorder="1" applyAlignment="1" applyProtection="1">
      <alignment horizontal="center"/>
      <protection locked="0"/>
    </xf>
    <xf numFmtId="169" fontId="6" fillId="0" borderId="21" xfId="56" applyNumberFormat="1" applyFont="1" applyBorder="1" applyAlignment="1" applyProtection="1">
      <alignment horizontal="center"/>
      <protection locked="0"/>
    </xf>
    <xf numFmtId="0" fontId="6" fillId="0" borderId="21" xfId="56" applyNumberFormat="1" applyFont="1" applyBorder="1" applyAlignment="1" applyProtection="1">
      <alignment horizontal="center"/>
      <protection locked="0"/>
    </xf>
    <xf numFmtId="0" fontId="60" fillId="0" borderId="0" xfId="56" applyFont="1" applyBorder="1" applyAlignment="1">
      <alignment horizontal="left"/>
      <protection/>
    </xf>
    <xf numFmtId="0" fontId="60" fillId="0" borderId="27" xfId="56" applyFont="1" applyBorder="1" applyAlignment="1">
      <alignment horizontal="center"/>
      <protection/>
    </xf>
    <xf numFmtId="0" fontId="60" fillId="0" borderId="0" xfId="56" applyFont="1" applyBorder="1" applyAlignment="1">
      <alignment horizontal="center"/>
      <protection/>
    </xf>
    <xf numFmtId="0" fontId="1" fillId="0" borderId="0" xfId="55">
      <alignment/>
      <protection/>
    </xf>
    <xf numFmtId="0" fontId="48" fillId="0" borderId="0" xfId="55" applyFont="1" applyAlignment="1">
      <alignment horizontal="right" vertical="top"/>
      <protection/>
    </xf>
    <xf numFmtId="0" fontId="8" fillId="0" borderId="0" xfId="55" applyFont="1">
      <alignment/>
      <protection/>
    </xf>
    <xf numFmtId="0" fontId="79" fillId="0" borderId="0" xfId="55" applyFont="1" applyAlignment="1">
      <alignment horizontal="centerContinuous"/>
      <protection/>
    </xf>
    <xf numFmtId="0" fontId="4" fillId="0" borderId="0" xfId="55" applyFont="1" applyFill="1" applyBorder="1" applyAlignment="1" applyProtection="1">
      <alignment horizontal="centerContinuous"/>
      <protection/>
    </xf>
    <xf numFmtId="0" fontId="10" fillId="0" borderId="0" xfId="55" applyFont="1" applyAlignment="1">
      <alignment horizontal="centerContinuous"/>
      <protection/>
    </xf>
    <xf numFmtId="0" fontId="10" fillId="0" borderId="0" xfId="55" applyFont="1">
      <alignment/>
      <protection/>
    </xf>
    <xf numFmtId="0" fontId="10" fillId="0" borderId="0" xfId="55" applyFont="1" applyAlignment="1">
      <alignment/>
      <protection/>
    </xf>
    <xf numFmtId="0" fontId="16" fillId="0" borderId="0" xfId="55" applyFont="1">
      <alignment/>
      <protection/>
    </xf>
    <xf numFmtId="0" fontId="16" fillId="0" borderId="0" xfId="55" applyFont="1" applyAlignment="1">
      <alignment horizontal="centerContinuous"/>
      <protection/>
    </xf>
    <xf numFmtId="0" fontId="16" fillId="0" borderId="0" xfId="55" applyFont="1" applyAlignment="1">
      <alignment/>
      <protection/>
    </xf>
    <xf numFmtId="0" fontId="11" fillId="0" borderId="0" xfId="55" applyFont="1">
      <alignment/>
      <protection/>
    </xf>
    <xf numFmtId="0" fontId="11" fillId="0" borderId="0" xfId="55" applyFont="1" applyAlignment="1">
      <alignment horizontal="centerContinuous"/>
      <protection/>
    </xf>
    <xf numFmtId="0" fontId="1" fillId="0" borderId="0" xfId="55" applyAlignment="1">
      <alignment horizontal="centerContinuous"/>
      <protection/>
    </xf>
    <xf numFmtId="0" fontId="1" fillId="0" borderId="0" xfId="55" applyAlignment="1">
      <alignment/>
      <protection/>
    </xf>
    <xf numFmtId="0" fontId="53" fillId="0" borderId="0" xfId="55" applyFont="1">
      <alignment/>
      <protection/>
    </xf>
    <xf numFmtId="0" fontId="53" fillId="0" borderId="0" xfId="55" applyFont="1" applyAlignment="1">
      <alignment horizontal="centerContinuous"/>
      <protection/>
    </xf>
    <xf numFmtId="0" fontId="1" fillId="0" borderId="12" xfId="55" applyBorder="1" applyAlignment="1">
      <alignment horizontal="centerContinuous"/>
      <protection/>
    </xf>
    <xf numFmtId="0" fontId="1" fillId="0" borderId="13" xfId="55" applyBorder="1" applyAlignment="1">
      <alignment horizontal="centerContinuous"/>
      <protection/>
    </xf>
    <xf numFmtId="0" fontId="1" fillId="0" borderId="14" xfId="55" applyBorder="1" applyAlignment="1">
      <alignment/>
      <protection/>
    </xf>
    <xf numFmtId="0" fontId="1" fillId="0" borderId="10" xfId="55" applyBorder="1">
      <alignment/>
      <protection/>
    </xf>
    <xf numFmtId="0" fontId="1" fillId="0" borderId="0" xfId="55" applyBorder="1">
      <alignment/>
      <protection/>
    </xf>
    <xf numFmtId="0" fontId="1" fillId="0" borderId="11" xfId="55" applyBorder="1" applyAlignment="1">
      <alignment/>
      <protection/>
    </xf>
    <xf numFmtId="0" fontId="17" fillId="0" borderId="0" xfId="55" applyFont="1" applyAlignment="1">
      <alignment horizontal="center" vertical="center"/>
      <protection/>
    </xf>
    <xf numFmtId="167" fontId="17" fillId="0" borderId="10" xfId="48" applyFont="1" applyBorder="1" applyAlignment="1" quotePrefix="1">
      <alignment horizontal="center" vertical="center"/>
    </xf>
    <xf numFmtId="0" fontId="17" fillId="0" borderId="17" xfId="55" applyFont="1" applyBorder="1" applyAlignment="1">
      <alignment horizontal="center" vertical="center"/>
      <protection/>
    </xf>
    <xf numFmtId="0" fontId="17" fillId="0" borderId="17" xfId="0" applyFont="1" applyBorder="1" applyAlignment="1">
      <alignment horizontal="center" vertical="center" wrapText="1"/>
    </xf>
    <xf numFmtId="17" fontId="17" fillId="0" borderId="17" xfId="0" applyNumberFormat="1" applyFont="1" applyBorder="1" applyAlignment="1">
      <alignment horizontal="center" vertical="center"/>
    </xf>
    <xf numFmtId="17" fontId="17" fillId="0" borderId="17" xfId="55" applyNumberFormat="1" applyFont="1" applyBorder="1" applyAlignment="1">
      <alignment horizontal="center" vertical="center"/>
      <protection/>
    </xf>
    <xf numFmtId="0" fontId="17" fillId="0" borderId="11" xfId="55" applyFont="1" applyBorder="1" applyAlignment="1">
      <alignment horizontal="center" vertical="center"/>
      <protection/>
    </xf>
    <xf numFmtId="0" fontId="81" fillId="0" borderId="0" xfId="55" applyFont="1" applyAlignment="1">
      <alignment vertical="center"/>
      <protection/>
    </xf>
    <xf numFmtId="0" fontId="81" fillId="0" borderId="10" xfId="55" applyFont="1" applyBorder="1" applyAlignment="1">
      <alignment vertical="center"/>
      <protection/>
    </xf>
    <xf numFmtId="0" fontId="81" fillId="0" borderId="31" xfId="55" applyFont="1" applyBorder="1" applyAlignment="1">
      <alignment vertical="center"/>
      <protection/>
    </xf>
    <xf numFmtId="0" fontId="81" fillId="0" borderId="20" xfId="55" applyFont="1" applyBorder="1" applyAlignment="1">
      <alignment vertical="center"/>
      <protection/>
    </xf>
    <xf numFmtId="0" fontId="81" fillId="29" borderId="31" xfId="55" applyFont="1" applyFill="1" applyBorder="1" applyAlignment="1">
      <alignment vertical="center"/>
      <protection/>
    </xf>
    <xf numFmtId="0" fontId="81" fillId="0" borderId="42" xfId="55" applyFont="1" applyFill="1" applyBorder="1" applyAlignment="1">
      <alignment vertical="center"/>
      <protection/>
    </xf>
    <xf numFmtId="0" fontId="81" fillId="0" borderId="11" xfId="55" applyFont="1" applyBorder="1" applyAlignment="1">
      <alignment vertical="center"/>
      <protection/>
    </xf>
    <xf numFmtId="0" fontId="81" fillId="30" borderId="32" xfId="55" applyFont="1" applyFill="1" applyBorder="1" applyAlignment="1">
      <alignment horizontal="center" vertical="center"/>
      <protection/>
    </xf>
    <xf numFmtId="0" fontId="81" fillId="31" borderId="32" xfId="55" applyFont="1" applyFill="1" applyBorder="1" applyAlignment="1">
      <alignment horizontal="center" vertical="center"/>
      <protection/>
    </xf>
    <xf numFmtId="0" fontId="81" fillId="0" borderId="35" xfId="55" applyFont="1" applyFill="1" applyBorder="1" applyAlignment="1">
      <alignment horizontal="center" vertical="center"/>
      <protection/>
    </xf>
    <xf numFmtId="0" fontId="81" fillId="32" borderId="32" xfId="55" applyFont="1" applyFill="1" applyBorder="1" applyAlignment="1">
      <alignment horizontal="center" vertical="center"/>
      <protection/>
    </xf>
    <xf numFmtId="0" fontId="81" fillId="29" borderId="32" xfId="55" applyFont="1" applyFill="1" applyBorder="1" applyAlignment="1">
      <alignment horizontal="center" vertical="center"/>
      <protection/>
    </xf>
    <xf numFmtId="0" fontId="81" fillId="0" borderId="43" xfId="55" applyFont="1" applyBorder="1" applyAlignment="1">
      <alignment horizontal="center" vertical="center"/>
      <protection/>
    </xf>
    <xf numFmtId="0" fontId="81" fillId="0" borderId="41" xfId="55" applyFont="1" applyBorder="1" applyAlignment="1">
      <alignment horizontal="center" vertical="center"/>
      <protection/>
    </xf>
    <xf numFmtId="0" fontId="81" fillId="0" borderId="44" xfId="55" applyFont="1" applyBorder="1" applyAlignment="1">
      <alignment horizontal="center" vertical="center"/>
      <protection/>
    </xf>
    <xf numFmtId="0" fontId="81" fillId="29" borderId="44" xfId="55" applyFont="1" applyFill="1" applyBorder="1" applyAlignment="1">
      <alignment horizontal="center" vertical="center"/>
      <protection/>
    </xf>
    <xf numFmtId="0" fontId="81" fillId="0" borderId="0" xfId="55" applyFont="1" applyBorder="1" applyAlignment="1">
      <alignment horizontal="center" vertical="center"/>
      <protection/>
    </xf>
    <xf numFmtId="0" fontId="82" fillId="0" borderId="27" xfId="55" applyFont="1" applyBorder="1" applyAlignment="1" applyProtection="1">
      <alignment horizontal="right" vertical="center"/>
      <protection/>
    </xf>
    <xf numFmtId="186" fontId="83" fillId="0" borderId="17" xfId="55" applyNumberFormat="1" applyFont="1" applyBorder="1" applyAlignment="1">
      <alignment horizontal="center" vertical="center"/>
      <protection/>
    </xf>
    <xf numFmtId="0" fontId="84" fillId="0" borderId="0" xfId="55" applyFont="1" applyBorder="1" applyAlignment="1">
      <alignment horizontal="center" vertical="center"/>
      <protection/>
    </xf>
    <xf numFmtId="0" fontId="81" fillId="0" borderId="18" xfId="55" applyFont="1" applyFill="1" applyBorder="1" applyAlignment="1">
      <alignment horizontal="center" vertical="center"/>
      <protection/>
    </xf>
    <xf numFmtId="0" fontId="81" fillId="0" borderId="0" xfId="55" applyFont="1" applyBorder="1" applyAlignment="1">
      <alignment vertical="center"/>
      <protection/>
    </xf>
    <xf numFmtId="0" fontId="82" fillId="0" borderId="0" xfId="55" applyFont="1" applyAlignment="1">
      <alignment horizontal="right" vertical="center"/>
      <protection/>
    </xf>
    <xf numFmtId="0" fontId="81" fillId="0" borderId="17" xfId="55" applyFont="1" applyBorder="1" applyAlignment="1">
      <alignment horizontal="center" vertical="center"/>
      <protection/>
    </xf>
    <xf numFmtId="0" fontId="81" fillId="0" borderId="22" xfId="55" applyFont="1" applyFill="1" applyBorder="1" applyAlignment="1">
      <alignment horizontal="center" vertical="center"/>
      <protection/>
    </xf>
    <xf numFmtId="0" fontId="83" fillId="0" borderId="0" xfId="55" applyFont="1" applyBorder="1" applyAlignment="1">
      <alignment horizontal="center" vertical="center"/>
      <protection/>
    </xf>
    <xf numFmtId="17" fontId="82" fillId="0" borderId="0" xfId="55" applyNumberFormat="1" applyFont="1" applyBorder="1" applyAlignment="1">
      <alignment horizontal="right" vertical="center"/>
      <protection/>
    </xf>
    <xf numFmtId="2" fontId="82" fillId="33" borderId="17" xfId="55" applyNumberFormat="1" applyFont="1" applyFill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3" fillId="0" borderId="0" xfId="55" applyFont="1" applyBorder="1" applyAlignment="1" applyProtection="1">
      <alignment horizontal="center"/>
      <protection/>
    </xf>
    <xf numFmtId="172" fontId="3" fillId="0" borderId="0" xfId="55" applyNumberFormat="1" applyFont="1" applyBorder="1" applyAlignment="1" applyProtection="1">
      <alignment horizontal="right"/>
      <protection/>
    </xf>
    <xf numFmtId="0" fontId="1" fillId="0" borderId="0" xfId="55" applyBorder="1" applyAlignment="1">
      <alignment horizontal="center"/>
      <protection/>
    </xf>
    <xf numFmtId="2" fontId="1" fillId="0" borderId="0" xfId="55" applyNumberFormat="1" applyBorder="1" applyAlignment="1">
      <alignment horizontal="center"/>
      <protection/>
    </xf>
    <xf numFmtId="2" fontId="1" fillId="0" borderId="11" xfId="55" applyNumberFormat="1" applyBorder="1" applyAlignment="1">
      <alignment horizontal="center"/>
      <protection/>
    </xf>
    <xf numFmtId="0" fontId="85" fillId="0" borderId="10" xfId="55" applyFont="1" applyBorder="1">
      <alignment/>
      <protection/>
    </xf>
    <xf numFmtId="0" fontId="86" fillId="0" borderId="0" xfId="55" applyFont="1" applyBorder="1" applyAlignment="1">
      <alignment horizontal="center" vertical="center"/>
      <protection/>
    </xf>
    <xf numFmtId="0" fontId="87" fillId="0" borderId="0" xfId="55" applyFont="1">
      <alignment/>
      <protection/>
    </xf>
    <xf numFmtId="0" fontId="1" fillId="0" borderId="18" xfId="55" applyBorder="1">
      <alignment/>
      <protection/>
    </xf>
    <xf numFmtId="2" fontId="88" fillId="0" borderId="18" xfId="55" applyNumberFormat="1" applyFont="1" applyBorder="1" applyAlignment="1">
      <alignment horizontal="center"/>
      <protection/>
    </xf>
    <xf numFmtId="0" fontId="89" fillId="0" borderId="18" xfId="55" applyFont="1" applyBorder="1">
      <alignment/>
      <protection/>
    </xf>
    <xf numFmtId="0" fontId="1" fillId="0" borderId="16" xfId="55" applyBorder="1">
      <alignment/>
      <protection/>
    </xf>
    <xf numFmtId="0" fontId="1" fillId="0" borderId="11" xfId="55" applyBorder="1">
      <alignment/>
      <protection/>
    </xf>
    <xf numFmtId="0" fontId="85" fillId="0" borderId="24" xfId="55" applyFont="1" applyBorder="1">
      <alignment/>
      <protection/>
    </xf>
    <xf numFmtId="0" fontId="3" fillId="0" borderId="25" xfId="55" applyFont="1" applyBorder="1" applyAlignment="1" applyProtection="1">
      <alignment horizontal="left"/>
      <protection/>
    </xf>
    <xf numFmtId="0" fontId="6" fillId="0" borderId="25" xfId="55" applyFont="1" applyBorder="1">
      <alignment/>
      <protection/>
    </xf>
    <xf numFmtId="0" fontId="3" fillId="0" borderId="25" xfId="55" applyFont="1" applyBorder="1" applyAlignment="1">
      <alignment horizontal="center"/>
      <protection/>
    </xf>
    <xf numFmtId="1" fontId="90" fillId="0" borderId="25" xfId="55" applyNumberFormat="1" applyFont="1" applyBorder="1" applyAlignment="1" applyProtection="1">
      <alignment horizontal="center"/>
      <protection/>
    </xf>
    <xf numFmtId="0" fontId="1" fillId="0" borderId="25" xfId="55" applyBorder="1">
      <alignment/>
      <protection/>
    </xf>
    <xf numFmtId="0" fontId="1" fillId="0" borderId="26" xfId="55" applyBorder="1">
      <alignment/>
      <protection/>
    </xf>
    <xf numFmtId="0" fontId="1" fillId="0" borderId="0" xfId="55" applyAlignment="1">
      <alignment horizontal="center"/>
      <protection/>
    </xf>
    <xf numFmtId="175" fontId="1" fillId="0" borderId="0" xfId="55" applyNumberFormat="1" applyBorder="1" applyAlignment="1">
      <alignment horizontal="center"/>
      <protection/>
    </xf>
    <xf numFmtId="0" fontId="1" fillId="0" borderId="0" xfId="55" applyAlignment="1">
      <alignment horizontal="right"/>
      <protection/>
    </xf>
    <xf numFmtId="0" fontId="1" fillId="0" borderId="15" xfId="55" applyFont="1" applyBorder="1" applyAlignment="1">
      <alignment horizontal="center"/>
      <protection/>
    </xf>
    <xf numFmtId="0" fontId="1" fillId="0" borderId="18" xfId="55" applyFont="1" applyBorder="1" applyAlignment="1">
      <alignment horizontal="center"/>
      <protection/>
    </xf>
    <xf numFmtId="0" fontId="80" fillId="0" borderId="10" xfId="55" applyFont="1" applyBorder="1" applyAlignment="1">
      <alignment horizontal="center"/>
      <protection/>
    </xf>
    <xf numFmtId="0" fontId="80" fillId="0" borderId="0" xfId="55" applyFont="1" applyBorder="1" applyAlignment="1">
      <alignment horizontal="center"/>
      <protection/>
    </xf>
    <xf numFmtId="0" fontId="80" fillId="0" borderId="11" xfId="55" applyFont="1" applyBorder="1" applyAlignment="1">
      <alignment horizontal="center"/>
      <protection/>
    </xf>
    <xf numFmtId="0" fontId="16" fillId="0" borderId="0" xfId="55" applyFont="1" applyAlignment="1">
      <alignment horizontal="center"/>
      <protection/>
    </xf>
    <xf numFmtId="0" fontId="51" fillId="0" borderId="0" xfId="55" applyFont="1" applyAlignment="1">
      <alignment horizontal="center"/>
      <protection/>
    </xf>
    <xf numFmtId="0" fontId="54" fillId="0" borderId="0" xfId="55" applyFont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DN-EDS-ELP-SGE" xfId="53"/>
    <cellStyle name="Normal_PAFTT Anexo 28" xfId="54"/>
    <cellStyle name="Normal_T0002TBA" xfId="55"/>
    <cellStyle name="Normal_TRANSBA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9525</xdr:rowOff>
    </xdr:from>
    <xdr:to>
      <xdr:col>0</xdr:col>
      <xdr:colOff>981075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9525</xdr:rowOff>
    </xdr:from>
    <xdr:to>
      <xdr:col>0</xdr:col>
      <xdr:colOff>971550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0</xdr:col>
      <xdr:colOff>1009650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9525</xdr:rowOff>
    </xdr:from>
    <xdr:to>
      <xdr:col>0</xdr:col>
      <xdr:colOff>895350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0</xdr:rowOff>
    </xdr:from>
    <xdr:to>
      <xdr:col>0</xdr:col>
      <xdr:colOff>971550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1</xdr:col>
      <xdr:colOff>180975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  <sheetName val="Gráfico1"/>
    </sheetNames>
    <sheetDataSet>
      <sheetData sheetId="0">
        <row r="15">
          <cell r="FX15">
            <v>40940</v>
          </cell>
          <cell r="FY15">
            <v>40969</v>
          </cell>
          <cell r="FZ15">
            <v>41000</v>
          </cell>
          <cell r="GA15">
            <v>41030</v>
          </cell>
          <cell r="GB15">
            <v>41061</v>
          </cell>
          <cell r="GC15">
            <v>41091</v>
          </cell>
          <cell r="GD15">
            <v>41122</v>
          </cell>
          <cell r="GE15">
            <v>41153</v>
          </cell>
          <cell r="GF15">
            <v>41183</v>
          </cell>
          <cell r="GG15">
            <v>41214</v>
          </cell>
          <cell r="GH15">
            <v>41244</v>
          </cell>
          <cell r="GI15">
            <v>41275</v>
          </cell>
          <cell r="GJ15">
            <v>41306</v>
          </cell>
        </row>
        <row r="17">
          <cell r="C17">
            <v>1</v>
          </cell>
          <cell r="D17">
            <v>1403</v>
          </cell>
          <cell r="E17" t="str">
            <v>BRAGADO - HENDERSON</v>
          </cell>
          <cell r="F17">
            <v>220</v>
          </cell>
          <cell r="G17">
            <v>177</v>
          </cell>
          <cell r="H17" t="str">
            <v>A</v>
          </cell>
          <cell r="GG17">
            <v>1</v>
          </cell>
        </row>
        <row r="18">
          <cell r="C18">
            <v>2</v>
          </cell>
          <cell r="D18" t="str">
            <v>CE-000</v>
          </cell>
          <cell r="E18" t="str">
            <v>AZUL - LAS FLORES</v>
          </cell>
          <cell r="F18">
            <v>132</v>
          </cell>
          <cell r="G18">
            <v>107</v>
          </cell>
          <cell r="H18" t="str">
            <v>C</v>
          </cell>
          <cell r="FX18" t="str">
            <v>XXXX</v>
          </cell>
          <cell r="FY18" t="str">
            <v>XXXX</v>
          </cell>
          <cell r="FZ18" t="str">
            <v>XXXX</v>
          </cell>
          <cell r="GA18" t="str">
            <v>XXXX</v>
          </cell>
          <cell r="GB18" t="str">
            <v>XXXX</v>
          </cell>
          <cell r="GC18" t="str">
            <v>XXXX</v>
          </cell>
          <cell r="GD18" t="str">
            <v>XXXX</v>
          </cell>
          <cell r="GE18" t="str">
            <v>XXXX</v>
          </cell>
          <cell r="GF18" t="str">
            <v>XXXX</v>
          </cell>
          <cell r="GG18" t="str">
            <v>XXXX</v>
          </cell>
          <cell r="GH18" t="str">
            <v>XXXX</v>
          </cell>
          <cell r="GI18" t="str">
            <v>XXXX</v>
          </cell>
        </row>
        <row r="19">
          <cell r="C19">
            <v>3</v>
          </cell>
          <cell r="D19">
            <v>1534</v>
          </cell>
          <cell r="E19" t="str">
            <v>BAHIA BLANCA - NORTE II</v>
          </cell>
          <cell r="F19">
            <v>132</v>
          </cell>
          <cell r="G19">
            <v>19</v>
          </cell>
          <cell r="H19" t="str">
            <v>C</v>
          </cell>
        </row>
        <row r="20">
          <cell r="C20">
            <v>4</v>
          </cell>
          <cell r="D20">
            <v>1532</v>
          </cell>
          <cell r="E20" t="str">
            <v>BAHIA BLANCA - P. LURO</v>
          </cell>
          <cell r="F20">
            <v>132</v>
          </cell>
          <cell r="G20">
            <v>141</v>
          </cell>
          <cell r="H20" t="str">
            <v>B</v>
          </cell>
          <cell r="GD20">
            <v>1</v>
          </cell>
        </row>
        <row r="21">
          <cell r="C21">
            <v>5</v>
          </cell>
          <cell r="D21">
            <v>1535</v>
          </cell>
          <cell r="E21" t="str">
            <v>BAHIA BLANCA - PETROQ. BAHIA BLANCA 1</v>
          </cell>
          <cell r="F21">
            <v>132</v>
          </cell>
          <cell r="G21">
            <v>29.8</v>
          </cell>
          <cell r="H21" t="str">
            <v>C</v>
          </cell>
        </row>
        <row r="22">
          <cell r="C22">
            <v>6</v>
          </cell>
          <cell r="D22">
            <v>1531</v>
          </cell>
          <cell r="E22" t="str">
            <v>BAHIA BLANCA - PRINGLES</v>
          </cell>
          <cell r="F22">
            <v>132</v>
          </cell>
          <cell r="G22">
            <v>102.09</v>
          </cell>
          <cell r="H22" t="str">
            <v>C</v>
          </cell>
          <cell r="GH22">
            <v>1</v>
          </cell>
        </row>
        <row r="23">
          <cell r="C23">
            <v>7</v>
          </cell>
          <cell r="D23">
            <v>1522</v>
          </cell>
          <cell r="E23" t="str">
            <v>BALCARCE - MAR DEL PLATA</v>
          </cell>
          <cell r="F23">
            <v>132</v>
          </cell>
          <cell r="G23">
            <v>62.9</v>
          </cell>
          <cell r="H23" t="str">
            <v>C</v>
          </cell>
          <cell r="GB23">
            <v>1</v>
          </cell>
        </row>
        <row r="24">
          <cell r="C24">
            <v>8</v>
          </cell>
          <cell r="D24">
            <v>1406</v>
          </cell>
          <cell r="E24" t="str">
            <v>BRAGADO - CHACABUCO</v>
          </cell>
          <cell r="F24">
            <v>132</v>
          </cell>
          <cell r="G24">
            <v>60.6</v>
          </cell>
          <cell r="H24" t="str">
            <v>B</v>
          </cell>
          <cell r="GC24">
            <v>2</v>
          </cell>
        </row>
        <row r="25">
          <cell r="C25">
            <v>9</v>
          </cell>
          <cell r="D25">
            <v>1404</v>
          </cell>
          <cell r="E25" t="str">
            <v>BRAGADO - CHIVILCOY</v>
          </cell>
          <cell r="F25">
            <v>132</v>
          </cell>
          <cell r="G25">
            <v>49</v>
          </cell>
          <cell r="H25" t="str">
            <v>B</v>
          </cell>
          <cell r="FZ25">
            <v>1</v>
          </cell>
          <cell r="GB25">
            <v>1</v>
          </cell>
          <cell r="GD25">
            <v>1</v>
          </cell>
          <cell r="GH25">
            <v>1</v>
          </cell>
        </row>
        <row r="26">
          <cell r="C26">
            <v>10</v>
          </cell>
          <cell r="D26">
            <v>1405</v>
          </cell>
          <cell r="E26" t="str">
            <v>BRAGADO - SALADILLO</v>
          </cell>
          <cell r="F26">
            <v>132</v>
          </cell>
          <cell r="G26">
            <v>83.8</v>
          </cell>
          <cell r="H26" t="str">
            <v>B</v>
          </cell>
          <cell r="GH26">
            <v>1</v>
          </cell>
        </row>
        <row r="27">
          <cell r="C27">
            <v>11</v>
          </cell>
          <cell r="D27">
            <v>1454</v>
          </cell>
          <cell r="E27" t="str">
            <v>C. AVELLANEDA - OLAVARRIA VIEJA</v>
          </cell>
          <cell r="F27">
            <v>132</v>
          </cell>
          <cell r="G27">
            <v>6.3</v>
          </cell>
          <cell r="H27" t="str">
            <v>C</v>
          </cell>
          <cell r="FZ27">
            <v>1</v>
          </cell>
        </row>
        <row r="28">
          <cell r="C28">
            <v>12</v>
          </cell>
          <cell r="D28">
            <v>2617</v>
          </cell>
          <cell r="E28" t="str">
            <v>C. PATAGONES - VIEDMA</v>
          </cell>
          <cell r="F28">
            <v>132</v>
          </cell>
          <cell r="G28">
            <v>2.7</v>
          </cell>
          <cell r="H28" t="str">
            <v>C</v>
          </cell>
          <cell r="FZ28">
            <v>1</v>
          </cell>
          <cell r="GC28">
            <v>1</v>
          </cell>
          <cell r="GI28">
            <v>2</v>
          </cell>
        </row>
        <row r="29">
          <cell r="C29">
            <v>13</v>
          </cell>
          <cell r="D29" t="str">
            <v>CE-000</v>
          </cell>
          <cell r="E29" t="str">
            <v>CAMPANA - NUEVA CAMPANA</v>
          </cell>
          <cell r="F29">
            <v>132</v>
          </cell>
          <cell r="G29">
            <v>6.5</v>
          </cell>
          <cell r="H29" t="str">
            <v>C</v>
          </cell>
          <cell r="FX29" t="str">
            <v>XXXX</v>
          </cell>
          <cell r="FY29" t="str">
            <v>XXXX</v>
          </cell>
          <cell r="FZ29" t="str">
            <v>XXXX</v>
          </cell>
          <cell r="GA29" t="str">
            <v>XXXX</v>
          </cell>
          <cell r="GB29" t="str">
            <v>XXXX</v>
          </cell>
          <cell r="GC29" t="str">
            <v>XXXX</v>
          </cell>
          <cell r="GD29" t="str">
            <v>XXXX</v>
          </cell>
          <cell r="GE29" t="str">
            <v>XXXX</v>
          </cell>
          <cell r="GF29" t="str">
            <v>XXXX</v>
          </cell>
          <cell r="GG29" t="str">
            <v>XXXX</v>
          </cell>
          <cell r="GH29" t="str">
            <v>XXXX</v>
          </cell>
          <cell r="GI29" t="str">
            <v>XXXX</v>
          </cell>
        </row>
        <row r="30">
          <cell r="C30">
            <v>14</v>
          </cell>
          <cell r="D30">
            <v>1432</v>
          </cell>
          <cell r="E30" t="str">
            <v>CAMPANA - SIDERCA</v>
          </cell>
          <cell r="F30">
            <v>132</v>
          </cell>
          <cell r="G30">
            <v>0.3</v>
          </cell>
          <cell r="H30" t="str">
            <v>C</v>
          </cell>
        </row>
        <row r="31">
          <cell r="C31">
            <v>15</v>
          </cell>
          <cell r="D31">
            <v>1428</v>
          </cell>
          <cell r="E31" t="str">
            <v>CAMPANA - ZARATE</v>
          </cell>
          <cell r="F31">
            <v>132</v>
          </cell>
          <cell r="G31">
            <v>9.4</v>
          </cell>
          <cell r="H31" t="str">
            <v>C</v>
          </cell>
        </row>
        <row r="32">
          <cell r="C32">
            <v>16</v>
          </cell>
          <cell r="D32">
            <v>1438</v>
          </cell>
          <cell r="E32" t="str">
            <v>CHASCOMUS - VERONICA</v>
          </cell>
          <cell r="F32">
            <v>132</v>
          </cell>
          <cell r="G32">
            <v>70.8</v>
          </cell>
          <cell r="H32" t="str">
            <v>B</v>
          </cell>
        </row>
        <row r="33">
          <cell r="C33">
            <v>17</v>
          </cell>
          <cell r="D33">
            <v>1409</v>
          </cell>
          <cell r="E33" t="str">
            <v>CHIVILCOY - MERCEDES B.A.</v>
          </cell>
          <cell r="F33">
            <v>132</v>
          </cell>
          <cell r="G33">
            <v>69.1</v>
          </cell>
          <cell r="H33" t="str">
            <v>C</v>
          </cell>
          <cell r="GB33">
            <v>1</v>
          </cell>
          <cell r="GH33">
            <v>1</v>
          </cell>
        </row>
        <row r="34">
          <cell r="C34">
            <v>18</v>
          </cell>
          <cell r="D34">
            <v>1539</v>
          </cell>
          <cell r="E34" t="str">
            <v>CNEL. DORREGO - BAHIA BLANCA</v>
          </cell>
          <cell r="F34">
            <v>132</v>
          </cell>
          <cell r="G34">
            <v>77.5</v>
          </cell>
          <cell r="H34" t="str">
            <v>C</v>
          </cell>
          <cell r="GD34">
            <v>1</v>
          </cell>
          <cell r="GH34" t="str">
            <v>XXXX</v>
          </cell>
          <cell r="GI34" t="str">
            <v>XXXX</v>
          </cell>
        </row>
        <row r="35">
          <cell r="C35">
            <v>19</v>
          </cell>
          <cell r="D35">
            <v>1538</v>
          </cell>
          <cell r="E35" t="str">
            <v>CNEL. DORREGO - TRES ARROYOS</v>
          </cell>
          <cell r="F35">
            <v>132</v>
          </cell>
          <cell r="G35">
            <v>99</v>
          </cell>
          <cell r="H35" t="str">
            <v>C</v>
          </cell>
        </row>
        <row r="36">
          <cell r="C36">
            <v>20</v>
          </cell>
          <cell r="D36">
            <v>1537</v>
          </cell>
          <cell r="E36" t="str">
            <v>CNEL. SUAREZ - PIGUE</v>
          </cell>
          <cell r="F36">
            <v>132</v>
          </cell>
          <cell r="G36">
            <v>47.6</v>
          </cell>
          <cell r="H36" t="str">
            <v>C</v>
          </cell>
          <cell r="GD36">
            <v>1</v>
          </cell>
          <cell r="GE36">
            <v>1</v>
          </cell>
        </row>
        <row r="37">
          <cell r="C37">
            <v>21</v>
          </cell>
          <cell r="D37">
            <v>1437</v>
          </cell>
          <cell r="E37" t="str">
            <v>DOLORES - CHASCOMUS</v>
          </cell>
          <cell r="F37">
            <v>132</v>
          </cell>
          <cell r="G37">
            <v>90.23</v>
          </cell>
          <cell r="H37" t="str">
            <v>C</v>
          </cell>
          <cell r="GH37">
            <v>1</v>
          </cell>
        </row>
        <row r="38">
          <cell r="C38">
            <v>22</v>
          </cell>
          <cell r="D38" t="str">
            <v>CE-000</v>
          </cell>
          <cell r="E38" t="str">
            <v>EASTMAN T - EASTMAN</v>
          </cell>
          <cell r="F38">
            <v>132</v>
          </cell>
          <cell r="G38">
            <v>6.5</v>
          </cell>
          <cell r="H38" t="str">
            <v>C</v>
          </cell>
          <cell r="FX38" t="str">
            <v>XXXX</v>
          </cell>
          <cell r="FY38" t="str">
            <v>XXXX</v>
          </cell>
          <cell r="FZ38" t="str">
            <v>XXXX</v>
          </cell>
          <cell r="GA38" t="str">
            <v>XXXX</v>
          </cell>
          <cell r="GB38" t="str">
            <v>XXXX</v>
          </cell>
          <cell r="GC38" t="str">
            <v>XXXX</v>
          </cell>
          <cell r="GD38" t="str">
            <v>XXXX</v>
          </cell>
          <cell r="GE38" t="str">
            <v>XXXX</v>
          </cell>
          <cell r="GF38" t="str">
            <v>XXXX</v>
          </cell>
          <cell r="GG38" t="str">
            <v>XXXX</v>
          </cell>
          <cell r="GH38" t="str">
            <v>XXXX</v>
          </cell>
          <cell r="GI38" t="str">
            <v>XXXX</v>
          </cell>
        </row>
        <row r="39">
          <cell r="C39">
            <v>23</v>
          </cell>
          <cell r="D39">
            <v>1516</v>
          </cell>
          <cell r="E39" t="str">
            <v>GONZALEZ CHAVEZ - NECOCHEA</v>
          </cell>
          <cell r="F39">
            <v>132</v>
          </cell>
          <cell r="G39">
            <v>138.86</v>
          </cell>
          <cell r="H39" t="str">
            <v>A</v>
          </cell>
          <cell r="GH39">
            <v>1</v>
          </cell>
        </row>
        <row r="40">
          <cell r="C40">
            <v>24</v>
          </cell>
          <cell r="D40">
            <v>1515</v>
          </cell>
          <cell r="E40" t="str">
            <v>GONZALEZ CHAVEZ - TRES ARROYOS</v>
          </cell>
          <cell r="F40">
            <v>132</v>
          </cell>
          <cell r="G40">
            <v>40.22</v>
          </cell>
          <cell r="H40" t="str">
            <v>C</v>
          </cell>
          <cell r="FZ40">
            <v>1</v>
          </cell>
          <cell r="GA40">
            <v>1</v>
          </cell>
        </row>
        <row r="41">
          <cell r="C41">
            <v>25</v>
          </cell>
          <cell r="D41">
            <v>1444</v>
          </cell>
          <cell r="E41" t="str">
            <v>GRAL. MADARIAGA - LAS ARMAS</v>
          </cell>
          <cell r="F41">
            <v>132</v>
          </cell>
          <cell r="G41">
            <v>64.4</v>
          </cell>
          <cell r="H41" t="str">
            <v>C</v>
          </cell>
        </row>
        <row r="42">
          <cell r="C42">
            <v>26</v>
          </cell>
          <cell r="D42">
            <v>1401</v>
          </cell>
          <cell r="E42" t="str">
            <v>HENDERSON - CNEL. SUAREZ</v>
          </cell>
          <cell r="F42">
            <v>132</v>
          </cell>
          <cell r="G42">
            <v>126.9</v>
          </cell>
          <cell r="H42" t="str">
            <v>C</v>
          </cell>
          <cell r="GI42">
            <v>1</v>
          </cell>
        </row>
        <row r="43">
          <cell r="C43">
            <v>27</v>
          </cell>
          <cell r="D43" t="str">
            <v>C-001</v>
          </cell>
          <cell r="E43" t="str">
            <v>JUNIN - IMSA - LINCOLN</v>
          </cell>
          <cell r="F43">
            <v>132</v>
          </cell>
          <cell r="G43">
            <v>70</v>
          </cell>
          <cell r="H43" t="str">
            <v>B</v>
          </cell>
          <cell r="GC43">
            <v>1</v>
          </cell>
          <cell r="GI43">
            <v>1</v>
          </cell>
        </row>
        <row r="44">
          <cell r="C44">
            <v>28</v>
          </cell>
          <cell r="D44">
            <v>1456</v>
          </cell>
          <cell r="E44" t="str">
            <v>LAPRIDA - PRINGLES</v>
          </cell>
          <cell r="F44">
            <v>132</v>
          </cell>
          <cell r="G44">
            <v>71.5</v>
          </cell>
          <cell r="H44" t="str">
            <v>C</v>
          </cell>
          <cell r="FY44">
            <v>1</v>
          </cell>
          <cell r="GB44">
            <v>1</v>
          </cell>
          <cell r="GI44">
            <v>1</v>
          </cell>
        </row>
        <row r="45">
          <cell r="C45">
            <v>29</v>
          </cell>
          <cell r="D45">
            <v>1520</v>
          </cell>
          <cell r="E45" t="str">
            <v>LAS ARMAS - DOLORES</v>
          </cell>
          <cell r="F45">
            <v>132</v>
          </cell>
          <cell r="G45">
            <v>88.2</v>
          </cell>
          <cell r="H45" t="str">
            <v>C</v>
          </cell>
        </row>
        <row r="46">
          <cell r="C46">
            <v>30</v>
          </cell>
          <cell r="D46">
            <v>1521</v>
          </cell>
          <cell r="E46" t="str">
            <v>LAS ARMAS - TANDIL</v>
          </cell>
          <cell r="F46">
            <v>132</v>
          </cell>
          <cell r="G46">
            <v>122.2</v>
          </cell>
          <cell r="H46" t="str">
            <v>C</v>
          </cell>
        </row>
        <row r="47">
          <cell r="C47">
            <v>31</v>
          </cell>
          <cell r="D47" t="str">
            <v>CE-000</v>
          </cell>
          <cell r="E47" t="str">
            <v>LAS FLORES - MONTE</v>
          </cell>
          <cell r="F47">
            <v>132</v>
          </cell>
          <cell r="G47">
            <v>86.8</v>
          </cell>
          <cell r="H47" t="str">
            <v>C</v>
          </cell>
          <cell r="FX47" t="str">
            <v>XXXX</v>
          </cell>
          <cell r="FY47" t="str">
            <v>XXXX</v>
          </cell>
          <cell r="FZ47" t="str">
            <v>XXXX</v>
          </cell>
          <cell r="GA47" t="str">
            <v>XXXX</v>
          </cell>
          <cell r="GB47" t="str">
            <v>XXXX</v>
          </cell>
          <cell r="GC47" t="str">
            <v>XXXX</v>
          </cell>
          <cell r="GD47" t="str">
            <v>XXXX</v>
          </cell>
          <cell r="GE47" t="str">
            <v>XXXX</v>
          </cell>
          <cell r="GF47" t="str">
            <v>XXXX</v>
          </cell>
          <cell r="GG47" t="str">
            <v>XXXX</v>
          </cell>
          <cell r="GH47" t="str">
            <v>XXXX</v>
          </cell>
          <cell r="GI47" t="str">
            <v>XXXX</v>
          </cell>
        </row>
        <row r="48">
          <cell r="C48">
            <v>32</v>
          </cell>
          <cell r="D48">
            <v>1416</v>
          </cell>
          <cell r="E48" t="str">
            <v>LINCOLN - BRAGADO</v>
          </cell>
          <cell r="F48">
            <v>132</v>
          </cell>
          <cell r="G48">
            <v>109.4</v>
          </cell>
          <cell r="H48" t="str">
            <v>C</v>
          </cell>
          <cell r="FY48">
            <v>1</v>
          </cell>
          <cell r="GD48">
            <v>1</v>
          </cell>
          <cell r="GH48">
            <v>1</v>
          </cell>
        </row>
        <row r="49">
          <cell r="C49">
            <v>33</v>
          </cell>
          <cell r="D49">
            <v>1453</v>
          </cell>
          <cell r="E49" t="str">
            <v>LOMA NEGRA - C. AVELLANEDA</v>
          </cell>
          <cell r="F49">
            <v>132</v>
          </cell>
          <cell r="G49">
            <v>5.3</v>
          </cell>
          <cell r="H49" t="str">
            <v>C</v>
          </cell>
          <cell r="GI49">
            <v>1</v>
          </cell>
        </row>
        <row r="50">
          <cell r="C50">
            <v>34</v>
          </cell>
          <cell r="D50">
            <v>1452</v>
          </cell>
          <cell r="E50" t="str">
            <v>LOMA NEGRA - OLAVARRIA</v>
          </cell>
          <cell r="F50">
            <v>132</v>
          </cell>
          <cell r="G50">
            <v>51.51</v>
          </cell>
          <cell r="H50" t="str">
            <v>C</v>
          </cell>
        </row>
        <row r="51">
          <cell r="C51">
            <v>35</v>
          </cell>
          <cell r="D51">
            <v>2620</v>
          </cell>
          <cell r="E51" t="str">
            <v>LUJAN  - MALV.1 - CATONAS 1 - MORÓN 1</v>
          </cell>
          <cell r="F51">
            <v>132</v>
          </cell>
          <cell r="G51">
            <v>38.29</v>
          </cell>
          <cell r="H51" t="str">
            <v>A</v>
          </cell>
          <cell r="FX51" t="str">
            <v>XXXX</v>
          </cell>
          <cell r="FY51" t="str">
            <v>XXXX</v>
          </cell>
          <cell r="FZ51" t="str">
            <v>XXXX</v>
          </cell>
          <cell r="GA51" t="str">
            <v>XXXX</v>
          </cell>
          <cell r="GB51" t="str">
            <v>XXXX</v>
          </cell>
          <cell r="GC51" t="str">
            <v>XXXX</v>
          </cell>
          <cell r="GD51" t="str">
            <v>XXXX</v>
          </cell>
          <cell r="GE51" t="str">
            <v>XXXX</v>
          </cell>
          <cell r="GF51" t="str">
            <v>XXXX</v>
          </cell>
          <cell r="GG51" t="str">
            <v>XXXX</v>
          </cell>
          <cell r="GH51" t="str">
            <v>XXXX</v>
          </cell>
          <cell r="GI51" t="str">
            <v>XXXX</v>
          </cell>
        </row>
        <row r="52">
          <cell r="C52">
            <v>36</v>
          </cell>
          <cell r="D52">
            <v>2621</v>
          </cell>
          <cell r="E52" t="str">
            <v>LUJAN - MALV.2 - CATONAS 2 - MORÓN 2</v>
          </cell>
          <cell r="F52">
            <v>132</v>
          </cell>
          <cell r="G52">
            <v>44.56</v>
          </cell>
          <cell r="H52" t="str">
            <v>A</v>
          </cell>
        </row>
        <row r="53">
          <cell r="C53">
            <v>37</v>
          </cell>
          <cell r="D53">
            <v>1442</v>
          </cell>
          <cell r="E53" t="str">
            <v>MAR DE AJO - PINAMAR</v>
          </cell>
          <cell r="F53">
            <v>132</v>
          </cell>
          <cell r="G53">
            <v>46.4</v>
          </cell>
          <cell r="H53" t="str">
            <v>C</v>
          </cell>
        </row>
        <row r="54">
          <cell r="C54">
            <v>38</v>
          </cell>
          <cell r="D54">
            <v>1525</v>
          </cell>
          <cell r="E54" t="str">
            <v>MAR DEL PLATA - MIRAMAR</v>
          </cell>
          <cell r="F54">
            <v>132</v>
          </cell>
          <cell r="G54">
            <v>39.29</v>
          </cell>
          <cell r="H54" t="str">
            <v>C</v>
          </cell>
        </row>
        <row r="55">
          <cell r="C55">
            <v>39</v>
          </cell>
          <cell r="D55" t="str">
            <v>CE-002</v>
          </cell>
          <cell r="E55" t="str">
            <v>MAR DEL PLATA - QUEQUEN -NECOCHEA</v>
          </cell>
          <cell r="F55">
            <v>132</v>
          </cell>
          <cell r="G55">
            <v>129</v>
          </cell>
          <cell r="H55" t="str">
            <v>B</v>
          </cell>
        </row>
        <row r="56">
          <cell r="C56">
            <v>40</v>
          </cell>
          <cell r="D56">
            <v>1410</v>
          </cell>
          <cell r="E56" t="str">
            <v>MERCEDES B.A. - LUJAN</v>
          </cell>
          <cell r="F56">
            <v>132</v>
          </cell>
          <cell r="G56">
            <v>41.3</v>
          </cell>
          <cell r="H56" t="str">
            <v>B</v>
          </cell>
        </row>
        <row r="57">
          <cell r="C57">
            <v>41</v>
          </cell>
          <cell r="D57">
            <v>1529</v>
          </cell>
          <cell r="E57" t="str">
            <v>MIRAMAR - NECOCHEA</v>
          </cell>
          <cell r="F57">
            <v>132</v>
          </cell>
          <cell r="G57">
            <v>103.29</v>
          </cell>
          <cell r="H57" t="str">
            <v>A</v>
          </cell>
          <cell r="GD57">
            <v>1</v>
          </cell>
        </row>
        <row r="58">
          <cell r="C58">
            <v>42</v>
          </cell>
          <cell r="D58">
            <v>1417</v>
          </cell>
          <cell r="E58" t="str">
            <v>MONTE - CHASCOMUS</v>
          </cell>
          <cell r="F58">
            <v>132</v>
          </cell>
          <cell r="G58">
            <v>114</v>
          </cell>
          <cell r="H58" t="str">
            <v>C</v>
          </cell>
          <cell r="GC58">
            <v>1</v>
          </cell>
        </row>
        <row r="59">
          <cell r="C59">
            <v>43</v>
          </cell>
          <cell r="D59">
            <v>1545</v>
          </cell>
          <cell r="E59" t="str">
            <v>NORTE II - PETROQ. BAHIA BLANCA</v>
          </cell>
          <cell r="F59">
            <v>132</v>
          </cell>
          <cell r="G59">
            <v>30</v>
          </cell>
          <cell r="H59" t="str">
            <v>C</v>
          </cell>
          <cell r="FX59" t="str">
            <v>XXXX</v>
          </cell>
          <cell r="FY59" t="str">
            <v>XXXX</v>
          </cell>
          <cell r="FZ59" t="str">
            <v>XXXX</v>
          </cell>
          <cell r="GA59" t="str">
            <v>XXXX</v>
          </cell>
          <cell r="GB59" t="str">
            <v>XXXX</v>
          </cell>
          <cell r="GC59" t="str">
            <v>XXXX</v>
          </cell>
          <cell r="GD59" t="str">
            <v>XXXX</v>
          </cell>
          <cell r="GE59" t="str">
            <v>XXXX</v>
          </cell>
          <cell r="GF59" t="str">
            <v>XXXX</v>
          </cell>
          <cell r="GG59" t="str">
            <v>XXXX</v>
          </cell>
          <cell r="GH59" t="str">
            <v>XXXX</v>
          </cell>
          <cell r="GI59" t="str">
            <v>XXXX</v>
          </cell>
        </row>
        <row r="60">
          <cell r="C60">
            <v>44</v>
          </cell>
          <cell r="D60">
            <v>2648</v>
          </cell>
          <cell r="E60" t="str">
            <v>NUEVA CAMPANA - SIDERCA 1</v>
          </cell>
          <cell r="F60">
            <v>132</v>
          </cell>
          <cell r="G60">
            <v>3.2</v>
          </cell>
          <cell r="H60" t="str">
            <v>C</v>
          </cell>
        </row>
        <row r="61">
          <cell r="C61">
            <v>45</v>
          </cell>
          <cell r="D61" t="str">
            <v>CE-000</v>
          </cell>
          <cell r="E61" t="str">
            <v>NUEVA CAMPANA - ZARATE</v>
          </cell>
          <cell r="F61">
            <v>132</v>
          </cell>
          <cell r="G61">
            <v>10.6</v>
          </cell>
          <cell r="H61" t="str">
            <v>C</v>
          </cell>
          <cell r="FX61" t="str">
            <v>XXXX</v>
          </cell>
          <cell r="FY61" t="str">
            <v>XXXX</v>
          </cell>
          <cell r="FZ61" t="str">
            <v>XXXX</v>
          </cell>
          <cell r="GA61" t="str">
            <v>XXXX</v>
          </cell>
          <cell r="GB61" t="str">
            <v>XXXX</v>
          </cell>
          <cell r="GC61" t="str">
            <v>XXXX</v>
          </cell>
          <cell r="GD61" t="str">
            <v>XXXX</v>
          </cell>
          <cell r="GE61" t="str">
            <v>XXXX</v>
          </cell>
          <cell r="GF61" t="str">
            <v>XXXX</v>
          </cell>
          <cell r="GG61" t="str">
            <v>XXXX</v>
          </cell>
          <cell r="GH61" t="str">
            <v>XXXX</v>
          </cell>
          <cell r="GI61" t="str">
            <v>XXXX</v>
          </cell>
        </row>
        <row r="62">
          <cell r="C62">
            <v>46</v>
          </cell>
          <cell r="D62">
            <v>1433</v>
          </cell>
          <cell r="E62" t="str">
            <v>NUEVA CAMPANA - SIDERCA "0"</v>
          </cell>
          <cell r="F62">
            <v>132</v>
          </cell>
          <cell r="G62">
            <v>2.2</v>
          </cell>
          <cell r="H62" t="str">
            <v>C</v>
          </cell>
        </row>
        <row r="63">
          <cell r="C63">
            <v>47</v>
          </cell>
          <cell r="D63">
            <v>1450</v>
          </cell>
          <cell r="E63" t="str">
            <v>OLAVARRIA - AZUL</v>
          </cell>
          <cell r="F63">
            <v>132</v>
          </cell>
          <cell r="G63">
            <v>51.4</v>
          </cell>
          <cell r="H63" t="str">
            <v>C</v>
          </cell>
          <cell r="GA63">
            <v>1</v>
          </cell>
        </row>
        <row r="64">
          <cell r="C64">
            <v>48</v>
          </cell>
          <cell r="D64" t="str">
            <v>CE-000</v>
          </cell>
          <cell r="E64" t="str">
            <v>OLAVARRIA - GONZALEZ CHAVEZ</v>
          </cell>
          <cell r="F64">
            <v>132</v>
          </cell>
          <cell r="G64">
            <v>152</v>
          </cell>
          <cell r="H64" t="str">
            <v>C</v>
          </cell>
          <cell r="FX64" t="str">
            <v>XXXX</v>
          </cell>
          <cell r="FY64" t="str">
            <v>XXXX</v>
          </cell>
          <cell r="FZ64" t="str">
            <v>XXXX</v>
          </cell>
          <cell r="GA64" t="str">
            <v>XXXX</v>
          </cell>
          <cell r="GB64" t="str">
            <v>XXXX</v>
          </cell>
          <cell r="GC64" t="str">
            <v>XXXX</v>
          </cell>
          <cell r="GD64" t="str">
            <v>XXXX</v>
          </cell>
          <cell r="GE64" t="str">
            <v>XXXX</v>
          </cell>
          <cell r="GF64" t="str">
            <v>XXXX</v>
          </cell>
          <cell r="GG64" t="str">
            <v>XXXX</v>
          </cell>
          <cell r="GH64" t="str">
            <v>XXXX</v>
          </cell>
          <cell r="GI64" t="str">
            <v>XXXX</v>
          </cell>
        </row>
        <row r="65">
          <cell r="C65">
            <v>49</v>
          </cell>
          <cell r="D65">
            <v>1446</v>
          </cell>
          <cell r="E65" t="str">
            <v>OLAVARRIA - HENDERSON</v>
          </cell>
          <cell r="F65">
            <v>132</v>
          </cell>
          <cell r="G65">
            <v>139.9</v>
          </cell>
          <cell r="H65" t="str">
            <v>C</v>
          </cell>
        </row>
        <row r="66">
          <cell r="C66">
            <v>50</v>
          </cell>
          <cell r="D66" t="str">
            <v>CE-000</v>
          </cell>
          <cell r="E66" t="str">
            <v>OLAVARRIA - LAPRIDA</v>
          </cell>
          <cell r="F66">
            <v>132</v>
          </cell>
          <cell r="G66">
            <v>99.7</v>
          </cell>
          <cell r="H66" t="str">
            <v>C</v>
          </cell>
          <cell r="FX66" t="str">
            <v>XXXX</v>
          </cell>
          <cell r="FY66" t="str">
            <v>XXXX</v>
          </cell>
          <cell r="FZ66" t="str">
            <v>XXXX</v>
          </cell>
          <cell r="GA66" t="str">
            <v>XXXX</v>
          </cell>
          <cell r="GB66" t="str">
            <v>XXXX</v>
          </cell>
          <cell r="GC66" t="str">
            <v>XXXX</v>
          </cell>
          <cell r="GD66" t="str">
            <v>XXXX</v>
          </cell>
          <cell r="GE66" t="str">
            <v>XXXX</v>
          </cell>
          <cell r="GF66" t="str">
            <v>XXXX</v>
          </cell>
          <cell r="GG66" t="str">
            <v>XXXX</v>
          </cell>
          <cell r="GH66" t="str">
            <v>XXXX</v>
          </cell>
          <cell r="GI66" t="str">
            <v>XXXX</v>
          </cell>
        </row>
        <row r="67">
          <cell r="C67">
            <v>51</v>
          </cell>
          <cell r="D67">
            <v>1449</v>
          </cell>
          <cell r="E67" t="str">
            <v>OLAVARRIA - TANDIL</v>
          </cell>
          <cell r="F67">
            <v>132</v>
          </cell>
          <cell r="G67">
            <v>133.2</v>
          </cell>
          <cell r="H67" t="str">
            <v>A</v>
          </cell>
        </row>
        <row r="68">
          <cell r="C68">
            <v>52</v>
          </cell>
          <cell r="D68">
            <v>1451</v>
          </cell>
          <cell r="E68" t="str">
            <v>OLAVARRIA VIEJA - OLAVARRIA</v>
          </cell>
          <cell r="F68">
            <v>132</v>
          </cell>
          <cell r="G68">
            <v>35.59</v>
          </cell>
          <cell r="H68" t="str">
            <v>C</v>
          </cell>
        </row>
        <row r="69">
          <cell r="C69">
            <v>53</v>
          </cell>
          <cell r="D69">
            <v>1533</v>
          </cell>
          <cell r="E69" t="str">
            <v>P. LURO - C. PATAGONES</v>
          </cell>
          <cell r="F69">
            <v>132</v>
          </cell>
          <cell r="G69">
            <v>151</v>
          </cell>
          <cell r="H69" t="str">
            <v>C</v>
          </cell>
          <cell r="FZ69">
            <v>1</v>
          </cell>
          <cell r="GE69">
            <v>1</v>
          </cell>
        </row>
        <row r="70">
          <cell r="C70">
            <v>54</v>
          </cell>
          <cell r="D70">
            <v>2740</v>
          </cell>
          <cell r="E70" t="str">
            <v>PERGAMINO - RAMALLO</v>
          </cell>
          <cell r="F70">
            <v>132</v>
          </cell>
          <cell r="G70">
            <v>66.8</v>
          </cell>
          <cell r="H70" t="str">
            <v>C</v>
          </cell>
        </row>
        <row r="71">
          <cell r="C71">
            <v>55</v>
          </cell>
          <cell r="D71">
            <v>1420</v>
          </cell>
          <cell r="E71" t="str">
            <v>PERGAMINO - ROJAS</v>
          </cell>
          <cell r="F71">
            <v>132</v>
          </cell>
          <cell r="G71">
            <v>36</v>
          </cell>
          <cell r="H71" t="str">
            <v>C</v>
          </cell>
        </row>
        <row r="72">
          <cell r="C72">
            <v>56</v>
          </cell>
          <cell r="D72">
            <v>1419</v>
          </cell>
          <cell r="E72" t="str">
            <v>PERGAMINO - SAN NICOLAS</v>
          </cell>
          <cell r="F72">
            <v>132</v>
          </cell>
          <cell r="G72">
            <v>70.8</v>
          </cell>
          <cell r="H72" t="str">
            <v>C</v>
          </cell>
          <cell r="GG72">
            <v>1</v>
          </cell>
        </row>
        <row r="73">
          <cell r="C73">
            <v>57</v>
          </cell>
          <cell r="D73">
            <v>1546</v>
          </cell>
          <cell r="E73" t="str">
            <v>PETROQ. BAHIA BLANCA - URBANA BB</v>
          </cell>
          <cell r="F73">
            <v>132</v>
          </cell>
          <cell r="G73">
            <v>3.2</v>
          </cell>
          <cell r="H73" t="str">
            <v>C</v>
          </cell>
        </row>
        <row r="74">
          <cell r="C74">
            <v>58</v>
          </cell>
          <cell r="E74" t="str">
            <v>C. PIEDRABUENA - ING. WHITE</v>
          </cell>
          <cell r="F74">
            <v>132</v>
          </cell>
          <cell r="G74">
            <v>1.1</v>
          </cell>
          <cell r="H74" t="str">
            <v>C</v>
          </cell>
        </row>
        <row r="75">
          <cell r="C75">
            <v>59</v>
          </cell>
          <cell r="D75">
            <v>2616</v>
          </cell>
          <cell r="E75" t="str">
            <v>PIGUE - GUATRACHE</v>
          </cell>
          <cell r="F75">
            <v>132</v>
          </cell>
          <cell r="G75">
            <v>102</v>
          </cell>
          <cell r="H75" t="str">
            <v>C</v>
          </cell>
          <cell r="GC75">
            <v>1</v>
          </cell>
          <cell r="GG75">
            <v>1</v>
          </cell>
        </row>
        <row r="76">
          <cell r="C76">
            <v>60</v>
          </cell>
          <cell r="D76" t="str">
            <v>CE-004</v>
          </cell>
          <cell r="E76" t="str">
            <v>PIGÜE - TORNQUIST - BAHIA BLANCA</v>
          </cell>
          <cell r="F76">
            <v>132</v>
          </cell>
          <cell r="G76">
            <v>132.3</v>
          </cell>
          <cell r="H76" t="str">
            <v>C</v>
          </cell>
        </row>
        <row r="77">
          <cell r="C77">
            <v>61</v>
          </cell>
          <cell r="D77">
            <v>1443</v>
          </cell>
          <cell r="E77" t="str">
            <v>PINAMAR - VILLA GESELL</v>
          </cell>
          <cell r="F77">
            <v>132</v>
          </cell>
          <cell r="G77">
            <v>20.28</v>
          </cell>
          <cell r="H77" t="str">
            <v>C</v>
          </cell>
          <cell r="FX77" t="str">
            <v>XXXX</v>
          </cell>
          <cell r="FY77" t="str">
            <v>XXXX</v>
          </cell>
          <cell r="FZ77" t="str">
            <v>XXXX</v>
          </cell>
          <cell r="GA77" t="str">
            <v>XXXX</v>
          </cell>
          <cell r="GB77" t="str">
            <v>XXXX</v>
          </cell>
          <cell r="GC77" t="str">
            <v>XXXX</v>
          </cell>
          <cell r="GD77" t="str">
            <v>XXXX</v>
          </cell>
          <cell r="GE77" t="str">
            <v>XXXX</v>
          </cell>
          <cell r="GF77" t="str">
            <v>XXXX</v>
          </cell>
          <cell r="GG77" t="str">
            <v>XXXX</v>
          </cell>
          <cell r="GH77" t="str">
            <v>XXXX</v>
          </cell>
          <cell r="GI77" t="str">
            <v>XXXX</v>
          </cell>
        </row>
        <row r="78">
          <cell r="C78">
            <v>62</v>
          </cell>
          <cell r="D78">
            <v>1543</v>
          </cell>
          <cell r="E78" t="str">
            <v>PUNTA ALTA - BAHIA BLANCA</v>
          </cell>
          <cell r="F78">
            <v>132</v>
          </cell>
          <cell r="G78">
            <v>24.1</v>
          </cell>
          <cell r="H78" t="str">
            <v>C</v>
          </cell>
        </row>
        <row r="79">
          <cell r="C79">
            <v>63</v>
          </cell>
          <cell r="D79">
            <v>1544</v>
          </cell>
          <cell r="E79" t="str">
            <v>PUNTA ALTA - C. PIEDRABUENA</v>
          </cell>
          <cell r="F79">
            <v>132</v>
          </cell>
          <cell r="G79">
            <v>25</v>
          </cell>
          <cell r="H79" t="str">
            <v>C</v>
          </cell>
          <cell r="FZ79">
            <v>1</v>
          </cell>
        </row>
        <row r="80">
          <cell r="C80">
            <v>64</v>
          </cell>
          <cell r="D80">
            <v>2741</v>
          </cell>
          <cell r="E80" t="str">
            <v>RAMALLO - URBANA SAN NICOLAS</v>
          </cell>
          <cell r="F80">
            <v>132</v>
          </cell>
          <cell r="G80">
            <v>12.86</v>
          </cell>
          <cell r="H80" t="str">
            <v>C</v>
          </cell>
        </row>
        <row r="81">
          <cell r="C81">
            <v>65</v>
          </cell>
          <cell r="D81">
            <v>1418</v>
          </cell>
          <cell r="E81" t="str">
            <v>ROJAS - JUNIN</v>
          </cell>
          <cell r="F81">
            <v>132</v>
          </cell>
          <cell r="G81">
            <v>47.7</v>
          </cell>
          <cell r="H81" t="str">
            <v>C</v>
          </cell>
        </row>
        <row r="82">
          <cell r="C82">
            <v>66</v>
          </cell>
          <cell r="D82">
            <v>1407</v>
          </cell>
          <cell r="E82" t="str">
            <v>SALADILLO - LAS FLORES</v>
          </cell>
          <cell r="F82">
            <v>132</v>
          </cell>
          <cell r="G82">
            <v>76.3</v>
          </cell>
          <cell r="H82" t="str">
            <v>C</v>
          </cell>
          <cell r="GH82">
            <v>1</v>
          </cell>
        </row>
        <row r="83">
          <cell r="C83">
            <v>67</v>
          </cell>
          <cell r="D83">
            <v>1439</v>
          </cell>
          <cell r="E83" t="str">
            <v>SAN CLEMENTE - DOLORES</v>
          </cell>
          <cell r="F83">
            <v>132</v>
          </cell>
          <cell r="G83">
            <v>102.6</v>
          </cell>
          <cell r="H83" t="str">
            <v>C</v>
          </cell>
          <cell r="FY83">
            <v>1</v>
          </cell>
          <cell r="GE83">
            <v>1</v>
          </cell>
        </row>
        <row r="84">
          <cell r="C84">
            <v>68</v>
          </cell>
          <cell r="D84" t="str">
            <v>C-000</v>
          </cell>
          <cell r="E84" t="str">
            <v>SAN CLEMENTE - MAR DEL TUYÚ - MAR DE AJÓ</v>
          </cell>
          <cell r="F84">
            <v>132</v>
          </cell>
          <cell r="G84">
            <v>39</v>
          </cell>
          <cell r="H84" t="str">
            <v>B</v>
          </cell>
          <cell r="FX84" t="str">
            <v>XXXX</v>
          </cell>
          <cell r="FY84" t="str">
            <v>XXXX</v>
          </cell>
          <cell r="FZ84" t="str">
            <v>XXXX</v>
          </cell>
          <cell r="GA84" t="str">
            <v>XXXX</v>
          </cell>
          <cell r="GB84" t="str">
            <v>XXXX</v>
          </cell>
          <cell r="GC84" t="str">
            <v>XXXX</v>
          </cell>
          <cell r="GD84" t="str">
            <v>XXXX</v>
          </cell>
          <cell r="GE84" t="str">
            <v>XXXX</v>
          </cell>
          <cell r="GF84" t="str">
            <v>XXXX</v>
          </cell>
          <cell r="GG84" t="str">
            <v>XXXX</v>
          </cell>
          <cell r="GH84" t="str">
            <v>XXXX</v>
          </cell>
          <cell r="GI84" t="str">
            <v>XXXX</v>
          </cell>
        </row>
        <row r="85">
          <cell r="C85">
            <v>69</v>
          </cell>
          <cell r="D85">
            <v>4293</v>
          </cell>
          <cell r="E85" t="str">
            <v>SAN CLEMENTE - LAS TONINAS</v>
          </cell>
          <cell r="F85">
            <v>132</v>
          </cell>
          <cell r="G85">
            <v>14.6</v>
          </cell>
          <cell r="H85" t="str">
            <v>B</v>
          </cell>
          <cell r="FY85">
            <v>1</v>
          </cell>
        </row>
        <row r="86">
          <cell r="C86">
            <v>70</v>
          </cell>
          <cell r="D86" t="str">
            <v>CE-003</v>
          </cell>
          <cell r="E86" t="str">
            <v>LAS TONINAS-MAR DEL TUYU-MAR DE AJO</v>
          </cell>
          <cell r="F86">
            <v>132</v>
          </cell>
          <cell r="G86">
            <v>29.57</v>
          </cell>
          <cell r="H86" t="str">
            <v>B</v>
          </cell>
          <cell r="GG86">
            <v>2</v>
          </cell>
        </row>
        <row r="87">
          <cell r="C87">
            <v>71</v>
          </cell>
          <cell r="D87">
            <v>1999</v>
          </cell>
          <cell r="E87" t="str">
            <v>SAN NICOLÁS - VILLA CONSTITUCIÓN IND.</v>
          </cell>
          <cell r="F87">
            <v>132</v>
          </cell>
          <cell r="G87">
            <v>14.7</v>
          </cell>
          <cell r="H87" t="str">
            <v>C</v>
          </cell>
          <cell r="FX87">
            <v>1</v>
          </cell>
        </row>
        <row r="88">
          <cell r="C88">
            <v>72</v>
          </cell>
          <cell r="D88">
            <v>1997</v>
          </cell>
          <cell r="E88" t="str">
            <v>SAN NICOLÁS - VILLA CONSTITUCIÓN RES.</v>
          </cell>
          <cell r="F88">
            <v>132</v>
          </cell>
          <cell r="G88">
            <v>13.6</v>
          </cell>
          <cell r="H88" t="str">
            <v>B</v>
          </cell>
        </row>
        <row r="89">
          <cell r="C89">
            <v>73</v>
          </cell>
          <cell r="D89" t="str">
            <v>CE-000</v>
          </cell>
          <cell r="E89" t="str">
            <v>SAN NICOLAS EXTG - SAN NICOLAS</v>
          </cell>
          <cell r="F89">
            <v>132</v>
          </cell>
          <cell r="G89">
            <v>0.4</v>
          </cell>
          <cell r="H89" t="str">
            <v>C</v>
          </cell>
          <cell r="FX89" t="str">
            <v>XXXX</v>
          </cell>
          <cell r="FY89" t="str">
            <v>XXXX</v>
          </cell>
          <cell r="FZ89" t="str">
            <v>XXXX</v>
          </cell>
          <cell r="GA89" t="str">
            <v>XXXX</v>
          </cell>
          <cell r="GB89" t="str">
            <v>XXXX</v>
          </cell>
          <cell r="GC89" t="str">
            <v>XXXX</v>
          </cell>
          <cell r="GD89" t="str">
            <v>XXXX</v>
          </cell>
          <cell r="GE89" t="str">
            <v>XXXX</v>
          </cell>
          <cell r="GF89" t="str">
            <v>XXXX</v>
          </cell>
          <cell r="GG89" t="str">
            <v>XXXX</v>
          </cell>
          <cell r="GH89" t="str">
            <v>XXXX</v>
          </cell>
          <cell r="GI89" t="str">
            <v>XXXX</v>
          </cell>
        </row>
        <row r="90">
          <cell r="C90">
            <v>74</v>
          </cell>
          <cell r="D90">
            <v>2957</v>
          </cell>
          <cell r="E90" t="str">
            <v>SAN PEDRO - EASTMAN T</v>
          </cell>
          <cell r="F90">
            <v>132</v>
          </cell>
          <cell r="G90">
            <v>63.1</v>
          </cell>
          <cell r="H90" t="str">
            <v>C</v>
          </cell>
          <cell r="FX90" t="str">
            <v>XXXX</v>
          </cell>
          <cell r="FY90" t="str">
            <v>XXXX</v>
          </cell>
          <cell r="FZ90" t="str">
            <v>XXXX</v>
          </cell>
          <cell r="GA90" t="str">
            <v>XXXX</v>
          </cell>
          <cell r="GB90" t="str">
            <v>XXXX</v>
          </cell>
          <cell r="GC90" t="str">
            <v>XXXX</v>
          </cell>
          <cell r="GD90" t="str">
            <v>XXXX</v>
          </cell>
          <cell r="GE90" t="str">
            <v>XXXX</v>
          </cell>
          <cell r="GF90" t="str">
            <v>XXXX</v>
          </cell>
          <cell r="GG90" t="str">
            <v>XXXX</v>
          </cell>
          <cell r="GH90" t="str">
            <v>XXXX</v>
          </cell>
          <cell r="GI90" t="str">
            <v>XXXX</v>
          </cell>
        </row>
        <row r="91">
          <cell r="C91">
            <v>75</v>
          </cell>
          <cell r="D91">
            <v>1427</v>
          </cell>
          <cell r="E91" t="str">
            <v>SAN PEDRO - PAPEL PRENSA</v>
          </cell>
          <cell r="F91">
            <v>132</v>
          </cell>
          <cell r="G91">
            <v>10.9</v>
          </cell>
          <cell r="H91" t="str">
            <v>B</v>
          </cell>
        </row>
        <row r="92">
          <cell r="C92">
            <v>76</v>
          </cell>
          <cell r="D92" t="str">
            <v>CE-000</v>
          </cell>
          <cell r="E92" t="str">
            <v>SAN PEDRO - SAN NICOLÁS</v>
          </cell>
          <cell r="F92">
            <v>132</v>
          </cell>
          <cell r="G92">
            <v>65</v>
          </cell>
          <cell r="H92" t="str">
            <v>C</v>
          </cell>
          <cell r="FX92" t="str">
            <v>XXXX</v>
          </cell>
          <cell r="FY92" t="str">
            <v>XXXX</v>
          </cell>
          <cell r="FZ92" t="str">
            <v>XXXX</v>
          </cell>
          <cell r="GA92" t="str">
            <v>XXXX</v>
          </cell>
          <cell r="GB92" t="str">
            <v>XXXX</v>
          </cell>
          <cell r="GC92" t="str">
            <v>XXXX</v>
          </cell>
          <cell r="GD92" t="str">
            <v>XXXX</v>
          </cell>
          <cell r="GE92" t="str">
            <v>XXXX</v>
          </cell>
          <cell r="GF92" t="str">
            <v>XXXX</v>
          </cell>
          <cell r="GG92" t="str">
            <v>XXXX</v>
          </cell>
          <cell r="GH92" t="str">
            <v>XXXX</v>
          </cell>
          <cell r="GI92" t="str">
            <v>XXXX</v>
          </cell>
        </row>
        <row r="93">
          <cell r="C93">
            <v>77</v>
          </cell>
          <cell r="D93">
            <v>4277</v>
          </cell>
          <cell r="E93" t="str">
            <v>SAN PEDRO - RAMALLO INDUSTRIAL</v>
          </cell>
          <cell r="F93">
            <v>132</v>
          </cell>
          <cell r="G93">
            <v>58</v>
          </cell>
          <cell r="H93" t="str">
            <v>C</v>
          </cell>
        </row>
        <row r="94">
          <cell r="C94">
            <v>78</v>
          </cell>
          <cell r="D94">
            <v>4278</v>
          </cell>
          <cell r="E94" t="str">
            <v>SAN NICOLÁS - RAMALLO INDUSTRIAL</v>
          </cell>
          <cell r="F94">
            <v>132</v>
          </cell>
          <cell r="G94">
            <v>23.52</v>
          </cell>
          <cell r="H94" t="str">
            <v>C</v>
          </cell>
          <cell r="FX94" t="str">
            <v>XXXX</v>
          </cell>
          <cell r="FY94" t="str">
            <v>XXXX</v>
          </cell>
          <cell r="FZ94" t="str">
            <v>XXXX</v>
          </cell>
          <cell r="GA94" t="str">
            <v>XXXX</v>
          </cell>
          <cell r="GB94" t="str">
            <v>XXXX</v>
          </cell>
          <cell r="GC94" t="str">
            <v>XXXX</v>
          </cell>
          <cell r="GD94" t="str">
            <v>XXXX</v>
          </cell>
          <cell r="GE94" t="str">
            <v>XXXX</v>
          </cell>
          <cell r="GF94" t="str">
            <v>XXXX</v>
          </cell>
          <cell r="GG94" t="str">
            <v>XXXX</v>
          </cell>
          <cell r="GH94" t="str">
            <v>XXXX</v>
          </cell>
          <cell r="GI94" t="str">
            <v>XXXX</v>
          </cell>
        </row>
        <row r="95">
          <cell r="C95">
            <v>79</v>
          </cell>
          <cell r="D95">
            <v>1517</v>
          </cell>
          <cell r="E95" t="str">
            <v>TANDIL - BALCARCE</v>
          </cell>
          <cell r="F95">
            <v>132</v>
          </cell>
          <cell r="G95">
            <v>103.6</v>
          </cell>
          <cell r="H95" t="str">
            <v>C</v>
          </cell>
          <cell r="GH95">
            <v>1</v>
          </cell>
        </row>
        <row r="96">
          <cell r="C96">
            <v>80</v>
          </cell>
          <cell r="D96">
            <v>1519</v>
          </cell>
          <cell r="E96" t="str">
            <v>TANDIL - NECOCHEA</v>
          </cell>
          <cell r="F96">
            <v>132</v>
          </cell>
          <cell r="G96">
            <v>149.2</v>
          </cell>
          <cell r="H96" t="str">
            <v>C</v>
          </cell>
          <cell r="FY96">
            <v>1</v>
          </cell>
          <cell r="FZ96">
            <v>1</v>
          </cell>
          <cell r="GD96">
            <v>1</v>
          </cell>
        </row>
        <row r="97">
          <cell r="C97">
            <v>81</v>
          </cell>
          <cell r="D97">
            <v>1518</v>
          </cell>
          <cell r="E97" t="str">
            <v>TANDIL - BARKER</v>
          </cell>
          <cell r="F97">
            <v>132</v>
          </cell>
          <cell r="G97">
            <v>47.7</v>
          </cell>
          <cell r="H97" t="str">
            <v>C</v>
          </cell>
          <cell r="FY97">
            <v>1</v>
          </cell>
          <cell r="GH97">
            <v>1</v>
          </cell>
        </row>
        <row r="98">
          <cell r="C98">
            <v>82</v>
          </cell>
          <cell r="D98">
            <v>2712</v>
          </cell>
          <cell r="E98" t="str">
            <v>TRENQUE LAUQUEN - GRAL. PICO</v>
          </cell>
          <cell r="F98">
            <v>132</v>
          </cell>
          <cell r="G98">
            <v>77</v>
          </cell>
          <cell r="H98" t="str">
            <v>C</v>
          </cell>
          <cell r="GH98">
            <v>1</v>
          </cell>
        </row>
        <row r="99">
          <cell r="C99">
            <v>83</v>
          </cell>
          <cell r="D99">
            <v>1402</v>
          </cell>
          <cell r="E99" t="str">
            <v>TRENQUE LAUQUEN - HENDERSON</v>
          </cell>
          <cell r="F99">
            <v>132</v>
          </cell>
          <cell r="G99">
            <v>105.4</v>
          </cell>
          <cell r="H99" t="str">
            <v>A</v>
          </cell>
          <cell r="FZ99">
            <v>1</v>
          </cell>
        </row>
        <row r="100">
          <cell r="C100">
            <v>84</v>
          </cell>
          <cell r="D100">
            <v>1382</v>
          </cell>
          <cell r="E100" t="str">
            <v>URBANA SAN NICOLÁS - SAN NICOLAS</v>
          </cell>
          <cell r="F100">
            <v>132</v>
          </cell>
          <cell r="G100">
            <v>6.5</v>
          </cell>
          <cell r="H100" t="str">
            <v>C</v>
          </cell>
        </row>
        <row r="101">
          <cell r="C101">
            <v>85</v>
          </cell>
          <cell r="D101">
            <v>1547</v>
          </cell>
          <cell r="E101" t="str">
            <v>URBANA BB - C. PIEDRABUENA</v>
          </cell>
          <cell r="F101">
            <v>132</v>
          </cell>
          <cell r="G101">
            <v>1.9</v>
          </cell>
          <cell r="H101" t="str">
            <v>C</v>
          </cell>
        </row>
        <row r="102">
          <cell r="C102">
            <v>86</v>
          </cell>
          <cell r="D102">
            <v>1445</v>
          </cell>
          <cell r="E102" t="str">
            <v>VILLA GESELL - GRAL. MADARIAGA</v>
          </cell>
          <cell r="F102">
            <v>132</v>
          </cell>
          <cell r="G102">
            <v>35</v>
          </cell>
          <cell r="H102" t="str">
            <v>C</v>
          </cell>
          <cell r="GD102">
            <v>1</v>
          </cell>
          <cell r="GG102">
            <v>1</v>
          </cell>
        </row>
        <row r="103">
          <cell r="C103">
            <v>87</v>
          </cell>
          <cell r="D103">
            <v>2715</v>
          </cell>
          <cell r="E103" t="str">
            <v>VILLA LIA "T" - ANTONIO DE ARECO</v>
          </cell>
          <cell r="F103">
            <v>132</v>
          </cell>
          <cell r="G103">
            <v>18.4</v>
          </cell>
          <cell r="H103" t="str">
            <v>C</v>
          </cell>
        </row>
        <row r="104">
          <cell r="C104">
            <v>88</v>
          </cell>
          <cell r="D104">
            <v>2714</v>
          </cell>
          <cell r="E104" t="str">
            <v>VILLA LIA "T" - NUEVA CAMPANA</v>
          </cell>
          <cell r="F104">
            <v>132</v>
          </cell>
          <cell r="G104">
            <v>35</v>
          </cell>
          <cell r="H104" t="str">
            <v>C</v>
          </cell>
        </row>
        <row r="105">
          <cell r="C105">
            <v>89</v>
          </cell>
          <cell r="D105">
            <v>2713</v>
          </cell>
          <cell r="E105" t="str">
            <v>VILLA LIA "T" - VILLA LIA</v>
          </cell>
          <cell r="F105">
            <v>132</v>
          </cell>
          <cell r="G105">
            <v>8</v>
          </cell>
          <cell r="H105" t="str">
            <v>C</v>
          </cell>
        </row>
        <row r="106">
          <cell r="C106">
            <v>90</v>
          </cell>
          <cell r="D106">
            <v>1424</v>
          </cell>
          <cell r="E106" t="str">
            <v>ZARATE - ATUCHA I</v>
          </cell>
          <cell r="F106">
            <v>132</v>
          </cell>
          <cell r="G106">
            <v>22.1</v>
          </cell>
          <cell r="H106" t="str">
            <v>C</v>
          </cell>
        </row>
        <row r="107">
          <cell r="C107">
            <v>91</v>
          </cell>
          <cell r="D107">
            <v>2955</v>
          </cell>
          <cell r="E107" t="str">
            <v>ZARATE - EASTMAN T</v>
          </cell>
          <cell r="F107">
            <v>132</v>
          </cell>
          <cell r="G107">
            <v>11</v>
          </cell>
          <cell r="H107" t="str">
            <v>C</v>
          </cell>
          <cell r="FX107" t="str">
            <v>XXXX</v>
          </cell>
          <cell r="FY107" t="str">
            <v>XXXX</v>
          </cell>
          <cell r="FZ107" t="str">
            <v>XXXX</v>
          </cell>
          <cell r="GA107" t="str">
            <v>XXXX</v>
          </cell>
          <cell r="GB107" t="str">
            <v>XXXX</v>
          </cell>
          <cell r="GC107" t="str">
            <v>XXXX</v>
          </cell>
          <cell r="GD107" t="str">
            <v>XXXX</v>
          </cell>
          <cell r="GE107" t="str">
            <v>XXXX</v>
          </cell>
          <cell r="GF107" t="str">
            <v>XXXX</v>
          </cell>
          <cell r="GG107" t="str">
            <v>XXXX</v>
          </cell>
          <cell r="GH107" t="str">
            <v>XXXX</v>
          </cell>
          <cell r="GI107" t="str">
            <v>XXXX</v>
          </cell>
        </row>
        <row r="108">
          <cell r="C108">
            <v>92</v>
          </cell>
          <cell r="D108">
            <v>1423</v>
          </cell>
          <cell r="E108" t="str">
            <v>ZARATE - MATHEU</v>
          </cell>
          <cell r="F108">
            <v>132</v>
          </cell>
          <cell r="G108">
            <v>37.7</v>
          </cell>
          <cell r="H108" t="str">
            <v>C</v>
          </cell>
          <cell r="FX108" t="str">
            <v>XXXX</v>
          </cell>
          <cell r="FY108" t="str">
            <v>XXXX</v>
          </cell>
          <cell r="FZ108" t="str">
            <v>XXXX</v>
          </cell>
          <cell r="GA108" t="str">
            <v>XXXX</v>
          </cell>
          <cell r="GB108" t="str">
            <v>XXXX</v>
          </cell>
          <cell r="GC108" t="str">
            <v>XXXX</v>
          </cell>
          <cell r="GD108" t="str">
            <v>XXXX</v>
          </cell>
          <cell r="GE108" t="str">
            <v>XXXX</v>
          </cell>
          <cell r="GF108" t="str">
            <v>XXXX</v>
          </cell>
          <cell r="GG108" t="str">
            <v>XXXX</v>
          </cell>
          <cell r="GH108" t="str">
            <v>XXXX</v>
          </cell>
          <cell r="GI108" t="str">
            <v>XXXX</v>
          </cell>
        </row>
        <row r="109">
          <cell r="C109">
            <v>93</v>
          </cell>
          <cell r="D109">
            <v>1434</v>
          </cell>
          <cell r="E109" t="str">
            <v>9 DE JULIO 66 - BRAGADO</v>
          </cell>
          <cell r="F109">
            <v>66</v>
          </cell>
          <cell r="G109">
            <v>60.94</v>
          </cell>
          <cell r="H109" t="str">
            <v>C</v>
          </cell>
          <cell r="FX109" t="str">
            <v>XXXX</v>
          </cell>
          <cell r="FY109" t="str">
            <v>XXXX</v>
          </cell>
          <cell r="FZ109" t="str">
            <v>XXXX</v>
          </cell>
          <cell r="GA109" t="str">
            <v>XXXX</v>
          </cell>
          <cell r="GB109" t="str">
            <v>XXXX</v>
          </cell>
          <cell r="GC109" t="str">
            <v>XXXX</v>
          </cell>
          <cell r="GD109" t="str">
            <v>XXXX</v>
          </cell>
          <cell r="GE109" t="str">
            <v>XXXX</v>
          </cell>
          <cell r="GF109" t="str">
            <v>XXXX</v>
          </cell>
          <cell r="GG109" t="str">
            <v>XXXX</v>
          </cell>
          <cell r="GH109" t="str">
            <v>XXXX</v>
          </cell>
          <cell r="GI109" t="str">
            <v>XXXX</v>
          </cell>
        </row>
        <row r="110">
          <cell r="C110">
            <v>94</v>
          </cell>
          <cell r="D110" t="str">
            <v>CE-000</v>
          </cell>
          <cell r="E110" t="str">
            <v>CAP. SARMIENTO - ANTONIO DE ARECO - LUJAN</v>
          </cell>
          <cell r="F110">
            <v>66</v>
          </cell>
          <cell r="G110">
            <v>81.3</v>
          </cell>
          <cell r="H110" t="str">
            <v>C</v>
          </cell>
          <cell r="FX110" t="str">
            <v>XXXX</v>
          </cell>
          <cell r="FY110" t="str">
            <v>XXXX</v>
          </cell>
          <cell r="FZ110" t="str">
            <v>XXXX</v>
          </cell>
          <cell r="GA110" t="str">
            <v>XXXX</v>
          </cell>
          <cell r="GB110" t="str">
            <v>XXXX</v>
          </cell>
          <cell r="GC110" t="str">
            <v>XXXX</v>
          </cell>
          <cell r="GD110" t="str">
            <v>XXXX</v>
          </cell>
          <cell r="GE110" t="str">
            <v>XXXX</v>
          </cell>
          <cell r="GF110" t="str">
            <v>XXXX</v>
          </cell>
          <cell r="GG110" t="str">
            <v>XXXX</v>
          </cell>
          <cell r="GH110" t="str">
            <v>XXXX</v>
          </cell>
          <cell r="GI110" t="str">
            <v>XXXX</v>
          </cell>
        </row>
        <row r="111">
          <cell r="C111">
            <v>95</v>
          </cell>
          <cell r="D111">
            <v>1421</v>
          </cell>
          <cell r="E111" t="str">
            <v>ARRECIFES - CAP. SARMIENTO</v>
          </cell>
          <cell r="F111">
            <v>66</v>
          </cell>
          <cell r="G111">
            <v>31.9</v>
          </cell>
          <cell r="H111" t="str">
            <v>C</v>
          </cell>
          <cell r="GA111">
            <v>1</v>
          </cell>
          <cell r="GI111">
            <v>2</v>
          </cell>
        </row>
        <row r="112">
          <cell r="C112">
            <v>96</v>
          </cell>
          <cell r="D112">
            <v>1536</v>
          </cell>
          <cell r="E112" t="str">
            <v>CARLOS CASARES - 9 DE JULIO 66</v>
          </cell>
          <cell r="F112">
            <v>66</v>
          </cell>
          <cell r="G112">
            <v>46.8</v>
          </cell>
          <cell r="H112" t="str">
            <v>C</v>
          </cell>
          <cell r="GF112">
            <v>1</v>
          </cell>
          <cell r="GH112">
            <v>1</v>
          </cell>
        </row>
        <row r="113">
          <cell r="C113">
            <v>97</v>
          </cell>
          <cell r="D113">
            <v>1530</v>
          </cell>
          <cell r="E113" t="str">
            <v>PEHUAJO - CARLOS CASARES</v>
          </cell>
          <cell r="F113">
            <v>66</v>
          </cell>
          <cell r="G113">
            <v>53.1</v>
          </cell>
          <cell r="H113" t="str">
            <v>C</v>
          </cell>
          <cell r="GE113">
            <v>2</v>
          </cell>
          <cell r="GH113">
            <v>1</v>
          </cell>
        </row>
        <row r="114">
          <cell r="C114">
            <v>98</v>
          </cell>
          <cell r="D114">
            <v>1441</v>
          </cell>
          <cell r="E114" t="str">
            <v>PERGAMINO - ARRECIFES</v>
          </cell>
          <cell r="F114">
            <v>66</v>
          </cell>
          <cell r="G114">
            <v>43.8</v>
          </cell>
          <cell r="H114" t="str">
            <v>B</v>
          </cell>
          <cell r="FX114">
            <v>1</v>
          </cell>
          <cell r="FY114">
            <v>1</v>
          </cell>
          <cell r="GC114">
            <v>1</v>
          </cell>
          <cell r="GI114">
            <v>1</v>
          </cell>
        </row>
        <row r="115">
          <cell r="C115">
            <v>99</v>
          </cell>
          <cell r="D115">
            <v>1436</v>
          </cell>
          <cell r="E115" t="str">
            <v>TRENQUE LAUQUEN - PEHUAJO</v>
          </cell>
          <cell r="F115">
            <v>66</v>
          </cell>
          <cell r="G115">
            <v>80.1</v>
          </cell>
          <cell r="H115" t="str">
            <v>B</v>
          </cell>
          <cell r="FX115">
            <v>1</v>
          </cell>
          <cell r="FY115">
            <v>1</v>
          </cell>
          <cell r="GH115">
            <v>2</v>
          </cell>
        </row>
        <row r="116">
          <cell r="C116">
            <v>100</v>
          </cell>
          <cell r="D116">
            <v>3556</v>
          </cell>
          <cell r="E116" t="str">
            <v>NUEVA CAMPANA - MINETTI (CORCEMAR)</v>
          </cell>
          <cell r="F116">
            <v>132</v>
          </cell>
          <cell r="G116">
            <v>5</v>
          </cell>
          <cell r="H116" t="str">
            <v>C</v>
          </cell>
        </row>
        <row r="117">
          <cell r="C117">
            <v>101</v>
          </cell>
          <cell r="D117">
            <v>3557</v>
          </cell>
          <cell r="E117" t="str">
            <v>(CORCEMAR) MINETTI - ZARATE</v>
          </cell>
          <cell r="F117">
            <v>132</v>
          </cell>
          <cell r="G117">
            <v>7</v>
          </cell>
          <cell r="H117" t="str">
            <v>C</v>
          </cell>
        </row>
        <row r="118">
          <cell r="C118">
            <v>102</v>
          </cell>
          <cell r="D118">
            <v>3285</v>
          </cell>
          <cell r="E118" t="str">
            <v>EASTMAN T - PROTISA</v>
          </cell>
          <cell r="F118">
            <v>132</v>
          </cell>
          <cell r="G118">
            <v>5.5</v>
          </cell>
          <cell r="H118" t="str">
            <v>C</v>
          </cell>
          <cell r="FX118" t="str">
            <v>XXXX</v>
          </cell>
          <cell r="FY118" t="str">
            <v>XXXX</v>
          </cell>
          <cell r="FZ118" t="str">
            <v>XXXX</v>
          </cell>
          <cell r="GA118" t="str">
            <v>XXXX</v>
          </cell>
          <cell r="GB118" t="str">
            <v>XXXX</v>
          </cell>
          <cell r="GC118" t="str">
            <v>XXXX</v>
          </cell>
          <cell r="GD118" t="str">
            <v>XXXX</v>
          </cell>
          <cell r="GE118" t="str">
            <v>XXXX</v>
          </cell>
          <cell r="GF118" t="str">
            <v>XXXX</v>
          </cell>
          <cell r="GG118" t="str">
            <v>XXXX</v>
          </cell>
          <cell r="GH118" t="str">
            <v>XXXX</v>
          </cell>
          <cell r="GI118" t="str">
            <v>XXXX</v>
          </cell>
        </row>
        <row r="119">
          <cell r="C119">
            <v>103</v>
          </cell>
          <cell r="D119">
            <v>3286</v>
          </cell>
          <cell r="E119" t="str">
            <v>PROTISA - EASTMAN</v>
          </cell>
          <cell r="F119">
            <v>132</v>
          </cell>
          <cell r="G119">
            <v>1</v>
          </cell>
          <cell r="H119" t="str">
            <v>C</v>
          </cell>
        </row>
        <row r="120">
          <cell r="C120">
            <v>104</v>
          </cell>
          <cell r="D120">
            <v>3482</v>
          </cell>
          <cell r="E120" t="str">
            <v>BAHIA BLANCA - PETROQ. BAHIA BLANCA 2</v>
          </cell>
          <cell r="F120">
            <v>132</v>
          </cell>
          <cell r="G120">
            <v>29.8</v>
          </cell>
          <cell r="H120" t="str">
            <v>C</v>
          </cell>
        </row>
        <row r="121">
          <cell r="C121">
            <v>105</v>
          </cell>
          <cell r="D121">
            <v>3483</v>
          </cell>
          <cell r="E121" t="str">
            <v>BAHIA BLANCA - PETROQ. BAHIA BLANCA 3</v>
          </cell>
          <cell r="F121">
            <v>132</v>
          </cell>
          <cell r="G121">
            <v>29.8</v>
          </cell>
          <cell r="H121" t="str">
            <v>C</v>
          </cell>
          <cell r="GA121">
            <v>1</v>
          </cell>
        </row>
        <row r="122">
          <cell r="C122">
            <v>106</v>
          </cell>
          <cell r="D122">
            <v>3541</v>
          </cell>
          <cell r="E122" t="str">
            <v>PETROQ. BAHIA BLANCA - PROFERTIL</v>
          </cell>
          <cell r="F122">
            <v>132</v>
          </cell>
          <cell r="G122">
            <v>1.8</v>
          </cell>
          <cell r="H122" t="str">
            <v>C</v>
          </cell>
        </row>
        <row r="123">
          <cell r="C123">
            <v>107</v>
          </cell>
          <cell r="D123">
            <v>3575</v>
          </cell>
          <cell r="E123" t="str">
            <v>NUEVA CAMPANA - PRAXAIR</v>
          </cell>
          <cell r="F123">
            <v>132</v>
          </cell>
          <cell r="G123">
            <v>6.1</v>
          </cell>
          <cell r="H123" t="str">
            <v>C</v>
          </cell>
        </row>
        <row r="124">
          <cell r="C124">
            <v>108</v>
          </cell>
          <cell r="D124">
            <v>3576</v>
          </cell>
          <cell r="E124" t="str">
            <v>PRAXAIR - CAMPANA</v>
          </cell>
          <cell r="F124">
            <v>132</v>
          </cell>
          <cell r="G124">
            <v>1.1</v>
          </cell>
          <cell r="H124" t="str">
            <v>C</v>
          </cell>
        </row>
        <row r="125">
          <cell r="C125">
            <v>109</v>
          </cell>
          <cell r="D125">
            <v>3596</v>
          </cell>
          <cell r="E125" t="str">
            <v>PUNTA ALTA - CORONEL ROSALES</v>
          </cell>
          <cell r="F125">
            <v>132</v>
          </cell>
          <cell r="G125">
            <v>4.1</v>
          </cell>
          <cell r="H125" t="str">
            <v>C</v>
          </cell>
          <cell r="FY125">
            <v>1</v>
          </cell>
        </row>
        <row r="126">
          <cell r="C126">
            <v>110</v>
          </cell>
          <cell r="D126">
            <v>3535</v>
          </cell>
          <cell r="E126" t="str">
            <v>PAPEL PRENSA - BARADERO</v>
          </cell>
          <cell r="F126">
            <v>132</v>
          </cell>
          <cell r="G126">
            <v>24</v>
          </cell>
          <cell r="H126" t="str">
            <v>C</v>
          </cell>
          <cell r="GF126">
            <v>1</v>
          </cell>
        </row>
        <row r="127">
          <cell r="C127">
            <v>111</v>
          </cell>
          <cell r="D127">
            <v>3715</v>
          </cell>
          <cell r="E127" t="str">
            <v>SALTO BA - CHACABUCO</v>
          </cell>
          <cell r="F127">
            <v>132</v>
          </cell>
          <cell r="G127">
            <v>60.1</v>
          </cell>
          <cell r="H127" t="str">
            <v>C</v>
          </cell>
          <cell r="FX127" t="str">
            <v>XXXX</v>
          </cell>
          <cell r="FY127" t="str">
            <v>XXXX</v>
          </cell>
          <cell r="FZ127" t="str">
            <v>XXXX</v>
          </cell>
          <cell r="GA127" t="str">
            <v>XXXX</v>
          </cell>
          <cell r="GB127" t="str">
            <v>XXXX</v>
          </cell>
          <cell r="GC127" t="str">
            <v>XXXX</v>
          </cell>
          <cell r="GD127" t="str">
            <v>XXXX</v>
          </cell>
          <cell r="GE127" t="str">
            <v>XXXX</v>
          </cell>
          <cell r="GF127" t="str">
            <v>XXXX</v>
          </cell>
          <cell r="GG127" t="str">
            <v>XXXX</v>
          </cell>
          <cell r="GH127" t="str">
            <v>XXXX</v>
          </cell>
          <cell r="GI127" t="str">
            <v>XXXX</v>
          </cell>
        </row>
        <row r="128">
          <cell r="C128">
            <v>112</v>
          </cell>
          <cell r="D128">
            <v>3689</v>
          </cell>
          <cell r="E128" t="str">
            <v>LA PAMPITA - LAPRIDA</v>
          </cell>
          <cell r="F128">
            <v>132</v>
          </cell>
          <cell r="G128">
            <v>72.2</v>
          </cell>
          <cell r="H128" t="str">
            <v>C</v>
          </cell>
          <cell r="GB128">
            <v>1</v>
          </cell>
        </row>
        <row r="129">
          <cell r="C129">
            <v>113</v>
          </cell>
          <cell r="D129">
            <v>3690</v>
          </cell>
          <cell r="E129" t="str">
            <v>OLAVARRIA - LA PAMPITA</v>
          </cell>
          <cell r="F129">
            <v>132</v>
          </cell>
          <cell r="G129">
            <v>27.5</v>
          </cell>
          <cell r="H129" t="str">
            <v>C</v>
          </cell>
        </row>
        <row r="130">
          <cell r="C130">
            <v>114</v>
          </cell>
          <cell r="D130">
            <v>3796</v>
          </cell>
          <cell r="E130" t="str">
            <v>C. SARMIENTO - S.A. DE ARECO</v>
          </cell>
          <cell r="F130">
            <v>66</v>
          </cell>
          <cell r="G130">
            <v>31.5</v>
          </cell>
          <cell r="H130" t="str">
            <v>C</v>
          </cell>
        </row>
        <row r="131">
          <cell r="C131">
            <v>115</v>
          </cell>
          <cell r="D131">
            <v>3797</v>
          </cell>
          <cell r="E131" t="str">
            <v>S.A. DE ARECO - LUJAN BAS</v>
          </cell>
          <cell r="F131">
            <v>66</v>
          </cell>
          <cell r="G131">
            <v>49.8</v>
          </cell>
          <cell r="H131" t="str">
            <v>C</v>
          </cell>
        </row>
        <row r="132">
          <cell r="C132">
            <v>116</v>
          </cell>
          <cell r="D132">
            <v>3829</v>
          </cell>
          <cell r="E132" t="str">
            <v>OLAVARRIA - BARKER</v>
          </cell>
          <cell r="F132">
            <v>132</v>
          </cell>
          <cell r="G132">
            <v>139.4</v>
          </cell>
          <cell r="H132" t="str">
            <v>C</v>
          </cell>
          <cell r="GC132">
            <v>1</v>
          </cell>
          <cell r="GD132">
            <v>1</v>
          </cell>
        </row>
        <row r="133">
          <cell r="C133">
            <v>117</v>
          </cell>
          <cell r="D133">
            <v>4067</v>
          </cell>
          <cell r="E133" t="str">
            <v>CHILLAR - OLAVARRIA </v>
          </cell>
          <cell r="F133">
            <v>132</v>
          </cell>
          <cell r="G133">
            <v>73.43</v>
          </cell>
          <cell r="H133" t="str">
            <v>C</v>
          </cell>
          <cell r="GA133">
            <v>1</v>
          </cell>
        </row>
        <row r="134">
          <cell r="C134">
            <v>118</v>
          </cell>
          <cell r="D134">
            <v>4070</v>
          </cell>
          <cell r="E134" t="str">
            <v>CHILLAR  - GONZALEZ CHAVES</v>
          </cell>
          <cell r="F134">
            <v>132</v>
          </cell>
          <cell r="G134">
            <v>89.14</v>
          </cell>
          <cell r="H134" t="str">
            <v>C</v>
          </cell>
        </row>
        <row r="135">
          <cell r="C135">
            <v>119</v>
          </cell>
          <cell r="D135">
            <v>4077</v>
          </cell>
          <cell r="E135" t="str">
            <v>CACHARI - RAUCH</v>
          </cell>
          <cell r="F135">
            <v>132</v>
          </cell>
          <cell r="G135">
            <v>19.6</v>
          </cell>
          <cell r="H135" t="str">
            <v>C</v>
          </cell>
        </row>
        <row r="136">
          <cell r="C136">
            <v>120</v>
          </cell>
          <cell r="D136">
            <v>4075</v>
          </cell>
          <cell r="E136" t="str">
            <v>AZUL - CACHARI</v>
          </cell>
          <cell r="F136">
            <v>132</v>
          </cell>
          <cell r="G136">
            <v>55.7</v>
          </cell>
          <cell r="H136" t="str">
            <v>C</v>
          </cell>
          <cell r="GG136">
            <v>1</v>
          </cell>
        </row>
        <row r="137">
          <cell r="C137">
            <v>121</v>
          </cell>
          <cell r="D137">
            <v>4076</v>
          </cell>
          <cell r="E137" t="str">
            <v>CACHARI - LAS FLORES</v>
          </cell>
          <cell r="F137">
            <v>132</v>
          </cell>
          <cell r="G137">
            <v>51.3</v>
          </cell>
          <cell r="H137" t="str">
            <v>C</v>
          </cell>
        </row>
        <row r="138">
          <cell r="C138">
            <v>122</v>
          </cell>
          <cell r="D138">
            <v>4074</v>
          </cell>
          <cell r="E138" t="str">
            <v>INDIO RICO - PRINGLES</v>
          </cell>
          <cell r="F138">
            <v>132</v>
          </cell>
          <cell r="G138">
            <v>44.4</v>
          </cell>
          <cell r="H138" t="str">
            <v>C</v>
          </cell>
        </row>
        <row r="139">
          <cell r="C139">
            <v>123</v>
          </cell>
          <cell r="D139">
            <v>4096</v>
          </cell>
          <cell r="E139" t="str">
            <v>MONTE - ROSAS</v>
          </cell>
          <cell r="F139">
            <v>132</v>
          </cell>
          <cell r="G139">
            <v>58.4</v>
          </cell>
          <cell r="H139" t="str">
            <v>C</v>
          </cell>
          <cell r="GE139">
            <v>1</v>
          </cell>
          <cell r="GF139">
            <v>1</v>
          </cell>
        </row>
        <row r="140">
          <cell r="C140">
            <v>124</v>
          </cell>
          <cell r="D140">
            <v>4097</v>
          </cell>
          <cell r="E140" t="str">
            <v>ROSAS - NEWTON</v>
          </cell>
          <cell r="F140">
            <v>132</v>
          </cell>
          <cell r="G140">
            <v>11</v>
          </cell>
          <cell r="H140" t="str">
            <v>C</v>
          </cell>
        </row>
        <row r="141">
          <cell r="C141">
            <v>125</v>
          </cell>
          <cell r="D141">
            <v>4095</v>
          </cell>
          <cell r="E141" t="str">
            <v>LAS FLORES - ROSAS</v>
          </cell>
          <cell r="F141">
            <v>132</v>
          </cell>
          <cell r="G141">
            <v>28.4</v>
          </cell>
          <cell r="H141" t="str">
            <v>C</v>
          </cell>
        </row>
        <row r="142">
          <cell r="C142">
            <v>126</v>
          </cell>
          <cell r="D142">
            <v>4830</v>
          </cell>
          <cell r="E142" t="str">
            <v>LOS CHAÑARES - PTQ. BAHIA BLANCA</v>
          </cell>
          <cell r="F142">
            <v>132</v>
          </cell>
          <cell r="G142">
            <v>15.701</v>
          </cell>
          <cell r="H142" t="str">
            <v>C</v>
          </cell>
          <cell r="GA142">
            <v>1</v>
          </cell>
          <cell r="GB142">
            <v>1</v>
          </cell>
        </row>
        <row r="143">
          <cell r="C143">
            <v>127</v>
          </cell>
          <cell r="D143">
            <v>4831</v>
          </cell>
          <cell r="E143" t="str">
            <v>NORTE II - LOS CHAÑARES</v>
          </cell>
          <cell r="F143">
            <v>132</v>
          </cell>
          <cell r="G143">
            <v>15.725</v>
          </cell>
          <cell r="H143" t="str">
            <v>C</v>
          </cell>
        </row>
        <row r="144">
          <cell r="C144">
            <v>128</v>
          </cell>
          <cell r="D144">
            <v>4701</v>
          </cell>
          <cell r="E144" t="str">
            <v>CHACABUCO - CHACABUCO IND.</v>
          </cell>
          <cell r="F144">
            <v>132</v>
          </cell>
          <cell r="G144">
            <v>15.9</v>
          </cell>
          <cell r="H144" t="str">
            <v>C</v>
          </cell>
          <cell r="GC144">
            <v>1</v>
          </cell>
        </row>
        <row r="145">
          <cell r="C145">
            <v>129</v>
          </cell>
          <cell r="D145">
            <v>4702</v>
          </cell>
          <cell r="E145" t="str">
            <v>CHACABUCO IND. - SALTO BA</v>
          </cell>
          <cell r="F145">
            <v>132</v>
          </cell>
          <cell r="G145">
            <v>48.6</v>
          </cell>
          <cell r="H145" t="str">
            <v>C</v>
          </cell>
        </row>
        <row r="146">
          <cell r="C146">
            <v>130</v>
          </cell>
          <cell r="D146">
            <v>4935</v>
          </cell>
          <cell r="E146" t="str">
            <v>LAS PALMAS - SAN PEDRO</v>
          </cell>
          <cell r="F146">
            <v>132</v>
          </cell>
          <cell r="G146">
            <v>67.3</v>
          </cell>
          <cell r="H146" t="str">
            <v>C</v>
          </cell>
          <cell r="GA146">
            <v>1</v>
          </cell>
          <cell r="GC146">
            <v>1</v>
          </cell>
          <cell r="GF146">
            <v>1</v>
          </cell>
        </row>
        <row r="147">
          <cell r="C147">
            <v>131</v>
          </cell>
          <cell r="D147">
            <v>4933</v>
          </cell>
          <cell r="E147" t="str">
            <v>ZARATE - LAS PALMAS</v>
          </cell>
          <cell r="F147">
            <v>132</v>
          </cell>
          <cell r="G147">
            <v>8.7</v>
          </cell>
          <cell r="H147" t="str">
            <v>C</v>
          </cell>
        </row>
        <row r="148">
          <cell r="C148">
            <v>132</v>
          </cell>
          <cell r="E148" t="str">
            <v>LAS PALMAS - PROTISA</v>
          </cell>
          <cell r="F148">
            <v>132</v>
          </cell>
          <cell r="G148">
            <v>4.4</v>
          </cell>
          <cell r="H148" t="str">
            <v>C</v>
          </cell>
        </row>
        <row r="149">
          <cell r="C149">
            <v>133</v>
          </cell>
          <cell r="D149">
            <v>4671</v>
          </cell>
          <cell r="E149" t="str">
            <v>PERGAMINO - COLON</v>
          </cell>
          <cell r="F149">
            <v>132</v>
          </cell>
          <cell r="G149">
            <v>52.7</v>
          </cell>
          <cell r="H149" t="str">
            <v>C</v>
          </cell>
          <cell r="GA149">
            <v>1</v>
          </cell>
        </row>
        <row r="150">
          <cell r="C150">
            <v>134</v>
          </cell>
          <cell r="D150">
            <v>1434</v>
          </cell>
          <cell r="E150" t="str">
            <v>9 DE JULIO 66 - BRAGADO</v>
          </cell>
          <cell r="F150">
            <v>66</v>
          </cell>
          <cell r="G150">
            <v>60.94</v>
          </cell>
          <cell r="H150" t="str">
            <v>C</v>
          </cell>
          <cell r="FX150">
            <v>1</v>
          </cell>
        </row>
        <row r="151">
          <cell r="C151">
            <v>135</v>
          </cell>
          <cell r="D151">
            <v>4715</v>
          </cell>
          <cell r="E151" t="str">
            <v>LUJAN GBA - LUJAN II GBA</v>
          </cell>
          <cell r="F151">
            <v>132</v>
          </cell>
          <cell r="G151">
            <v>9.02</v>
          </cell>
          <cell r="H151" t="str">
            <v>C</v>
          </cell>
        </row>
        <row r="152">
          <cell r="C152">
            <v>136</v>
          </cell>
          <cell r="D152">
            <v>4716</v>
          </cell>
          <cell r="E152" t="str">
            <v>LUJAN  II - MALV.1- CATONAS 1 - MORON 1</v>
          </cell>
          <cell r="F152">
            <v>132</v>
          </cell>
          <cell r="G152">
            <v>38.29</v>
          </cell>
          <cell r="H152" t="str">
            <v>A</v>
          </cell>
        </row>
        <row r="153">
          <cell r="C153">
            <v>137</v>
          </cell>
          <cell r="D153">
            <v>4888</v>
          </cell>
          <cell r="E153" t="str">
            <v>ZARATE -CAMPANA III</v>
          </cell>
          <cell r="F153">
            <v>132</v>
          </cell>
          <cell r="G153">
            <v>16.8</v>
          </cell>
          <cell r="H153" t="str">
            <v>C</v>
          </cell>
        </row>
        <row r="154">
          <cell r="C154">
            <v>138</v>
          </cell>
          <cell r="D154">
            <v>4889</v>
          </cell>
          <cell r="E154" t="str">
            <v>CAMPANBA III - MATHEU</v>
          </cell>
          <cell r="F154">
            <v>132</v>
          </cell>
          <cell r="G154">
            <v>24.7</v>
          </cell>
          <cell r="H154" t="str">
            <v>C</v>
          </cell>
        </row>
        <row r="155">
          <cell r="C155">
            <v>139</v>
          </cell>
          <cell r="D155">
            <v>4914</v>
          </cell>
          <cell r="E155" t="str">
            <v>RAMALLO - SIDERAR</v>
          </cell>
          <cell r="F155">
            <v>132</v>
          </cell>
          <cell r="G155">
            <v>6.75</v>
          </cell>
          <cell r="H155" t="str">
            <v>C</v>
          </cell>
        </row>
        <row r="156">
          <cell r="C156">
            <v>140</v>
          </cell>
          <cell r="D156">
            <v>4915</v>
          </cell>
          <cell r="E156" t="str">
            <v>SIDERAR - SAN NICOLÁS</v>
          </cell>
          <cell r="F156">
            <v>132</v>
          </cell>
          <cell r="G156">
            <v>1.31</v>
          </cell>
          <cell r="H156" t="str">
            <v>C</v>
          </cell>
        </row>
        <row r="157">
          <cell r="C157">
            <v>141</v>
          </cell>
          <cell r="E157" t="str">
            <v>RAMALLO IND - RAMALLO</v>
          </cell>
          <cell r="F157">
            <v>132</v>
          </cell>
          <cell r="G157">
            <v>17.66</v>
          </cell>
          <cell r="H157" t="str">
            <v>C</v>
          </cell>
        </row>
        <row r="158">
          <cell r="C158">
            <v>142</v>
          </cell>
          <cell r="D158">
            <v>4964</v>
          </cell>
          <cell r="E158" t="str">
            <v>PINAMAR - VALERIA DEL MAR</v>
          </cell>
          <cell r="F158">
            <v>132</v>
          </cell>
          <cell r="G158">
            <v>6</v>
          </cell>
          <cell r="H158" t="str">
            <v>C</v>
          </cell>
        </row>
        <row r="159">
          <cell r="C159">
            <v>143</v>
          </cell>
          <cell r="D159">
            <v>4965</v>
          </cell>
          <cell r="E159" t="str">
            <v>VALERIA DEL MAR - VILLA GESELL</v>
          </cell>
          <cell r="F159">
            <v>132</v>
          </cell>
          <cell r="G159">
            <v>14.28</v>
          </cell>
          <cell r="H159" t="str">
            <v>C</v>
          </cell>
        </row>
        <row r="160">
          <cell r="C160">
            <v>144</v>
          </cell>
          <cell r="E160" t="str">
            <v>BAHIA BLANCA - MONTE HERMOSO</v>
          </cell>
          <cell r="F160">
            <v>132</v>
          </cell>
          <cell r="G160">
            <v>90</v>
          </cell>
          <cell r="FX160" t="str">
            <v>XXXX</v>
          </cell>
          <cell r="FY160" t="str">
            <v>XXXX</v>
          </cell>
          <cell r="FZ160" t="str">
            <v>XXXX</v>
          </cell>
          <cell r="GA160" t="str">
            <v>XXXX</v>
          </cell>
          <cell r="GB160" t="str">
            <v>XXXX</v>
          </cell>
          <cell r="GC160" t="str">
            <v>XXXX</v>
          </cell>
          <cell r="GD160" t="str">
            <v>XXXX</v>
          </cell>
          <cell r="GE160" t="str">
            <v>XXXX</v>
          </cell>
          <cell r="GF160" t="str">
            <v>XXXX</v>
          </cell>
          <cell r="GG160" t="str">
            <v>XXXX</v>
          </cell>
        </row>
        <row r="161">
          <cell r="C161">
            <v>145</v>
          </cell>
          <cell r="E161" t="str">
            <v>MONTE HERMOSO - CORONEL DORREGO</v>
          </cell>
          <cell r="F161">
            <v>132</v>
          </cell>
          <cell r="G161">
            <v>35.4</v>
          </cell>
          <cell r="FX161" t="str">
            <v>XXXX</v>
          </cell>
          <cell r="FY161" t="str">
            <v>XXXX</v>
          </cell>
          <cell r="FZ161" t="str">
            <v>XXXX</v>
          </cell>
          <cell r="GA161" t="str">
            <v>XXXX</v>
          </cell>
          <cell r="GB161" t="str">
            <v>XXXX</v>
          </cell>
          <cell r="GC161" t="str">
            <v>XXXX</v>
          </cell>
          <cell r="GD161" t="str">
            <v>XXXX</v>
          </cell>
          <cell r="GE161" t="str">
            <v>XXXX</v>
          </cell>
          <cell r="GF161" t="str">
            <v>XXXX</v>
          </cell>
          <cell r="GG161" t="str">
            <v>XXXX</v>
          </cell>
        </row>
        <row r="166">
          <cell r="FX166">
            <v>1.57</v>
          </cell>
          <cell r="FY166">
            <v>1.59</v>
          </cell>
          <cell r="FZ166">
            <v>1.67</v>
          </cell>
          <cell r="GA166">
            <v>1.68</v>
          </cell>
          <cell r="GB166">
            <v>1.64</v>
          </cell>
          <cell r="GC166">
            <v>1.47</v>
          </cell>
          <cell r="GD166">
            <v>1.59</v>
          </cell>
          <cell r="GE166">
            <v>1.57</v>
          </cell>
          <cell r="GF166">
            <v>1.52</v>
          </cell>
          <cell r="GG166">
            <v>1.47</v>
          </cell>
          <cell r="GH166">
            <v>1.43</v>
          </cell>
          <cell r="GI166">
            <v>1.57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5.7109375" style="349" customWidth="1"/>
    <col min="2" max="2" width="7.7109375" style="349" customWidth="1"/>
    <col min="3" max="3" width="10.8515625" style="349" customWidth="1"/>
    <col min="4" max="4" width="6.7109375" style="349" customWidth="1"/>
    <col min="5" max="5" width="17.8515625" style="349" customWidth="1"/>
    <col min="6" max="7" width="16.7109375" style="349" customWidth="1"/>
    <col min="8" max="8" width="6.28125" style="349" customWidth="1"/>
    <col min="9" max="9" width="19.8515625" style="349" customWidth="1"/>
    <col min="10" max="10" width="14.28125" style="349" customWidth="1"/>
    <col min="11" max="11" width="15.7109375" style="349" customWidth="1"/>
    <col min="12" max="16384" width="11.421875" style="349" customWidth="1"/>
  </cols>
  <sheetData>
    <row r="1" spans="2:11" s="344" customFormat="1" ht="26.25">
      <c r="B1" s="345"/>
      <c r="K1" s="346"/>
    </row>
    <row r="2" spans="2:10" s="344" customFormat="1" ht="26.25">
      <c r="B2" s="345" t="s">
        <v>190</v>
      </c>
      <c r="C2" s="347"/>
      <c r="D2" s="348"/>
      <c r="E2" s="348"/>
      <c r="F2" s="348"/>
      <c r="G2" s="348"/>
      <c r="H2" s="348"/>
      <c r="I2" s="348"/>
      <c r="J2" s="348"/>
    </row>
    <row r="3" spans="3:10" ht="12.75">
      <c r="C3" s="350"/>
      <c r="D3" s="351"/>
      <c r="E3" s="351"/>
      <c r="F3" s="351"/>
      <c r="G3" s="351"/>
      <c r="H3" s="351"/>
      <c r="I3" s="351"/>
      <c r="J3" s="351"/>
    </row>
    <row r="4" spans="1:11" s="354" customFormat="1" ht="11.25">
      <c r="A4" s="352" t="s">
        <v>3</v>
      </c>
      <c r="B4" s="353"/>
      <c r="D4" s="355"/>
      <c r="E4" s="355"/>
      <c r="F4" s="355"/>
      <c r="G4" s="355"/>
      <c r="H4" s="355"/>
      <c r="I4" s="355"/>
      <c r="J4" s="355"/>
      <c r="K4" s="355"/>
    </row>
    <row r="5" spans="1:11" s="354" customFormat="1" ht="11.25">
      <c r="A5" s="352" t="s">
        <v>4</v>
      </c>
      <c r="B5" s="353"/>
      <c r="D5" s="355"/>
      <c r="E5" s="355"/>
      <c r="F5" s="355"/>
      <c r="G5" s="355"/>
      <c r="H5" s="355"/>
      <c r="I5" s="355"/>
      <c r="J5" s="355"/>
      <c r="K5" s="355"/>
    </row>
    <row r="6" spans="2:11" s="344" customFormat="1" ht="11.25" customHeight="1">
      <c r="B6" s="356"/>
      <c r="D6" s="357"/>
      <c r="E6" s="357"/>
      <c r="F6" s="357"/>
      <c r="G6" s="357"/>
      <c r="H6" s="357"/>
      <c r="I6" s="357"/>
      <c r="J6" s="357"/>
      <c r="K6" s="357"/>
    </row>
    <row r="7" spans="2:11" s="358" customFormat="1" ht="21">
      <c r="B7" s="359" t="s">
        <v>55</v>
      </c>
      <c r="C7" s="360"/>
      <c r="D7" s="361"/>
      <c r="E7" s="361"/>
      <c r="F7" s="361"/>
      <c r="G7" s="362"/>
      <c r="H7" s="362"/>
      <c r="I7" s="362"/>
      <c r="J7" s="362"/>
      <c r="K7" s="363"/>
    </row>
    <row r="8" spans="9:11" ht="12.75">
      <c r="I8" s="364"/>
      <c r="J8" s="364"/>
      <c r="K8" s="364"/>
    </row>
    <row r="9" spans="2:11" s="358" customFormat="1" ht="21">
      <c r="B9" s="359" t="s">
        <v>0</v>
      </c>
      <c r="C9" s="360"/>
      <c r="D9" s="361"/>
      <c r="E9" s="361"/>
      <c r="F9" s="361"/>
      <c r="G9" s="361"/>
      <c r="H9" s="361"/>
      <c r="I9" s="362"/>
      <c r="J9" s="362"/>
      <c r="K9" s="363"/>
    </row>
    <row r="10" spans="4:11" ht="12.75">
      <c r="D10" s="365"/>
      <c r="E10" s="365"/>
      <c r="F10" s="365"/>
      <c r="I10" s="364"/>
      <c r="J10" s="364"/>
      <c r="K10" s="364"/>
    </row>
    <row r="11" spans="2:11" s="358" customFormat="1" ht="20.25">
      <c r="B11" s="359" t="s">
        <v>175</v>
      </c>
      <c r="C11" s="366"/>
      <c r="D11" s="366"/>
      <c r="E11" s="366"/>
      <c r="F11" s="366"/>
      <c r="G11" s="361"/>
      <c r="H11" s="361"/>
      <c r="I11" s="362"/>
      <c r="J11" s="362"/>
      <c r="K11" s="363"/>
    </row>
    <row r="12" spans="4:11" s="367" customFormat="1" ht="16.5" thickBot="1">
      <c r="D12" s="368"/>
      <c r="E12" s="368"/>
      <c r="F12" s="368"/>
      <c r="I12" s="369"/>
      <c r="J12" s="369"/>
      <c r="K12" s="369"/>
    </row>
    <row r="13" spans="2:11" s="367" customFormat="1" ht="16.5" thickTop="1">
      <c r="B13" s="370">
        <v>1</v>
      </c>
      <c r="C13" s="371" t="b">
        <v>0</v>
      </c>
      <c r="D13" s="372"/>
      <c r="E13" s="372"/>
      <c r="F13" s="372"/>
      <c r="G13" s="372"/>
      <c r="H13" s="372"/>
      <c r="I13" s="372"/>
      <c r="J13" s="373"/>
      <c r="K13" s="369"/>
    </row>
    <row r="14" spans="2:11" s="374" customFormat="1" ht="19.5">
      <c r="B14" s="375" t="s">
        <v>67</v>
      </c>
      <c r="C14" s="376"/>
      <c r="D14" s="377"/>
      <c r="E14" s="378"/>
      <c r="F14" s="378"/>
      <c r="G14" s="378"/>
      <c r="H14" s="378"/>
      <c r="I14" s="379"/>
      <c r="J14" s="380"/>
      <c r="K14" s="381"/>
    </row>
    <row r="15" spans="2:11" s="374" customFormat="1" ht="19.5" hidden="1">
      <c r="B15" s="382"/>
      <c r="C15" s="383"/>
      <c r="D15" s="383"/>
      <c r="E15" s="381"/>
      <c r="F15" s="381"/>
      <c r="G15" s="384"/>
      <c r="H15" s="384"/>
      <c r="I15" s="381"/>
      <c r="J15" s="385"/>
      <c r="K15" s="381"/>
    </row>
    <row r="16" spans="2:11" s="374" customFormat="1" ht="19.5" hidden="1">
      <c r="B16" s="375" t="s">
        <v>56</v>
      </c>
      <c r="C16" s="386"/>
      <c r="D16" s="386"/>
      <c r="E16" s="379"/>
      <c r="F16" s="378"/>
      <c r="G16" s="378"/>
      <c r="H16" s="379"/>
      <c r="I16" s="387"/>
      <c r="J16" s="380"/>
      <c r="K16" s="381"/>
    </row>
    <row r="17" spans="2:11" s="374" customFormat="1" ht="19.5">
      <c r="B17" s="382"/>
      <c r="C17" s="383"/>
      <c r="D17" s="383"/>
      <c r="E17" s="381"/>
      <c r="F17" s="384"/>
      <c r="G17" s="384"/>
      <c r="H17" s="381"/>
      <c r="I17" s="350"/>
      <c r="J17" s="385"/>
      <c r="K17" s="381"/>
    </row>
    <row r="18" spans="2:11" s="374" customFormat="1" ht="19.5">
      <c r="B18" s="382"/>
      <c r="C18" s="388" t="s">
        <v>57</v>
      </c>
      <c r="D18" s="389" t="s">
        <v>1</v>
      </c>
      <c r="E18" s="381"/>
      <c r="F18" s="381"/>
      <c r="G18" s="384"/>
      <c r="I18" s="408">
        <f>'LI-02 (3)'!AC42</f>
        <v>85118.96</v>
      </c>
      <c r="J18" s="385"/>
      <c r="K18" s="381"/>
    </row>
    <row r="19" spans="2:11" ht="18.75">
      <c r="B19" s="390"/>
      <c r="C19" s="391"/>
      <c r="D19" s="392"/>
      <c r="E19" s="364"/>
      <c r="F19" s="364"/>
      <c r="G19" s="393"/>
      <c r="H19" s="393"/>
      <c r="I19" s="408"/>
      <c r="J19" s="394"/>
      <c r="K19" s="364"/>
    </row>
    <row r="20" spans="2:11" s="374" customFormat="1" ht="19.5">
      <c r="B20" s="382"/>
      <c r="C20" s="388" t="s">
        <v>58</v>
      </c>
      <c r="D20" s="389" t="s">
        <v>59</v>
      </c>
      <c r="E20" s="381"/>
      <c r="F20" s="381"/>
      <c r="G20" s="384"/>
      <c r="H20" s="384"/>
      <c r="I20" s="408"/>
      <c r="J20" s="385"/>
      <c r="K20" s="381"/>
    </row>
    <row r="21" spans="2:11" ht="18.75">
      <c r="B21" s="390"/>
      <c r="C21" s="391"/>
      <c r="D21" s="391"/>
      <c r="E21" s="364"/>
      <c r="F21" s="364"/>
      <c r="G21" s="393"/>
      <c r="H21" s="393"/>
      <c r="I21" s="408"/>
      <c r="J21" s="394"/>
      <c r="K21" s="364"/>
    </row>
    <row r="22" spans="2:11" s="374" customFormat="1" ht="19.5">
      <c r="B22" s="382"/>
      <c r="C22" s="388"/>
      <c r="D22" s="388" t="s">
        <v>60</v>
      </c>
      <c r="E22" s="395" t="s">
        <v>61</v>
      </c>
      <c r="F22" s="395"/>
      <c r="G22" s="384"/>
      <c r="I22" s="408">
        <f>'T-02 (1)'!AC48</f>
        <v>12272.87</v>
      </c>
      <c r="J22" s="385"/>
      <c r="K22" s="381"/>
    </row>
    <row r="23" spans="2:11" ht="18.75">
      <c r="B23" s="390"/>
      <c r="C23" s="391"/>
      <c r="D23" s="391"/>
      <c r="E23" s="364"/>
      <c r="F23" s="364"/>
      <c r="G23" s="393"/>
      <c r="H23" s="393"/>
      <c r="I23" s="408"/>
      <c r="J23" s="394"/>
      <c r="K23" s="364"/>
    </row>
    <row r="24" spans="2:11" s="374" customFormat="1" ht="19.5">
      <c r="B24" s="382"/>
      <c r="C24" s="388"/>
      <c r="D24" s="388" t="s">
        <v>62</v>
      </c>
      <c r="E24" s="395" t="s">
        <v>63</v>
      </c>
      <c r="F24" s="395"/>
      <c r="G24" s="384"/>
      <c r="H24" s="384"/>
      <c r="I24" s="408">
        <f>'SA-02 (1)'!V53</f>
        <v>5127.7</v>
      </c>
      <c r="J24" s="385"/>
      <c r="K24" s="381"/>
    </row>
    <row r="25" spans="2:11" s="374" customFormat="1" ht="19.5">
      <c r="B25" s="382"/>
      <c r="C25" s="383"/>
      <c r="D25" s="383"/>
      <c r="E25" s="395"/>
      <c r="F25" s="395"/>
      <c r="G25" s="384"/>
      <c r="H25" s="384"/>
      <c r="I25" s="408"/>
      <c r="J25" s="385"/>
      <c r="K25" s="381"/>
    </row>
    <row r="26" spans="2:11" s="374" customFormat="1" ht="20.25" thickBot="1">
      <c r="B26" s="382"/>
      <c r="C26" s="383"/>
      <c r="D26" s="383"/>
      <c r="E26" s="381"/>
      <c r="F26" s="381"/>
      <c r="G26" s="384"/>
      <c r="H26" s="384"/>
      <c r="I26" s="381"/>
      <c r="J26" s="385"/>
      <c r="K26" s="381"/>
    </row>
    <row r="27" spans="2:11" s="374" customFormat="1" ht="20.25" thickBot="1" thickTop="1">
      <c r="B27" s="382"/>
      <c r="C27" s="388"/>
      <c r="D27" s="388"/>
      <c r="E27" s="350"/>
      <c r="F27" s="396" t="s">
        <v>64</v>
      </c>
      <c r="G27" s="397">
        <f>ROUND(SUM(I18:I24),2)</f>
        <v>102519.53</v>
      </c>
      <c r="H27" s="350"/>
      <c r="J27" s="385"/>
      <c r="K27" s="381"/>
    </row>
    <row r="28" spans="2:11" s="374" customFormat="1" ht="9" customHeight="1" thickTop="1">
      <c r="B28" s="382"/>
      <c r="C28" s="388"/>
      <c r="D28" s="388"/>
      <c r="E28" s="350"/>
      <c r="F28" s="398"/>
      <c r="G28" s="399"/>
      <c r="H28" s="350"/>
      <c r="J28" s="385"/>
      <c r="K28" s="381"/>
    </row>
    <row r="29" spans="2:11" s="374" customFormat="1" ht="18.75">
      <c r="B29" s="382"/>
      <c r="C29" s="400" t="s">
        <v>171</v>
      </c>
      <c r="D29" s="388"/>
      <c r="E29" s="350"/>
      <c r="F29" s="398"/>
      <c r="G29" s="399"/>
      <c r="H29" s="350"/>
      <c r="J29" s="385"/>
      <c r="K29" s="381"/>
    </row>
    <row r="30" spans="2:11" s="367" customFormat="1" ht="9" customHeight="1" thickBot="1">
      <c r="B30" s="401"/>
      <c r="C30" s="402"/>
      <c r="D30" s="402"/>
      <c r="E30" s="402"/>
      <c r="F30" s="402"/>
      <c r="G30" s="402"/>
      <c r="H30" s="402"/>
      <c r="I30" s="402"/>
      <c r="J30" s="403"/>
      <c r="K30" s="369"/>
    </row>
    <row r="31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2"/>
  <sheetViews>
    <sheetView zoomScale="70" zoomScaleNormal="70" zoomScalePageLayoutView="0" workbookViewId="0" topLeftCell="A19">
      <selection activeCell="C45" sqref="C45:D45"/>
    </sheetView>
  </sheetViews>
  <sheetFormatPr defaultColWidth="11.421875" defaultRowHeight="12.75"/>
  <cols>
    <col min="1" max="1" width="18.14062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9.140625" style="5" customWidth="1"/>
    <col min="10" max="10" width="6.421875" style="5" hidden="1" customWidth="1"/>
    <col min="11" max="12" width="15.7109375" style="5" customWidth="1"/>
    <col min="13" max="15" width="9.7109375" style="5" customWidth="1"/>
    <col min="16" max="16" width="5.8515625" style="5" bestFit="1" customWidth="1"/>
    <col min="17" max="17" width="8.8515625" style="5" hidden="1" customWidth="1"/>
    <col min="18" max="19" width="12.140625" style="5" hidden="1" customWidth="1"/>
    <col min="20" max="20" width="10.140625" style="5" hidden="1" customWidth="1"/>
    <col min="21" max="21" width="11.00390625" style="5" hidden="1" customWidth="1"/>
    <col min="22" max="22" width="9.7109375" style="5" hidden="1" customWidth="1"/>
    <col min="23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2"/>
    </row>
    <row r="2" spans="2:30" s="3" customFormat="1" ht="26.25">
      <c r="B2" s="16" t="str">
        <f>'TOT-0213'!B2</f>
        <v>ANEXO III al Memorándum  D.T.E.E.  N°  335/2014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+'TOT-0213'!B14</f>
        <v>Desde el 01 al 28 de febrero de 2013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222.578</v>
      </c>
      <c r="H14" s="37"/>
      <c r="I14" s="38"/>
      <c r="J14" s="34"/>
      <c r="K14" s="34"/>
      <c r="L14" s="39" t="s">
        <v>8</v>
      </c>
      <c r="M14" s="40">
        <f>150*'TOT-0213'!B13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212.687</v>
      </c>
      <c r="H15" s="42"/>
      <c r="I15" s="43"/>
      <c r="J15" s="7"/>
      <c r="K15" s="44"/>
      <c r="L15" s="39" t="s">
        <v>10</v>
      </c>
      <c r="M15" s="40">
        <f>50*'TOT-0213'!B13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212.687</v>
      </c>
      <c r="H16" s="42"/>
      <c r="I16" s="43"/>
      <c r="J16" s="7"/>
      <c r="K16" s="7"/>
      <c r="L16" s="39" t="s">
        <v>12</v>
      </c>
      <c r="M16" s="40">
        <f>10*'TOT-0213'!B13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14">
        <v>3</v>
      </c>
      <c r="D17" s="414">
        <v>4</v>
      </c>
      <c r="E17" s="414">
        <v>5</v>
      </c>
      <c r="F17" s="414">
        <v>6</v>
      </c>
      <c r="G17" s="414">
        <v>7</v>
      </c>
      <c r="H17" s="414">
        <v>8</v>
      </c>
      <c r="I17" s="414">
        <v>9</v>
      </c>
      <c r="J17" s="414">
        <v>10</v>
      </c>
      <c r="K17" s="414">
        <v>11</v>
      </c>
      <c r="L17" s="414">
        <v>12</v>
      </c>
      <c r="M17" s="414">
        <v>13</v>
      </c>
      <c r="N17" s="414">
        <v>14</v>
      </c>
      <c r="O17" s="414">
        <v>15</v>
      </c>
      <c r="P17" s="414">
        <v>16</v>
      </c>
      <c r="Q17" s="414">
        <v>17</v>
      </c>
      <c r="R17" s="414">
        <v>18</v>
      </c>
      <c r="S17" s="414">
        <v>19</v>
      </c>
      <c r="T17" s="414">
        <v>20</v>
      </c>
      <c r="U17" s="414">
        <v>21</v>
      </c>
      <c r="V17" s="414">
        <v>22</v>
      </c>
      <c r="W17" s="414">
        <v>23</v>
      </c>
      <c r="X17" s="414">
        <v>24</v>
      </c>
      <c r="Y17" s="414">
        <v>25</v>
      </c>
      <c r="Z17" s="414">
        <v>26</v>
      </c>
      <c r="AA17" s="414">
        <v>27</v>
      </c>
      <c r="AB17" s="414">
        <v>28</v>
      </c>
      <c r="AC17" s="414">
        <v>29</v>
      </c>
      <c r="AD17" s="14"/>
    </row>
    <row r="18" spans="2:30" s="45" customFormat="1" ht="34.5" customHeight="1" thickBot="1" thickTop="1">
      <c r="B18" s="46"/>
      <c r="C18" s="413" t="s">
        <v>13</v>
      </c>
      <c r="D18" s="413" t="s">
        <v>65</v>
      </c>
      <c r="E18" s="413" t="s">
        <v>66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4"/>
      <c r="L19" s="405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/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23"/>
      <c r="L20" s="424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1</v>
      </c>
      <c r="D21" s="79">
        <v>257693</v>
      </c>
      <c r="E21" s="79">
        <v>1531</v>
      </c>
      <c r="F21" s="77" t="s">
        <v>68</v>
      </c>
      <c r="G21" s="77">
        <v>132</v>
      </c>
      <c r="H21" s="90">
        <v>102.08999633789062</v>
      </c>
      <c r="I21" s="91" t="s">
        <v>69</v>
      </c>
      <c r="J21" s="92">
        <f aca="true" t="shared" si="0" ref="J21:J42">IF(G21=220,$G$14,IF(G21=132,$G$15,$G$16))*IF(H21&gt;25,H21,25)/100</f>
        <v>217.13215051116947</v>
      </c>
      <c r="K21" s="423">
        <v>41306.342361111114</v>
      </c>
      <c r="L21" s="423">
        <v>41306.73263888889</v>
      </c>
      <c r="M21" s="94">
        <f aca="true" t="shared" si="1" ref="M21:M42">IF(F21="","",(L21-K21)*24)</f>
        <v>9.366666666639503</v>
      </c>
      <c r="N21" s="95">
        <f aca="true" t="shared" si="2" ref="N21:N42">IF(F21="","",ROUND((L21-K21)*24*60,0))</f>
        <v>562</v>
      </c>
      <c r="O21" s="96" t="s">
        <v>70</v>
      </c>
      <c r="P21" s="422" t="s">
        <v>72</v>
      </c>
      <c r="Q21" s="97">
        <f aca="true" t="shared" si="3" ref="Q21:Q42">IF(I21="A",$M$14,IF(I21="B",$M$15,$M$16))</f>
        <v>10</v>
      </c>
      <c r="R21" s="98">
        <f aca="true" t="shared" si="4" ref="R21:R42">IF(O21="P",ROUND(N21/60,2)*J21*Q21*0.01,"--")</f>
        <v>203.45282502896578</v>
      </c>
      <c r="S21" s="99" t="str">
        <f aca="true" t="shared" si="5" ref="S21:S42">IF(O21="RP",ROUND(N21/60,2)*J21*Q21*0.01*P21/100,"--")</f>
        <v>--</v>
      </c>
      <c r="T21" s="100" t="str">
        <f aca="true" t="shared" si="6" ref="T21:T42">IF(O21="F",J21*Q21,"--")</f>
        <v>--</v>
      </c>
      <c r="U21" s="100" t="str">
        <f aca="true" t="shared" si="7" ref="U21:U42">IF(AND(N21&gt;10,O21="F"),J21*Q21*IF(N21&gt;180,3,ROUND((N21)/60,2)),"--")</f>
        <v>--</v>
      </c>
      <c r="V21" s="101" t="str">
        <f aca="true" t="shared" si="8" ref="V21:V42">IF(AND(O21="F",N21&gt;180),(ROUND(N21/60,2)-3)*J21*Q21*0.1,"--")</f>
        <v>--</v>
      </c>
      <c r="W21" s="102" t="str">
        <f aca="true" t="shared" si="9" ref="W21:W42">IF(O21="R",J21*Q21*P21/100,"--")</f>
        <v>--</v>
      </c>
      <c r="X21" s="102" t="str">
        <f aca="true" t="shared" si="10" ref="X21:X42">IF(AND(N21&gt;10,O21="R"),Q21*J21*P21/100*IF(N21&gt;180,3,ROUND((N21)/60,2)),"--")</f>
        <v>--</v>
      </c>
      <c r="Y21" s="103" t="str">
        <f aca="true" t="shared" si="11" ref="Y21:Y42">IF(AND(O21="R",N21&gt;180),(ROUND(N21/60,2)-3)*J21*Q21*0.1*P21/100,"--")</f>
        <v>--</v>
      </c>
      <c r="Z21" s="104" t="str">
        <f aca="true" t="shared" si="12" ref="Z21:Z42">IF(O21="RF",ROUND(N21/60,2)*J21*Q21*0.1,"--")</f>
        <v>--</v>
      </c>
      <c r="AA21" s="105" t="str">
        <f aca="true" t="shared" si="13" ref="AA21:AA42">IF(O21="RR",ROUND(N21/60,2)*J21*Q21*0.1*P21/100,"--")</f>
        <v>--</v>
      </c>
      <c r="AB21" s="419" t="s">
        <v>71</v>
      </c>
      <c r="AC21" s="106">
        <f aca="true" t="shared" si="14" ref="AC21:AC42">IF(F21="","",SUM(R21:AA21)*IF(AB21="SI",1,2))</f>
        <v>203.45282502896578</v>
      </c>
      <c r="AD21" s="107"/>
    </row>
    <row r="22" spans="2:30" s="1" customFormat="1" ht="16.5" customHeight="1">
      <c r="B22" s="13"/>
      <c r="C22" s="79">
        <v>2</v>
      </c>
      <c r="D22" s="79">
        <v>257694</v>
      </c>
      <c r="E22" s="79">
        <v>1534</v>
      </c>
      <c r="F22" s="77" t="s">
        <v>73</v>
      </c>
      <c r="G22" s="77">
        <v>132</v>
      </c>
      <c r="H22" s="90">
        <v>19</v>
      </c>
      <c r="I22" s="91" t="s">
        <v>69</v>
      </c>
      <c r="J22" s="92">
        <f t="shared" si="0"/>
        <v>53.17175</v>
      </c>
      <c r="K22" s="423">
        <v>41306.38680555556</v>
      </c>
      <c r="L22" s="423">
        <v>41306.55069444444</v>
      </c>
      <c r="M22" s="94">
        <f t="shared" si="1"/>
        <v>3.93333333323244</v>
      </c>
      <c r="N22" s="95">
        <f t="shared" si="2"/>
        <v>236</v>
      </c>
      <c r="O22" s="96" t="s">
        <v>70</v>
      </c>
      <c r="P22" s="422" t="s">
        <v>72</v>
      </c>
      <c r="Q22" s="97">
        <f t="shared" si="3"/>
        <v>10</v>
      </c>
      <c r="R22" s="98">
        <f t="shared" si="4"/>
        <v>20.896497750000005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19" t="s">
        <v>71</v>
      </c>
      <c r="AC22" s="106">
        <f t="shared" si="14"/>
        <v>20.896497750000005</v>
      </c>
      <c r="AD22" s="107"/>
    </row>
    <row r="23" spans="2:30" s="1" customFormat="1" ht="16.5" customHeight="1">
      <c r="B23" s="13"/>
      <c r="C23" s="79" t="s">
        <v>176</v>
      </c>
      <c r="D23" s="79">
        <v>257696</v>
      </c>
      <c r="E23" s="79">
        <v>1424</v>
      </c>
      <c r="F23" s="77" t="s">
        <v>74</v>
      </c>
      <c r="G23" s="77">
        <v>132</v>
      </c>
      <c r="H23" s="90">
        <v>22.100000381469727</v>
      </c>
      <c r="I23" s="91" t="s">
        <v>69</v>
      </c>
      <c r="J23" s="92">
        <f t="shared" si="0"/>
        <v>53.17175</v>
      </c>
      <c r="K23" s="423">
        <v>41306.96527777778</v>
      </c>
      <c r="L23" s="423">
        <v>41306.97777777778</v>
      </c>
      <c r="M23" s="94">
        <f t="shared" si="1"/>
        <v>0.2999999999301508</v>
      </c>
      <c r="N23" s="95">
        <f t="shared" si="2"/>
        <v>18</v>
      </c>
      <c r="O23" s="96" t="s">
        <v>75</v>
      </c>
      <c r="P23" s="422" t="s">
        <v>72</v>
      </c>
      <c r="Q23" s="97">
        <f t="shared" si="3"/>
        <v>10</v>
      </c>
      <c r="R23" s="98" t="str">
        <f t="shared" si="4"/>
        <v>--</v>
      </c>
      <c r="S23" s="99" t="str">
        <f t="shared" si="5"/>
        <v>--</v>
      </c>
      <c r="T23" s="100">
        <f t="shared" si="6"/>
        <v>531.7175</v>
      </c>
      <c r="U23" s="100">
        <f t="shared" si="7"/>
        <v>159.51524999999998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19" t="s">
        <v>71</v>
      </c>
      <c r="AC23" s="106">
        <v>0</v>
      </c>
      <c r="AD23" s="107"/>
    </row>
    <row r="24" spans="2:30" s="1" customFormat="1" ht="16.5" customHeight="1">
      <c r="B24" s="13"/>
      <c r="C24" s="79">
        <v>4</v>
      </c>
      <c r="D24" s="79">
        <v>257622</v>
      </c>
      <c r="E24" s="79">
        <v>1433</v>
      </c>
      <c r="F24" s="77" t="s">
        <v>76</v>
      </c>
      <c r="G24" s="77">
        <v>132</v>
      </c>
      <c r="H24" s="90">
        <v>2.200000047683716</v>
      </c>
      <c r="I24" s="91" t="s">
        <v>69</v>
      </c>
      <c r="J24" s="92">
        <f t="shared" si="0"/>
        <v>53.17175</v>
      </c>
      <c r="K24" s="423">
        <v>41308.39444444444</v>
      </c>
      <c r="L24" s="423">
        <v>41308.811111111114</v>
      </c>
      <c r="M24" s="94">
        <f t="shared" si="1"/>
        <v>10.000000000116415</v>
      </c>
      <c r="N24" s="95">
        <f t="shared" si="2"/>
        <v>600</v>
      </c>
      <c r="O24" s="96" t="s">
        <v>70</v>
      </c>
      <c r="P24" s="422" t="s">
        <v>72</v>
      </c>
      <c r="Q24" s="97">
        <f t="shared" si="3"/>
        <v>10</v>
      </c>
      <c r="R24" s="98">
        <f t="shared" si="4"/>
        <v>53.171749999999996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19" t="s">
        <v>71</v>
      </c>
      <c r="AC24" s="106">
        <f t="shared" si="14"/>
        <v>53.171749999999996</v>
      </c>
      <c r="AD24" s="107"/>
    </row>
    <row r="25" spans="2:30" s="1" customFormat="1" ht="16.5" customHeight="1">
      <c r="B25" s="13"/>
      <c r="C25" s="79">
        <v>5</v>
      </c>
      <c r="D25" s="79">
        <v>257698</v>
      </c>
      <c r="E25" s="79">
        <v>2648</v>
      </c>
      <c r="F25" s="77" t="s">
        <v>77</v>
      </c>
      <c r="G25" s="77">
        <v>132</v>
      </c>
      <c r="H25" s="90">
        <v>3.200000047683716</v>
      </c>
      <c r="I25" s="91" t="s">
        <v>69</v>
      </c>
      <c r="J25" s="92">
        <f t="shared" si="0"/>
        <v>53.17175</v>
      </c>
      <c r="K25" s="423">
        <v>41308.39444444444</v>
      </c>
      <c r="L25" s="423">
        <v>41314.84861111111</v>
      </c>
      <c r="M25" s="94">
        <f t="shared" si="1"/>
        <v>154.9000000000815</v>
      </c>
      <c r="N25" s="95">
        <f t="shared" si="2"/>
        <v>9294</v>
      </c>
      <c r="O25" s="96" t="s">
        <v>70</v>
      </c>
      <c r="P25" s="422" t="s">
        <v>72</v>
      </c>
      <c r="Q25" s="97">
        <f t="shared" si="3"/>
        <v>10</v>
      </c>
      <c r="R25" s="98">
        <f t="shared" si="4"/>
        <v>823.6304075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19" t="s">
        <v>71</v>
      </c>
      <c r="AC25" s="106">
        <f t="shared" si="14"/>
        <v>823.6304075</v>
      </c>
      <c r="AD25" s="107"/>
    </row>
    <row r="26" spans="2:30" s="1" customFormat="1" ht="16.5" customHeight="1">
      <c r="B26" s="13"/>
      <c r="C26" s="79">
        <v>6</v>
      </c>
      <c r="D26" s="79">
        <v>257796</v>
      </c>
      <c r="E26" s="79">
        <v>1524</v>
      </c>
      <c r="F26" s="77" t="s">
        <v>160</v>
      </c>
      <c r="G26" s="77">
        <v>132</v>
      </c>
      <c r="H26" s="90">
        <v>77.3</v>
      </c>
      <c r="I26" s="91" t="s">
        <v>69</v>
      </c>
      <c r="J26" s="92">
        <f t="shared" si="0"/>
        <v>164.407051</v>
      </c>
      <c r="K26" s="423">
        <v>41309.45972222222</v>
      </c>
      <c r="L26" s="423">
        <v>41311.36736111111</v>
      </c>
      <c r="M26" s="94">
        <f t="shared" si="1"/>
        <v>45.783333333267365</v>
      </c>
      <c r="N26" s="95">
        <f t="shared" si="2"/>
        <v>2747</v>
      </c>
      <c r="O26" s="93" t="s">
        <v>70</v>
      </c>
      <c r="P26" s="422" t="s">
        <v>72</v>
      </c>
      <c r="Q26" s="97">
        <f t="shared" si="3"/>
        <v>10</v>
      </c>
      <c r="R26" s="98">
        <f t="shared" si="4"/>
        <v>752.655479478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19" t="s">
        <v>71</v>
      </c>
      <c r="AC26" s="106">
        <f t="shared" si="14"/>
        <v>752.655479478</v>
      </c>
      <c r="AD26" s="107"/>
    </row>
    <row r="27" spans="2:30" s="1" customFormat="1" ht="16.5" customHeight="1">
      <c r="B27" s="13"/>
      <c r="C27" s="79">
        <v>7</v>
      </c>
      <c r="D27" s="79" t="s">
        <v>164</v>
      </c>
      <c r="E27" s="79" t="s">
        <v>163</v>
      </c>
      <c r="F27" s="77" t="s">
        <v>162</v>
      </c>
      <c r="G27" s="77">
        <v>132</v>
      </c>
      <c r="H27" s="90">
        <v>132.3</v>
      </c>
      <c r="I27" s="91" t="s">
        <v>69</v>
      </c>
      <c r="J27" s="92">
        <f t="shared" si="0"/>
        <v>281.384901</v>
      </c>
      <c r="K27" s="423">
        <v>41311.36736111111</v>
      </c>
      <c r="L27" s="423">
        <v>41311.68125</v>
      </c>
      <c r="M27" s="94">
        <f t="shared" si="1"/>
        <v>7.533333333441988</v>
      </c>
      <c r="N27" s="95">
        <f t="shared" si="2"/>
        <v>452</v>
      </c>
      <c r="O27" s="93" t="s">
        <v>70</v>
      </c>
      <c r="P27" s="422" t="s">
        <v>72</v>
      </c>
      <c r="Q27" s="97">
        <f>IF(I27="A",$M$14,IF(I27="B",$M$15,$M$16))</f>
        <v>10</v>
      </c>
      <c r="R27" s="98">
        <f>IF(O27="P",ROUND(N27/60,2)*J27*Q27*0.01,"--")</f>
        <v>211.882830453</v>
      </c>
      <c r="S27" s="99" t="str">
        <f>IF(O27="RP",ROUND(N27/60,2)*J27*Q27*0.01*P27/100,"--")</f>
        <v>--</v>
      </c>
      <c r="T27" s="100" t="str">
        <f>IF(O27="F",J27*Q27,"--")</f>
        <v>--</v>
      </c>
      <c r="U27" s="100" t="str">
        <f>IF(AND(N27&gt;10,O27="F"),J27*Q27*IF(N27&gt;180,3,ROUND((N27)/60,2)),"--")</f>
        <v>--</v>
      </c>
      <c r="V27" s="101" t="str">
        <f>IF(AND(O27="F",N27&gt;180),(ROUND(N27/60,2)-3)*J27*Q27*0.1,"--")</f>
        <v>--</v>
      </c>
      <c r="W27" s="102" t="str">
        <f>IF(O27="R",J27*Q27*P27/100,"--")</f>
        <v>--</v>
      </c>
      <c r="X27" s="102" t="str">
        <f>IF(AND(N27&gt;10,O27="R"),Q27*J27*P27/100*IF(N27&gt;180,3,ROUND((N27)/60,2)),"--")</f>
        <v>--</v>
      </c>
      <c r="Y27" s="103" t="str">
        <f>IF(AND(O27="R",N27&gt;180),(ROUND(N27/60,2)-3)*J27*Q27*0.1*P27/100,"--")</f>
        <v>--</v>
      </c>
      <c r="Z27" s="104" t="str">
        <f>IF(O27="RF",ROUND(N27/60,2)*J27*Q27*0.1,"--")</f>
        <v>--</v>
      </c>
      <c r="AA27" s="105" t="str">
        <f>IF(O27="RR",ROUND(N27/60,2)*J27*Q27*0.1*P27/100,"--")</f>
        <v>--</v>
      </c>
      <c r="AB27" s="419" t="s">
        <v>71</v>
      </c>
      <c r="AC27" s="106">
        <f>IF(F27="","",SUM(R27:AA27)*IF(AB27="SI",1,2))</f>
        <v>211.882830453</v>
      </c>
      <c r="AD27" s="107"/>
    </row>
    <row r="28" spans="2:30" s="1" customFormat="1" ht="16.5" customHeight="1">
      <c r="B28" s="13"/>
      <c r="C28" s="79">
        <v>8</v>
      </c>
      <c r="D28" s="79">
        <v>257807</v>
      </c>
      <c r="E28" s="79">
        <v>1440</v>
      </c>
      <c r="F28" s="77" t="s">
        <v>161</v>
      </c>
      <c r="G28" s="77">
        <v>132</v>
      </c>
      <c r="H28" s="90">
        <v>55</v>
      </c>
      <c r="I28" s="91" t="s">
        <v>69</v>
      </c>
      <c r="J28" s="92">
        <f t="shared" si="0"/>
        <v>116.97785</v>
      </c>
      <c r="K28" s="423">
        <v>41311.68125</v>
      </c>
      <c r="L28" s="423">
        <v>41313.61319444444</v>
      </c>
      <c r="M28" s="94">
        <f t="shared" si="1"/>
        <v>46.366666666581295</v>
      </c>
      <c r="N28" s="95">
        <f t="shared" si="2"/>
        <v>2782</v>
      </c>
      <c r="O28" s="93" t="s">
        <v>70</v>
      </c>
      <c r="P28" s="422" t="s">
        <v>72</v>
      </c>
      <c r="Q28" s="97">
        <f>IF(I28="A",$M$14,IF(I28="B",$M$15,$M$16))</f>
        <v>10</v>
      </c>
      <c r="R28" s="98">
        <f>IF(O28="P",ROUND(N28/60,2)*J28*Q28*0.01,"--")</f>
        <v>542.4262904499999</v>
      </c>
      <c r="S28" s="99" t="str">
        <f>IF(O28="RP",ROUND(N28/60,2)*J28*Q28*0.01*P28/100,"--")</f>
        <v>--</v>
      </c>
      <c r="T28" s="100" t="str">
        <f>IF(O28="F",J28*Q28,"--")</f>
        <v>--</v>
      </c>
      <c r="U28" s="100" t="str">
        <f>IF(AND(N28&gt;10,O28="F"),J28*Q28*IF(N28&gt;180,3,ROUND((N28)/60,2)),"--")</f>
        <v>--</v>
      </c>
      <c r="V28" s="101" t="str">
        <f>IF(AND(O28="F",N28&gt;180),(ROUND(N28/60,2)-3)*J28*Q28*0.1,"--")</f>
        <v>--</v>
      </c>
      <c r="W28" s="102" t="str">
        <f>IF(O28="R",J28*Q28*P28/100,"--")</f>
        <v>--</v>
      </c>
      <c r="X28" s="102" t="str">
        <f>IF(AND(N28&gt;10,O28="R"),Q28*J28*P28/100*IF(N28&gt;180,3,ROUND((N28)/60,2)),"--")</f>
        <v>--</v>
      </c>
      <c r="Y28" s="103" t="str">
        <f>IF(AND(O28="R",N28&gt;180),(ROUND(N28/60,2)-3)*J28*Q28*0.1*P28/100,"--")</f>
        <v>--</v>
      </c>
      <c r="Z28" s="104" t="str">
        <f>IF(O28="RF",ROUND(N28/60,2)*J28*Q28*0.1,"--")</f>
        <v>--</v>
      </c>
      <c r="AA28" s="105" t="str">
        <f>IF(O28="RR",ROUND(N28/60,2)*J28*Q28*0.1*P28/100,"--")</f>
        <v>--</v>
      </c>
      <c r="AB28" s="419" t="s">
        <v>71</v>
      </c>
      <c r="AC28" s="106">
        <f>IF(F28="","",SUM(R28:AA28)*IF(AB28="SI",1,2))</f>
        <v>542.4262904499999</v>
      </c>
      <c r="AD28" s="107"/>
    </row>
    <row r="29" spans="2:30" s="1" customFormat="1" ht="16.5" customHeight="1">
      <c r="B29" s="13"/>
      <c r="C29" s="79">
        <v>9</v>
      </c>
      <c r="D29" s="79">
        <v>257809</v>
      </c>
      <c r="E29" s="79">
        <v>1441</v>
      </c>
      <c r="F29" s="77" t="s">
        <v>78</v>
      </c>
      <c r="G29" s="77">
        <v>66</v>
      </c>
      <c r="H29" s="90">
        <v>43.79999923706055</v>
      </c>
      <c r="I29" s="91" t="s">
        <v>79</v>
      </c>
      <c r="J29" s="92">
        <f t="shared" si="0"/>
        <v>93.15690437732697</v>
      </c>
      <c r="K29" s="423">
        <v>41312.27291666667</v>
      </c>
      <c r="L29" s="423">
        <v>41312.54722222222</v>
      </c>
      <c r="M29" s="94">
        <f t="shared" si="1"/>
        <v>6.583333333313931</v>
      </c>
      <c r="N29" s="95">
        <f t="shared" si="2"/>
        <v>395</v>
      </c>
      <c r="O29" s="93" t="s">
        <v>75</v>
      </c>
      <c r="P29" s="422" t="s">
        <v>72</v>
      </c>
      <c r="Q29" s="97">
        <f t="shared" si="3"/>
        <v>50</v>
      </c>
      <c r="R29" s="98" t="str">
        <f t="shared" si="4"/>
        <v>--</v>
      </c>
      <c r="S29" s="99" t="str">
        <f t="shared" si="5"/>
        <v>--</v>
      </c>
      <c r="T29" s="100">
        <f t="shared" si="6"/>
        <v>4657.845218866349</v>
      </c>
      <c r="U29" s="100">
        <f t="shared" si="7"/>
        <v>13973.535656599046</v>
      </c>
      <c r="V29" s="101">
        <f t="shared" si="8"/>
        <v>1667.5085883541528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19" t="s">
        <v>71</v>
      </c>
      <c r="AC29" s="106">
        <f t="shared" si="14"/>
        <v>20298.88946381955</v>
      </c>
      <c r="AD29" s="107"/>
    </row>
    <row r="30" spans="2:30" s="1" customFormat="1" ht="16.5" customHeight="1">
      <c r="B30" s="13"/>
      <c r="C30" s="79">
        <v>10</v>
      </c>
      <c r="D30" s="79">
        <v>257829</v>
      </c>
      <c r="E30" s="79">
        <v>2617</v>
      </c>
      <c r="F30" s="77" t="s">
        <v>80</v>
      </c>
      <c r="G30" s="77">
        <v>132</v>
      </c>
      <c r="H30" s="90">
        <v>2.700000047683716</v>
      </c>
      <c r="I30" s="91" t="s">
        <v>69</v>
      </c>
      <c r="J30" s="92">
        <f t="shared" si="0"/>
        <v>53.17175</v>
      </c>
      <c r="K30" s="423">
        <v>41312.325</v>
      </c>
      <c r="L30" s="423">
        <v>41312.79236111111</v>
      </c>
      <c r="M30" s="94">
        <f t="shared" si="1"/>
        <v>11.216666666732635</v>
      </c>
      <c r="N30" s="95">
        <f t="shared" si="2"/>
        <v>673</v>
      </c>
      <c r="O30" s="93" t="s">
        <v>70</v>
      </c>
      <c r="P30" s="422" t="s">
        <v>72</v>
      </c>
      <c r="Q30" s="97">
        <f t="shared" si="3"/>
        <v>10</v>
      </c>
      <c r="R30" s="98">
        <f t="shared" si="4"/>
        <v>59.6587035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19" t="s">
        <v>71</v>
      </c>
      <c r="AC30" s="106">
        <f t="shared" si="14"/>
        <v>59.6587035</v>
      </c>
      <c r="AD30" s="107"/>
    </row>
    <row r="31" spans="2:30" s="1" customFormat="1" ht="16.5" customHeight="1">
      <c r="B31" s="13"/>
      <c r="C31" s="79">
        <v>11</v>
      </c>
      <c r="D31" s="79">
        <v>257831</v>
      </c>
      <c r="E31" s="79">
        <v>1404</v>
      </c>
      <c r="F31" s="77" t="s">
        <v>81</v>
      </c>
      <c r="G31" s="77">
        <v>132</v>
      </c>
      <c r="H31" s="90">
        <v>49</v>
      </c>
      <c r="I31" s="91" t="s">
        <v>79</v>
      </c>
      <c r="J31" s="92">
        <f t="shared" si="0"/>
        <v>104.21663000000001</v>
      </c>
      <c r="K31" s="423">
        <v>41315.29583333333</v>
      </c>
      <c r="L31" s="423">
        <v>41315.69861111111</v>
      </c>
      <c r="M31" s="94">
        <f t="shared" si="1"/>
        <v>9.666666666744277</v>
      </c>
      <c r="N31" s="95">
        <f t="shared" si="2"/>
        <v>580</v>
      </c>
      <c r="O31" s="93" t="s">
        <v>70</v>
      </c>
      <c r="P31" s="422" t="s">
        <v>72</v>
      </c>
      <c r="Q31" s="97">
        <f t="shared" si="3"/>
        <v>50</v>
      </c>
      <c r="R31" s="98">
        <f t="shared" si="4"/>
        <v>503.8874060500001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19" t="s">
        <v>71</v>
      </c>
      <c r="AC31" s="106">
        <f t="shared" si="14"/>
        <v>503.8874060500001</v>
      </c>
      <c r="AD31" s="107"/>
    </row>
    <row r="32" spans="2:30" s="1" customFormat="1" ht="16.5" customHeight="1">
      <c r="B32" s="13"/>
      <c r="C32" s="79">
        <v>12</v>
      </c>
      <c r="D32" s="79">
        <v>257962</v>
      </c>
      <c r="E32" s="79">
        <v>3797</v>
      </c>
      <c r="F32" s="77" t="s">
        <v>82</v>
      </c>
      <c r="G32" s="77">
        <v>66</v>
      </c>
      <c r="H32" s="90">
        <v>49.79999923706055</v>
      </c>
      <c r="I32" s="91" t="s">
        <v>69</v>
      </c>
      <c r="J32" s="92">
        <f t="shared" si="0"/>
        <v>105.91812437732696</v>
      </c>
      <c r="K32" s="423">
        <v>41317.48541666667</v>
      </c>
      <c r="L32" s="423">
        <v>41317.731944444444</v>
      </c>
      <c r="M32" s="94">
        <f t="shared" si="1"/>
        <v>5.916666666569654</v>
      </c>
      <c r="N32" s="95">
        <f t="shared" si="2"/>
        <v>355</v>
      </c>
      <c r="O32" s="93" t="s">
        <v>75</v>
      </c>
      <c r="P32" s="422" t="s">
        <v>72</v>
      </c>
      <c r="Q32" s="97">
        <f t="shared" si="3"/>
        <v>10</v>
      </c>
      <c r="R32" s="98" t="str">
        <f t="shared" si="4"/>
        <v>--</v>
      </c>
      <c r="S32" s="99" t="str">
        <f t="shared" si="5"/>
        <v>--</v>
      </c>
      <c r="T32" s="100">
        <f t="shared" si="6"/>
        <v>1059.1812437732697</v>
      </c>
      <c r="U32" s="100">
        <f t="shared" si="7"/>
        <v>3177.543731319809</v>
      </c>
      <c r="V32" s="101">
        <f t="shared" si="8"/>
        <v>309.2809231817947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19" t="s">
        <v>71</v>
      </c>
      <c r="AC32" s="106">
        <f t="shared" si="14"/>
        <v>4546.005898274873</v>
      </c>
      <c r="AD32" s="107"/>
    </row>
    <row r="33" spans="2:30" s="1" customFormat="1" ht="16.5" customHeight="1">
      <c r="B33" s="13"/>
      <c r="C33" s="79">
        <v>13</v>
      </c>
      <c r="D33" s="79">
        <v>257963</v>
      </c>
      <c r="E33" s="79">
        <v>1406</v>
      </c>
      <c r="F33" s="77" t="s">
        <v>83</v>
      </c>
      <c r="G33" s="77">
        <v>132</v>
      </c>
      <c r="H33" s="90">
        <v>60.599998474121094</v>
      </c>
      <c r="I33" s="91" t="s">
        <v>79</v>
      </c>
      <c r="J33" s="92">
        <f t="shared" si="0"/>
        <v>128.88831875465394</v>
      </c>
      <c r="K33" s="423">
        <v>41317.89166666667</v>
      </c>
      <c r="L33" s="423">
        <v>41318.10763888889</v>
      </c>
      <c r="M33" s="94">
        <f t="shared" si="1"/>
        <v>5.183333333290648</v>
      </c>
      <c r="N33" s="95">
        <f t="shared" si="2"/>
        <v>311</v>
      </c>
      <c r="O33" s="93" t="s">
        <v>75</v>
      </c>
      <c r="P33" s="422" t="s">
        <v>72</v>
      </c>
      <c r="Q33" s="97">
        <f t="shared" si="3"/>
        <v>50</v>
      </c>
      <c r="R33" s="98" t="str">
        <f t="shared" si="4"/>
        <v>--</v>
      </c>
      <c r="S33" s="99" t="str">
        <f t="shared" si="5"/>
        <v>--</v>
      </c>
      <c r="T33" s="100">
        <f t="shared" si="6"/>
        <v>6444.415937732697</v>
      </c>
      <c r="U33" s="100">
        <f t="shared" si="7"/>
        <v>19333.24781319809</v>
      </c>
      <c r="V33" s="101">
        <f t="shared" si="8"/>
        <v>1404.8826744257278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19" t="s">
        <v>71</v>
      </c>
      <c r="AC33" s="106">
        <f t="shared" si="14"/>
        <v>27182.546425356515</v>
      </c>
      <c r="AD33" s="107"/>
    </row>
    <row r="34" spans="2:30" s="1" customFormat="1" ht="16.5" customHeight="1">
      <c r="B34" s="13"/>
      <c r="C34" s="79">
        <v>14</v>
      </c>
      <c r="D34" s="79">
        <v>257991</v>
      </c>
      <c r="E34" s="79">
        <v>1420</v>
      </c>
      <c r="F34" s="77" t="s">
        <v>84</v>
      </c>
      <c r="G34" s="77">
        <v>132</v>
      </c>
      <c r="H34" s="90">
        <v>36</v>
      </c>
      <c r="I34" s="91" t="s">
        <v>69</v>
      </c>
      <c r="J34" s="92">
        <f t="shared" si="0"/>
        <v>76.56732</v>
      </c>
      <c r="K34" s="423">
        <v>41318.11111111111</v>
      </c>
      <c r="L34" s="423">
        <v>41318.13125</v>
      </c>
      <c r="M34" s="94">
        <f t="shared" si="1"/>
        <v>0.48333333333721384</v>
      </c>
      <c r="N34" s="95">
        <f t="shared" si="2"/>
        <v>29</v>
      </c>
      <c r="O34" s="93" t="s">
        <v>75</v>
      </c>
      <c r="P34" s="422" t="s">
        <v>72</v>
      </c>
      <c r="Q34" s="97">
        <f t="shared" si="3"/>
        <v>10</v>
      </c>
      <c r="R34" s="98" t="str">
        <f t="shared" si="4"/>
        <v>--</v>
      </c>
      <c r="S34" s="99" t="str">
        <f t="shared" si="5"/>
        <v>--</v>
      </c>
      <c r="T34" s="100">
        <f t="shared" si="6"/>
        <v>765.6732</v>
      </c>
      <c r="U34" s="100">
        <f t="shared" si="7"/>
        <v>367.52313599999997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19" t="s">
        <v>71</v>
      </c>
      <c r="AC34" s="106">
        <f t="shared" si="14"/>
        <v>1133.196336</v>
      </c>
      <c r="AD34" s="107"/>
    </row>
    <row r="35" spans="2:30" s="1" customFormat="1" ht="16.5" customHeight="1">
      <c r="B35" s="13"/>
      <c r="C35" s="79">
        <v>15</v>
      </c>
      <c r="D35" s="79">
        <v>257992</v>
      </c>
      <c r="E35" s="79">
        <v>1418</v>
      </c>
      <c r="F35" s="77" t="s">
        <v>85</v>
      </c>
      <c r="G35" s="77">
        <v>132</v>
      </c>
      <c r="H35" s="90">
        <v>47.70000076293945</v>
      </c>
      <c r="I35" s="91" t="s">
        <v>69</v>
      </c>
      <c r="J35" s="92">
        <f t="shared" si="0"/>
        <v>101.45170062267303</v>
      </c>
      <c r="K35" s="423">
        <v>41318.11111111111</v>
      </c>
      <c r="L35" s="423">
        <v>41318.364583333336</v>
      </c>
      <c r="M35" s="94">
        <f t="shared" si="1"/>
        <v>6.083333333430346</v>
      </c>
      <c r="N35" s="95">
        <f t="shared" si="2"/>
        <v>365</v>
      </c>
      <c r="O35" s="93" t="s">
        <v>75</v>
      </c>
      <c r="P35" s="422" t="s">
        <v>72</v>
      </c>
      <c r="Q35" s="97">
        <f t="shared" si="3"/>
        <v>10</v>
      </c>
      <c r="R35" s="98" t="str">
        <f t="shared" si="4"/>
        <v>--</v>
      </c>
      <c r="S35" s="99" t="str">
        <f t="shared" si="5"/>
        <v>--</v>
      </c>
      <c r="T35" s="100">
        <f t="shared" si="6"/>
        <v>1014.5170062267302</v>
      </c>
      <c r="U35" s="100">
        <f t="shared" si="7"/>
        <v>3043.5510186801907</v>
      </c>
      <c r="V35" s="101">
        <f t="shared" si="8"/>
        <v>312.4712379178329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19" t="s">
        <v>71</v>
      </c>
      <c r="AC35" s="106">
        <f t="shared" si="14"/>
        <v>4370.539262824754</v>
      </c>
      <c r="AD35" s="107"/>
    </row>
    <row r="36" spans="2:30" s="1" customFormat="1" ht="16.5" customHeight="1">
      <c r="B36" s="108"/>
      <c r="C36" s="79">
        <v>16</v>
      </c>
      <c r="D36" s="79">
        <v>258002</v>
      </c>
      <c r="E36" s="79">
        <v>1546</v>
      </c>
      <c r="F36" s="77" t="s">
        <v>86</v>
      </c>
      <c r="G36" s="77">
        <v>132</v>
      </c>
      <c r="H36" s="90">
        <v>3.200000047683716</v>
      </c>
      <c r="I36" s="91" t="s">
        <v>69</v>
      </c>
      <c r="J36" s="92">
        <f t="shared" si="0"/>
        <v>53.17175</v>
      </c>
      <c r="K36" s="423">
        <v>41318.413194444445</v>
      </c>
      <c r="L36" s="423">
        <v>41318.62222222222</v>
      </c>
      <c r="M36" s="94">
        <f t="shared" si="1"/>
        <v>5.0166666666045785</v>
      </c>
      <c r="N36" s="95">
        <f t="shared" si="2"/>
        <v>301</v>
      </c>
      <c r="O36" s="93" t="s">
        <v>70</v>
      </c>
      <c r="P36" s="422" t="s">
        <v>72</v>
      </c>
      <c r="Q36" s="97">
        <f t="shared" si="3"/>
        <v>10</v>
      </c>
      <c r="R36" s="98">
        <f t="shared" si="4"/>
        <v>26.6922185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19" t="s">
        <v>71</v>
      </c>
      <c r="AC36" s="106">
        <f t="shared" si="14"/>
        <v>26.6922185</v>
      </c>
      <c r="AD36" s="107"/>
    </row>
    <row r="37" spans="2:30" s="1" customFormat="1" ht="16.5" customHeight="1">
      <c r="B37" s="108"/>
      <c r="C37" s="79">
        <v>17</v>
      </c>
      <c r="D37" s="79">
        <v>258003</v>
      </c>
      <c r="E37" s="79">
        <v>1433</v>
      </c>
      <c r="F37" s="77" t="s">
        <v>76</v>
      </c>
      <c r="G37" s="77">
        <v>132</v>
      </c>
      <c r="H37" s="90">
        <v>2.200000047683716</v>
      </c>
      <c r="I37" s="91" t="s">
        <v>69</v>
      </c>
      <c r="J37" s="92">
        <f t="shared" si="0"/>
        <v>53.17175</v>
      </c>
      <c r="K37" s="423">
        <v>41318.41527777778</v>
      </c>
      <c r="L37" s="423">
        <v>41318.64444444444</v>
      </c>
      <c r="M37" s="94">
        <f t="shared" si="1"/>
        <v>5.499999999941792</v>
      </c>
      <c r="N37" s="95">
        <f t="shared" si="2"/>
        <v>330</v>
      </c>
      <c r="O37" s="93" t="s">
        <v>70</v>
      </c>
      <c r="P37" s="422" t="s">
        <v>72</v>
      </c>
      <c r="Q37" s="97">
        <f t="shared" si="3"/>
        <v>10</v>
      </c>
      <c r="R37" s="98">
        <f t="shared" si="4"/>
        <v>29.244462500000004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19" t="s">
        <v>71</v>
      </c>
      <c r="AC37" s="106">
        <f t="shared" si="14"/>
        <v>29.244462500000004</v>
      </c>
      <c r="AD37" s="107"/>
    </row>
    <row r="38" spans="2:30" s="1" customFormat="1" ht="16.5" customHeight="1">
      <c r="B38" s="108"/>
      <c r="C38" s="79">
        <v>18</v>
      </c>
      <c r="D38" s="79">
        <v>258005</v>
      </c>
      <c r="E38" s="79">
        <v>1546</v>
      </c>
      <c r="F38" s="77" t="s">
        <v>86</v>
      </c>
      <c r="G38" s="77">
        <v>132</v>
      </c>
      <c r="H38" s="90">
        <v>3.200000047683716</v>
      </c>
      <c r="I38" s="91" t="s">
        <v>69</v>
      </c>
      <c r="J38" s="92">
        <f t="shared" si="0"/>
        <v>53.17175</v>
      </c>
      <c r="K38" s="423">
        <v>41319.36388888889</v>
      </c>
      <c r="L38" s="423">
        <v>41319.69861111111</v>
      </c>
      <c r="M38" s="94">
        <f t="shared" si="1"/>
        <v>8.033333333325572</v>
      </c>
      <c r="N38" s="95">
        <f t="shared" si="2"/>
        <v>482</v>
      </c>
      <c r="O38" s="93" t="s">
        <v>70</v>
      </c>
      <c r="P38" s="422" t="s">
        <v>72</v>
      </c>
      <c r="Q38" s="97">
        <f t="shared" si="3"/>
        <v>10</v>
      </c>
      <c r="R38" s="98">
        <f t="shared" si="4"/>
        <v>42.69691525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19" t="s">
        <v>71</v>
      </c>
      <c r="AC38" s="106">
        <f t="shared" si="14"/>
        <v>42.69691525</v>
      </c>
      <c r="AD38" s="107"/>
    </row>
    <row r="39" spans="2:30" s="1" customFormat="1" ht="16.5" customHeight="1">
      <c r="B39" s="108"/>
      <c r="C39" s="79">
        <v>19</v>
      </c>
      <c r="D39" s="79">
        <v>258006</v>
      </c>
      <c r="E39" s="79">
        <v>1433</v>
      </c>
      <c r="F39" s="77" t="s">
        <v>76</v>
      </c>
      <c r="G39" s="77">
        <v>132</v>
      </c>
      <c r="H39" s="90">
        <v>2.200000047683716</v>
      </c>
      <c r="I39" s="91" t="s">
        <v>69</v>
      </c>
      <c r="J39" s="92">
        <f t="shared" si="0"/>
        <v>53.17175</v>
      </c>
      <c r="K39" s="423">
        <v>41319.36875</v>
      </c>
      <c r="L39" s="423">
        <v>41319.64027777778</v>
      </c>
      <c r="M39" s="94">
        <f t="shared" si="1"/>
        <v>6.5166666666045785</v>
      </c>
      <c r="N39" s="95">
        <f t="shared" si="2"/>
        <v>391</v>
      </c>
      <c r="O39" s="93" t="s">
        <v>70</v>
      </c>
      <c r="P39" s="422" t="s">
        <v>72</v>
      </c>
      <c r="Q39" s="97">
        <f t="shared" si="3"/>
        <v>10</v>
      </c>
      <c r="R39" s="98">
        <f t="shared" si="4"/>
        <v>34.667981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19" t="s">
        <v>71</v>
      </c>
      <c r="AC39" s="106">
        <f t="shared" si="14"/>
        <v>34.667981</v>
      </c>
      <c r="AD39" s="107"/>
    </row>
    <row r="40" spans="2:30" s="1" customFormat="1" ht="16.5" customHeight="1">
      <c r="B40" s="108"/>
      <c r="C40" s="79">
        <v>20</v>
      </c>
      <c r="D40" s="79">
        <v>258011</v>
      </c>
      <c r="E40" s="79">
        <v>1546</v>
      </c>
      <c r="F40" s="77" t="s">
        <v>86</v>
      </c>
      <c r="G40" s="77">
        <v>132</v>
      </c>
      <c r="H40" s="90">
        <v>3.200000047683716</v>
      </c>
      <c r="I40" s="91" t="s">
        <v>69</v>
      </c>
      <c r="J40" s="92">
        <f t="shared" si="0"/>
        <v>53.17175</v>
      </c>
      <c r="K40" s="423">
        <v>41320.36388888889</v>
      </c>
      <c r="L40" s="423">
        <v>41320.595138888886</v>
      </c>
      <c r="M40" s="94">
        <f t="shared" si="1"/>
        <v>5.549999999930151</v>
      </c>
      <c r="N40" s="95">
        <f t="shared" si="2"/>
        <v>333</v>
      </c>
      <c r="O40" s="93" t="s">
        <v>70</v>
      </c>
      <c r="P40" s="422" t="s">
        <v>72</v>
      </c>
      <c r="Q40" s="97">
        <f t="shared" si="3"/>
        <v>10</v>
      </c>
      <c r="R40" s="98">
        <f t="shared" si="4"/>
        <v>29.510321249999997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19" t="s">
        <v>71</v>
      </c>
      <c r="AC40" s="106">
        <f t="shared" si="14"/>
        <v>29.510321249999997</v>
      </c>
      <c r="AD40" s="107"/>
    </row>
    <row r="41" spans="2:30" s="1" customFormat="1" ht="16.5" customHeight="1">
      <c r="B41" s="108"/>
      <c r="C41" s="79">
        <v>21</v>
      </c>
      <c r="D41" s="79">
        <v>258013</v>
      </c>
      <c r="E41" s="79">
        <v>1433</v>
      </c>
      <c r="F41" s="77" t="s">
        <v>76</v>
      </c>
      <c r="G41" s="77">
        <v>132</v>
      </c>
      <c r="H41" s="90">
        <v>2.200000047683716</v>
      </c>
      <c r="I41" s="91" t="s">
        <v>69</v>
      </c>
      <c r="J41" s="92">
        <f t="shared" si="0"/>
        <v>53.17175</v>
      </c>
      <c r="K41" s="423">
        <v>41320.38958333333</v>
      </c>
      <c r="L41" s="423">
        <v>41320.65694444445</v>
      </c>
      <c r="M41" s="94">
        <f t="shared" si="1"/>
        <v>6.4166666668024845</v>
      </c>
      <c r="N41" s="95">
        <f t="shared" si="2"/>
        <v>385</v>
      </c>
      <c r="O41" s="93" t="s">
        <v>70</v>
      </c>
      <c r="P41" s="422" t="s">
        <v>72</v>
      </c>
      <c r="Q41" s="97">
        <f t="shared" si="3"/>
        <v>10</v>
      </c>
      <c r="R41" s="98">
        <f t="shared" si="4"/>
        <v>34.1362635</v>
      </c>
      <c r="S41" s="99" t="str">
        <f t="shared" si="5"/>
        <v>--</v>
      </c>
      <c r="T41" s="100" t="str">
        <f t="shared" si="6"/>
        <v>--</v>
      </c>
      <c r="U41" s="100" t="str">
        <f t="shared" si="7"/>
        <v>--</v>
      </c>
      <c r="V41" s="101" t="str">
        <f t="shared" si="8"/>
        <v>--</v>
      </c>
      <c r="W41" s="102" t="str">
        <f t="shared" si="9"/>
        <v>--</v>
      </c>
      <c r="X41" s="102" t="str">
        <f t="shared" si="10"/>
        <v>--</v>
      </c>
      <c r="Y41" s="103" t="str">
        <f t="shared" si="11"/>
        <v>--</v>
      </c>
      <c r="Z41" s="104" t="str">
        <f t="shared" si="12"/>
        <v>--</v>
      </c>
      <c r="AA41" s="105" t="str">
        <f t="shared" si="13"/>
        <v>--</v>
      </c>
      <c r="AB41" s="419" t="s">
        <v>71</v>
      </c>
      <c r="AC41" s="106">
        <f t="shared" si="14"/>
        <v>34.1362635</v>
      </c>
      <c r="AD41" s="107"/>
    </row>
    <row r="42" spans="2:30" s="1" customFormat="1" ht="16.5" customHeight="1">
      <c r="B42" s="108"/>
      <c r="C42" s="79"/>
      <c r="D42" s="79"/>
      <c r="E42" s="79"/>
      <c r="F42" s="77"/>
      <c r="G42" s="77"/>
      <c r="H42" s="90"/>
      <c r="I42" s="91"/>
      <c r="J42" s="92">
        <f t="shared" si="0"/>
        <v>53.17175</v>
      </c>
      <c r="K42" s="423"/>
      <c r="L42" s="423"/>
      <c r="M42" s="94">
        <f t="shared" si="1"/>
      </c>
      <c r="N42" s="95">
        <f t="shared" si="2"/>
      </c>
      <c r="O42" s="93"/>
      <c r="P42" s="418">
        <f>IF(F42="","","--")</f>
      </c>
      <c r="Q42" s="97">
        <f t="shared" si="3"/>
        <v>10</v>
      </c>
      <c r="R42" s="98" t="str">
        <f t="shared" si="4"/>
        <v>--</v>
      </c>
      <c r="S42" s="99" t="str">
        <f t="shared" si="5"/>
        <v>--</v>
      </c>
      <c r="T42" s="100" t="str">
        <f t="shared" si="6"/>
        <v>--</v>
      </c>
      <c r="U42" s="100" t="str">
        <f t="shared" si="7"/>
        <v>--</v>
      </c>
      <c r="V42" s="101" t="str">
        <f t="shared" si="8"/>
        <v>--</v>
      </c>
      <c r="W42" s="102" t="str">
        <f t="shared" si="9"/>
        <v>--</v>
      </c>
      <c r="X42" s="102" t="str">
        <f t="shared" si="10"/>
        <v>--</v>
      </c>
      <c r="Y42" s="103" t="str">
        <f t="shared" si="11"/>
        <v>--</v>
      </c>
      <c r="Z42" s="104" t="str">
        <f t="shared" si="12"/>
        <v>--</v>
      </c>
      <c r="AA42" s="105" t="str">
        <f t="shared" si="13"/>
        <v>--</v>
      </c>
      <c r="AB42" s="419">
        <f>IF(F42="","","SI")</f>
      </c>
      <c r="AC42" s="106">
        <f t="shared" si="14"/>
      </c>
      <c r="AD42" s="107"/>
    </row>
    <row r="43" spans="2:30" s="1" customFormat="1" ht="16.5" customHeight="1" thickBot="1">
      <c r="B43" s="13"/>
      <c r="C43" s="109"/>
      <c r="D43" s="109"/>
      <c r="E43" s="109"/>
      <c r="F43" s="331"/>
      <c r="G43" s="332"/>
      <c r="H43" s="333"/>
      <c r="I43" s="333"/>
      <c r="J43" s="111"/>
      <c r="K43" s="406"/>
      <c r="L43" s="406"/>
      <c r="M43" s="110"/>
      <c r="N43" s="110"/>
      <c r="O43" s="333"/>
      <c r="P43" s="334"/>
      <c r="Q43" s="335"/>
      <c r="R43" s="336"/>
      <c r="S43" s="337"/>
      <c r="T43" s="338"/>
      <c r="U43" s="339"/>
      <c r="V43" s="339"/>
      <c r="W43" s="340"/>
      <c r="X43" s="340"/>
      <c r="Y43" s="340"/>
      <c r="Z43" s="341"/>
      <c r="AA43" s="342"/>
      <c r="AB43" s="343"/>
      <c r="AC43" s="112"/>
      <c r="AD43" s="107"/>
    </row>
    <row r="44" spans="2:30" s="1" customFormat="1" ht="16.5" customHeight="1" thickBot="1" thickTop="1">
      <c r="B44" s="13"/>
      <c r="C44" s="430" t="s">
        <v>173</v>
      </c>
      <c r="D44" s="429" t="s">
        <v>172</v>
      </c>
      <c r="E44" s="128"/>
      <c r="F44" s="113"/>
      <c r="G44" s="114"/>
      <c r="H44" s="115"/>
      <c r="I44" s="115"/>
      <c r="J44" s="116"/>
      <c r="K44" s="116"/>
      <c r="L44" s="116"/>
      <c r="M44" s="116"/>
      <c r="N44" s="116"/>
      <c r="O44" s="116"/>
      <c r="P44" s="117"/>
      <c r="Q44" s="117"/>
      <c r="R44" s="118">
        <f aca="true" t="shared" si="15" ref="R44:AA44">SUM(R19:R43)</f>
        <v>3368.6103522099656</v>
      </c>
      <c r="S44" s="119">
        <f t="shared" si="15"/>
        <v>0</v>
      </c>
      <c r="T44" s="120">
        <f t="shared" si="15"/>
        <v>14473.350106599044</v>
      </c>
      <c r="U44" s="120">
        <f t="shared" si="15"/>
        <v>40054.91660579714</v>
      </c>
      <c r="V44" s="120">
        <f t="shared" si="15"/>
        <v>3694.143423879508</v>
      </c>
      <c r="W44" s="121">
        <f t="shared" si="15"/>
        <v>0</v>
      </c>
      <c r="X44" s="121">
        <f t="shared" si="15"/>
        <v>0</v>
      </c>
      <c r="Y44" s="121">
        <f t="shared" si="15"/>
        <v>0</v>
      </c>
      <c r="Z44" s="122">
        <f t="shared" si="15"/>
        <v>0</v>
      </c>
      <c r="AA44" s="123">
        <f t="shared" si="15"/>
        <v>0</v>
      </c>
      <c r="AB44" s="124"/>
      <c r="AC44" s="409">
        <f>ROUND(SUM(AC19:AC43),2)</f>
        <v>60899.79</v>
      </c>
      <c r="AD44" s="125"/>
    </row>
    <row r="45" spans="2:30" s="126" customFormat="1" ht="12.75" thickTop="1">
      <c r="B45" s="127"/>
      <c r="C45" s="431" t="s">
        <v>177</v>
      </c>
      <c r="D45" s="431" t="s">
        <v>178</v>
      </c>
      <c r="E45" s="128"/>
      <c r="F45" s="129"/>
      <c r="G45" s="130"/>
      <c r="H45" s="131"/>
      <c r="I45" s="131"/>
      <c r="J45" s="132"/>
      <c r="K45" s="132"/>
      <c r="L45" s="132"/>
      <c r="M45" s="132"/>
      <c r="N45" s="132"/>
      <c r="O45" s="132"/>
      <c r="P45" s="133"/>
      <c r="Q45" s="133"/>
      <c r="R45" s="134"/>
      <c r="S45" s="134"/>
      <c r="T45" s="135"/>
      <c r="U45" s="135"/>
      <c r="V45" s="136"/>
      <c r="W45" s="136"/>
      <c r="X45" s="136"/>
      <c r="Y45" s="136"/>
      <c r="Z45" s="136"/>
      <c r="AA45" s="136"/>
      <c r="AB45" s="136"/>
      <c r="AC45" s="137"/>
      <c r="AD45" s="138"/>
    </row>
    <row r="46" spans="2:30" s="1" customFormat="1" ht="16.5" customHeight="1" thickBot="1"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1"/>
    </row>
    <row r="47" spans="2:30" ht="13.5" thickTop="1">
      <c r="B47" s="142"/>
      <c r="AD47" s="142"/>
    </row>
    <row r="92" ht="12.75">
      <c r="B92" s="142"/>
    </row>
  </sheetData>
  <sheetProtection/>
  <printOptions/>
  <pageMargins left="0.21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zoomScale="70" zoomScaleNormal="70" zoomScalePageLayoutView="0" workbookViewId="0" topLeftCell="A16">
      <selection activeCell="F42" sqref="F42"/>
    </sheetView>
  </sheetViews>
  <sheetFormatPr defaultColWidth="11.421875" defaultRowHeight="12.75"/>
  <cols>
    <col min="1" max="1" width="18.57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9.0039062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2"/>
    </row>
    <row r="2" spans="2:30" s="3" customFormat="1" ht="26.25">
      <c r="B2" s="16" t="str">
        <f>'TOT-0213'!B2</f>
        <v>ANEXO III al Memorándum  D.T.E.E.  N°  335/2014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+'TOT-0213'!B14</f>
        <v>Desde el 01 al 28 de febrero de 2013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222.578</v>
      </c>
      <c r="H14" s="37"/>
      <c r="I14" s="38"/>
      <c r="J14" s="34"/>
      <c r="K14" s="34"/>
      <c r="L14" s="39" t="s">
        <v>8</v>
      </c>
      <c r="M14" s="40">
        <f>150*'TOT-0213'!B13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212.687</v>
      </c>
      <c r="H15" s="42"/>
      <c r="I15" s="43"/>
      <c r="J15" s="7"/>
      <c r="K15" s="44"/>
      <c r="L15" s="39" t="s">
        <v>10</v>
      </c>
      <c r="M15" s="40">
        <f>50*'TOT-0213'!B13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212.687</v>
      </c>
      <c r="H16" s="42"/>
      <c r="I16" s="43"/>
      <c r="J16" s="7"/>
      <c r="K16" s="7"/>
      <c r="L16" s="39" t="s">
        <v>12</v>
      </c>
      <c r="M16" s="40">
        <f>10*'TOT-0213'!B13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14">
        <v>3</v>
      </c>
      <c r="D17" s="414">
        <v>4</v>
      </c>
      <c r="E17" s="414">
        <v>5</v>
      </c>
      <c r="F17" s="414">
        <v>6</v>
      </c>
      <c r="G17" s="414">
        <v>7</v>
      </c>
      <c r="H17" s="414">
        <v>8</v>
      </c>
      <c r="I17" s="414">
        <v>9</v>
      </c>
      <c r="J17" s="414">
        <v>10</v>
      </c>
      <c r="K17" s="414">
        <v>11</v>
      </c>
      <c r="L17" s="414">
        <v>12</v>
      </c>
      <c r="M17" s="414">
        <v>13</v>
      </c>
      <c r="N17" s="414">
        <v>14</v>
      </c>
      <c r="O17" s="414">
        <v>15</v>
      </c>
      <c r="P17" s="414">
        <v>16</v>
      </c>
      <c r="Q17" s="414">
        <v>17</v>
      </c>
      <c r="R17" s="414">
        <v>18</v>
      </c>
      <c r="S17" s="414">
        <v>19</v>
      </c>
      <c r="T17" s="414">
        <v>20</v>
      </c>
      <c r="U17" s="414">
        <v>21</v>
      </c>
      <c r="V17" s="414">
        <v>22</v>
      </c>
      <c r="W17" s="414">
        <v>23</v>
      </c>
      <c r="X17" s="414">
        <v>24</v>
      </c>
      <c r="Y17" s="414">
        <v>25</v>
      </c>
      <c r="Z17" s="414">
        <v>26</v>
      </c>
      <c r="AA17" s="414">
        <v>27</v>
      </c>
      <c r="AB17" s="414">
        <v>28</v>
      </c>
      <c r="AC17" s="414">
        <v>29</v>
      </c>
      <c r="AD17" s="14"/>
    </row>
    <row r="18" spans="2:30" s="45" customFormat="1" ht="34.5" customHeight="1" thickBot="1" thickTop="1">
      <c r="B18" s="46"/>
      <c r="C18" s="413" t="s">
        <v>13</v>
      </c>
      <c r="D18" s="413" t="s">
        <v>65</v>
      </c>
      <c r="E18" s="413" t="s">
        <v>66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4"/>
      <c r="L19" s="405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'LI-02 (1)'!AC44</f>
        <v>60899.79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23"/>
      <c r="L20" s="424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22</v>
      </c>
      <c r="D21" s="79">
        <v>258018</v>
      </c>
      <c r="E21" s="79">
        <v>5279</v>
      </c>
      <c r="F21" s="77" t="s">
        <v>165</v>
      </c>
      <c r="G21" s="77">
        <v>132</v>
      </c>
      <c r="H21" s="90">
        <v>35.4</v>
      </c>
      <c r="I21" s="91" t="s">
        <v>69</v>
      </c>
      <c r="J21" s="92">
        <f aca="true" t="shared" si="0" ref="J21:J40">IF(G21=220,$G$14,IF(G21=132,$G$15,$G$16))*IF(H21&gt;25,H21,25)/100</f>
        <v>75.29119800000001</v>
      </c>
      <c r="K21" s="423">
        <v>41321.72986111111</v>
      </c>
      <c r="L21" s="423">
        <v>41321.74791666667</v>
      </c>
      <c r="M21" s="94">
        <f aca="true" t="shared" si="1" ref="M21:M40">IF(F21="","",(L21-K21)*24)</f>
        <v>0.4333333333488554</v>
      </c>
      <c r="N21" s="95">
        <f aca="true" t="shared" si="2" ref="N21:N40">IF(F21="","",ROUND((L21-K21)*24*60,0))</f>
        <v>26</v>
      </c>
      <c r="O21" s="96" t="s">
        <v>75</v>
      </c>
      <c r="P21" s="422" t="s">
        <v>72</v>
      </c>
      <c r="Q21" s="97">
        <f aca="true" t="shared" si="3" ref="Q21:Q40">IF(I21="A",$M$14,IF(I21="B",$M$15,$M$16))</f>
        <v>10</v>
      </c>
      <c r="R21" s="98" t="str">
        <f aca="true" t="shared" si="4" ref="R21:R40">IF(O21="P",ROUND(N21/60,2)*J21*Q21*0.01,"--")</f>
        <v>--</v>
      </c>
      <c r="S21" s="99" t="str">
        <f aca="true" t="shared" si="5" ref="S21:S40">IF(O21="RP",ROUND(N21/60,2)*J21*Q21*0.01*P21/100,"--")</f>
        <v>--</v>
      </c>
      <c r="T21" s="100">
        <f aca="true" t="shared" si="6" ref="T21:T40">IF(O21="F",J21*Q21,"--")</f>
        <v>752.9119800000001</v>
      </c>
      <c r="U21" s="100">
        <f aca="true" t="shared" si="7" ref="U21:U40">IF(AND(N21&gt;10,O21="F"),J21*Q21*IF(N21&gt;180,3,ROUND((N21)/60,2)),"--")</f>
        <v>323.75215140000006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19" t="s">
        <v>71</v>
      </c>
      <c r="AC21" s="106">
        <f aca="true" t="shared" si="14" ref="AC21:AC40">IF(F21="","",SUM(R21:AA21)*IF(AB21="SI",1,2))</f>
        <v>1076.6641314</v>
      </c>
      <c r="AD21" s="107"/>
    </row>
    <row r="22" spans="2:30" s="1" customFormat="1" ht="16.5" customHeight="1">
      <c r="B22" s="13"/>
      <c r="C22" s="79">
        <v>23</v>
      </c>
      <c r="D22" s="79">
        <v>258024</v>
      </c>
      <c r="E22" s="79">
        <v>1427</v>
      </c>
      <c r="F22" s="77" t="s">
        <v>87</v>
      </c>
      <c r="G22" s="77">
        <v>132</v>
      </c>
      <c r="H22" s="90">
        <v>10.899999618530273</v>
      </c>
      <c r="I22" s="91" t="s">
        <v>79</v>
      </c>
      <c r="J22" s="92">
        <f t="shared" si="0"/>
        <v>53.17175</v>
      </c>
      <c r="K22" s="423">
        <v>41322.37291666667</v>
      </c>
      <c r="L22" s="423">
        <v>41322.38611111111</v>
      </c>
      <c r="M22" s="94">
        <f t="shared" si="1"/>
        <v>0.3166666666511446</v>
      </c>
      <c r="N22" s="95">
        <f t="shared" si="2"/>
        <v>19</v>
      </c>
      <c r="O22" s="96" t="s">
        <v>75</v>
      </c>
      <c r="P22" s="422" t="s">
        <v>72</v>
      </c>
      <c r="Q22" s="97">
        <f t="shared" si="3"/>
        <v>50</v>
      </c>
      <c r="R22" s="98" t="str">
        <f t="shared" si="4"/>
        <v>--</v>
      </c>
      <c r="S22" s="99" t="str">
        <f t="shared" si="5"/>
        <v>--</v>
      </c>
      <c r="T22" s="100">
        <f t="shared" si="6"/>
        <v>2658.5875</v>
      </c>
      <c r="U22" s="100">
        <f t="shared" si="7"/>
        <v>850.748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19" t="s">
        <v>71</v>
      </c>
      <c r="AC22" s="106">
        <f t="shared" si="14"/>
        <v>3509.3355</v>
      </c>
      <c r="AD22" s="107"/>
    </row>
    <row r="23" spans="2:30" s="1" customFormat="1" ht="16.5" customHeight="1">
      <c r="B23" s="13"/>
      <c r="C23" s="79">
        <v>24</v>
      </c>
      <c r="D23" s="79">
        <v>258025</v>
      </c>
      <c r="E23" s="79">
        <v>3535</v>
      </c>
      <c r="F23" s="77" t="s">
        <v>88</v>
      </c>
      <c r="G23" s="77">
        <v>132</v>
      </c>
      <c r="H23" s="90">
        <v>24</v>
      </c>
      <c r="I23" s="91" t="s">
        <v>69</v>
      </c>
      <c r="J23" s="92">
        <f t="shared" si="0"/>
        <v>53.17175</v>
      </c>
      <c r="K23" s="423">
        <v>41322.37291666667</v>
      </c>
      <c r="L23" s="423">
        <v>41322.81527777778</v>
      </c>
      <c r="M23" s="94">
        <f t="shared" si="1"/>
        <v>10.61666666669771</v>
      </c>
      <c r="N23" s="95">
        <f t="shared" si="2"/>
        <v>637</v>
      </c>
      <c r="O23" s="96" t="s">
        <v>75</v>
      </c>
      <c r="P23" s="422" t="s">
        <v>72</v>
      </c>
      <c r="Q23" s="97">
        <f t="shared" si="3"/>
        <v>10</v>
      </c>
      <c r="R23" s="98" t="str">
        <f t="shared" si="4"/>
        <v>--</v>
      </c>
      <c r="S23" s="99" t="str">
        <f t="shared" si="5"/>
        <v>--</v>
      </c>
      <c r="T23" s="100">
        <f t="shared" si="6"/>
        <v>531.7175</v>
      </c>
      <c r="U23" s="100">
        <f t="shared" si="7"/>
        <v>1595.1525</v>
      </c>
      <c r="V23" s="101">
        <f t="shared" si="8"/>
        <v>405.16873499999997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19" t="s">
        <v>71</v>
      </c>
      <c r="AC23" s="106">
        <f t="shared" si="14"/>
        <v>2532.038735</v>
      </c>
      <c r="AD23" s="107"/>
    </row>
    <row r="24" spans="2:30" s="1" customFormat="1" ht="16.5" customHeight="1">
      <c r="B24" s="13"/>
      <c r="C24" s="79">
        <v>25</v>
      </c>
      <c r="D24" s="79">
        <v>258031</v>
      </c>
      <c r="E24" s="79">
        <v>1427</v>
      </c>
      <c r="F24" s="77" t="s">
        <v>87</v>
      </c>
      <c r="G24" s="77">
        <v>132</v>
      </c>
      <c r="H24" s="90">
        <v>10.899999618530273</v>
      </c>
      <c r="I24" s="91" t="s">
        <v>79</v>
      </c>
      <c r="J24" s="92">
        <f t="shared" si="0"/>
        <v>53.17175</v>
      </c>
      <c r="K24" s="423">
        <v>41322.80972222222</v>
      </c>
      <c r="L24" s="423">
        <v>41322.81527777778</v>
      </c>
      <c r="M24" s="94">
        <f t="shared" si="1"/>
        <v>0.13333333341870457</v>
      </c>
      <c r="N24" s="95">
        <f t="shared" si="2"/>
        <v>8</v>
      </c>
      <c r="O24" s="96" t="s">
        <v>75</v>
      </c>
      <c r="P24" s="422" t="s">
        <v>72</v>
      </c>
      <c r="Q24" s="97">
        <f t="shared" si="3"/>
        <v>50</v>
      </c>
      <c r="R24" s="98" t="str">
        <f t="shared" si="4"/>
        <v>--</v>
      </c>
      <c r="S24" s="99" t="str">
        <f t="shared" si="5"/>
        <v>--</v>
      </c>
      <c r="T24" s="100">
        <f t="shared" si="6"/>
        <v>2658.5875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19" t="s">
        <v>71</v>
      </c>
      <c r="AC24" s="106">
        <f t="shared" si="14"/>
        <v>2658.5875</v>
      </c>
      <c r="AD24" s="107"/>
    </row>
    <row r="25" spans="2:30" s="1" customFormat="1" ht="16.5" customHeight="1">
      <c r="B25" s="13"/>
      <c r="C25" s="79">
        <v>26</v>
      </c>
      <c r="D25" s="79">
        <v>258197</v>
      </c>
      <c r="E25" s="79">
        <v>1531</v>
      </c>
      <c r="F25" s="77" t="s">
        <v>68</v>
      </c>
      <c r="G25" s="77">
        <v>132</v>
      </c>
      <c r="H25" s="90">
        <v>102.08999633789062</v>
      </c>
      <c r="I25" s="91" t="s">
        <v>69</v>
      </c>
      <c r="J25" s="92">
        <f t="shared" si="0"/>
        <v>217.13215051116947</v>
      </c>
      <c r="K25" s="423">
        <v>41323.441666666666</v>
      </c>
      <c r="L25" s="423">
        <v>41323.7625</v>
      </c>
      <c r="M25" s="94">
        <f t="shared" si="1"/>
        <v>7.699999999953434</v>
      </c>
      <c r="N25" s="95">
        <f t="shared" si="2"/>
        <v>462</v>
      </c>
      <c r="O25" s="96" t="s">
        <v>70</v>
      </c>
      <c r="P25" s="422" t="s">
        <v>72</v>
      </c>
      <c r="Q25" s="97">
        <f t="shared" si="3"/>
        <v>10</v>
      </c>
      <c r="R25" s="98">
        <f t="shared" si="4"/>
        <v>167.1917558936005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19" t="s">
        <v>71</v>
      </c>
      <c r="AC25" s="106">
        <f t="shared" si="14"/>
        <v>167.1917558936005</v>
      </c>
      <c r="AD25" s="107"/>
    </row>
    <row r="26" spans="2:30" s="1" customFormat="1" ht="16.5" customHeight="1">
      <c r="B26" s="13"/>
      <c r="C26" s="79">
        <v>27</v>
      </c>
      <c r="D26" s="79">
        <v>258198</v>
      </c>
      <c r="E26" s="79">
        <v>1547</v>
      </c>
      <c r="F26" s="77" t="s">
        <v>89</v>
      </c>
      <c r="G26" s="77">
        <v>132</v>
      </c>
      <c r="H26" s="90">
        <v>1.899999976158142</v>
      </c>
      <c r="I26" s="91" t="s">
        <v>69</v>
      </c>
      <c r="J26" s="92">
        <f t="shared" si="0"/>
        <v>53.17175</v>
      </c>
      <c r="K26" s="423">
        <v>41323.44930555556</v>
      </c>
      <c r="L26" s="423">
        <v>41323.66527777778</v>
      </c>
      <c r="M26" s="94">
        <f t="shared" si="1"/>
        <v>5.183333333290648</v>
      </c>
      <c r="N26" s="95">
        <f t="shared" si="2"/>
        <v>311</v>
      </c>
      <c r="O26" s="93" t="s">
        <v>70</v>
      </c>
      <c r="P26" s="422" t="s">
        <v>72</v>
      </c>
      <c r="Q26" s="97">
        <f t="shared" si="3"/>
        <v>10</v>
      </c>
      <c r="R26" s="98">
        <f t="shared" si="4"/>
        <v>27.542966500000002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19" t="s">
        <v>71</v>
      </c>
      <c r="AC26" s="106">
        <f t="shared" si="14"/>
        <v>27.542966500000002</v>
      </c>
      <c r="AD26" s="107"/>
    </row>
    <row r="27" spans="2:30" s="1" customFormat="1" ht="16.5" customHeight="1">
      <c r="B27" s="13"/>
      <c r="C27" s="79">
        <v>28</v>
      </c>
      <c r="D27" s="79">
        <v>258199</v>
      </c>
      <c r="E27" s="79">
        <v>1446</v>
      </c>
      <c r="F27" s="77" t="s">
        <v>90</v>
      </c>
      <c r="G27" s="77">
        <v>132</v>
      </c>
      <c r="H27" s="90">
        <v>139.89999389648438</v>
      </c>
      <c r="I27" s="91" t="s">
        <v>69</v>
      </c>
      <c r="J27" s="92">
        <f t="shared" si="0"/>
        <v>297.5491000186158</v>
      </c>
      <c r="K27" s="423">
        <v>41324.29305555556</v>
      </c>
      <c r="L27" s="423">
        <v>41324.373611111114</v>
      </c>
      <c r="M27" s="94">
        <f t="shared" si="1"/>
        <v>1.9333333333488554</v>
      </c>
      <c r="N27" s="95">
        <f t="shared" si="2"/>
        <v>116</v>
      </c>
      <c r="O27" s="93" t="s">
        <v>70</v>
      </c>
      <c r="P27" s="422" t="s">
        <v>72</v>
      </c>
      <c r="Q27" s="97">
        <f t="shared" si="3"/>
        <v>10</v>
      </c>
      <c r="R27" s="98">
        <f t="shared" si="4"/>
        <v>57.426976303592845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19" t="s">
        <v>71</v>
      </c>
      <c r="AC27" s="106">
        <f t="shared" si="14"/>
        <v>57.426976303592845</v>
      </c>
      <c r="AD27" s="107"/>
    </row>
    <row r="28" spans="2:30" s="1" customFormat="1" ht="16.5" customHeight="1">
      <c r="B28" s="13"/>
      <c r="C28" s="79">
        <v>29</v>
      </c>
      <c r="D28" s="79">
        <v>258200</v>
      </c>
      <c r="E28" s="79">
        <v>1531</v>
      </c>
      <c r="F28" s="77" t="s">
        <v>68</v>
      </c>
      <c r="G28" s="77">
        <v>132</v>
      </c>
      <c r="H28" s="90">
        <v>102.08999633789062</v>
      </c>
      <c r="I28" s="91" t="s">
        <v>69</v>
      </c>
      <c r="J28" s="92">
        <f t="shared" si="0"/>
        <v>217.13215051116947</v>
      </c>
      <c r="K28" s="423">
        <v>41324.34444444445</v>
      </c>
      <c r="L28" s="423">
        <v>41324.74722222222</v>
      </c>
      <c r="M28" s="94">
        <f t="shared" si="1"/>
        <v>9.666666666569654</v>
      </c>
      <c r="N28" s="95">
        <f t="shared" si="2"/>
        <v>580</v>
      </c>
      <c r="O28" s="93" t="s">
        <v>70</v>
      </c>
      <c r="P28" s="422" t="s">
        <v>72</v>
      </c>
      <c r="Q28" s="97">
        <f t="shared" si="3"/>
        <v>10</v>
      </c>
      <c r="R28" s="98">
        <f t="shared" si="4"/>
        <v>209.96678954430084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19" t="s">
        <v>71</v>
      </c>
      <c r="AC28" s="106">
        <f t="shared" si="14"/>
        <v>209.96678954430084</v>
      </c>
      <c r="AD28" s="107"/>
    </row>
    <row r="29" spans="2:30" s="1" customFormat="1" ht="16.5" customHeight="1">
      <c r="B29" s="13"/>
      <c r="C29" s="79">
        <v>30</v>
      </c>
      <c r="D29" s="79">
        <v>258201</v>
      </c>
      <c r="E29" s="79">
        <v>1451</v>
      </c>
      <c r="F29" s="77" t="s">
        <v>91</v>
      </c>
      <c r="G29" s="77">
        <v>132</v>
      </c>
      <c r="H29" s="90">
        <v>35.59000015258789</v>
      </c>
      <c r="I29" s="91" t="s">
        <v>69</v>
      </c>
      <c r="J29" s="92">
        <f t="shared" si="0"/>
        <v>75.6953036245346</v>
      </c>
      <c r="K29" s="423">
        <v>41324.37430555555</v>
      </c>
      <c r="L29" s="423">
        <v>41324.43125</v>
      </c>
      <c r="M29" s="94">
        <f t="shared" si="1"/>
        <v>1.3666666667559184</v>
      </c>
      <c r="N29" s="95">
        <f t="shared" si="2"/>
        <v>82</v>
      </c>
      <c r="O29" s="93" t="s">
        <v>70</v>
      </c>
      <c r="P29" s="422" t="s">
        <v>72</v>
      </c>
      <c r="Q29" s="97">
        <f t="shared" si="3"/>
        <v>10</v>
      </c>
      <c r="R29" s="98">
        <f t="shared" si="4"/>
        <v>10.370256596561243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19" t="s">
        <v>71</v>
      </c>
      <c r="AC29" s="106">
        <f t="shared" si="14"/>
        <v>10.370256596561243</v>
      </c>
      <c r="AD29" s="107"/>
    </row>
    <row r="30" spans="2:30" s="1" customFormat="1" ht="16.5" customHeight="1">
      <c r="B30" s="13"/>
      <c r="C30" s="79">
        <v>31</v>
      </c>
      <c r="D30" s="79">
        <v>258202</v>
      </c>
      <c r="E30" s="79">
        <v>1536</v>
      </c>
      <c r="F30" s="77" t="s">
        <v>92</v>
      </c>
      <c r="G30" s="77">
        <v>66</v>
      </c>
      <c r="H30" s="90">
        <v>46.79999923706055</v>
      </c>
      <c r="I30" s="91" t="s">
        <v>69</v>
      </c>
      <c r="J30" s="92">
        <f t="shared" si="0"/>
        <v>99.53751437732697</v>
      </c>
      <c r="K30" s="423">
        <v>41324.38125</v>
      </c>
      <c r="L30" s="423">
        <v>41324.572222222225</v>
      </c>
      <c r="M30" s="94">
        <f t="shared" si="1"/>
        <v>4.583333333430346</v>
      </c>
      <c r="N30" s="95">
        <f t="shared" si="2"/>
        <v>275</v>
      </c>
      <c r="O30" s="93" t="s">
        <v>70</v>
      </c>
      <c r="P30" s="422" t="s">
        <v>72</v>
      </c>
      <c r="Q30" s="97">
        <f t="shared" si="3"/>
        <v>10</v>
      </c>
      <c r="R30" s="98">
        <f t="shared" si="4"/>
        <v>45.58818158481576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19" t="s">
        <v>71</v>
      </c>
      <c r="AC30" s="106">
        <f t="shared" si="14"/>
        <v>45.58818158481576</v>
      </c>
      <c r="AD30" s="107"/>
    </row>
    <row r="31" spans="2:30" s="1" customFormat="1" ht="16.5" customHeight="1">
      <c r="B31" s="13"/>
      <c r="C31" s="79">
        <v>32</v>
      </c>
      <c r="D31" s="79">
        <v>258203</v>
      </c>
      <c r="E31" s="79">
        <v>1547</v>
      </c>
      <c r="F31" s="77" t="s">
        <v>89</v>
      </c>
      <c r="G31" s="77">
        <v>132</v>
      </c>
      <c r="H31" s="90">
        <v>1.899999976158142</v>
      </c>
      <c r="I31" s="91" t="s">
        <v>69</v>
      </c>
      <c r="J31" s="92">
        <f t="shared" si="0"/>
        <v>53.17175</v>
      </c>
      <c r="K31" s="423">
        <v>41324.39236111111</v>
      </c>
      <c r="L31" s="423">
        <v>41324.61388888889</v>
      </c>
      <c r="M31" s="94">
        <f t="shared" si="1"/>
        <v>5.316666666709352</v>
      </c>
      <c r="N31" s="95">
        <f t="shared" si="2"/>
        <v>319</v>
      </c>
      <c r="O31" s="93" t="s">
        <v>70</v>
      </c>
      <c r="P31" s="422" t="s">
        <v>72</v>
      </c>
      <c r="Q31" s="97">
        <f t="shared" si="3"/>
        <v>10</v>
      </c>
      <c r="R31" s="98">
        <f t="shared" si="4"/>
        <v>28.287371000000004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19" t="s">
        <v>71</v>
      </c>
      <c r="AC31" s="106">
        <f t="shared" si="14"/>
        <v>28.287371000000004</v>
      </c>
      <c r="AD31" s="107"/>
    </row>
    <row r="32" spans="2:30" s="1" customFormat="1" ht="16.5" customHeight="1">
      <c r="B32" s="13"/>
      <c r="C32" s="79">
        <v>33</v>
      </c>
      <c r="D32" s="79">
        <v>258205</v>
      </c>
      <c r="E32" s="79">
        <v>3796</v>
      </c>
      <c r="F32" s="77" t="s">
        <v>93</v>
      </c>
      <c r="G32" s="77">
        <v>66</v>
      </c>
      <c r="H32" s="90">
        <v>31.5</v>
      </c>
      <c r="I32" s="91" t="s">
        <v>69</v>
      </c>
      <c r="J32" s="92">
        <f t="shared" si="0"/>
        <v>66.99640500000001</v>
      </c>
      <c r="K32" s="423">
        <v>41326.34166666667</v>
      </c>
      <c r="L32" s="423">
        <v>41326.59097222222</v>
      </c>
      <c r="M32" s="94">
        <f t="shared" si="1"/>
        <v>5.983333333279006</v>
      </c>
      <c r="N32" s="95">
        <f t="shared" si="2"/>
        <v>359</v>
      </c>
      <c r="O32" s="93" t="s">
        <v>75</v>
      </c>
      <c r="P32" s="422" t="s">
        <v>72</v>
      </c>
      <c r="Q32" s="97">
        <f t="shared" si="3"/>
        <v>10</v>
      </c>
      <c r="R32" s="98" t="str">
        <f t="shared" si="4"/>
        <v>--</v>
      </c>
      <c r="S32" s="99" t="str">
        <f t="shared" si="5"/>
        <v>--</v>
      </c>
      <c r="T32" s="100">
        <f t="shared" si="6"/>
        <v>669.96405</v>
      </c>
      <c r="U32" s="100">
        <f t="shared" si="7"/>
        <v>2009.8921500000001</v>
      </c>
      <c r="V32" s="101">
        <f t="shared" si="8"/>
        <v>199.64928690000008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19" t="s">
        <v>71</v>
      </c>
      <c r="AC32" s="106">
        <f t="shared" si="14"/>
        <v>2879.5054869</v>
      </c>
      <c r="AD32" s="107"/>
    </row>
    <row r="33" spans="2:30" s="1" customFormat="1" ht="16.5" customHeight="1">
      <c r="B33" s="13"/>
      <c r="C33" s="79">
        <v>34</v>
      </c>
      <c r="D33" s="79">
        <v>258207</v>
      </c>
      <c r="E33" s="79">
        <v>1531</v>
      </c>
      <c r="F33" s="77" t="s">
        <v>68</v>
      </c>
      <c r="G33" s="77">
        <v>132</v>
      </c>
      <c r="H33" s="90">
        <v>102.08999633789062</v>
      </c>
      <c r="I33" s="91" t="s">
        <v>69</v>
      </c>
      <c r="J33" s="92">
        <f t="shared" si="0"/>
        <v>217.13215051116947</v>
      </c>
      <c r="K33" s="423">
        <v>41326.385416666664</v>
      </c>
      <c r="L33" s="423">
        <v>41326.74652777778</v>
      </c>
      <c r="M33" s="94">
        <f t="shared" si="1"/>
        <v>8.666666666802485</v>
      </c>
      <c r="N33" s="95">
        <f t="shared" si="2"/>
        <v>520</v>
      </c>
      <c r="O33" s="93" t="s">
        <v>70</v>
      </c>
      <c r="P33" s="422" t="s">
        <v>72</v>
      </c>
      <c r="Q33" s="97">
        <f t="shared" si="3"/>
        <v>10</v>
      </c>
      <c r="R33" s="98">
        <f t="shared" si="4"/>
        <v>188.25357449318392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19" t="s">
        <v>71</v>
      </c>
      <c r="AC33" s="106">
        <f t="shared" si="14"/>
        <v>188.25357449318392</v>
      </c>
      <c r="AD33" s="107"/>
    </row>
    <row r="34" spans="2:30" s="1" customFormat="1" ht="16.5" customHeight="1">
      <c r="B34" s="108"/>
      <c r="C34" s="79">
        <v>35</v>
      </c>
      <c r="D34" s="79">
        <v>258208</v>
      </c>
      <c r="E34" s="79">
        <v>1547</v>
      </c>
      <c r="F34" s="77" t="s">
        <v>89</v>
      </c>
      <c r="G34" s="77">
        <v>132</v>
      </c>
      <c r="H34" s="90">
        <v>1.899999976158142</v>
      </c>
      <c r="I34" s="91" t="s">
        <v>69</v>
      </c>
      <c r="J34" s="92">
        <f t="shared" si="0"/>
        <v>53.17175</v>
      </c>
      <c r="K34" s="423">
        <v>41326.38958333333</v>
      </c>
      <c r="L34" s="423">
        <v>41326.75277777778</v>
      </c>
      <c r="M34" s="94">
        <f t="shared" si="1"/>
        <v>8.716666666790843</v>
      </c>
      <c r="N34" s="95">
        <f t="shared" si="2"/>
        <v>523</v>
      </c>
      <c r="O34" s="93" t="s">
        <v>70</v>
      </c>
      <c r="P34" s="422" t="s">
        <v>72</v>
      </c>
      <c r="Q34" s="97">
        <f t="shared" si="3"/>
        <v>10</v>
      </c>
      <c r="R34" s="98">
        <f t="shared" si="4"/>
        <v>46.365766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19" t="s">
        <v>71</v>
      </c>
      <c r="AC34" s="106">
        <f t="shared" si="14"/>
        <v>46.365766</v>
      </c>
      <c r="AD34" s="107"/>
    </row>
    <row r="35" spans="2:30" s="1" customFormat="1" ht="16.5" customHeight="1">
      <c r="B35" s="108"/>
      <c r="C35" s="79">
        <v>36</v>
      </c>
      <c r="D35" s="79">
        <v>258211</v>
      </c>
      <c r="E35" s="79">
        <v>1533</v>
      </c>
      <c r="F35" s="77" t="s">
        <v>94</v>
      </c>
      <c r="G35" s="77">
        <v>132</v>
      </c>
      <c r="H35" s="90">
        <v>151</v>
      </c>
      <c r="I35" s="91" t="s">
        <v>69</v>
      </c>
      <c r="J35" s="92">
        <f t="shared" si="0"/>
        <v>321.15737</v>
      </c>
      <c r="K35" s="423">
        <v>41327.353472222225</v>
      </c>
      <c r="L35" s="423">
        <v>41327.55069444444</v>
      </c>
      <c r="M35" s="94">
        <f t="shared" si="1"/>
        <v>4.7333333332207985</v>
      </c>
      <c r="N35" s="95">
        <f t="shared" si="2"/>
        <v>284</v>
      </c>
      <c r="O35" s="93" t="s">
        <v>70</v>
      </c>
      <c r="P35" s="422" t="s">
        <v>72</v>
      </c>
      <c r="Q35" s="97">
        <f t="shared" si="3"/>
        <v>10</v>
      </c>
      <c r="R35" s="98">
        <f t="shared" si="4"/>
        <v>151.90743601000003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19" t="s">
        <v>71</v>
      </c>
      <c r="AC35" s="106">
        <f t="shared" si="14"/>
        <v>151.90743601000003</v>
      </c>
      <c r="AD35" s="107"/>
    </row>
    <row r="36" spans="2:30" s="1" customFormat="1" ht="16.5" customHeight="1">
      <c r="B36" s="108"/>
      <c r="C36" s="79">
        <v>37</v>
      </c>
      <c r="D36" s="79">
        <v>258212</v>
      </c>
      <c r="E36" s="79">
        <v>1531</v>
      </c>
      <c r="F36" s="77" t="s">
        <v>68</v>
      </c>
      <c r="G36" s="77">
        <v>132</v>
      </c>
      <c r="H36" s="90">
        <v>102.08999633789062</v>
      </c>
      <c r="I36" s="91" t="s">
        <v>69</v>
      </c>
      <c r="J36" s="92">
        <f t="shared" si="0"/>
        <v>217.13215051116947</v>
      </c>
      <c r="K36" s="423">
        <v>41327.385416666664</v>
      </c>
      <c r="L36" s="423">
        <v>41327.67152777778</v>
      </c>
      <c r="M36" s="94">
        <f t="shared" si="1"/>
        <v>6.866666666697711</v>
      </c>
      <c r="N36" s="95">
        <f t="shared" si="2"/>
        <v>412</v>
      </c>
      <c r="O36" s="93" t="s">
        <v>70</v>
      </c>
      <c r="P36" s="422" t="s">
        <v>72</v>
      </c>
      <c r="Q36" s="97">
        <f t="shared" si="3"/>
        <v>10</v>
      </c>
      <c r="R36" s="98">
        <f t="shared" si="4"/>
        <v>149.1697874011734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19" t="s">
        <v>71</v>
      </c>
      <c r="AC36" s="106">
        <f t="shared" si="14"/>
        <v>149.1697874011734</v>
      </c>
      <c r="AD36" s="107"/>
    </row>
    <row r="37" spans="2:30" s="1" customFormat="1" ht="16.5" customHeight="1">
      <c r="B37" s="108"/>
      <c r="C37" s="79">
        <v>38</v>
      </c>
      <c r="D37" s="79">
        <v>258213</v>
      </c>
      <c r="E37" s="79">
        <v>1535</v>
      </c>
      <c r="F37" s="77" t="s">
        <v>95</v>
      </c>
      <c r="G37" s="77">
        <v>132</v>
      </c>
      <c r="H37" s="90">
        <v>29.799999237060547</v>
      </c>
      <c r="I37" s="91" t="s">
        <v>69</v>
      </c>
      <c r="J37" s="92">
        <f t="shared" si="0"/>
        <v>63.38072437732697</v>
      </c>
      <c r="K37" s="423">
        <v>41327.410416666666</v>
      </c>
      <c r="L37" s="423">
        <v>41327.711805555555</v>
      </c>
      <c r="M37" s="94">
        <f t="shared" si="1"/>
        <v>7.233333333337214</v>
      </c>
      <c r="N37" s="95">
        <f t="shared" si="2"/>
        <v>434</v>
      </c>
      <c r="O37" s="93" t="s">
        <v>70</v>
      </c>
      <c r="P37" s="422" t="s">
        <v>72</v>
      </c>
      <c r="Q37" s="97">
        <f t="shared" si="3"/>
        <v>10</v>
      </c>
      <c r="R37" s="98">
        <f t="shared" si="4"/>
        <v>45.824263724807395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19" t="s">
        <v>71</v>
      </c>
      <c r="AC37" s="106">
        <f t="shared" si="14"/>
        <v>45.824263724807395</v>
      </c>
      <c r="AD37" s="107"/>
    </row>
    <row r="38" spans="2:30" s="1" customFormat="1" ht="16.5" customHeight="1">
      <c r="B38" s="108"/>
      <c r="C38" s="79">
        <v>39</v>
      </c>
      <c r="D38" s="79">
        <v>258214</v>
      </c>
      <c r="E38" s="79">
        <v>2616</v>
      </c>
      <c r="F38" s="77" t="s">
        <v>96</v>
      </c>
      <c r="G38" s="77">
        <v>132</v>
      </c>
      <c r="H38" s="90">
        <v>102</v>
      </c>
      <c r="I38" s="91" t="s">
        <v>69</v>
      </c>
      <c r="J38" s="92">
        <f t="shared" si="0"/>
        <v>216.94074</v>
      </c>
      <c r="K38" s="423">
        <v>41327.49375</v>
      </c>
      <c r="L38" s="423">
        <v>41327.50902777778</v>
      </c>
      <c r="M38" s="94">
        <f t="shared" si="1"/>
        <v>0.3666666666395031</v>
      </c>
      <c r="N38" s="95">
        <f t="shared" si="2"/>
        <v>22</v>
      </c>
      <c r="O38" s="93" t="s">
        <v>75</v>
      </c>
      <c r="P38" s="422" t="s">
        <v>72</v>
      </c>
      <c r="Q38" s="97">
        <f t="shared" si="3"/>
        <v>10</v>
      </c>
      <c r="R38" s="98" t="str">
        <f t="shared" si="4"/>
        <v>--</v>
      </c>
      <c r="S38" s="99" t="str">
        <f t="shared" si="5"/>
        <v>--</v>
      </c>
      <c r="T38" s="100">
        <f t="shared" si="6"/>
        <v>2169.4074</v>
      </c>
      <c r="U38" s="100">
        <f t="shared" si="7"/>
        <v>802.680738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19" t="s">
        <v>71</v>
      </c>
      <c r="AC38" s="106">
        <f t="shared" si="14"/>
        <v>2972.088138</v>
      </c>
      <c r="AD38" s="107"/>
    </row>
    <row r="39" spans="2:30" s="1" customFormat="1" ht="16.5" customHeight="1">
      <c r="B39" s="108"/>
      <c r="C39" s="79">
        <v>40</v>
      </c>
      <c r="D39" s="79">
        <v>258216</v>
      </c>
      <c r="E39" s="79">
        <v>3535</v>
      </c>
      <c r="F39" s="77" t="s">
        <v>88</v>
      </c>
      <c r="G39" s="77">
        <v>132</v>
      </c>
      <c r="H39" s="90">
        <v>24</v>
      </c>
      <c r="I39" s="91" t="s">
        <v>69</v>
      </c>
      <c r="J39" s="92">
        <f t="shared" si="0"/>
        <v>53.17175</v>
      </c>
      <c r="K39" s="423">
        <v>41329.430555555555</v>
      </c>
      <c r="L39" s="423">
        <v>41329.45347222222</v>
      </c>
      <c r="M39" s="94">
        <f t="shared" si="1"/>
        <v>0.5500000000465661</v>
      </c>
      <c r="N39" s="95">
        <f t="shared" si="2"/>
        <v>33</v>
      </c>
      <c r="O39" s="93" t="s">
        <v>70</v>
      </c>
      <c r="P39" s="422" t="s">
        <v>72</v>
      </c>
      <c r="Q39" s="97">
        <f t="shared" si="3"/>
        <v>10</v>
      </c>
      <c r="R39" s="98">
        <f t="shared" si="4"/>
        <v>2.9244462500000004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19" t="s">
        <v>71</v>
      </c>
      <c r="AC39" s="106">
        <f t="shared" si="14"/>
        <v>2.9244462500000004</v>
      </c>
      <c r="AD39" s="107"/>
    </row>
    <row r="40" spans="2:30" s="1" customFormat="1" ht="16.5" customHeight="1">
      <c r="B40" s="108"/>
      <c r="C40" s="79">
        <v>41</v>
      </c>
      <c r="D40" s="79">
        <v>258218</v>
      </c>
      <c r="E40" s="79">
        <v>1427</v>
      </c>
      <c r="F40" s="77" t="s">
        <v>87</v>
      </c>
      <c r="G40" s="77">
        <v>132</v>
      </c>
      <c r="H40" s="90">
        <v>10.899999618530273</v>
      </c>
      <c r="I40" s="91" t="s">
        <v>79</v>
      </c>
      <c r="J40" s="92">
        <f t="shared" si="0"/>
        <v>53.17175</v>
      </c>
      <c r="K40" s="423">
        <v>41329.43541666667</v>
      </c>
      <c r="L40" s="423">
        <v>41329.43680555555</v>
      </c>
      <c r="M40" s="94">
        <f t="shared" si="1"/>
        <v>0.03333333326736465</v>
      </c>
      <c r="N40" s="95">
        <f t="shared" si="2"/>
        <v>2</v>
      </c>
      <c r="O40" s="93" t="s">
        <v>70</v>
      </c>
      <c r="P40" s="422" t="s">
        <v>72</v>
      </c>
      <c r="Q40" s="97">
        <f t="shared" si="3"/>
        <v>50</v>
      </c>
      <c r="R40" s="98">
        <f t="shared" si="4"/>
        <v>0.7975762500000001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19" t="s">
        <v>71</v>
      </c>
      <c r="AC40" s="106">
        <f t="shared" si="14"/>
        <v>0.7975762500000001</v>
      </c>
      <c r="AD40" s="107"/>
    </row>
    <row r="41" spans="2:30" s="1" customFormat="1" ht="16.5" customHeight="1" thickBot="1">
      <c r="B41" s="13"/>
      <c r="C41" s="109"/>
      <c r="D41" s="109"/>
      <c r="E41" s="109"/>
      <c r="F41" s="331"/>
      <c r="G41" s="332"/>
      <c r="H41" s="333"/>
      <c r="I41" s="333"/>
      <c r="J41" s="111"/>
      <c r="K41" s="406"/>
      <c r="L41" s="406"/>
      <c r="M41" s="110"/>
      <c r="N41" s="110"/>
      <c r="O41" s="333"/>
      <c r="P41" s="334"/>
      <c r="Q41" s="335"/>
      <c r="R41" s="336"/>
      <c r="S41" s="337"/>
      <c r="T41" s="338"/>
      <c r="U41" s="339"/>
      <c r="V41" s="339"/>
      <c r="W41" s="340"/>
      <c r="X41" s="340"/>
      <c r="Y41" s="340"/>
      <c r="Z41" s="341"/>
      <c r="AA41" s="342"/>
      <c r="AB41" s="343"/>
      <c r="AC41" s="112"/>
      <c r="AD41" s="107"/>
    </row>
    <row r="42" spans="2:30" s="1" customFormat="1" ht="16.5" customHeight="1" thickBot="1" thickTop="1">
      <c r="B42" s="13"/>
      <c r="C42" s="430" t="s">
        <v>173</v>
      </c>
      <c r="D42" s="429" t="s">
        <v>172</v>
      </c>
      <c r="E42" s="128"/>
      <c r="F42" s="113"/>
      <c r="G42" s="114"/>
      <c r="H42" s="115"/>
      <c r="I42" s="115"/>
      <c r="J42" s="116"/>
      <c r="K42" s="116"/>
      <c r="L42" s="116"/>
      <c r="M42" s="116"/>
      <c r="N42" s="116"/>
      <c r="O42" s="116"/>
      <c r="P42" s="117"/>
      <c r="Q42" s="117"/>
      <c r="R42" s="118">
        <f aca="true" t="shared" si="15" ref="R42:AA42">SUM(R19:R41)</f>
        <v>1131.6171475520362</v>
      </c>
      <c r="S42" s="119">
        <f t="shared" si="15"/>
        <v>0</v>
      </c>
      <c r="T42" s="120">
        <f t="shared" si="15"/>
        <v>9441.175930000001</v>
      </c>
      <c r="U42" s="120">
        <f t="shared" si="15"/>
        <v>5582.225539399999</v>
      </c>
      <c r="V42" s="120">
        <f t="shared" si="15"/>
        <v>604.8180219000001</v>
      </c>
      <c r="W42" s="121">
        <f t="shared" si="15"/>
        <v>0</v>
      </c>
      <c r="X42" s="121">
        <f t="shared" si="15"/>
        <v>0</v>
      </c>
      <c r="Y42" s="121">
        <f t="shared" si="15"/>
        <v>0</v>
      </c>
      <c r="Z42" s="122">
        <f t="shared" si="15"/>
        <v>0</v>
      </c>
      <c r="AA42" s="123">
        <f t="shared" si="15"/>
        <v>0</v>
      </c>
      <c r="AB42" s="124"/>
      <c r="AC42" s="409">
        <f>ROUND(SUM(AC19:AC41),2)</f>
        <v>77659.63</v>
      </c>
      <c r="AD42" s="125"/>
    </row>
    <row r="43" spans="2:30" s="126" customFormat="1" ht="9.75" thickTop="1">
      <c r="B43" s="127"/>
      <c r="C43" s="128"/>
      <c r="D43" s="128" t="s">
        <v>174</v>
      </c>
      <c r="E43" s="128"/>
      <c r="F43" s="129"/>
      <c r="G43" s="130"/>
      <c r="H43" s="131"/>
      <c r="I43" s="131"/>
      <c r="J43" s="132"/>
      <c r="K43" s="132"/>
      <c r="L43" s="132"/>
      <c r="M43" s="132"/>
      <c r="N43" s="132"/>
      <c r="O43" s="132"/>
      <c r="P43" s="133"/>
      <c r="Q43" s="133"/>
      <c r="R43" s="134"/>
      <c r="S43" s="134"/>
      <c r="T43" s="135"/>
      <c r="U43" s="135"/>
      <c r="V43" s="136"/>
      <c r="W43" s="136"/>
      <c r="X43" s="136"/>
      <c r="Y43" s="136"/>
      <c r="Z43" s="136"/>
      <c r="AA43" s="136"/>
      <c r="AB43" s="136"/>
      <c r="AC43" s="137"/>
      <c r="AD43" s="138"/>
    </row>
    <row r="44" spans="2:30" s="1" customFormat="1" ht="16.5" customHeight="1" thickBot="1"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1"/>
    </row>
    <row r="45" spans="2:30" ht="13.5" thickTop="1">
      <c r="B45" s="142"/>
      <c r="AD45" s="142"/>
    </row>
    <row r="90" ht="12.75">
      <c r="B90" s="142"/>
    </row>
  </sheetData>
  <sheetProtection/>
  <printOptions/>
  <pageMargins left="0.2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zoomScale="70" zoomScaleNormal="70" zoomScalePageLayoutView="0" workbookViewId="0" topLeftCell="A4">
      <selection activeCell="P14" sqref="P14"/>
    </sheetView>
  </sheetViews>
  <sheetFormatPr defaultColWidth="11.421875" defaultRowHeight="12.75"/>
  <cols>
    <col min="1" max="1" width="18.851562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710937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2"/>
    </row>
    <row r="2" spans="2:30" s="3" customFormat="1" ht="26.25">
      <c r="B2" s="16" t="str">
        <f>'TOT-0213'!B2</f>
        <v>ANEXO III al Memorándum  D.T.E.E.  N°  335/2014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+'TOT-0213'!B14</f>
        <v>Desde el 01 al 28 de febrero de 2013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222.578</v>
      </c>
      <c r="H14" s="37"/>
      <c r="I14" s="38"/>
      <c r="J14" s="34"/>
      <c r="K14" s="34"/>
      <c r="L14" s="39" t="s">
        <v>8</v>
      </c>
      <c r="M14" s="40">
        <f>150*'TOT-0213'!B13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212.687</v>
      </c>
      <c r="H15" s="42"/>
      <c r="I15" s="43"/>
      <c r="J15" s="7"/>
      <c r="K15" s="44"/>
      <c r="L15" s="39" t="s">
        <v>10</v>
      </c>
      <c r="M15" s="40">
        <f>50*'TOT-0213'!B13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212.687</v>
      </c>
      <c r="H16" s="42"/>
      <c r="I16" s="43"/>
      <c r="J16" s="7"/>
      <c r="K16" s="7"/>
      <c r="L16" s="39" t="s">
        <v>12</v>
      </c>
      <c r="M16" s="40">
        <f>10*'TOT-0213'!B13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14">
        <v>3</v>
      </c>
      <c r="D17" s="414">
        <v>4</v>
      </c>
      <c r="E17" s="414">
        <v>5</v>
      </c>
      <c r="F17" s="414">
        <v>6</v>
      </c>
      <c r="G17" s="414">
        <v>7</v>
      </c>
      <c r="H17" s="414">
        <v>8</v>
      </c>
      <c r="I17" s="414">
        <v>9</v>
      </c>
      <c r="J17" s="414">
        <v>10</v>
      </c>
      <c r="K17" s="414">
        <v>11</v>
      </c>
      <c r="L17" s="414">
        <v>12</v>
      </c>
      <c r="M17" s="414">
        <v>13</v>
      </c>
      <c r="N17" s="414">
        <v>14</v>
      </c>
      <c r="O17" s="414">
        <v>15</v>
      </c>
      <c r="P17" s="414">
        <v>16</v>
      </c>
      <c r="Q17" s="414">
        <v>17</v>
      </c>
      <c r="R17" s="414">
        <v>18</v>
      </c>
      <c r="S17" s="414">
        <v>19</v>
      </c>
      <c r="T17" s="414">
        <v>20</v>
      </c>
      <c r="U17" s="414">
        <v>21</v>
      </c>
      <c r="V17" s="414">
        <v>22</v>
      </c>
      <c r="W17" s="414">
        <v>23</v>
      </c>
      <c r="X17" s="414">
        <v>24</v>
      </c>
      <c r="Y17" s="414">
        <v>25</v>
      </c>
      <c r="Z17" s="414">
        <v>26</v>
      </c>
      <c r="AA17" s="414">
        <v>27</v>
      </c>
      <c r="AB17" s="414">
        <v>28</v>
      </c>
      <c r="AC17" s="414">
        <v>29</v>
      </c>
      <c r="AD17" s="14"/>
    </row>
    <row r="18" spans="2:30" s="45" customFormat="1" ht="34.5" customHeight="1" thickBot="1" thickTop="1">
      <c r="B18" s="46"/>
      <c r="C18" s="413" t="s">
        <v>13</v>
      </c>
      <c r="D18" s="413" t="s">
        <v>65</v>
      </c>
      <c r="E18" s="413" t="s">
        <v>66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4"/>
      <c r="L19" s="405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'LI-02 (2)'!AC42</f>
        <v>77659.63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23"/>
      <c r="L20" s="424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42</v>
      </c>
      <c r="D21" s="79">
        <v>258277</v>
      </c>
      <c r="E21" s="79">
        <v>3483</v>
      </c>
      <c r="F21" s="77" t="s">
        <v>97</v>
      </c>
      <c r="G21" s="77">
        <v>132</v>
      </c>
      <c r="H21" s="90">
        <v>29.799999237060547</v>
      </c>
      <c r="I21" s="91" t="s">
        <v>69</v>
      </c>
      <c r="J21" s="92">
        <f aca="true" t="shared" si="0" ref="J21:J40">IF(G21=220,$G$14,IF(G21=132,$G$15,$G$16))*IF(H21&gt;25,H21,25)/100</f>
        <v>63.38072437732697</v>
      </c>
      <c r="K21" s="423">
        <v>41330.37708333333</v>
      </c>
      <c r="L21" s="423">
        <v>41330.618055555555</v>
      </c>
      <c r="M21" s="94">
        <f aca="true" t="shared" si="1" ref="M21:M40">IF(F21="","",(L21-K21)*24)</f>
        <v>5.783333333325572</v>
      </c>
      <c r="N21" s="95">
        <f aca="true" t="shared" si="2" ref="N21:N40">IF(F21="","",ROUND((L21-K21)*24*60,0))</f>
        <v>347</v>
      </c>
      <c r="O21" s="96" t="s">
        <v>70</v>
      </c>
      <c r="P21" s="422" t="s">
        <v>72</v>
      </c>
      <c r="Q21" s="97">
        <f aca="true" t="shared" si="3" ref="Q21:Q40">IF(I21="A",$M$14,IF(I21="B",$M$15,$M$16))</f>
        <v>10</v>
      </c>
      <c r="R21" s="98">
        <f aca="true" t="shared" si="4" ref="R21:R40">IF(O21="P",ROUND(N21/60,2)*J21*Q21*0.01,"--")</f>
        <v>36.63405869009499</v>
      </c>
      <c r="S21" s="99" t="str">
        <f aca="true" t="shared" si="5" ref="S21:S40">IF(O21="RP",ROUND(N21/60,2)*J21*Q21*0.01*P21/100,"--")</f>
        <v>--</v>
      </c>
      <c r="T21" s="100" t="str">
        <f aca="true" t="shared" si="6" ref="T21:T40">IF(O21="F",J21*Q21,"--")</f>
        <v>--</v>
      </c>
      <c r="U21" s="100" t="str">
        <f aca="true" t="shared" si="7" ref="U21:U40">IF(AND(N21&gt;10,O21="F"),J21*Q21*IF(N21&gt;180,3,ROUND((N21)/60,2)),"--")</f>
        <v>--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19" t="s">
        <v>71</v>
      </c>
      <c r="AC21" s="106">
        <f aca="true" t="shared" si="14" ref="AC21:AC40">IF(F21="","",SUM(R21:AA21)*IF(AB21="SI",1,2))</f>
        <v>36.63405869009499</v>
      </c>
      <c r="AD21" s="107"/>
    </row>
    <row r="22" spans="2:30" s="1" customFormat="1" ht="16.5" customHeight="1">
      <c r="B22" s="13"/>
      <c r="C22" s="79">
        <v>43</v>
      </c>
      <c r="D22" s="79">
        <v>258279</v>
      </c>
      <c r="E22" s="79">
        <v>1531</v>
      </c>
      <c r="F22" s="77" t="s">
        <v>68</v>
      </c>
      <c r="G22" s="77">
        <v>132</v>
      </c>
      <c r="H22" s="90">
        <v>102.08999633789062</v>
      </c>
      <c r="I22" s="91" t="s">
        <v>69</v>
      </c>
      <c r="J22" s="92">
        <f t="shared" si="0"/>
        <v>217.13215051116947</v>
      </c>
      <c r="K22" s="423">
        <v>41331.38402777778</v>
      </c>
      <c r="L22" s="423">
        <v>41331.736805555556</v>
      </c>
      <c r="M22" s="94">
        <f t="shared" si="1"/>
        <v>8.466666666674428</v>
      </c>
      <c r="N22" s="95">
        <f t="shared" si="2"/>
        <v>508</v>
      </c>
      <c r="O22" s="96" t="s">
        <v>70</v>
      </c>
      <c r="P22" s="422" t="s">
        <v>72</v>
      </c>
      <c r="Q22" s="97">
        <f t="shared" si="3"/>
        <v>10</v>
      </c>
      <c r="R22" s="98">
        <f t="shared" si="4"/>
        <v>183.91093148296056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19" t="s">
        <v>71</v>
      </c>
      <c r="AC22" s="106">
        <f t="shared" si="14"/>
        <v>183.91093148296056</v>
      </c>
      <c r="AD22" s="107"/>
    </row>
    <row r="23" spans="2:30" s="1" customFormat="1" ht="16.5" customHeight="1">
      <c r="B23" s="13"/>
      <c r="C23" s="79">
        <v>44</v>
      </c>
      <c r="D23" s="79">
        <v>258284</v>
      </c>
      <c r="E23" s="79">
        <v>1531</v>
      </c>
      <c r="F23" s="77" t="s">
        <v>68</v>
      </c>
      <c r="G23" s="77">
        <v>132</v>
      </c>
      <c r="H23" s="90">
        <v>102.08999633789062</v>
      </c>
      <c r="I23" s="91" t="s">
        <v>69</v>
      </c>
      <c r="J23" s="92">
        <f t="shared" si="0"/>
        <v>217.13215051116947</v>
      </c>
      <c r="K23" s="423">
        <v>41332.35138888889</v>
      </c>
      <c r="L23" s="423">
        <v>41332.717361111114</v>
      </c>
      <c r="M23" s="94">
        <f t="shared" si="1"/>
        <v>8.783333333325572</v>
      </c>
      <c r="N23" s="95">
        <f t="shared" si="2"/>
        <v>527</v>
      </c>
      <c r="O23" s="96" t="s">
        <v>70</v>
      </c>
      <c r="P23" s="422" t="s">
        <v>72</v>
      </c>
      <c r="Q23" s="97">
        <f t="shared" si="3"/>
        <v>10</v>
      </c>
      <c r="R23" s="98">
        <f t="shared" si="4"/>
        <v>190.6420281488068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19" t="s">
        <v>71</v>
      </c>
      <c r="AC23" s="106">
        <f t="shared" si="14"/>
        <v>190.6420281488068</v>
      </c>
      <c r="AD23" s="107"/>
    </row>
    <row r="24" spans="2:30" s="1" customFormat="1" ht="16.5" customHeight="1">
      <c r="B24" s="13"/>
      <c r="C24" s="79">
        <v>45</v>
      </c>
      <c r="D24" s="79">
        <v>258285</v>
      </c>
      <c r="E24" s="79">
        <v>3575</v>
      </c>
      <c r="F24" s="77" t="s">
        <v>98</v>
      </c>
      <c r="G24" s="77">
        <v>132</v>
      </c>
      <c r="H24" s="90">
        <v>6.099999904632568</v>
      </c>
      <c r="I24" s="91" t="s">
        <v>69</v>
      </c>
      <c r="J24" s="92">
        <f t="shared" si="0"/>
        <v>53.17175</v>
      </c>
      <c r="K24" s="423">
        <v>41332.36944444444</v>
      </c>
      <c r="L24" s="423">
        <v>41332.63402777778</v>
      </c>
      <c r="M24" s="94">
        <f t="shared" si="1"/>
        <v>6.350000000093132</v>
      </c>
      <c r="N24" s="95">
        <f t="shared" si="2"/>
        <v>381</v>
      </c>
      <c r="O24" s="96" t="s">
        <v>70</v>
      </c>
      <c r="P24" s="422" t="s">
        <v>72</v>
      </c>
      <c r="Q24" s="97">
        <f t="shared" si="3"/>
        <v>10</v>
      </c>
      <c r="R24" s="98">
        <f t="shared" si="4"/>
        <v>33.76406125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19" t="s">
        <v>71</v>
      </c>
      <c r="AC24" s="106">
        <f t="shared" si="14"/>
        <v>33.76406125</v>
      </c>
      <c r="AD24" s="107"/>
    </row>
    <row r="25" spans="2:30" s="1" customFormat="1" ht="16.5" customHeight="1">
      <c r="B25" s="13"/>
      <c r="C25" s="79">
        <v>46</v>
      </c>
      <c r="D25" s="79">
        <v>258286</v>
      </c>
      <c r="E25" s="79">
        <v>2043</v>
      </c>
      <c r="F25" s="77" t="s">
        <v>99</v>
      </c>
      <c r="G25" s="77">
        <v>132</v>
      </c>
      <c r="H25" s="90">
        <v>8.5</v>
      </c>
      <c r="I25" s="91" t="s">
        <v>79</v>
      </c>
      <c r="J25" s="92">
        <f t="shared" si="0"/>
        <v>53.17175</v>
      </c>
      <c r="K25" s="423">
        <v>41332.39236111111</v>
      </c>
      <c r="L25" s="423">
        <v>41332.615277777775</v>
      </c>
      <c r="M25" s="94">
        <f t="shared" si="1"/>
        <v>5.349999999976717</v>
      </c>
      <c r="N25" s="95">
        <f t="shared" si="2"/>
        <v>321</v>
      </c>
      <c r="O25" s="96" t="s">
        <v>70</v>
      </c>
      <c r="P25" s="422" t="s">
        <v>72</v>
      </c>
      <c r="Q25" s="97">
        <f t="shared" si="3"/>
        <v>50</v>
      </c>
      <c r="R25" s="98">
        <f t="shared" si="4"/>
        <v>142.23443125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19" t="s">
        <v>71</v>
      </c>
      <c r="AC25" s="106">
        <f t="shared" si="14"/>
        <v>142.23443125</v>
      </c>
      <c r="AD25" s="107"/>
    </row>
    <row r="26" spans="2:30" s="1" customFormat="1" ht="16.5" customHeight="1">
      <c r="B26" s="13"/>
      <c r="C26" s="79">
        <v>47</v>
      </c>
      <c r="D26" s="79">
        <v>258288</v>
      </c>
      <c r="E26" s="79">
        <v>1407</v>
      </c>
      <c r="F26" s="77" t="s">
        <v>100</v>
      </c>
      <c r="G26" s="77">
        <v>132</v>
      </c>
      <c r="H26" s="90">
        <v>76.30000305175781</v>
      </c>
      <c r="I26" s="91" t="s">
        <v>69</v>
      </c>
      <c r="J26" s="92">
        <f t="shared" si="0"/>
        <v>162.28018749069216</v>
      </c>
      <c r="K26" s="423">
        <v>41332.41180555556</v>
      </c>
      <c r="L26" s="423">
        <v>41332.59375</v>
      </c>
      <c r="M26" s="94">
        <f t="shared" si="1"/>
        <v>4.366666666581295</v>
      </c>
      <c r="N26" s="95">
        <f t="shared" si="2"/>
        <v>262</v>
      </c>
      <c r="O26" s="93" t="s">
        <v>70</v>
      </c>
      <c r="P26" s="422" t="s">
        <v>72</v>
      </c>
      <c r="Q26" s="97">
        <f t="shared" si="3"/>
        <v>10</v>
      </c>
      <c r="R26" s="98">
        <f t="shared" si="4"/>
        <v>70.91644193343247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19" t="s">
        <v>71</v>
      </c>
      <c r="AC26" s="106">
        <f t="shared" si="14"/>
        <v>70.91644193343247</v>
      </c>
      <c r="AD26" s="107"/>
    </row>
    <row r="27" spans="2:30" s="1" customFormat="1" ht="16.5" customHeight="1">
      <c r="B27" s="13"/>
      <c r="C27" s="79">
        <v>48</v>
      </c>
      <c r="D27" s="79">
        <v>258289</v>
      </c>
      <c r="E27" s="79">
        <v>3483</v>
      </c>
      <c r="F27" s="77" t="s">
        <v>97</v>
      </c>
      <c r="G27" s="77">
        <v>132</v>
      </c>
      <c r="H27" s="90">
        <v>29.799999237060547</v>
      </c>
      <c r="I27" s="91" t="s">
        <v>69</v>
      </c>
      <c r="J27" s="92">
        <f t="shared" si="0"/>
        <v>63.38072437732697</v>
      </c>
      <c r="K27" s="423">
        <v>41332.425</v>
      </c>
      <c r="L27" s="423">
        <v>41332.62222222222</v>
      </c>
      <c r="M27" s="94">
        <f t="shared" si="1"/>
        <v>4.7333333332207985</v>
      </c>
      <c r="N27" s="95">
        <f t="shared" si="2"/>
        <v>284</v>
      </c>
      <c r="O27" s="93" t="s">
        <v>70</v>
      </c>
      <c r="P27" s="422" t="s">
        <v>72</v>
      </c>
      <c r="Q27" s="97">
        <f t="shared" si="3"/>
        <v>10</v>
      </c>
      <c r="R27" s="98">
        <f t="shared" si="4"/>
        <v>29.97908263047566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19" t="s">
        <v>71</v>
      </c>
      <c r="AC27" s="106">
        <f t="shared" si="14"/>
        <v>29.97908263047566</v>
      </c>
      <c r="AD27" s="107"/>
    </row>
    <row r="28" spans="2:30" s="1" customFormat="1" ht="16.5" customHeight="1">
      <c r="B28" s="13"/>
      <c r="C28" s="79">
        <v>49</v>
      </c>
      <c r="D28" s="79">
        <v>258291</v>
      </c>
      <c r="E28" s="79">
        <v>1407</v>
      </c>
      <c r="F28" s="77" t="s">
        <v>100</v>
      </c>
      <c r="G28" s="77">
        <v>132</v>
      </c>
      <c r="H28" s="90">
        <v>76.30000305175781</v>
      </c>
      <c r="I28" s="91" t="s">
        <v>69</v>
      </c>
      <c r="J28" s="92">
        <f t="shared" si="0"/>
        <v>162.28018749069216</v>
      </c>
      <c r="K28" s="423">
        <v>41332.728472222225</v>
      </c>
      <c r="L28" s="423">
        <v>41332.88888888889</v>
      </c>
      <c r="M28" s="94">
        <f t="shared" si="1"/>
        <v>3.849999999976717</v>
      </c>
      <c r="N28" s="95">
        <f t="shared" si="2"/>
        <v>231</v>
      </c>
      <c r="O28" s="93" t="s">
        <v>75</v>
      </c>
      <c r="P28" s="422" t="s">
        <v>72</v>
      </c>
      <c r="Q28" s="97">
        <f t="shared" si="3"/>
        <v>10</v>
      </c>
      <c r="R28" s="98" t="str">
        <f t="shared" si="4"/>
        <v>--</v>
      </c>
      <c r="S28" s="99" t="str">
        <f t="shared" si="5"/>
        <v>--</v>
      </c>
      <c r="T28" s="100">
        <f t="shared" si="6"/>
        <v>1622.8018749069215</v>
      </c>
      <c r="U28" s="100">
        <f t="shared" si="7"/>
        <v>4868.4056247207645</v>
      </c>
      <c r="V28" s="101">
        <f t="shared" si="8"/>
        <v>137.93815936708836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19" t="s">
        <v>71</v>
      </c>
      <c r="AC28" s="106">
        <f t="shared" si="14"/>
        <v>6629.145658994775</v>
      </c>
      <c r="AD28" s="107"/>
    </row>
    <row r="29" spans="2:30" s="1" customFormat="1" ht="16.5" customHeight="1">
      <c r="B29" s="13"/>
      <c r="C29" s="79">
        <v>50</v>
      </c>
      <c r="D29" s="79">
        <v>258297</v>
      </c>
      <c r="E29" s="79">
        <v>3575</v>
      </c>
      <c r="F29" s="77" t="s">
        <v>98</v>
      </c>
      <c r="G29" s="77">
        <v>132</v>
      </c>
      <c r="H29" s="90">
        <v>6.099999904632568</v>
      </c>
      <c r="I29" s="91" t="s">
        <v>69</v>
      </c>
      <c r="J29" s="92">
        <f t="shared" si="0"/>
        <v>53.17175</v>
      </c>
      <c r="K29" s="423">
        <v>41333.35625</v>
      </c>
      <c r="L29" s="423">
        <v>41333.62152777778</v>
      </c>
      <c r="M29" s="94">
        <f t="shared" si="1"/>
        <v>6.366666666814126</v>
      </c>
      <c r="N29" s="95">
        <f t="shared" si="2"/>
        <v>382</v>
      </c>
      <c r="O29" s="93" t="s">
        <v>70</v>
      </c>
      <c r="P29" s="422" t="s">
        <v>72</v>
      </c>
      <c r="Q29" s="97">
        <f t="shared" si="3"/>
        <v>10</v>
      </c>
      <c r="R29" s="98">
        <f t="shared" si="4"/>
        <v>33.87040475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19" t="s">
        <v>71</v>
      </c>
      <c r="AC29" s="106">
        <f t="shared" si="14"/>
        <v>33.87040475</v>
      </c>
      <c r="AD29" s="107"/>
    </row>
    <row r="30" spans="2:30" s="1" customFormat="1" ht="16.5" customHeight="1">
      <c r="B30" s="13"/>
      <c r="C30" s="79">
        <v>51</v>
      </c>
      <c r="D30" s="79">
        <v>258298</v>
      </c>
      <c r="E30" s="79">
        <v>3483</v>
      </c>
      <c r="F30" s="77" t="s">
        <v>97</v>
      </c>
      <c r="G30" s="77">
        <v>132</v>
      </c>
      <c r="H30" s="90">
        <v>29.799999237060547</v>
      </c>
      <c r="I30" s="91" t="s">
        <v>69</v>
      </c>
      <c r="J30" s="92">
        <f t="shared" si="0"/>
        <v>63.38072437732697</v>
      </c>
      <c r="K30" s="423">
        <v>41333.370833333334</v>
      </c>
      <c r="L30" s="423">
        <v>41333.58611111111</v>
      </c>
      <c r="M30" s="94">
        <f t="shared" si="1"/>
        <v>5.166666666569654</v>
      </c>
      <c r="N30" s="95">
        <f t="shared" si="2"/>
        <v>310</v>
      </c>
      <c r="O30" s="93" t="s">
        <v>70</v>
      </c>
      <c r="P30" s="422" t="s">
        <v>72</v>
      </c>
      <c r="Q30" s="97">
        <f t="shared" si="3"/>
        <v>10</v>
      </c>
      <c r="R30" s="98">
        <f t="shared" si="4"/>
        <v>32.76783450307804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19" t="s">
        <v>71</v>
      </c>
      <c r="AC30" s="106">
        <f t="shared" si="14"/>
        <v>32.76783450307804</v>
      </c>
      <c r="AD30" s="107"/>
    </row>
    <row r="31" spans="2:30" s="1" customFormat="1" ht="16.5" customHeight="1">
      <c r="B31" s="13"/>
      <c r="C31" s="79">
        <v>52</v>
      </c>
      <c r="D31" s="79">
        <v>258299</v>
      </c>
      <c r="E31" s="79">
        <v>1407</v>
      </c>
      <c r="F31" s="77" t="s">
        <v>100</v>
      </c>
      <c r="G31" s="77">
        <v>132</v>
      </c>
      <c r="H31" s="90">
        <v>76.30000305175781</v>
      </c>
      <c r="I31" s="91" t="s">
        <v>69</v>
      </c>
      <c r="J31" s="92">
        <f t="shared" si="0"/>
        <v>162.28018749069216</v>
      </c>
      <c r="K31" s="423">
        <v>41333.410416666666</v>
      </c>
      <c r="L31" s="423">
        <v>41333.604166666664</v>
      </c>
      <c r="M31" s="94">
        <f t="shared" si="1"/>
        <v>4.649999999965075</v>
      </c>
      <c r="N31" s="95">
        <f t="shared" si="2"/>
        <v>279</v>
      </c>
      <c r="O31" s="93" t="s">
        <v>70</v>
      </c>
      <c r="P31" s="422" t="s">
        <v>72</v>
      </c>
      <c r="Q31" s="97">
        <f t="shared" si="3"/>
        <v>10</v>
      </c>
      <c r="R31" s="98">
        <f t="shared" si="4"/>
        <v>75.46028718317186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19" t="s">
        <v>71</v>
      </c>
      <c r="AC31" s="106">
        <f t="shared" si="14"/>
        <v>75.46028718317186</v>
      </c>
      <c r="AD31" s="107"/>
    </row>
    <row r="32" spans="2:30" s="1" customFormat="1" ht="16.5" customHeight="1">
      <c r="B32" s="13"/>
      <c r="C32" s="79"/>
      <c r="D32" s="79"/>
      <c r="E32" s="79"/>
      <c r="F32" s="77"/>
      <c r="G32" s="77"/>
      <c r="H32" s="90"/>
      <c r="I32" s="91"/>
      <c r="J32" s="92">
        <f t="shared" si="0"/>
        <v>53.17175</v>
      </c>
      <c r="K32" s="423"/>
      <c r="L32" s="423"/>
      <c r="M32" s="94">
        <f t="shared" si="1"/>
      </c>
      <c r="N32" s="95">
        <f t="shared" si="2"/>
      </c>
      <c r="O32" s="93"/>
      <c r="P32" s="418">
        <f aca="true" t="shared" si="15" ref="P32:P40">IF(F32="","","--")</f>
      </c>
      <c r="Q32" s="97">
        <f t="shared" si="3"/>
        <v>10</v>
      </c>
      <c r="R32" s="98" t="str">
        <f t="shared" si="4"/>
        <v>--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19">
        <f aca="true" t="shared" si="16" ref="AB32:AB40">IF(F32="","","SI")</f>
      </c>
      <c r="AC32" s="106">
        <f t="shared" si="14"/>
      </c>
      <c r="AD32" s="107"/>
    </row>
    <row r="33" spans="2:30" s="1" customFormat="1" ht="16.5" customHeight="1">
      <c r="B33" s="13"/>
      <c r="C33" s="79"/>
      <c r="D33" s="79"/>
      <c r="E33" s="79"/>
      <c r="F33" s="77"/>
      <c r="G33" s="77"/>
      <c r="H33" s="90"/>
      <c r="I33" s="91"/>
      <c r="J33" s="92">
        <f t="shared" si="0"/>
        <v>53.17175</v>
      </c>
      <c r="K33" s="423"/>
      <c r="L33" s="423"/>
      <c r="M33" s="94">
        <f t="shared" si="1"/>
      </c>
      <c r="N33" s="95">
        <f t="shared" si="2"/>
      </c>
      <c r="O33" s="93"/>
      <c r="P33" s="418">
        <f t="shared" si="15"/>
      </c>
      <c r="Q33" s="97">
        <f t="shared" si="3"/>
        <v>10</v>
      </c>
      <c r="R33" s="98" t="str">
        <f t="shared" si="4"/>
        <v>--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19">
        <f t="shared" si="16"/>
      </c>
      <c r="AC33" s="106">
        <f t="shared" si="14"/>
      </c>
      <c r="AD33" s="107"/>
    </row>
    <row r="34" spans="2:30" s="1" customFormat="1" ht="16.5" customHeight="1">
      <c r="B34" s="108"/>
      <c r="C34" s="79"/>
      <c r="D34" s="79"/>
      <c r="E34" s="79"/>
      <c r="F34" s="77"/>
      <c r="G34" s="77"/>
      <c r="H34" s="90"/>
      <c r="I34" s="91"/>
      <c r="J34" s="92">
        <f t="shared" si="0"/>
        <v>53.17175</v>
      </c>
      <c r="K34" s="423"/>
      <c r="L34" s="423"/>
      <c r="M34" s="94">
        <f t="shared" si="1"/>
      </c>
      <c r="N34" s="95">
        <f t="shared" si="2"/>
      </c>
      <c r="O34" s="93"/>
      <c r="P34" s="418">
        <f t="shared" si="15"/>
      </c>
      <c r="Q34" s="97">
        <f t="shared" si="3"/>
        <v>10</v>
      </c>
      <c r="R34" s="98" t="str">
        <f t="shared" si="4"/>
        <v>--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19">
        <f t="shared" si="16"/>
      </c>
      <c r="AC34" s="106">
        <f t="shared" si="14"/>
      </c>
      <c r="AD34" s="107"/>
    </row>
    <row r="35" spans="2:30" s="1" customFormat="1" ht="16.5" customHeight="1">
      <c r="B35" s="108"/>
      <c r="C35" s="79"/>
      <c r="D35" s="79"/>
      <c r="E35" s="79"/>
      <c r="F35" s="77"/>
      <c r="G35" s="77"/>
      <c r="H35" s="90"/>
      <c r="I35" s="91"/>
      <c r="J35" s="92">
        <f t="shared" si="0"/>
        <v>53.17175</v>
      </c>
      <c r="K35" s="423"/>
      <c r="L35" s="423"/>
      <c r="M35" s="94">
        <f t="shared" si="1"/>
      </c>
      <c r="N35" s="95">
        <f t="shared" si="2"/>
      </c>
      <c r="O35" s="93"/>
      <c r="P35" s="418">
        <f t="shared" si="15"/>
      </c>
      <c r="Q35" s="97">
        <f t="shared" si="3"/>
        <v>10</v>
      </c>
      <c r="R35" s="98" t="str">
        <f t="shared" si="4"/>
        <v>--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19">
        <f t="shared" si="16"/>
      </c>
      <c r="AC35" s="106">
        <f t="shared" si="14"/>
      </c>
      <c r="AD35" s="107"/>
    </row>
    <row r="36" spans="2:30" s="1" customFormat="1" ht="16.5" customHeight="1">
      <c r="B36" s="108"/>
      <c r="C36" s="79"/>
      <c r="D36" s="79"/>
      <c r="E36" s="79"/>
      <c r="F36" s="77"/>
      <c r="G36" s="77"/>
      <c r="H36" s="90"/>
      <c r="I36" s="91"/>
      <c r="J36" s="92">
        <f t="shared" si="0"/>
        <v>53.17175</v>
      </c>
      <c r="K36" s="423"/>
      <c r="L36" s="423"/>
      <c r="M36" s="94">
        <f t="shared" si="1"/>
      </c>
      <c r="N36" s="95">
        <f t="shared" si="2"/>
      </c>
      <c r="O36" s="93"/>
      <c r="P36" s="418">
        <f t="shared" si="15"/>
      </c>
      <c r="Q36" s="97">
        <f t="shared" si="3"/>
        <v>10</v>
      </c>
      <c r="R36" s="98" t="str">
        <f t="shared" si="4"/>
        <v>--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19">
        <f t="shared" si="16"/>
      </c>
      <c r="AC36" s="106">
        <f t="shared" si="14"/>
      </c>
      <c r="AD36" s="107"/>
    </row>
    <row r="37" spans="2:30" s="1" customFormat="1" ht="16.5" customHeight="1">
      <c r="B37" s="108"/>
      <c r="C37" s="79"/>
      <c r="D37" s="79"/>
      <c r="E37" s="79"/>
      <c r="F37" s="77"/>
      <c r="G37" s="77"/>
      <c r="H37" s="90"/>
      <c r="I37" s="91"/>
      <c r="J37" s="92">
        <f t="shared" si="0"/>
        <v>53.17175</v>
      </c>
      <c r="K37" s="423"/>
      <c r="L37" s="423"/>
      <c r="M37" s="94">
        <f t="shared" si="1"/>
      </c>
      <c r="N37" s="95">
        <f t="shared" si="2"/>
      </c>
      <c r="O37" s="93"/>
      <c r="P37" s="418">
        <f t="shared" si="15"/>
      </c>
      <c r="Q37" s="97">
        <f t="shared" si="3"/>
        <v>10</v>
      </c>
      <c r="R37" s="98" t="str">
        <f t="shared" si="4"/>
        <v>--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19">
        <f t="shared" si="16"/>
      </c>
      <c r="AC37" s="106">
        <f t="shared" si="14"/>
      </c>
      <c r="AD37" s="107"/>
    </row>
    <row r="38" spans="2:30" s="1" customFormat="1" ht="16.5" customHeight="1">
      <c r="B38" s="108"/>
      <c r="C38" s="79"/>
      <c r="D38" s="79"/>
      <c r="E38" s="79"/>
      <c r="F38" s="77"/>
      <c r="G38" s="77"/>
      <c r="H38" s="90"/>
      <c r="I38" s="91"/>
      <c r="J38" s="92">
        <f t="shared" si="0"/>
        <v>53.17175</v>
      </c>
      <c r="K38" s="423"/>
      <c r="L38" s="423"/>
      <c r="M38" s="94">
        <f t="shared" si="1"/>
      </c>
      <c r="N38" s="95">
        <f t="shared" si="2"/>
      </c>
      <c r="O38" s="93"/>
      <c r="P38" s="418">
        <f t="shared" si="15"/>
      </c>
      <c r="Q38" s="97">
        <f t="shared" si="3"/>
        <v>10</v>
      </c>
      <c r="R38" s="98" t="str">
        <f t="shared" si="4"/>
        <v>--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19">
        <f t="shared" si="16"/>
      </c>
      <c r="AC38" s="106">
        <f t="shared" si="14"/>
      </c>
      <c r="AD38" s="107"/>
    </row>
    <row r="39" spans="2:30" s="1" customFormat="1" ht="16.5" customHeight="1">
      <c r="B39" s="108"/>
      <c r="C39" s="79"/>
      <c r="D39" s="79"/>
      <c r="E39" s="79"/>
      <c r="F39" s="77"/>
      <c r="G39" s="77"/>
      <c r="H39" s="90"/>
      <c r="I39" s="91"/>
      <c r="J39" s="92">
        <f t="shared" si="0"/>
        <v>53.17175</v>
      </c>
      <c r="K39" s="423"/>
      <c r="L39" s="423"/>
      <c r="M39" s="94">
        <f t="shared" si="1"/>
      </c>
      <c r="N39" s="95">
        <f t="shared" si="2"/>
      </c>
      <c r="O39" s="93"/>
      <c r="P39" s="418">
        <f t="shared" si="15"/>
      </c>
      <c r="Q39" s="97">
        <f t="shared" si="3"/>
        <v>10</v>
      </c>
      <c r="R39" s="98" t="str">
        <f t="shared" si="4"/>
        <v>--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19">
        <f t="shared" si="16"/>
      </c>
      <c r="AC39" s="106">
        <f t="shared" si="14"/>
      </c>
      <c r="AD39" s="107"/>
    </row>
    <row r="40" spans="2:30" s="1" customFormat="1" ht="16.5" customHeight="1">
      <c r="B40" s="108"/>
      <c r="C40" s="79"/>
      <c r="D40" s="79"/>
      <c r="E40" s="79"/>
      <c r="F40" s="77"/>
      <c r="G40" s="77"/>
      <c r="H40" s="90"/>
      <c r="I40" s="91"/>
      <c r="J40" s="92">
        <f t="shared" si="0"/>
        <v>53.17175</v>
      </c>
      <c r="K40" s="423"/>
      <c r="L40" s="423"/>
      <c r="M40" s="94">
        <f t="shared" si="1"/>
      </c>
      <c r="N40" s="95">
        <f t="shared" si="2"/>
      </c>
      <c r="O40" s="93"/>
      <c r="P40" s="418">
        <f t="shared" si="15"/>
      </c>
      <c r="Q40" s="97">
        <f t="shared" si="3"/>
        <v>10</v>
      </c>
      <c r="R40" s="98" t="str">
        <f t="shared" si="4"/>
        <v>--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19">
        <f t="shared" si="16"/>
      </c>
      <c r="AC40" s="106">
        <f t="shared" si="14"/>
      </c>
      <c r="AD40" s="107"/>
    </row>
    <row r="41" spans="2:30" s="1" customFormat="1" ht="16.5" customHeight="1" thickBot="1">
      <c r="B41" s="13"/>
      <c r="C41" s="109"/>
      <c r="D41" s="109"/>
      <c r="E41" s="109"/>
      <c r="F41" s="331"/>
      <c r="G41" s="332"/>
      <c r="H41" s="333"/>
      <c r="I41" s="333"/>
      <c r="J41" s="111"/>
      <c r="K41" s="406"/>
      <c r="L41" s="406"/>
      <c r="M41" s="110"/>
      <c r="N41" s="110"/>
      <c r="O41" s="333"/>
      <c r="P41" s="334"/>
      <c r="Q41" s="335"/>
      <c r="R41" s="336"/>
      <c r="S41" s="337"/>
      <c r="T41" s="338"/>
      <c r="U41" s="339"/>
      <c r="V41" s="339"/>
      <c r="W41" s="340"/>
      <c r="X41" s="340"/>
      <c r="Y41" s="340"/>
      <c r="Z41" s="341"/>
      <c r="AA41" s="342"/>
      <c r="AB41" s="343"/>
      <c r="AC41" s="112"/>
      <c r="AD41" s="107"/>
    </row>
    <row r="42" spans="2:30" s="1" customFormat="1" ht="16.5" customHeight="1" thickBot="1" thickTop="1">
      <c r="B42" s="13"/>
      <c r="C42" s="430" t="s">
        <v>173</v>
      </c>
      <c r="D42" s="429" t="s">
        <v>172</v>
      </c>
      <c r="E42" s="128"/>
      <c r="F42" s="113"/>
      <c r="G42" s="114"/>
      <c r="H42" s="115"/>
      <c r="I42" s="115"/>
      <c r="J42" s="116"/>
      <c r="K42" s="116"/>
      <c r="L42" s="116"/>
      <c r="M42" s="116"/>
      <c r="N42" s="116"/>
      <c r="O42" s="116"/>
      <c r="P42" s="117"/>
      <c r="Q42" s="117"/>
      <c r="R42" s="118">
        <f aca="true" t="shared" si="17" ref="R42:AA42">SUM(R19:R41)</f>
        <v>830.1795618220204</v>
      </c>
      <c r="S42" s="119">
        <f t="shared" si="17"/>
        <v>0</v>
      </c>
      <c r="T42" s="120">
        <f t="shared" si="17"/>
        <v>1622.8018749069215</v>
      </c>
      <c r="U42" s="120">
        <f t="shared" si="17"/>
        <v>4868.4056247207645</v>
      </c>
      <c r="V42" s="120">
        <f t="shared" si="17"/>
        <v>137.93815936708836</v>
      </c>
      <c r="W42" s="121">
        <f t="shared" si="17"/>
        <v>0</v>
      </c>
      <c r="X42" s="121">
        <f t="shared" si="17"/>
        <v>0</v>
      </c>
      <c r="Y42" s="121">
        <f t="shared" si="17"/>
        <v>0</v>
      </c>
      <c r="Z42" s="122">
        <f t="shared" si="17"/>
        <v>0</v>
      </c>
      <c r="AA42" s="123">
        <f t="shared" si="17"/>
        <v>0</v>
      </c>
      <c r="AB42" s="124"/>
      <c r="AC42" s="409">
        <f>ROUND(SUM(AC19:AC41),2)</f>
        <v>85118.96</v>
      </c>
      <c r="AD42" s="125"/>
    </row>
    <row r="43" spans="2:30" s="126" customFormat="1" ht="9.75" thickTop="1">
      <c r="B43" s="127"/>
      <c r="C43" s="128"/>
      <c r="D43" s="128"/>
      <c r="E43" s="128"/>
      <c r="F43" s="129"/>
      <c r="G43" s="130"/>
      <c r="H43" s="131"/>
      <c r="I43" s="131"/>
      <c r="J43" s="132"/>
      <c r="K43" s="132"/>
      <c r="L43" s="132"/>
      <c r="M43" s="132"/>
      <c r="N43" s="132"/>
      <c r="O43" s="132"/>
      <c r="P43" s="133"/>
      <c r="Q43" s="133"/>
      <c r="R43" s="134"/>
      <c r="S43" s="134"/>
      <c r="T43" s="135"/>
      <c r="U43" s="135"/>
      <c r="V43" s="136"/>
      <c r="W43" s="136"/>
      <c r="X43" s="136"/>
      <c r="Y43" s="136"/>
      <c r="Z43" s="136"/>
      <c r="AA43" s="136"/>
      <c r="AB43" s="136"/>
      <c r="AC43" s="137"/>
      <c r="AD43" s="138"/>
    </row>
    <row r="44" spans="2:30" s="1" customFormat="1" ht="16.5" customHeight="1" thickBot="1">
      <c r="B44" s="139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1"/>
    </row>
    <row r="45" spans="2:30" ht="13.5" thickTop="1">
      <c r="B45" s="142"/>
      <c r="AD45" s="142"/>
    </row>
    <row r="90" ht="12.75">
      <c r="B90" s="142"/>
    </row>
  </sheetData>
  <sheetProtection/>
  <printOptions/>
  <pageMargins left="0.2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zoomScale="70" zoomScaleNormal="70" zoomScalePageLayoutView="0" workbookViewId="0" topLeftCell="A16">
      <selection activeCell="AC43" sqref="AC43"/>
    </sheetView>
  </sheetViews>
  <sheetFormatPr defaultColWidth="11.421875" defaultRowHeight="12.75"/>
  <cols>
    <col min="1" max="1" width="18.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313"/>
    </row>
    <row r="2" spans="2:30" s="3" customFormat="1" ht="26.25">
      <c r="B2" s="16" t="str">
        <f>'TOT-0213'!B2</f>
        <v>ANEXO III al Memorándum  D.T.E.E.  N°  335/2014</v>
      </c>
      <c r="C2" s="144"/>
      <c r="D2" s="144"/>
      <c r="E2" s="144"/>
      <c r="F2" s="144"/>
      <c r="G2" s="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2:30" s="1" customFormat="1" ht="12" customHeight="1">
      <c r="B3" s="17"/>
      <c r="C3" s="145"/>
      <c r="D3" s="145"/>
      <c r="E3" s="145"/>
      <c r="F3" s="145"/>
      <c r="G3" s="6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1:30" s="9" customFormat="1" ht="11.25">
      <c r="A4" s="8" t="s">
        <v>3</v>
      </c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30" s="9" customFormat="1" ht="11.25">
      <c r="A5" s="8" t="s">
        <v>4</v>
      </c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</row>
    <row r="6" spans="2:30" s="1" customFormat="1" ht="16.5" customHeight="1" thickBo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2:30" s="1" customFormat="1" ht="16.5" customHeight="1" thickTop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1"/>
    </row>
    <row r="8" spans="2:30" s="22" customFormat="1" ht="20.25">
      <c r="B8" s="152"/>
      <c r="C8" s="153"/>
      <c r="D8" s="153"/>
      <c r="E8" s="153"/>
      <c r="F8" s="154" t="s">
        <v>5</v>
      </c>
      <c r="H8" s="153"/>
      <c r="I8" s="155"/>
      <c r="J8" s="155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6"/>
    </row>
    <row r="9" spans="2:30" s="1" customFormat="1" ht="16.5" customHeight="1">
      <c r="B9" s="157"/>
      <c r="C9" s="2"/>
      <c r="D9" s="2"/>
      <c r="E9" s="2"/>
      <c r="F9" s="2"/>
      <c r="G9" s="2"/>
      <c r="H9" s="2"/>
      <c r="I9" s="14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8"/>
    </row>
    <row r="10" spans="2:30" s="22" customFormat="1" ht="20.25">
      <c r="B10" s="152"/>
      <c r="C10" s="153"/>
      <c r="D10" s="153"/>
      <c r="E10" s="153"/>
      <c r="F10" s="154" t="s">
        <v>31</v>
      </c>
      <c r="G10" s="153"/>
      <c r="H10" s="153"/>
      <c r="I10" s="155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6"/>
    </row>
    <row r="11" spans="2:30" s="1" customFormat="1" ht="16.5" customHeight="1">
      <c r="B11" s="157"/>
      <c r="C11" s="2"/>
      <c r="D11" s="2"/>
      <c r="E11" s="2"/>
      <c r="F11" s="159"/>
      <c r="G11" s="2"/>
      <c r="H11" s="2"/>
      <c r="I11" s="14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8"/>
    </row>
    <row r="12" spans="2:30" s="22" customFormat="1" ht="20.25">
      <c r="B12" s="152"/>
      <c r="C12" s="153"/>
      <c r="D12" s="153"/>
      <c r="E12" s="153"/>
      <c r="F12" s="160" t="s">
        <v>32</v>
      </c>
      <c r="G12" s="154"/>
      <c r="H12" s="155"/>
      <c r="I12" s="155"/>
      <c r="J12" s="161"/>
      <c r="K12" s="153"/>
      <c r="L12" s="155"/>
      <c r="M12" s="155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</row>
    <row r="13" spans="2:30" s="1" customFormat="1" ht="16.5" customHeight="1">
      <c r="B13" s="157"/>
      <c r="C13" s="2"/>
      <c r="D13" s="2"/>
      <c r="E13" s="2"/>
      <c r="F13" s="162"/>
      <c r="G13" s="162"/>
      <c r="H13" s="162"/>
      <c r="I13" s="163"/>
      <c r="J13" s="16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8"/>
    </row>
    <row r="14" spans="2:30" s="10" customFormat="1" ht="19.5">
      <c r="B14" s="165" t="str">
        <f>'TOT-0213'!B14</f>
        <v>Desde el 01 al 28 de febrero de 2013</v>
      </c>
      <c r="C14" s="28"/>
      <c r="D14" s="28"/>
      <c r="E14" s="28"/>
      <c r="F14" s="166"/>
      <c r="G14" s="166"/>
      <c r="H14" s="166"/>
      <c r="I14" s="166"/>
      <c r="J14" s="166"/>
      <c r="K14" s="29"/>
      <c r="L14" s="29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7"/>
    </row>
    <row r="15" spans="2:30" s="1" customFormat="1" ht="16.5" customHeight="1" thickBot="1">
      <c r="B15" s="157"/>
      <c r="C15" s="2"/>
      <c r="D15" s="2"/>
      <c r="E15" s="2"/>
      <c r="F15" s="2"/>
      <c r="G15" s="2"/>
      <c r="H15" s="2"/>
      <c r="I15" s="168"/>
      <c r="J15" s="2"/>
      <c r="K15" s="16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8"/>
    </row>
    <row r="16" spans="2:30" s="1" customFormat="1" ht="16.5" customHeight="1" thickBot="1" thickTop="1">
      <c r="B16" s="157"/>
      <c r="C16" s="2"/>
      <c r="D16" s="2"/>
      <c r="E16" s="2"/>
      <c r="F16" s="170" t="s">
        <v>33</v>
      </c>
      <c r="G16" s="171"/>
      <c r="H16" s="172"/>
      <c r="I16" s="314">
        <v>0.743</v>
      </c>
      <c r="J16" s="14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8"/>
    </row>
    <row r="17" spans="2:30" s="1" customFormat="1" ht="16.5" customHeight="1" thickBot="1" thickTop="1">
      <c r="B17" s="157"/>
      <c r="C17" s="2"/>
      <c r="D17" s="2"/>
      <c r="E17" s="2"/>
      <c r="F17" s="173" t="s">
        <v>34</v>
      </c>
      <c r="G17" s="174"/>
      <c r="H17" s="174"/>
      <c r="I17" s="175">
        <f>60*'TOT-0213'!B13</f>
        <v>60</v>
      </c>
      <c r="J17" s="176"/>
      <c r="K17" s="176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7"/>
      <c r="X17" s="2"/>
      <c r="Y17" s="177"/>
      <c r="Z17" s="177"/>
      <c r="AA17" s="177"/>
      <c r="AB17" s="177"/>
      <c r="AC17" s="177"/>
      <c r="AD17" s="158"/>
    </row>
    <row r="18" spans="2:30" s="1" customFormat="1" ht="16.5" customHeight="1" thickBot="1" thickTop="1">
      <c r="B18" s="157"/>
      <c r="C18" s="415">
        <v>3</v>
      </c>
      <c r="D18" s="415">
        <v>4</v>
      </c>
      <c r="E18" s="415">
        <v>5</v>
      </c>
      <c r="F18" s="415">
        <v>6</v>
      </c>
      <c r="G18" s="415">
        <v>7</v>
      </c>
      <c r="H18" s="415">
        <v>8</v>
      </c>
      <c r="I18" s="415">
        <v>9</v>
      </c>
      <c r="J18" s="415">
        <v>10</v>
      </c>
      <c r="K18" s="415">
        <v>11</v>
      </c>
      <c r="L18" s="415">
        <v>12</v>
      </c>
      <c r="M18" s="415">
        <v>13</v>
      </c>
      <c r="N18" s="415">
        <v>14</v>
      </c>
      <c r="O18" s="415">
        <v>15</v>
      </c>
      <c r="P18" s="415">
        <v>16</v>
      </c>
      <c r="Q18" s="415">
        <v>17</v>
      </c>
      <c r="R18" s="415">
        <v>18</v>
      </c>
      <c r="S18" s="415">
        <v>19</v>
      </c>
      <c r="T18" s="415">
        <v>20</v>
      </c>
      <c r="U18" s="415">
        <v>21</v>
      </c>
      <c r="V18" s="415">
        <v>22</v>
      </c>
      <c r="W18" s="415">
        <v>23</v>
      </c>
      <c r="X18" s="415">
        <v>24</v>
      </c>
      <c r="Y18" s="415">
        <v>25</v>
      </c>
      <c r="Z18" s="415">
        <v>26</v>
      </c>
      <c r="AA18" s="415">
        <v>27</v>
      </c>
      <c r="AB18" s="415">
        <v>28</v>
      </c>
      <c r="AC18" s="415">
        <v>29</v>
      </c>
      <c r="AD18" s="158"/>
    </row>
    <row r="19" spans="2:30" s="178" customFormat="1" ht="34.5" customHeight="1" thickBot="1" thickTop="1">
      <c r="B19" s="179"/>
      <c r="C19" s="413" t="s">
        <v>13</v>
      </c>
      <c r="D19" s="413" t="s">
        <v>65</v>
      </c>
      <c r="E19" s="413" t="s">
        <v>66</v>
      </c>
      <c r="F19" s="180" t="s">
        <v>35</v>
      </c>
      <c r="G19" s="181" t="s">
        <v>36</v>
      </c>
      <c r="H19" s="182" t="s">
        <v>37</v>
      </c>
      <c r="I19" s="183" t="s">
        <v>14</v>
      </c>
      <c r="J19" s="184" t="s">
        <v>16</v>
      </c>
      <c r="K19" s="181" t="s">
        <v>17</v>
      </c>
      <c r="L19" s="181" t="s">
        <v>18</v>
      </c>
      <c r="M19" s="180" t="s">
        <v>38</v>
      </c>
      <c r="N19" s="180" t="s">
        <v>39</v>
      </c>
      <c r="O19" s="48" t="s">
        <v>54</v>
      </c>
      <c r="P19" s="181" t="s">
        <v>40</v>
      </c>
      <c r="Q19" s="180" t="s">
        <v>21</v>
      </c>
      <c r="R19" s="181" t="s">
        <v>41</v>
      </c>
      <c r="S19" s="185" t="s">
        <v>42</v>
      </c>
      <c r="T19" s="186" t="s">
        <v>23</v>
      </c>
      <c r="U19" s="187" t="s">
        <v>24</v>
      </c>
      <c r="V19" s="188" t="s">
        <v>43</v>
      </c>
      <c r="W19" s="189"/>
      <c r="X19" s="190" t="s">
        <v>44</v>
      </c>
      <c r="Y19" s="191"/>
      <c r="Z19" s="192" t="s">
        <v>27</v>
      </c>
      <c r="AA19" s="193" t="s">
        <v>28</v>
      </c>
      <c r="AB19" s="183" t="s">
        <v>45</v>
      </c>
      <c r="AC19" s="183" t="s">
        <v>30</v>
      </c>
      <c r="AD19" s="194"/>
    </row>
    <row r="20" spans="2:30" s="1" customFormat="1" ht="16.5" customHeight="1" thickTop="1">
      <c r="B20" s="157"/>
      <c r="C20" s="195"/>
      <c r="D20" s="195"/>
      <c r="E20" s="195"/>
      <c r="F20" s="196"/>
      <c r="G20" s="197"/>
      <c r="H20" s="197"/>
      <c r="I20" s="197"/>
      <c r="J20" s="198"/>
      <c r="K20" s="404"/>
      <c r="L20" s="405"/>
      <c r="M20" s="199"/>
      <c r="N20" s="199"/>
      <c r="O20" s="197"/>
      <c r="P20" s="197"/>
      <c r="Q20" s="197"/>
      <c r="R20" s="197"/>
      <c r="S20" s="74"/>
      <c r="T20" s="72"/>
      <c r="U20" s="200"/>
      <c r="V20" s="201"/>
      <c r="W20" s="202"/>
      <c r="X20" s="203"/>
      <c r="Y20" s="204"/>
      <c r="Z20" s="205"/>
      <c r="AA20" s="206"/>
      <c r="AB20" s="197"/>
      <c r="AC20" s="207"/>
      <c r="AD20" s="158"/>
    </row>
    <row r="21" spans="2:30" s="1" customFormat="1" ht="16.5" customHeight="1">
      <c r="B21" s="157"/>
      <c r="C21" s="208"/>
      <c r="D21" s="208"/>
      <c r="E21" s="208"/>
      <c r="F21" s="209"/>
      <c r="G21" s="210"/>
      <c r="H21" s="210"/>
      <c r="I21" s="210"/>
      <c r="J21" s="211"/>
      <c r="K21" s="423"/>
      <c r="L21" s="424"/>
      <c r="M21" s="212"/>
      <c r="N21" s="212"/>
      <c r="O21" s="210"/>
      <c r="P21" s="210"/>
      <c r="Q21" s="210"/>
      <c r="R21" s="210"/>
      <c r="S21" s="88"/>
      <c r="T21" s="86"/>
      <c r="U21" s="213"/>
      <c r="V21" s="214"/>
      <c r="W21" s="215"/>
      <c r="X21" s="216"/>
      <c r="Y21" s="217"/>
      <c r="Z21" s="218"/>
      <c r="AA21" s="219"/>
      <c r="AB21" s="210"/>
      <c r="AC21" s="220"/>
      <c r="AD21" s="158"/>
    </row>
    <row r="22" spans="2:30" s="1" customFormat="1" ht="16.5" customHeight="1">
      <c r="B22" s="157"/>
      <c r="C22" s="208">
        <v>53</v>
      </c>
      <c r="D22" s="208">
        <v>257695</v>
      </c>
      <c r="E22" s="208">
        <v>2558</v>
      </c>
      <c r="F22" s="77" t="s">
        <v>101</v>
      </c>
      <c r="G22" s="79" t="s">
        <v>102</v>
      </c>
      <c r="H22" s="221">
        <v>10</v>
      </c>
      <c r="I22" s="90" t="s">
        <v>166</v>
      </c>
      <c r="J22" s="223">
        <f aca="true" t="shared" si="0" ref="J22:J46">H22*$I$16</f>
        <v>7.43</v>
      </c>
      <c r="K22" s="423">
        <v>41306.44652777778</v>
      </c>
      <c r="L22" s="423">
        <v>41306.56736111111</v>
      </c>
      <c r="M22" s="224">
        <f aca="true" t="shared" si="1" ref="M22:M46">IF(F22="","",(L22-K22)*24)</f>
        <v>2.900000000023283</v>
      </c>
      <c r="N22" s="225">
        <f aca="true" t="shared" si="2" ref="N22:N46">IF(F22="","",ROUND((L22-K22)*24*60,0))</f>
        <v>174</v>
      </c>
      <c r="O22" s="226" t="s">
        <v>70</v>
      </c>
      <c r="P22" s="416" t="str">
        <f aca="true" t="shared" si="3" ref="P22:P46">IF(F22="","",IF(OR(O22="P",O22="RP"),"--","NO"))</f>
        <v>--</v>
      </c>
      <c r="Q22" s="416" t="s">
        <v>72</v>
      </c>
      <c r="R22" s="416" t="str">
        <f aca="true" t="shared" si="4" ref="R22:R46">IF(F22="","","NO")</f>
        <v>NO</v>
      </c>
      <c r="S22" s="105">
        <f aca="true" t="shared" si="5" ref="S22:S46">$I$17*IF(OR(O22="P",O22="RP"),0.1,1)*IF(R22="SI",1,0.1)</f>
        <v>0.6000000000000001</v>
      </c>
      <c r="T22" s="227">
        <f aca="true" t="shared" si="6" ref="T22:T46">IF(O22="P",J22*S22*ROUND(N22/60,2),"--")</f>
        <v>12.9282</v>
      </c>
      <c r="U22" s="228" t="str">
        <f aca="true" t="shared" si="7" ref="U22:U46">IF(O22="RP",J22*S22*ROUND(N22/60,2)*Q22/100,"--")</f>
        <v>--</v>
      </c>
      <c r="V22" s="229" t="str">
        <f aca="true" t="shared" si="8" ref="V22:V46">IF(AND(O22="F",P22="NO"),J22*S22,"--")</f>
        <v>--</v>
      </c>
      <c r="W22" s="230" t="str">
        <f aca="true" t="shared" si="9" ref="W22:W46">IF(O22="F",J22*S22*ROUND(N22/60,2),"--")</f>
        <v>--</v>
      </c>
      <c r="X22" s="231" t="str">
        <f aca="true" t="shared" si="10" ref="X22:X46">IF(AND(O22="R",P22="NO"),J22*S22*Q22/100,"--")</f>
        <v>--</v>
      </c>
      <c r="Y22" s="232" t="str">
        <f aca="true" t="shared" si="11" ref="Y22:Y46">IF(O22="R",J22*S22*ROUND(N22/60,2)*Q22/100,"--")</f>
        <v>--</v>
      </c>
      <c r="Z22" s="233" t="str">
        <f aca="true" t="shared" si="12" ref="Z22:Z46">IF(O22="RF",J22*S22*ROUND(N22/60,2),"--")</f>
        <v>--</v>
      </c>
      <c r="AA22" s="234" t="str">
        <f aca="true" t="shared" si="13" ref="AA22:AA46">IF(O22="RR",J22*S22*ROUND(N22/60,2)*Q22/100,"--")</f>
        <v>--</v>
      </c>
      <c r="AB22" s="416" t="s">
        <v>71</v>
      </c>
      <c r="AC22" s="235">
        <f aca="true" t="shared" si="14" ref="AC22:AC46">IF(F22="","",SUM(T22:AA22)*IF(AB22="SI",1,2)*IF(AND(Q22&lt;&gt;"",O22="RF"),Q22/100,1))</f>
        <v>12.9282</v>
      </c>
      <c r="AD22" s="236"/>
    </row>
    <row r="23" spans="2:30" s="1" customFormat="1" ht="16.5" customHeight="1">
      <c r="B23" s="157"/>
      <c r="C23" s="208">
        <v>54</v>
      </c>
      <c r="D23" s="208">
        <v>257697</v>
      </c>
      <c r="E23" s="208">
        <v>2407</v>
      </c>
      <c r="F23" s="77" t="s">
        <v>104</v>
      </c>
      <c r="G23" s="79" t="s">
        <v>102</v>
      </c>
      <c r="H23" s="221">
        <v>5</v>
      </c>
      <c r="I23" s="90" t="s">
        <v>106</v>
      </c>
      <c r="J23" s="223">
        <f t="shared" si="0"/>
        <v>3.715</v>
      </c>
      <c r="K23" s="423">
        <v>41307.26527777778</v>
      </c>
      <c r="L23" s="423">
        <v>41307.76875</v>
      </c>
      <c r="M23" s="224">
        <f t="shared" si="1"/>
        <v>12.083333333430346</v>
      </c>
      <c r="N23" s="225">
        <f t="shared" si="2"/>
        <v>725</v>
      </c>
      <c r="O23" s="226" t="s">
        <v>70</v>
      </c>
      <c r="P23" s="416" t="str">
        <f t="shared" si="3"/>
        <v>--</v>
      </c>
      <c r="Q23" s="416" t="s">
        <v>72</v>
      </c>
      <c r="R23" s="416" t="str">
        <f t="shared" si="4"/>
        <v>NO</v>
      </c>
      <c r="S23" s="105">
        <f t="shared" si="5"/>
        <v>0.6000000000000001</v>
      </c>
      <c r="T23" s="227">
        <f t="shared" si="6"/>
        <v>26.92632</v>
      </c>
      <c r="U23" s="228" t="str">
        <f t="shared" si="7"/>
        <v>--</v>
      </c>
      <c r="V23" s="229" t="str">
        <f t="shared" si="8"/>
        <v>--</v>
      </c>
      <c r="W23" s="230" t="str">
        <f t="shared" si="9"/>
        <v>--</v>
      </c>
      <c r="X23" s="231" t="str">
        <f t="shared" si="10"/>
        <v>--</v>
      </c>
      <c r="Y23" s="232" t="str">
        <f t="shared" si="11"/>
        <v>--</v>
      </c>
      <c r="Z23" s="233" t="str">
        <f t="shared" si="12"/>
        <v>--</v>
      </c>
      <c r="AA23" s="234" t="str">
        <f t="shared" si="13"/>
        <v>--</v>
      </c>
      <c r="AB23" s="416" t="s">
        <v>71</v>
      </c>
      <c r="AC23" s="235">
        <f t="shared" si="14"/>
        <v>26.92632</v>
      </c>
      <c r="AD23" s="158"/>
    </row>
    <row r="24" spans="2:30" s="1" customFormat="1" ht="16.5" customHeight="1">
      <c r="B24" s="157"/>
      <c r="C24" s="208">
        <v>55</v>
      </c>
      <c r="D24" s="208">
        <v>257802</v>
      </c>
      <c r="E24" s="208">
        <v>2187</v>
      </c>
      <c r="F24" s="77" t="s">
        <v>107</v>
      </c>
      <c r="G24" s="79" t="s">
        <v>102</v>
      </c>
      <c r="H24" s="221">
        <v>5</v>
      </c>
      <c r="I24" s="90" t="s">
        <v>108</v>
      </c>
      <c r="J24" s="223">
        <f t="shared" si="0"/>
        <v>3.715</v>
      </c>
      <c r="K24" s="423">
        <v>41311.33194444444</v>
      </c>
      <c r="L24" s="423">
        <v>41311.48819444444</v>
      </c>
      <c r="M24" s="224">
        <f t="shared" si="1"/>
        <v>3.75</v>
      </c>
      <c r="N24" s="225">
        <f t="shared" si="2"/>
        <v>225</v>
      </c>
      <c r="O24" s="226" t="s">
        <v>70</v>
      </c>
      <c r="P24" s="416" t="str">
        <f t="shared" si="3"/>
        <v>--</v>
      </c>
      <c r="Q24" s="416" t="s">
        <v>72</v>
      </c>
      <c r="R24" s="416" t="str">
        <f t="shared" si="4"/>
        <v>NO</v>
      </c>
      <c r="S24" s="105">
        <f t="shared" si="5"/>
        <v>0.6000000000000001</v>
      </c>
      <c r="T24" s="227">
        <f t="shared" si="6"/>
        <v>8.35875</v>
      </c>
      <c r="U24" s="228" t="str">
        <f t="shared" si="7"/>
        <v>--</v>
      </c>
      <c r="V24" s="229" t="str">
        <f t="shared" si="8"/>
        <v>--</v>
      </c>
      <c r="W24" s="230" t="str">
        <f t="shared" si="9"/>
        <v>--</v>
      </c>
      <c r="X24" s="231" t="str">
        <f t="shared" si="10"/>
        <v>--</v>
      </c>
      <c r="Y24" s="232" t="str">
        <f t="shared" si="11"/>
        <v>--</v>
      </c>
      <c r="Z24" s="233" t="str">
        <f t="shared" si="12"/>
        <v>--</v>
      </c>
      <c r="AA24" s="234" t="str">
        <f t="shared" si="13"/>
        <v>--</v>
      </c>
      <c r="AB24" s="416" t="s">
        <v>71</v>
      </c>
      <c r="AC24" s="235">
        <f t="shared" si="14"/>
        <v>8.35875</v>
      </c>
      <c r="AD24" s="158"/>
    </row>
    <row r="25" spans="2:30" s="1" customFormat="1" ht="16.5" customHeight="1">
      <c r="B25" s="157"/>
      <c r="C25" s="208">
        <v>56</v>
      </c>
      <c r="D25" s="208">
        <v>257803</v>
      </c>
      <c r="E25" s="208">
        <v>2186</v>
      </c>
      <c r="F25" s="77" t="s">
        <v>107</v>
      </c>
      <c r="G25" s="79" t="s">
        <v>109</v>
      </c>
      <c r="H25" s="221">
        <v>5</v>
      </c>
      <c r="I25" s="428" t="s">
        <v>167</v>
      </c>
      <c r="J25" s="223">
        <f t="shared" si="0"/>
        <v>3.715</v>
      </c>
      <c r="K25" s="423">
        <v>41311.35763888889</v>
      </c>
      <c r="L25" s="423">
        <v>41311.54236111111</v>
      </c>
      <c r="M25" s="224">
        <f t="shared" si="1"/>
        <v>4.433333333290648</v>
      </c>
      <c r="N25" s="225">
        <f t="shared" si="2"/>
        <v>266</v>
      </c>
      <c r="O25" s="226" t="s">
        <v>70</v>
      </c>
      <c r="P25" s="416" t="str">
        <f t="shared" si="3"/>
        <v>--</v>
      </c>
      <c r="Q25" s="416" t="s">
        <v>72</v>
      </c>
      <c r="R25" s="416" t="str">
        <f t="shared" si="4"/>
        <v>NO</v>
      </c>
      <c r="S25" s="105">
        <f t="shared" si="5"/>
        <v>0.6000000000000001</v>
      </c>
      <c r="T25" s="227">
        <f t="shared" si="6"/>
        <v>9.87447</v>
      </c>
      <c r="U25" s="228" t="str">
        <f t="shared" si="7"/>
        <v>--</v>
      </c>
      <c r="V25" s="229" t="str">
        <f t="shared" si="8"/>
        <v>--</v>
      </c>
      <c r="W25" s="230" t="str">
        <f t="shared" si="9"/>
        <v>--</v>
      </c>
      <c r="X25" s="231" t="str">
        <f t="shared" si="10"/>
        <v>--</v>
      </c>
      <c r="Y25" s="232" t="str">
        <f t="shared" si="11"/>
        <v>--</v>
      </c>
      <c r="Z25" s="233" t="str">
        <f t="shared" si="12"/>
        <v>--</v>
      </c>
      <c r="AA25" s="234" t="str">
        <f t="shared" si="13"/>
        <v>--</v>
      </c>
      <c r="AB25" s="416" t="s">
        <v>71</v>
      </c>
      <c r="AC25" s="235">
        <f t="shared" si="14"/>
        <v>9.87447</v>
      </c>
      <c r="AD25" s="158"/>
    </row>
    <row r="26" spans="2:30" s="1" customFormat="1" ht="16.5" customHeight="1">
      <c r="B26" s="157"/>
      <c r="C26" s="208">
        <v>57</v>
      </c>
      <c r="D26" s="208">
        <v>257806</v>
      </c>
      <c r="E26" s="208">
        <v>2649</v>
      </c>
      <c r="F26" s="77" t="s">
        <v>110</v>
      </c>
      <c r="G26" s="79" t="s">
        <v>105</v>
      </c>
      <c r="H26" s="221">
        <v>15</v>
      </c>
      <c r="I26" s="90" t="s">
        <v>103</v>
      </c>
      <c r="J26" s="223">
        <f t="shared" si="0"/>
        <v>11.145</v>
      </c>
      <c r="K26" s="423">
        <v>41311.364583333336</v>
      </c>
      <c r="L26" s="423">
        <v>41311.68263888889</v>
      </c>
      <c r="M26" s="224">
        <f t="shared" si="1"/>
        <v>7.633333333244082</v>
      </c>
      <c r="N26" s="225">
        <f t="shared" si="2"/>
        <v>458</v>
      </c>
      <c r="O26" s="226" t="s">
        <v>70</v>
      </c>
      <c r="P26" s="416" t="str">
        <f t="shared" si="3"/>
        <v>--</v>
      </c>
      <c r="Q26" s="416" t="s">
        <v>72</v>
      </c>
      <c r="R26" s="416" t="str">
        <f t="shared" si="4"/>
        <v>NO</v>
      </c>
      <c r="S26" s="105">
        <f t="shared" si="5"/>
        <v>0.6000000000000001</v>
      </c>
      <c r="T26" s="227">
        <f t="shared" si="6"/>
        <v>51.02181000000001</v>
      </c>
      <c r="U26" s="228" t="str">
        <f t="shared" si="7"/>
        <v>--</v>
      </c>
      <c r="V26" s="229" t="str">
        <f t="shared" si="8"/>
        <v>--</v>
      </c>
      <c r="W26" s="230" t="str">
        <f t="shared" si="9"/>
        <v>--</v>
      </c>
      <c r="X26" s="231" t="str">
        <f t="shared" si="10"/>
        <v>--</v>
      </c>
      <c r="Y26" s="232" t="str">
        <f t="shared" si="11"/>
        <v>--</v>
      </c>
      <c r="Z26" s="233" t="str">
        <f t="shared" si="12"/>
        <v>--</v>
      </c>
      <c r="AA26" s="234" t="str">
        <f t="shared" si="13"/>
        <v>--</v>
      </c>
      <c r="AB26" s="416" t="s">
        <v>71</v>
      </c>
      <c r="AC26" s="235">
        <f t="shared" si="14"/>
        <v>51.02181000000001</v>
      </c>
      <c r="AD26" s="158"/>
    </row>
    <row r="27" spans="2:30" s="1" customFormat="1" ht="16.5" customHeight="1">
      <c r="B27" s="157"/>
      <c r="C27" s="208">
        <v>58</v>
      </c>
      <c r="D27" s="208">
        <v>258007</v>
      </c>
      <c r="E27" s="208">
        <v>5261</v>
      </c>
      <c r="F27" s="77" t="s">
        <v>107</v>
      </c>
      <c r="G27" s="79" t="s">
        <v>168</v>
      </c>
      <c r="H27" s="427">
        <v>15</v>
      </c>
      <c r="I27" s="90" t="s">
        <v>169</v>
      </c>
      <c r="J27" s="223">
        <f t="shared" si="0"/>
        <v>11.145</v>
      </c>
      <c r="K27" s="423">
        <v>41319.42638888889</v>
      </c>
      <c r="L27" s="423">
        <v>41319.51666666667</v>
      </c>
      <c r="M27" s="224">
        <f t="shared" si="1"/>
        <v>2.166666666744277</v>
      </c>
      <c r="N27" s="225">
        <f t="shared" si="2"/>
        <v>130</v>
      </c>
      <c r="O27" s="226" t="s">
        <v>70</v>
      </c>
      <c r="P27" s="416" t="str">
        <f t="shared" si="3"/>
        <v>--</v>
      </c>
      <c r="Q27" s="416" t="s">
        <v>72</v>
      </c>
      <c r="R27" s="416" t="str">
        <f t="shared" si="4"/>
        <v>NO</v>
      </c>
      <c r="S27" s="105">
        <f t="shared" si="5"/>
        <v>0.6000000000000001</v>
      </c>
      <c r="T27" s="227">
        <f t="shared" si="6"/>
        <v>14.510790000000002</v>
      </c>
      <c r="U27" s="228" t="str">
        <f t="shared" si="7"/>
        <v>--</v>
      </c>
      <c r="V27" s="229" t="str">
        <f t="shared" si="8"/>
        <v>--</v>
      </c>
      <c r="W27" s="230" t="str">
        <f t="shared" si="9"/>
        <v>--</v>
      </c>
      <c r="X27" s="231" t="str">
        <f t="shared" si="10"/>
        <v>--</v>
      </c>
      <c r="Y27" s="232" t="str">
        <f t="shared" si="11"/>
        <v>--</v>
      </c>
      <c r="Z27" s="233" t="str">
        <f t="shared" si="12"/>
        <v>--</v>
      </c>
      <c r="AA27" s="234" t="str">
        <f t="shared" si="13"/>
        <v>--</v>
      </c>
      <c r="AB27" s="416" t="s">
        <v>71</v>
      </c>
      <c r="AC27" s="235">
        <f t="shared" si="14"/>
        <v>14.510790000000002</v>
      </c>
      <c r="AD27" s="158"/>
    </row>
    <row r="28" spans="2:30" s="1" customFormat="1" ht="16.5" customHeight="1">
      <c r="B28" s="157"/>
      <c r="C28" s="208">
        <v>59</v>
      </c>
      <c r="D28" s="208">
        <v>258010</v>
      </c>
      <c r="E28" s="208">
        <v>2558</v>
      </c>
      <c r="F28" s="77" t="s">
        <v>101</v>
      </c>
      <c r="G28" s="79" t="s">
        <v>102</v>
      </c>
      <c r="H28" s="221">
        <v>10</v>
      </c>
      <c r="I28" s="90" t="s">
        <v>166</v>
      </c>
      <c r="J28" s="223">
        <f t="shared" si="0"/>
        <v>7.43</v>
      </c>
      <c r="K28" s="423">
        <v>41320.334027777775</v>
      </c>
      <c r="L28" s="423">
        <v>41320.59305555555</v>
      </c>
      <c r="M28" s="224">
        <f t="shared" si="1"/>
        <v>6.216666666674428</v>
      </c>
      <c r="N28" s="225">
        <f t="shared" si="2"/>
        <v>373</v>
      </c>
      <c r="O28" s="226" t="s">
        <v>70</v>
      </c>
      <c r="P28" s="416" t="str">
        <f t="shared" si="3"/>
        <v>--</v>
      </c>
      <c r="Q28" s="416" t="s">
        <v>72</v>
      </c>
      <c r="R28" s="416" t="str">
        <f t="shared" si="4"/>
        <v>NO</v>
      </c>
      <c r="S28" s="105">
        <f t="shared" si="5"/>
        <v>0.6000000000000001</v>
      </c>
      <c r="T28" s="227">
        <f t="shared" si="6"/>
        <v>27.72876</v>
      </c>
      <c r="U28" s="228" t="str">
        <f t="shared" si="7"/>
        <v>--</v>
      </c>
      <c r="V28" s="229" t="str">
        <f t="shared" si="8"/>
        <v>--</v>
      </c>
      <c r="W28" s="230" t="str">
        <f t="shared" si="9"/>
        <v>--</v>
      </c>
      <c r="X28" s="231" t="str">
        <f t="shared" si="10"/>
        <v>--</v>
      </c>
      <c r="Y28" s="232" t="str">
        <f t="shared" si="11"/>
        <v>--</v>
      </c>
      <c r="Z28" s="233" t="str">
        <f t="shared" si="12"/>
        <v>--</v>
      </c>
      <c r="AA28" s="234" t="str">
        <f t="shared" si="13"/>
        <v>--</v>
      </c>
      <c r="AB28" s="416" t="s">
        <v>71</v>
      </c>
      <c r="AC28" s="235">
        <f t="shared" si="14"/>
        <v>27.72876</v>
      </c>
      <c r="AD28" s="158"/>
    </row>
    <row r="29" spans="2:30" s="1" customFormat="1" ht="16.5" customHeight="1">
      <c r="B29" s="157"/>
      <c r="C29" s="208">
        <v>60</v>
      </c>
      <c r="D29" s="208">
        <v>258017</v>
      </c>
      <c r="E29" s="208">
        <v>2297</v>
      </c>
      <c r="F29" s="77" t="s">
        <v>111</v>
      </c>
      <c r="G29" s="79" t="s">
        <v>112</v>
      </c>
      <c r="H29" s="221">
        <v>30</v>
      </c>
      <c r="I29" s="90" t="s">
        <v>103</v>
      </c>
      <c r="J29" s="223">
        <f t="shared" si="0"/>
        <v>22.29</v>
      </c>
      <c r="K29" s="423">
        <v>41321.339583333334</v>
      </c>
      <c r="L29" s="423">
        <v>41321.35208333333</v>
      </c>
      <c r="M29" s="224">
        <f t="shared" si="1"/>
        <v>0.2999999999301508</v>
      </c>
      <c r="N29" s="225">
        <f t="shared" si="2"/>
        <v>18</v>
      </c>
      <c r="O29" s="226" t="s">
        <v>70</v>
      </c>
      <c r="P29" s="416" t="str">
        <f t="shared" si="3"/>
        <v>--</v>
      </c>
      <c r="Q29" s="416" t="s">
        <v>72</v>
      </c>
      <c r="R29" s="416" t="str">
        <f t="shared" si="4"/>
        <v>NO</v>
      </c>
      <c r="S29" s="105">
        <f t="shared" si="5"/>
        <v>0.6000000000000001</v>
      </c>
      <c r="T29" s="227">
        <f t="shared" si="6"/>
        <v>4.012200000000001</v>
      </c>
      <c r="U29" s="228" t="str">
        <f t="shared" si="7"/>
        <v>--</v>
      </c>
      <c r="V29" s="229" t="str">
        <f t="shared" si="8"/>
        <v>--</v>
      </c>
      <c r="W29" s="230" t="str">
        <f t="shared" si="9"/>
        <v>--</v>
      </c>
      <c r="X29" s="231" t="str">
        <f t="shared" si="10"/>
        <v>--</v>
      </c>
      <c r="Y29" s="232" t="str">
        <f t="shared" si="11"/>
        <v>--</v>
      </c>
      <c r="Z29" s="233" t="str">
        <f t="shared" si="12"/>
        <v>--</v>
      </c>
      <c r="AA29" s="234" t="str">
        <f t="shared" si="13"/>
        <v>--</v>
      </c>
      <c r="AB29" s="416" t="s">
        <v>71</v>
      </c>
      <c r="AC29" s="235">
        <f t="shared" si="14"/>
        <v>4.012200000000001</v>
      </c>
      <c r="AD29" s="158"/>
    </row>
    <row r="30" spans="2:30" s="1" customFormat="1" ht="16.5" customHeight="1">
      <c r="B30" s="157"/>
      <c r="C30" s="208">
        <v>61</v>
      </c>
      <c r="D30" s="208">
        <v>258019</v>
      </c>
      <c r="E30" s="208">
        <v>2136</v>
      </c>
      <c r="F30" s="77" t="s">
        <v>113</v>
      </c>
      <c r="G30" s="79" t="s">
        <v>109</v>
      </c>
      <c r="H30" s="221">
        <v>10</v>
      </c>
      <c r="I30" s="90" t="s">
        <v>108</v>
      </c>
      <c r="J30" s="223">
        <f t="shared" si="0"/>
        <v>7.43</v>
      </c>
      <c r="K30" s="423">
        <v>41321.93958333333</v>
      </c>
      <c r="L30" s="423">
        <v>41322.03472222222</v>
      </c>
      <c r="M30" s="224">
        <f t="shared" si="1"/>
        <v>2.2833333332673647</v>
      </c>
      <c r="N30" s="225">
        <f t="shared" si="2"/>
        <v>137</v>
      </c>
      <c r="O30" s="226" t="s">
        <v>75</v>
      </c>
      <c r="P30" s="416" t="str">
        <f t="shared" si="3"/>
        <v>NO</v>
      </c>
      <c r="Q30" s="416" t="s">
        <v>72</v>
      </c>
      <c r="R30" s="416" t="s">
        <v>71</v>
      </c>
      <c r="S30" s="105">
        <f t="shared" si="5"/>
        <v>60</v>
      </c>
      <c r="T30" s="227" t="str">
        <f t="shared" si="6"/>
        <v>--</v>
      </c>
      <c r="U30" s="228" t="str">
        <f t="shared" si="7"/>
        <v>--</v>
      </c>
      <c r="V30" s="229">
        <f t="shared" si="8"/>
        <v>445.79999999999995</v>
      </c>
      <c r="W30" s="230">
        <f t="shared" si="9"/>
        <v>1016.4239999999999</v>
      </c>
      <c r="X30" s="231" t="str">
        <f t="shared" si="10"/>
        <v>--</v>
      </c>
      <c r="Y30" s="232" t="str">
        <f t="shared" si="11"/>
        <v>--</v>
      </c>
      <c r="Z30" s="233" t="str">
        <f t="shared" si="12"/>
        <v>--</v>
      </c>
      <c r="AA30" s="234" t="str">
        <f t="shared" si="13"/>
        <v>--</v>
      </c>
      <c r="AB30" s="416" t="s">
        <v>71</v>
      </c>
      <c r="AC30" s="235">
        <f t="shared" si="14"/>
        <v>1462.2239999999997</v>
      </c>
      <c r="AD30" s="158"/>
    </row>
    <row r="31" spans="2:30" s="1" customFormat="1" ht="16.5" customHeight="1">
      <c r="B31" s="157"/>
      <c r="C31" s="208">
        <v>62</v>
      </c>
      <c r="D31" s="208">
        <v>258022</v>
      </c>
      <c r="E31" s="208">
        <v>2489</v>
      </c>
      <c r="F31" s="77" t="s">
        <v>114</v>
      </c>
      <c r="G31" s="79" t="s">
        <v>102</v>
      </c>
      <c r="H31" s="221">
        <v>15</v>
      </c>
      <c r="I31" s="90" t="s">
        <v>103</v>
      </c>
      <c r="J31" s="223">
        <f t="shared" si="0"/>
        <v>11.145</v>
      </c>
      <c r="K31" s="423">
        <v>41322.27916666667</v>
      </c>
      <c r="L31" s="423">
        <v>41322.396527777775</v>
      </c>
      <c r="M31" s="224">
        <f t="shared" si="1"/>
        <v>2.816666666592937</v>
      </c>
      <c r="N31" s="225">
        <f t="shared" si="2"/>
        <v>169</v>
      </c>
      <c r="O31" s="226" t="s">
        <v>75</v>
      </c>
      <c r="P31" s="416" t="str">
        <f t="shared" si="3"/>
        <v>NO</v>
      </c>
      <c r="Q31" s="416" t="s">
        <v>72</v>
      </c>
      <c r="R31" s="416" t="str">
        <f t="shared" si="4"/>
        <v>NO</v>
      </c>
      <c r="S31" s="105">
        <f t="shared" si="5"/>
        <v>6</v>
      </c>
      <c r="T31" s="227" t="str">
        <f t="shared" si="6"/>
        <v>--</v>
      </c>
      <c r="U31" s="228" t="str">
        <f t="shared" si="7"/>
        <v>--</v>
      </c>
      <c r="V31" s="229">
        <f t="shared" si="8"/>
        <v>66.87</v>
      </c>
      <c r="W31" s="230">
        <f t="shared" si="9"/>
        <v>188.5734</v>
      </c>
      <c r="X31" s="231" t="str">
        <f t="shared" si="10"/>
        <v>--</v>
      </c>
      <c r="Y31" s="232" t="str">
        <f t="shared" si="11"/>
        <v>--</v>
      </c>
      <c r="Z31" s="233" t="str">
        <f t="shared" si="12"/>
        <v>--</v>
      </c>
      <c r="AA31" s="234" t="str">
        <f t="shared" si="13"/>
        <v>--</v>
      </c>
      <c r="AB31" s="416" t="s">
        <v>71</v>
      </c>
      <c r="AC31" s="235">
        <f t="shared" si="14"/>
        <v>255.4434</v>
      </c>
      <c r="AD31" s="158"/>
    </row>
    <row r="32" spans="2:30" s="1" customFormat="1" ht="16.5" customHeight="1">
      <c r="B32" s="157"/>
      <c r="C32" s="208">
        <v>63</v>
      </c>
      <c r="D32" s="208">
        <v>258026</v>
      </c>
      <c r="E32" s="208">
        <v>2065</v>
      </c>
      <c r="F32" s="77" t="s">
        <v>115</v>
      </c>
      <c r="G32" s="79" t="s">
        <v>105</v>
      </c>
      <c r="H32" s="221">
        <v>15</v>
      </c>
      <c r="I32" s="90" t="s">
        <v>103</v>
      </c>
      <c r="J32" s="223">
        <f t="shared" si="0"/>
        <v>11.145</v>
      </c>
      <c r="K32" s="423">
        <v>41322.37777777778</v>
      </c>
      <c r="L32" s="423">
        <v>41322.38263888889</v>
      </c>
      <c r="M32" s="224">
        <f t="shared" si="1"/>
        <v>0.11666666669771075</v>
      </c>
      <c r="N32" s="225">
        <f t="shared" si="2"/>
        <v>7</v>
      </c>
      <c r="O32" s="226" t="s">
        <v>75</v>
      </c>
      <c r="P32" s="416" t="s">
        <v>71</v>
      </c>
      <c r="Q32" s="416" t="s">
        <v>72</v>
      </c>
      <c r="R32" s="416" t="str">
        <f t="shared" si="4"/>
        <v>NO</v>
      </c>
      <c r="S32" s="105">
        <f t="shared" si="5"/>
        <v>6</v>
      </c>
      <c r="T32" s="227" t="str">
        <f t="shared" si="6"/>
        <v>--</v>
      </c>
      <c r="U32" s="228" t="str">
        <f t="shared" si="7"/>
        <v>--</v>
      </c>
      <c r="V32" s="229" t="str">
        <f t="shared" si="8"/>
        <v>--</v>
      </c>
      <c r="W32" s="230">
        <f t="shared" si="9"/>
        <v>8.0244</v>
      </c>
      <c r="X32" s="231" t="str">
        <f t="shared" si="10"/>
        <v>--</v>
      </c>
      <c r="Y32" s="232" t="str">
        <f t="shared" si="11"/>
        <v>--</v>
      </c>
      <c r="Z32" s="233" t="str">
        <f t="shared" si="12"/>
        <v>--</v>
      </c>
      <c r="AA32" s="234" t="str">
        <f t="shared" si="13"/>
        <v>--</v>
      </c>
      <c r="AB32" s="416" t="s">
        <v>71</v>
      </c>
      <c r="AC32" s="235">
        <f t="shared" si="14"/>
        <v>8.0244</v>
      </c>
      <c r="AD32" s="158"/>
    </row>
    <row r="33" spans="2:30" s="1" customFormat="1" ht="16.5" customHeight="1">
      <c r="B33" s="157"/>
      <c r="C33" s="208">
        <v>64</v>
      </c>
      <c r="D33" s="208">
        <v>258027</v>
      </c>
      <c r="E33" s="208">
        <v>4280</v>
      </c>
      <c r="F33" s="77" t="s">
        <v>116</v>
      </c>
      <c r="G33" s="79" t="s">
        <v>117</v>
      </c>
      <c r="H33" s="221">
        <v>30</v>
      </c>
      <c r="I33" s="90" t="s">
        <v>103</v>
      </c>
      <c r="J33" s="223">
        <f t="shared" si="0"/>
        <v>22.29</v>
      </c>
      <c r="K33" s="423">
        <v>41322.402083333334</v>
      </c>
      <c r="L33" s="423">
        <v>41322.54652777778</v>
      </c>
      <c r="M33" s="224">
        <f t="shared" si="1"/>
        <v>3.46666666661622</v>
      </c>
      <c r="N33" s="225">
        <f t="shared" si="2"/>
        <v>208</v>
      </c>
      <c r="O33" s="226" t="s">
        <v>70</v>
      </c>
      <c r="P33" s="416" t="str">
        <f t="shared" si="3"/>
        <v>--</v>
      </c>
      <c r="Q33" s="416" t="s">
        <v>72</v>
      </c>
      <c r="R33" s="416" t="str">
        <f t="shared" si="4"/>
        <v>NO</v>
      </c>
      <c r="S33" s="105">
        <f t="shared" si="5"/>
        <v>0.6000000000000001</v>
      </c>
      <c r="T33" s="227">
        <f t="shared" si="6"/>
        <v>46.40778000000001</v>
      </c>
      <c r="U33" s="228" t="str">
        <f t="shared" si="7"/>
        <v>--</v>
      </c>
      <c r="V33" s="229" t="str">
        <f t="shared" si="8"/>
        <v>--</v>
      </c>
      <c r="W33" s="230" t="str">
        <f t="shared" si="9"/>
        <v>--</v>
      </c>
      <c r="X33" s="231" t="str">
        <f t="shared" si="10"/>
        <v>--</v>
      </c>
      <c r="Y33" s="232" t="str">
        <f t="shared" si="11"/>
        <v>--</v>
      </c>
      <c r="Z33" s="233" t="str">
        <f t="shared" si="12"/>
        <v>--</v>
      </c>
      <c r="AA33" s="234" t="str">
        <f t="shared" si="13"/>
        <v>--</v>
      </c>
      <c r="AB33" s="416" t="s">
        <v>71</v>
      </c>
      <c r="AC33" s="235">
        <f t="shared" si="14"/>
        <v>46.40778000000001</v>
      </c>
      <c r="AD33" s="158"/>
    </row>
    <row r="34" spans="2:30" s="1" customFormat="1" ht="16.5" customHeight="1">
      <c r="B34" s="157"/>
      <c r="C34" s="208">
        <v>65</v>
      </c>
      <c r="D34" s="208">
        <v>258028</v>
      </c>
      <c r="E34" s="208">
        <v>4679</v>
      </c>
      <c r="F34" s="77" t="s">
        <v>118</v>
      </c>
      <c r="G34" s="79" t="s">
        <v>109</v>
      </c>
      <c r="H34" s="221">
        <v>30</v>
      </c>
      <c r="I34" s="90" t="s">
        <v>103</v>
      </c>
      <c r="J34" s="223">
        <f t="shared" si="0"/>
        <v>22.29</v>
      </c>
      <c r="K34" s="423">
        <v>41322.74513888889</v>
      </c>
      <c r="L34" s="423">
        <v>41322.774305555555</v>
      </c>
      <c r="M34" s="224">
        <f t="shared" si="1"/>
        <v>0.7000000000116415</v>
      </c>
      <c r="N34" s="225">
        <f t="shared" si="2"/>
        <v>42</v>
      </c>
      <c r="O34" s="226" t="s">
        <v>75</v>
      </c>
      <c r="P34" s="416" t="str">
        <f t="shared" si="3"/>
        <v>NO</v>
      </c>
      <c r="Q34" s="416" t="s">
        <v>72</v>
      </c>
      <c r="R34" s="416" t="s">
        <v>71</v>
      </c>
      <c r="S34" s="105">
        <f t="shared" si="5"/>
        <v>60</v>
      </c>
      <c r="T34" s="227" t="str">
        <f t="shared" si="6"/>
        <v>--</v>
      </c>
      <c r="U34" s="228" t="str">
        <f t="shared" si="7"/>
        <v>--</v>
      </c>
      <c r="V34" s="229">
        <f t="shared" si="8"/>
        <v>1337.3999999999999</v>
      </c>
      <c r="W34" s="230">
        <f t="shared" si="9"/>
        <v>936.1799999999998</v>
      </c>
      <c r="X34" s="231" t="str">
        <f t="shared" si="10"/>
        <v>--</v>
      </c>
      <c r="Y34" s="232" t="str">
        <f t="shared" si="11"/>
        <v>--</v>
      </c>
      <c r="Z34" s="233" t="str">
        <f t="shared" si="12"/>
        <v>--</v>
      </c>
      <c r="AA34" s="234" t="str">
        <f t="shared" si="13"/>
        <v>--</v>
      </c>
      <c r="AB34" s="416" t="s">
        <v>71</v>
      </c>
      <c r="AC34" s="235">
        <f t="shared" si="14"/>
        <v>2273.58</v>
      </c>
      <c r="AD34" s="158"/>
    </row>
    <row r="35" spans="2:30" s="1" customFormat="1" ht="16.5" customHeight="1">
      <c r="B35" s="157"/>
      <c r="C35" s="208">
        <v>66</v>
      </c>
      <c r="D35" s="208">
        <v>258032</v>
      </c>
      <c r="E35" s="208">
        <v>2065</v>
      </c>
      <c r="F35" s="77" t="s">
        <v>115</v>
      </c>
      <c r="G35" s="79" t="s">
        <v>105</v>
      </c>
      <c r="H35" s="221">
        <v>15</v>
      </c>
      <c r="I35" s="90" t="s">
        <v>103</v>
      </c>
      <c r="J35" s="223">
        <f t="shared" si="0"/>
        <v>11.145</v>
      </c>
      <c r="K35" s="423">
        <v>41322.80972222222</v>
      </c>
      <c r="L35" s="423">
        <v>41322.816666666666</v>
      </c>
      <c r="M35" s="224">
        <f t="shared" si="1"/>
        <v>0.16666666668606922</v>
      </c>
      <c r="N35" s="225">
        <f t="shared" si="2"/>
        <v>10</v>
      </c>
      <c r="O35" s="226" t="s">
        <v>75</v>
      </c>
      <c r="P35" s="416" t="s">
        <v>71</v>
      </c>
      <c r="Q35" s="416" t="s">
        <v>72</v>
      </c>
      <c r="R35" s="416" t="str">
        <f t="shared" si="4"/>
        <v>NO</v>
      </c>
      <c r="S35" s="105">
        <f t="shared" si="5"/>
        <v>6</v>
      </c>
      <c r="T35" s="227" t="str">
        <f t="shared" si="6"/>
        <v>--</v>
      </c>
      <c r="U35" s="228" t="str">
        <f t="shared" si="7"/>
        <v>--</v>
      </c>
      <c r="V35" s="229" t="str">
        <f t="shared" si="8"/>
        <v>--</v>
      </c>
      <c r="W35" s="230">
        <f t="shared" si="9"/>
        <v>11.367900000000002</v>
      </c>
      <c r="X35" s="231" t="str">
        <f t="shared" si="10"/>
        <v>--</v>
      </c>
      <c r="Y35" s="232" t="str">
        <f t="shared" si="11"/>
        <v>--</v>
      </c>
      <c r="Z35" s="233" t="str">
        <f t="shared" si="12"/>
        <v>--</v>
      </c>
      <c r="AA35" s="234" t="str">
        <f t="shared" si="13"/>
        <v>--</v>
      </c>
      <c r="AB35" s="416" t="s">
        <v>71</v>
      </c>
      <c r="AC35" s="235">
        <f t="shared" si="14"/>
        <v>11.367900000000002</v>
      </c>
      <c r="AD35" s="158"/>
    </row>
    <row r="36" spans="2:30" s="1" customFormat="1" ht="16.5" customHeight="1">
      <c r="B36" s="157"/>
      <c r="C36" s="208">
        <v>67</v>
      </c>
      <c r="D36" s="208">
        <v>258204</v>
      </c>
      <c r="E36" s="208">
        <v>2136</v>
      </c>
      <c r="F36" s="77" t="s">
        <v>113</v>
      </c>
      <c r="G36" s="79" t="s">
        <v>109</v>
      </c>
      <c r="H36" s="221">
        <v>10</v>
      </c>
      <c r="I36" s="90" t="s">
        <v>108</v>
      </c>
      <c r="J36" s="223">
        <f t="shared" si="0"/>
        <v>7.43</v>
      </c>
      <c r="K36" s="423">
        <v>41325.29722222222</v>
      </c>
      <c r="L36" s="423">
        <v>41325.40069444444</v>
      </c>
      <c r="M36" s="224">
        <f t="shared" si="1"/>
        <v>2.4833333332207985</v>
      </c>
      <c r="N36" s="225">
        <f t="shared" si="2"/>
        <v>149</v>
      </c>
      <c r="O36" s="226" t="s">
        <v>70</v>
      </c>
      <c r="P36" s="416" t="str">
        <f t="shared" si="3"/>
        <v>--</v>
      </c>
      <c r="Q36" s="416" t="s">
        <v>72</v>
      </c>
      <c r="R36" s="416" t="str">
        <f t="shared" si="4"/>
        <v>NO</v>
      </c>
      <c r="S36" s="105">
        <f t="shared" si="5"/>
        <v>0.6000000000000001</v>
      </c>
      <c r="T36" s="227">
        <f t="shared" si="6"/>
        <v>11.05584</v>
      </c>
      <c r="U36" s="228" t="str">
        <f t="shared" si="7"/>
        <v>--</v>
      </c>
      <c r="V36" s="229" t="str">
        <f t="shared" si="8"/>
        <v>--</v>
      </c>
      <c r="W36" s="230" t="str">
        <f t="shared" si="9"/>
        <v>--</v>
      </c>
      <c r="X36" s="231" t="str">
        <f t="shared" si="10"/>
        <v>--</v>
      </c>
      <c r="Y36" s="232" t="str">
        <f t="shared" si="11"/>
        <v>--</v>
      </c>
      <c r="Z36" s="233" t="str">
        <f t="shared" si="12"/>
        <v>--</v>
      </c>
      <c r="AA36" s="234" t="str">
        <f t="shared" si="13"/>
        <v>--</v>
      </c>
      <c r="AB36" s="416" t="s">
        <v>71</v>
      </c>
      <c r="AC36" s="235">
        <f t="shared" si="14"/>
        <v>11.05584</v>
      </c>
      <c r="AD36" s="158"/>
    </row>
    <row r="37" spans="2:30" s="1" customFormat="1" ht="16.5" customHeight="1">
      <c r="B37" s="157"/>
      <c r="C37" s="208">
        <v>68</v>
      </c>
      <c r="D37" s="208">
        <v>258206</v>
      </c>
      <c r="E37" s="208">
        <v>2489</v>
      </c>
      <c r="F37" s="77" t="s">
        <v>114</v>
      </c>
      <c r="G37" s="79" t="s">
        <v>102</v>
      </c>
      <c r="H37" s="221">
        <v>15</v>
      </c>
      <c r="I37" s="90" t="s">
        <v>103</v>
      </c>
      <c r="J37" s="223">
        <f t="shared" si="0"/>
        <v>11.145</v>
      </c>
      <c r="K37" s="423">
        <v>41326.37430555555</v>
      </c>
      <c r="L37" s="423">
        <v>41326.44513888889</v>
      </c>
      <c r="M37" s="224">
        <f t="shared" si="1"/>
        <v>1.7000000001280569</v>
      </c>
      <c r="N37" s="225">
        <f t="shared" si="2"/>
        <v>102</v>
      </c>
      <c r="O37" s="226" t="s">
        <v>70</v>
      </c>
      <c r="P37" s="416" t="str">
        <f t="shared" si="3"/>
        <v>--</v>
      </c>
      <c r="Q37" s="416" t="s">
        <v>72</v>
      </c>
      <c r="R37" s="416" t="str">
        <f t="shared" si="4"/>
        <v>NO</v>
      </c>
      <c r="S37" s="105">
        <f t="shared" si="5"/>
        <v>0.6000000000000001</v>
      </c>
      <c r="T37" s="227">
        <f t="shared" si="6"/>
        <v>11.367900000000002</v>
      </c>
      <c r="U37" s="228" t="str">
        <f t="shared" si="7"/>
        <v>--</v>
      </c>
      <c r="V37" s="229" t="str">
        <f t="shared" si="8"/>
        <v>--</v>
      </c>
      <c r="W37" s="230" t="str">
        <f t="shared" si="9"/>
        <v>--</v>
      </c>
      <c r="X37" s="231" t="str">
        <f t="shared" si="10"/>
        <v>--</v>
      </c>
      <c r="Y37" s="232" t="str">
        <f t="shared" si="11"/>
        <v>--</v>
      </c>
      <c r="Z37" s="233" t="str">
        <f t="shared" si="12"/>
        <v>--</v>
      </c>
      <c r="AA37" s="234" t="str">
        <f t="shared" si="13"/>
        <v>--</v>
      </c>
      <c r="AB37" s="416" t="s">
        <v>71</v>
      </c>
      <c r="AC37" s="235">
        <f t="shared" si="14"/>
        <v>11.367900000000002</v>
      </c>
      <c r="AD37" s="158"/>
    </row>
    <row r="38" spans="2:30" s="1" customFormat="1" ht="16.5" customHeight="1">
      <c r="B38" s="157"/>
      <c r="C38" s="208">
        <v>69</v>
      </c>
      <c r="D38" s="208">
        <v>258209</v>
      </c>
      <c r="E38" s="208">
        <v>2065</v>
      </c>
      <c r="F38" s="77" t="s">
        <v>115</v>
      </c>
      <c r="G38" s="79" t="s">
        <v>105</v>
      </c>
      <c r="H38" s="221">
        <v>15</v>
      </c>
      <c r="I38" s="90" t="s">
        <v>103</v>
      </c>
      <c r="J38" s="223">
        <f t="shared" si="0"/>
        <v>11.145</v>
      </c>
      <c r="K38" s="423">
        <v>41327.325</v>
      </c>
      <c r="L38" s="423">
        <v>41327.572916666664</v>
      </c>
      <c r="M38" s="224">
        <f t="shared" si="1"/>
        <v>5.9500000000116415</v>
      </c>
      <c r="N38" s="225">
        <f t="shared" si="2"/>
        <v>357</v>
      </c>
      <c r="O38" s="226" t="s">
        <v>70</v>
      </c>
      <c r="P38" s="416" t="str">
        <f t="shared" si="3"/>
        <v>--</v>
      </c>
      <c r="Q38" s="416" t="s">
        <v>72</v>
      </c>
      <c r="R38" s="416" t="str">
        <f t="shared" si="4"/>
        <v>NO</v>
      </c>
      <c r="S38" s="105">
        <f t="shared" si="5"/>
        <v>0.6000000000000001</v>
      </c>
      <c r="T38" s="227">
        <f t="shared" si="6"/>
        <v>39.787650000000006</v>
      </c>
      <c r="U38" s="228" t="str">
        <f t="shared" si="7"/>
        <v>--</v>
      </c>
      <c r="V38" s="229" t="str">
        <f t="shared" si="8"/>
        <v>--</v>
      </c>
      <c r="W38" s="230" t="str">
        <f t="shared" si="9"/>
        <v>--</v>
      </c>
      <c r="X38" s="231" t="str">
        <f t="shared" si="10"/>
        <v>--</v>
      </c>
      <c r="Y38" s="232" t="str">
        <f t="shared" si="11"/>
        <v>--</v>
      </c>
      <c r="Z38" s="233" t="str">
        <f t="shared" si="12"/>
        <v>--</v>
      </c>
      <c r="AA38" s="234" t="str">
        <f t="shared" si="13"/>
        <v>--</v>
      </c>
      <c r="AB38" s="416" t="s">
        <v>71</v>
      </c>
      <c r="AC38" s="235">
        <f t="shared" si="14"/>
        <v>39.787650000000006</v>
      </c>
      <c r="AD38" s="158"/>
    </row>
    <row r="39" spans="2:30" s="1" customFormat="1" ht="16.5" customHeight="1">
      <c r="B39" s="157"/>
      <c r="C39" s="208">
        <v>70</v>
      </c>
      <c r="D39" s="208">
        <v>258217</v>
      </c>
      <c r="E39" s="208">
        <v>2065</v>
      </c>
      <c r="F39" s="77" t="s">
        <v>115</v>
      </c>
      <c r="G39" s="79" t="s">
        <v>105</v>
      </c>
      <c r="H39" s="221">
        <v>15</v>
      </c>
      <c r="I39" s="90" t="s">
        <v>103</v>
      </c>
      <c r="J39" s="223">
        <f t="shared" si="0"/>
        <v>11.145</v>
      </c>
      <c r="K39" s="423">
        <v>41329.433333333334</v>
      </c>
      <c r="L39" s="423">
        <v>41329.43958333333</v>
      </c>
      <c r="M39" s="224">
        <f t="shared" si="1"/>
        <v>0.1499999999650754</v>
      </c>
      <c r="N39" s="225">
        <f t="shared" si="2"/>
        <v>9</v>
      </c>
      <c r="O39" s="226" t="s">
        <v>70</v>
      </c>
      <c r="P39" s="416" t="str">
        <f t="shared" si="3"/>
        <v>--</v>
      </c>
      <c r="Q39" s="416" t="s">
        <v>72</v>
      </c>
      <c r="R39" s="416" t="str">
        <f t="shared" si="4"/>
        <v>NO</v>
      </c>
      <c r="S39" s="105">
        <f t="shared" si="5"/>
        <v>0.6000000000000001</v>
      </c>
      <c r="T39" s="227">
        <f t="shared" si="6"/>
        <v>1.0030500000000002</v>
      </c>
      <c r="U39" s="228" t="str">
        <f t="shared" si="7"/>
        <v>--</v>
      </c>
      <c r="V39" s="229" t="str">
        <f t="shared" si="8"/>
        <v>--</v>
      </c>
      <c r="W39" s="230" t="str">
        <f t="shared" si="9"/>
        <v>--</v>
      </c>
      <c r="X39" s="231" t="str">
        <f t="shared" si="10"/>
        <v>--</v>
      </c>
      <c r="Y39" s="232" t="str">
        <f t="shared" si="11"/>
        <v>--</v>
      </c>
      <c r="Z39" s="233" t="str">
        <f t="shared" si="12"/>
        <v>--</v>
      </c>
      <c r="AA39" s="234" t="str">
        <f t="shared" si="13"/>
        <v>--</v>
      </c>
      <c r="AB39" s="416" t="s">
        <v>71</v>
      </c>
      <c r="AC39" s="235">
        <f t="shared" si="14"/>
        <v>1.0030500000000002</v>
      </c>
      <c r="AD39" s="158"/>
    </row>
    <row r="40" spans="2:30" s="1" customFormat="1" ht="16.5" customHeight="1">
      <c r="B40" s="157"/>
      <c r="C40" s="208">
        <v>71</v>
      </c>
      <c r="D40" s="208">
        <v>258221</v>
      </c>
      <c r="E40" s="208">
        <v>3606</v>
      </c>
      <c r="F40" s="77" t="s">
        <v>119</v>
      </c>
      <c r="G40" s="79" t="s">
        <v>102</v>
      </c>
      <c r="H40" s="221">
        <v>30</v>
      </c>
      <c r="I40" s="90" t="s">
        <v>103</v>
      </c>
      <c r="J40" s="223">
        <f t="shared" si="0"/>
        <v>22.29</v>
      </c>
      <c r="K40" s="423">
        <v>41329.63680555556</v>
      </c>
      <c r="L40" s="423">
        <v>41329.75347222222</v>
      </c>
      <c r="M40" s="224">
        <f t="shared" si="1"/>
        <v>2.799999999871943</v>
      </c>
      <c r="N40" s="225">
        <f t="shared" si="2"/>
        <v>168</v>
      </c>
      <c r="O40" s="226" t="s">
        <v>75</v>
      </c>
      <c r="P40" s="416" t="str">
        <f t="shared" si="3"/>
        <v>NO</v>
      </c>
      <c r="Q40" s="416" t="s">
        <v>72</v>
      </c>
      <c r="R40" s="416" t="s">
        <v>71</v>
      </c>
      <c r="S40" s="105">
        <f t="shared" si="5"/>
        <v>60</v>
      </c>
      <c r="T40" s="227" t="str">
        <f t="shared" si="6"/>
        <v>--</v>
      </c>
      <c r="U40" s="228" t="str">
        <f t="shared" si="7"/>
        <v>--</v>
      </c>
      <c r="V40" s="229">
        <f t="shared" si="8"/>
        <v>1337.3999999999999</v>
      </c>
      <c r="W40" s="230">
        <f t="shared" si="9"/>
        <v>3744.7199999999993</v>
      </c>
      <c r="X40" s="231" t="str">
        <f t="shared" si="10"/>
        <v>--</v>
      </c>
      <c r="Y40" s="232" t="str">
        <f t="shared" si="11"/>
        <v>--</v>
      </c>
      <c r="Z40" s="233" t="str">
        <f t="shared" si="12"/>
        <v>--</v>
      </c>
      <c r="AA40" s="234" t="str">
        <f t="shared" si="13"/>
        <v>--</v>
      </c>
      <c r="AB40" s="416" t="s">
        <v>71</v>
      </c>
      <c r="AC40" s="235">
        <f t="shared" si="14"/>
        <v>5082.119999999999</v>
      </c>
      <c r="AD40" s="236"/>
    </row>
    <row r="41" spans="2:30" s="1" customFormat="1" ht="16.5" customHeight="1">
      <c r="B41" s="157"/>
      <c r="C41" s="208">
        <v>72</v>
      </c>
      <c r="D41" s="208">
        <v>258278</v>
      </c>
      <c r="E41" s="208">
        <v>2517</v>
      </c>
      <c r="F41" s="77" t="s">
        <v>120</v>
      </c>
      <c r="G41" s="79" t="s">
        <v>109</v>
      </c>
      <c r="H41" s="221">
        <v>15</v>
      </c>
      <c r="I41" s="90" t="s">
        <v>103</v>
      </c>
      <c r="J41" s="223">
        <f t="shared" si="0"/>
        <v>11.145</v>
      </c>
      <c r="K41" s="423">
        <v>41330.39444444444</v>
      </c>
      <c r="L41" s="423">
        <v>41330.63958333333</v>
      </c>
      <c r="M41" s="224">
        <f t="shared" si="1"/>
        <v>5.883333333302289</v>
      </c>
      <c r="N41" s="225">
        <f t="shared" si="2"/>
        <v>353</v>
      </c>
      <c r="O41" s="226" t="s">
        <v>70</v>
      </c>
      <c r="P41" s="416" t="str">
        <f t="shared" si="3"/>
        <v>--</v>
      </c>
      <c r="Q41" s="416" t="s">
        <v>72</v>
      </c>
      <c r="R41" s="416" t="str">
        <f>IF(F41="","","NO")</f>
        <v>NO</v>
      </c>
      <c r="S41" s="105">
        <f t="shared" si="5"/>
        <v>0.6000000000000001</v>
      </c>
      <c r="T41" s="227">
        <f t="shared" si="6"/>
        <v>39.31956</v>
      </c>
      <c r="U41" s="228" t="str">
        <f t="shared" si="7"/>
        <v>--</v>
      </c>
      <c r="V41" s="229" t="str">
        <f t="shared" si="8"/>
        <v>--</v>
      </c>
      <c r="W41" s="230" t="str">
        <f t="shared" si="9"/>
        <v>--</v>
      </c>
      <c r="X41" s="231" t="str">
        <f t="shared" si="10"/>
        <v>--</v>
      </c>
      <c r="Y41" s="232" t="str">
        <f t="shared" si="11"/>
        <v>--</v>
      </c>
      <c r="Z41" s="233" t="str">
        <f t="shared" si="12"/>
        <v>--</v>
      </c>
      <c r="AA41" s="234" t="str">
        <f t="shared" si="13"/>
        <v>--</v>
      </c>
      <c r="AB41" s="416" t="s">
        <v>71</v>
      </c>
      <c r="AC41" s="235">
        <f t="shared" si="14"/>
        <v>39.31956</v>
      </c>
      <c r="AD41" s="236"/>
    </row>
    <row r="42" spans="2:30" s="1" customFormat="1" ht="16.5" customHeight="1">
      <c r="B42" s="157"/>
      <c r="C42" s="208" t="s">
        <v>179</v>
      </c>
      <c r="D42" s="208">
        <v>258283</v>
      </c>
      <c r="E42" s="208">
        <v>2069</v>
      </c>
      <c r="F42" s="77" t="s">
        <v>121</v>
      </c>
      <c r="G42" s="79" t="s">
        <v>122</v>
      </c>
      <c r="H42" s="221">
        <v>150</v>
      </c>
      <c r="I42" s="90" t="s">
        <v>123</v>
      </c>
      <c r="J42" s="223">
        <f t="shared" si="0"/>
        <v>111.45</v>
      </c>
      <c r="K42" s="423">
        <v>41332.146527777775</v>
      </c>
      <c r="L42" s="423">
        <v>41332.22361111111</v>
      </c>
      <c r="M42" s="224">
        <f t="shared" si="1"/>
        <v>1.8500000000931323</v>
      </c>
      <c r="N42" s="225">
        <f t="shared" si="2"/>
        <v>111</v>
      </c>
      <c r="O42" s="226" t="s">
        <v>70</v>
      </c>
      <c r="P42" s="416" t="str">
        <f t="shared" si="3"/>
        <v>--</v>
      </c>
      <c r="Q42" s="416" t="s">
        <v>72</v>
      </c>
      <c r="R42" s="416" t="str">
        <f>IF(F42="","","NO")</f>
        <v>NO</v>
      </c>
      <c r="S42" s="105">
        <f t="shared" si="5"/>
        <v>0.6000000000000001</v>
      </c>
      <c r="T42" s="227">
        <f t="shared" si="6"/>
        <v>123.70950000000002</v>
      </c>
      <c r="U42" s="228" t="str">
        <f t="shared" si="7"/>
        <v>--</v>
      </c>
      <c r="V42" s="229" t="str">
        <f t="shared" si="8"/>
        <v>--</v>
      </c>
      <c r="W42" s="230" t="str">
        <f t="shared" si="9"/>
        <v>--</v>
      </c>
      <c r="X42" s="231" t="str">
        <f t="shared" si="10"/>
        <v>--</v>
      </c>
      <c r="Y42" s="232" t="str">
        <f t="shared" si="11"/>
        <v>--</v>
      </c>
      <c r="Z42" s="233" t="str">
        <f t="shared" si="12"/>
        <v>--</v>
      </c>
      <c r="AA42" s="234" t="str">
        <f t="shared" si="13"/>
        <v>--</v>
      </c>
      <c r="AB42" s="416" t="s">
        <v>71</v>
      </c>
      <c r="AC42" s="235">
        <v>0</v>
      </c>
      <c r="AD42" s="158"/>
    </row>
    <row r="43" spans="2:30" s="1" customFormat="1" ht="16.5" customHeight="1">
      <c r="B43" s="157"/>
      <c r="C43" s="208">
        <v>74</v>
      </c>
      <c r="D43" s="208">
        <v>258287</v>
      </c>
      <c r="E43" s="208">
        <v>2517</v>
      </c>
      <c r="F43" s="77" t="s">
        <v>120</v>
      </c>
      <c r="G43" s="79" t="s">
        <v>109</v>
      </c>
      <c r="H43" s="221">
        <v>15</v>
      </c>
      <c r="I43" s="90" t="s">
        <v>103</v>
      </c>
      <c r="J43" s="223">
        <f t="shared" si="0"/>
        <v>11.145</v>
      </c>
      <c r="K43" s="423">
        <v>41332.40694444445</v>
      </c>
      <c r="L43" s="423">
        <v>41332.59861111111</v>
      </c>
      <c r="M43" s="224">
        <f t="shared" si="1"/>
        <v>4.599999999976717</v>
      </c>
      <c r="N43" s="225">
        <f t="shared" si="2"/>
        <v>276</v>
      </c>
      <c r="O43" s="226" t="s">
        <v>70</v>
      </c>
      <c r="P43" s="416" t="str">
        <f t="shared" si="3"/>
        <v>--</v>
      </c>
      <c r="Q43" s="416" t="s">
        <v>72</v>
      </c>
      <c r="R43" s="416" t="str">
        <f>IF(F43="","","NO")</f>
        <v>NO</v>
      </c>
      <c r="S43" s="105">
        <f t="shared" si="5"/>
        <v>0.6000000000000001</v>
      </c>
      <c r="T43" s="227">
        <f t="shared" si="6"/>
        <v>30.760200000000005</v>
      </c>
      <c r="U43" s="228" t="str">
        <f t="shared" si="7"/>
        <v>--</v>
      </c>
      <c r="V43" s="229" t="str">
        <f t="shared" si="8"/>
        <v>--</v>
      </c>
      <c r="W43" s="230" t="str">
        <f t="shared" si="9"/>
        <v>--</v>
      </c>
      <c r="X43" s="231" t="str">
        <f t="shared" si="10"/>
        <v>--</v>
      </c>
      <c r="Y43" s="232" t="str">
        <f t="shared" si="11"/>
        <v>--</v>
      </c>
      <c r="Z43" s="233" t="str">
        <f t="shared" si="12"/>
        <v>--</v>
      </c>
      <c r="AA43" s="234" t="str">
        <f t="shared" si="13"/>
        <v>--</v>
      </c>
      <c r="AB43" s="416" t="s">
        <v>71</v>
      </c>
      <c r="AC43" s="235">
        <f t="shared" si="14"/>
        <v>30.760200000000005</v>
      </c>
      <c r="AD43" s="158"/>
    </row>
    <row r="44" spans="2:30" s="1" customFormat="1" ht="16.5" customHeight="1">
      <c r="B44" s="157"/>
      <c r="C44" s="208">
        <v>75</v>
      </c>
      <c r="D44" s="208">
        <v>258292</v>
      </c>
      <c r="E44" s="208">
        <v>2608</v>
      </c>
      <c r="F44" s="77" t="s">
        <v>124</v>
      </c>
      <c r="G44" s="79" t="s">
        <v>102</v>
      </c>
      <c r="H44" s="221">
        <v>30</v>
      </c>
      <c r="I44" s="90" t="s">
        <v>103</v>
      </c>
      <c r="J44" s="223">
        <f t="shared" si="0"/>
        <v>22.29</v>
      </c>
      <c r="K44" s="423">
        <v>41333.18541666667</v>
      </c>
      <c r="L44" s="423">
        <v>41333.23125</v>
      </c>
      <c r="M44" s="224">
        <f t="shared" si="1"/>
        <v>1.0999999999185093</v>
      </c>
      <c r="N44" s="225">
        <f t="shared" si="2"/>
        <v>66</v>
      </c>
      <c r="O44" s="226" t="s">
        <v>75</v>
      </c>
      <c r="P44" s="416" t="str">
        <f t="shared" si="3"/>
        <v>NO</v>
      </c>
      <c r="Q44" s="416" t="s">
        <v>72</v>
      </c>
      <c r="R44" s="416" t="s">
        <v>71</v>
      </c>
      <c r="S44" s="105">
        <f t="shared" si="5"/>
        <v>60</v>
      </c>
      <c r="T44" s="227" t="str">
        <f t="shared" si="6"/>
        <v>--</v>
      </c>
      <c r="U44" s="228" t="str">
        <f t="shared" si="7"/>
        <v>--</v>
      </c>
      <c r="V44" s="229">
        <f t="shared" si="8"/>
        <v>1337.3999999999999</v>
      </c>
      <c r="W44" s="230">
        <f t="shared" si="9"/>
        <v>1471.1399999999999</v>
      </c>
      <c r="X44" s="231" t="str">
        <f t="shared" si="10"/>
        <v>--</v>
      </c>
      <c r="Y44" s="232" t="str">
        <f t="shared" si="11"/>
        <v>--</v>
      </c>
      <c r="Z44" s="233" t="str">
        <f t="shared" si="12"/>
        <v>--</v>
      </c>
      <c r="AA44" s="234" t="str">
        <f t="shared" si="13"/>
        <v>--</v>
      </c>
      <c r="AB44" s="416" t="s">
        <v>71</v>
      </c>
      <c r="AC44" s="235">
        <f t="shared" si="14"/>
        <v>2808.54</v>
      </c>
      <c r="AD44" s="158"/>
    </row>
    <row r="45" spans="2:30" s="1" customFormat="1" ht="16.5" customHeight="1">
      <c r="B45" s="157"/>
      <c r="C45" s="208">
        <v>76</v>
      </c>
      <c r="D45" s="208">
        <v>258296</v>
      </c>
      <c r="E45" s="208">
        <v>2309</v>
      </c>
      <c r="F45" s="77" t="s">
        <v>116</v>
      </c>
      <c r="G45" s="79" t="s">
        <v>125</v>
      </c>
      <c r="H45" s="221">
        <v>30</v>
      </c>
      <c r="I45" s="90" t="s">
        <v>103</v>
      </c>
      <c r="J45" s="223">
        <f t="shared" si="0"/>
        <v>22.29</v>
      </c>
      <c r="K45" s="423">
        <v>41333.30902777778</v>
      </c>
      <c r="L45" s="423">
        <v>41333.42291666667</v>
      </c>
      <c r="M45" s="224">
        <f t="shared" si="1"/>
        <v>2.733333333337214</v>
      </c>
      <c r="N45" s="225">
        <f t="shared" si="2"/>
        <v>164</v>
      </c>
      <c r="O45" s="226" t="s">
        <v>70</v>
      </c>
      <c r="P45" s="416" t="str">
        <f t="shared" si="3"/>
        <v>--</v>
      </c>
      <c r="Q45" s="416" t="s">
        <v>72</v>
      </c>
      <c r="R45" s="416" t="str">
        <f>IF(F45="","","NO")</f>
        <v>NO</v>
      </c>
      <c r="S45" s="105">
        <f t="shared" si="5"/>
        <v>0.6000000000000001</v>
      </c>
      <c r="T45" s="227">
        <f t="shared" si="6"/>
        <v>36.51102000000001</v>
      </c>
      <c r="U45" s="228" t="str">
        <f t="shared" si="7"/>
        <v>--</v>
      </c>
      <c r="V45" s="229" t="str">
        <f t="shared" si="8"/>
        <v>--</v>
      </c>
      <c r="W45" s="230" t="str">
        <f t="shared" si="9"/>
        <v>--</v>
      </c>
      <c r="X45" s="231" t="str">
        <f t="shared" si="10"/>
        <v>--</v>
      </c>
      <c r="Y45" s="232" t="str">
        <f t="shared" si="11"/>
        <v>--</v>
      </c>
      <c r="Z45" s="233" t="str">
        <f t="shared" si="12"/>
        <v>--</v>
      </c>
      <c r="AA45" s="234" t="str">
        <f t="shared" si="13"/>
        <v>--</v>
      </c>
      <c r="AB45" s="416" t="s">
        <v>71</v>
      </c>
      <c r="AC45" s="235">
        <f t="shared" si="14"/>
        <v>36.51102000000001</v>
      </c>
      <c r="AD45" s="158"/>
    </row>
    <row r="46" spans="2:30" s="1" customFormat="1" ht="16.5" customHeight="1">
      <c r="B46" s="157"/>
      <c r="C46" s="208"/>
      <c r="D46" s="208"/>
      <c r="E46" s="208"/>
      <c r="F46" s="77"/>
      <c r="G46" s="79"/>
      <c r="H46" s="221"/>
      <c r="I46" s="222"/>
      <c r="J46" s="223">
        <f t="shared" si="0"/>
        <v>0</v>
      </c>
      <c r="K46" s="423"/>
      <c r="L46" s="423"/>
      <c r="M46" s="224">
        <f t="shared" si="1"/>
      </c>
      <c r="N46" s="225">
        <f t="shared" si="2"/>
      </c>
      <c r="O46" s="226"/>
      <c r="P46" s="416">
        <f t="shared" si="3"/>
      </c>
      <c r="Q46" s="417">
        <f>IF(F46="","","--")</f>
      </c>
      <c r="R46" s="416">
        <f t="shared" si="4"/>
      </c>
      <c r="S46" s="105">
        <f t="shared" si="5"/>
        <v>6</v>
      </c>
      <c r="T46" s="227" t="str">
        <f t="shared" si="6"/>
        <v>--</v>
      </c>
      <c r="U46" s="228" t="str">
        <f t="shared" si="7"/>
        <v>--</v>
      </c>
      <c r="V46" s="229" t="str">
        <f t="shared" si="8"/>
        <v>--</v>
      </c>
      <c r="W46" s="230" t="str">
        <f t="shared" si="9"/>
        <v>--</v>
      </c>
      <c r="X46" s="231" t="str">
        <f t="shared" si="10"/>
        <v>--</v>
      </c>
      <c r="Y46" s="232" t="str">
        <f t="shared" si="11"/>
        <v>--</v>
      </c>
      <c r="Z46" s="233" t="str">
        <f t="shared" si="12"/>
        <v>--</v>
      </c>
      <c r="AA46" s="234" t="str">
        <f t="shared" si="13"/>
        <v>--</v>
      </c>
      <c r="AB46" s="416">
        <f>IF(F46="","","SI")</f>
      </c>
      <c r="AC46" s="235">
        <f t="shared" si="14"/>
      </c>
      <c r="AD46" s="158"/>
    </row>
    <row r="47" spans="2:30" s="1" customFormat="1" ht="16.5" customHeight="1" thickBot="1">
      <c r="B47" s="157"/>
      <c r="C47" s="316"/>
      <c r="D47" s="316"/>
      <c r="E47" s="316"/>
      <c r="F47" s="316"/>
      <c r="G47" s="316"/>
      <c r="H47" s="316"/>
      <c r="I47" s="316"/>
      <c r="J47" s="238"/>
      <c r="K47" s="406"/>
      <c r="L47" s="406"/>
      <c r="M47" s="237"/>
      <c r="N47" s="237"/>
      <c r="O47" s="316"/>
      <c r="P47" s="316"/>
      <c r="Q47" s="316"/>
      <c r="R47" s="316"/>
      <c r="S47" s="317"/>
      <c r="T47" s="318"/>
      <c r="U47" s="319"/>
      <c r="V47" s="320"/>
      <c r="W47" s="321"/>
      <c r="X47" s="322"/>
      <c r="Y47" s="323"/>
      <c r="Z47" s="324"/>
      <c r="AA47" s="325"/>
      <c r="AB47" s="316"/>
      <c r="AC47" s="239"/>
      <c r="AD47" s="158"/>
    </row>
    <row r="48" spans="2:30" s="1" customFormat="1" ht="16.5" customHeight="1" thickBot="1" thickTop="1">
      <c r="B48" s="157"/>
      <c r="C48" s="430" t="s">
        <v>173</v>
      </c>
      <c r="D48" s="429" t="s">
        <v>172</v>
      </c>
      <c r="E48" s="128"/>
      <c r="F48" s="11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40">
        <f>SUM(T20:T47)</f>
        <v>495.2838000000001</v>
      </c>
      <c r="U48" s="241">
        <f>SUM(U20:U47)</f>
        <v>0</v>
      </c>
      <c r="V48" s="242">
        <f>SUM(V20:V47)</f>
        <v>4524.869999999999</v>
      </c>
      <c r="W48" s="243">
        <f>SUM(W22:W47)</f>
        <v>7376.429699999999</v>
      </c>
      <c r="X48" s="244">
        <f>SUM(X20:X47)</f>
        <v>0</v>
      </c>
      <c r="Y48" s="244">
        <f>SUM(Y22:Y47)</f>
        <v>0</v>
      </c>
      <c r="Z48" s="245">
        <f>SUM(Z20:Z47)</f>
        <v>0</v>
      </c>
      <c r="AA48" s="246">
        <f>SUM(AA22:AA47)</f>
        <v>0</v>
      </c>
      <c r="AB48" s="247"/>
      <c r="AC48" s="410">
        <f>ROUND(SUM(AC20:AC47),2)</f>
        <v>12272.87</v>
      </c>
      <c r="AD48" s="158"/>
    </row>
    <row r="49" spans="2:30" s="126" customFormat="1" ht="12.75" thickTop="1">
      <c r="B49" s="248"/>
      <c r="C49" s="431" t="s">
        <v>177</v>
      </c>
      <c r="D49" s="431" t="s">
        <v>178</v>
      </c>
      <c r="E49" s="128"/>
      <c r="F49" s="12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50"/>
      <c r="U49" s="250"/>
      <c r="V49" s="250"/>
      <c r="W49" s="250"/>
      <c r="X49" s="250"/>
      <c r="Y49" s="250"/>
      <c r="Z49" s="250"/>
      <c r="AA49" s="250"/>
      <c r="AB49" s="249"/>
      <c r="AC49" s="251"/>
      <c r="AD49" s="252"/>
    </row>
    <row r="50" spans="2:30" s="1" customFormat="1" ht="16.5" customHeight="1" thickBot="1">
      <c r="B50" s="253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5"/>
    </row>
    <row r="51" spans="2:30" ht="16.5" customHeight="1" thickTop="1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7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sheetProtection/>
  <printOptions/>
  <pageMargins left="0.25" right="0.1968503937007874" top="0.7874015748031497" bottom="0.7874015748031497" header="0.5118110236220472" footer="0.5118110236220472"/>
  <pageSetup fitToHeight="1" fitToWidth="1" horizontalDpi="300" verticalDpi="300" orientation="landscape" paperSize="9" scale="56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="70" zoomScaleNormal="70" zoomScalePageLayoutView="0" workbookViewId="0" topLeftCell="A25">
      <selection activeCell="V50" sqref="V50"/>
    </sheetView>
  </sheetViews>
  <sheetFormatPr defaultColWidth="11.421875" defaultRowHeight="12.75"/>
  <cols>
    <col min="1" max="1" width="19.0039062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8"/>
      <c r="W1" s="312"/>
    </row>
    <row r="2" spans="1:23" s="3" customFormat="1" ht="26.25">
      <c r="A2" s="258"/>
      <c r="B2" s="16" t="str">
        <f>'TOT-0213'!B2</f>
        <v>ANEXO III al Memorándum  D.T.E.E.  N°  335/2014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59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0"/>
    </row>
    <row r="5" spans="1:2" s="9" customFormat="1" ht="11.25">
      <c r="A5" s="8" t="s">
        <v>4</v>
      </c>
      <c r="B5" s="260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1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'TOT-0213'!B14</f>
        <v>Desde el 01 al 28 de febrero de 2013</v>
      </c>
      <c r="C12" s="262"/>
      <c r="D12" s="262"/>
      <c r="E12" s="262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3" t="s">
        <v>48</v>
      </c>
      <c r="G14" s="315">
        <v>19.787</v>
      </c>
      <c r="H14" s="265">
        <f>60*'TOT-0213'!B13</f>
        <v>60</v>
      </c>
      <c r="I14" s="34"/>
      <c r="J14" s="176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3" t="s">
        <v>49</v>
      </c>
      <c r="G15" s="264">
        <v>9.893</v>
      </c>
      <c r="H15" s="265">
        <f>50*'TOT-0213'!B13</f>
        <v>50</v>
      </c>
      <c r="J15" s="176" t="str">
        <f>IF(H15=50," ",IF(H15=100,"    Coeficiente duplicado por tasa de falla &gt;4 Sal. x año/100 km.","    REVISAR COEFICIENTE"))</f>
        <v> </v>
      </c>
      <c r="S15" s="7"/>
      <c r="T15" s="7"/>
      <c r="U15" s="7"/>
      <c r="V15" s="266"/>
      <c r="W15" s="14"/>
    </row>
    <row r="16" spans="2:23" s="1" customFormat="1" ht="16.5" customHeight="1" thickBot="1" thickTop="1">
      <c r="B16" s="13"/>
      <c r="C16" s="7"/>
      <c r="D16" s="7"/>
      <c r="E16" s="7"/>
      <c r="F16" s="267" t="s">
        <v>50</v>
      </c>
      <c r="G16" s="268">
        <v>7.419</v>
      </c>
      <c r="H16" s="269">
        <f>50*'TOT-0213'!B13</f>
        <v>50</v>
      </c>
      <c r="J16" s="176" t="str">
        <f>IF(H16=50," ",IF(H16=100,"    Coeficiente duplicado por tasa de falla &gt;4 Sal. x año/100 km.","    REVISAR COEFICIENTE"))</f>
        <v> </v>
      </c>
      <c r="K16" s="270"/>
      <c r="L16" s="270"/>
      <c r="M16" s="7"/>
      <c r="P16" s="271"/>
      <c r="Q16" s="272"/>
      <c r="R16" s="15"/>
      <c r="S16" s="7"/>
      <c r="T16" s="7"/>
      <c r="U16" s="7"/>
      <c r="V16" s="266"/>
      <c r="W16" s="14"/>
    </row>
    <row r="17" spans="2:23" s="1" customFormat="1" ht="16.5" customHeight="1" thickBot="1" thickTop="1">
      <c r="B17" s="13"/>
      <c r="C17" s="7"/>
      <c r="D17" s="7"/>
      <c r="E17" s="7"/>
      <c r="F17" s="273" t="s">
        <v>51</v>
      </c>
      <c r="G17" s="268">
        <v>7.419</v>
      </c>
      <c r="H17" s="274">
        <f>40*'TOT-0213'!B13</f>
        <v>40</v>
      </c>
      <c r="J17" s="176" t="str">
        <f>IF(H17=40," ",IF(H17=80,"    Coeficiente duplicado por tasa de falla &gt;4 Sal. x año/100 km.","    REVISAR COEFICIENTE"))</f>
        <v> </v>
      </c>
      <c r="K17" s="270"/>
      <c r="L17" s="270"/>
      <c r="M17" s="7"/>
      <c r="P17" s="271"/>
      <c r="Q17" s="272"/>
      <c r="R17" s="15"/>
      <c r="S17" s="7"/>
      <c r="T17" s="7"/>
      <c r="U17" s="7"/>
      <c r="V17" s="266"/>
      <c r="W17" s="14"/>
    </row>
    <row r="18" spans="2:23" s="1" customFormat="1" ht="16.5" customHeight="1" thickBot="1" thickTop="1">
      <c r="B18" s="13"/>
      <c r="C18" s="414">
        <v>3</v>
      </c>
      <c r="D18" s="414">
        <v>4</v>
      </c>
      <c r="E18" s="414">
        <v>5</v>
      </c>
      <c r="F18" s="414">
        <v>6</v>
      </c>
      <c r="G18" s="414">
        <v>7</v>
      </c>
      <c r="H18" s="414">
        <v>8</v>
      </c>
      <c r="I18" s="414">
        <v>9</v>
      </c>
      <c r="J18" s="414">
        <v>10</v>
      </c>
      <c r="K18" s="414">
        <v>11</v>
      </c>
      <c r="L18" s="414">
        <v>12</v>
      </c>
      <c r="M18" s="414">
        <v>13</v>
      </c>
      <c r="N18" s="414">
        <v>14</v>
      </c>
      <c r="O18" s="414">
        <v>15</v>
      </c>
      <c r="P18" s="414">
        <v>16</v>
      </c>
      <c r="Q18" s="414">
        <v>17</v>
      </c>
      <c r="R18" s="414">
        <v>18</v>
      </c>
      <c r="S18" s="414">
        <v>19</v>
      </c>
      <c r="T18" s="414">
        <v>20</v>
      </c>
      <c r="U18" s="414">
        <v>21</v>
      </c>
      <c r="V18" s="414">
        <v>22</v>
      </c>
      <c r="W18" s="14"/>
    </row>
    <row r="19" spans="2:23" s="275" customFormat="1" ht="34.5" customHeight="1" thickBot="1" thickTop="1">
      <c r="B19" s="276"/>
      <c r="C19" s="413" t="s">
        <v>13</v>
      </c>
      <c r="D19" s="413" t="s">
        <v>65</v>
      </c>
      <c r="E19" s="413" t="s">
        <v>66</v>
      </c>
      <c r="F19" s="180" t="s">
        <v>35</v>
      </c>
      <c r="G19" s="181" t="s">
        <v>36</v>
      </c>
      <c r="H19" s="183" t="s">
        <v>14</v>
      </c>
      <c r="I19" s="49" t="s">
        <v>16</v>
      </c>
      <c r="J19" s="181" t="s">
        <v>17</v>
      </c>
      <c r="K19" s="181" t="s">
        <v>18</v>
      </c>
      <c r="L19" s="180" t="s">
        <v>38</v>
      </c>
      <c r="M19" s="180" t="s">
        <v>39</v>
      </c>
      <c r="N19" s="48" t="s">
        <v>54</v>
      </c>
      <c r="O19" s="181" t="s">
        <v>40</v>
      </c>
      <c r="P19" s="277" t="s">
        <v>52</v>
      </c>
      <c r="Q19" s="278" t="s">
        <v>53</v>
      </c>
      <c r="R19" s="279" t="s">
        <v>43</v>
      </c>
      <c r="S19" s="280"/>
      <c r="T19" s="281" t="s">
        <v>27</v>
      </c>
      <c r="U19" s="183" t="s">
        <v>29</v>
      </c>
      <c r="V19" s="183" t="s">
        <v>30</v>
      </c>
      <c r="W19" s="282"/>
    </row>
    <row r="20" spans="2:23" s="1" customFormat="1" ht="16.5" customHeight="1" thickTop="1">
      <c r="B20" s="13"/>
      <c r="C20" s="197"/>
      <c r="D20" s="412"/>
      <c r="E20" s="412"/>
      <c r="F20" s="195"/>
      <c r="G20" s="195"/>
      <c r="H20" s="283"/>
      <c r="I20" s="284"/>
      <c r="J20" s="404"/>
      <c r="K20" s="407"/>
      <c r="L20" s="199"/>
      <c r="M20" s="199"/>
      <c r="N20" s="196"/>
      <c r="O20" s="196"/>
      <c r="P20" s="285"/>
      <c r="Q20" s="286"/>
      <c r="R20" s="287"/>
      <c r="S20" s="288"/>
      <c r="T20" s="289"/>
      <c r="U20" s="290"/>
      <c r="V20" s="207"/>
      <c r="W20" s="158"/>
    </row>
    <row r="21" spans="2:23" s="1" customFormat="1" ht="16.5" customHeight="1">
      <c r="B21" s="13"/>
      <c r="C21" s="209"/>
      <c r="D21" s="208"/>
      <c r="E21" s="208"/>
      <c r="F21" s="291"/>
      <c r="G21" s="291"/>
      <c r="H21" s="292"/>
      <c r="I21" s="293"/>
      <c r="J21" s="425"/>
      <c r="K21" s="426"/>
      <c r="L21" s="224"/>
      <c r="M21" s="294"/>
      <c r="N21" s="226"/>
      <c r="O21" s="226"/>
      <c r="P21" s="295"/>
      <c r="Q21" s="296"/>
      <c r="R21" s="297"/>
      <c r="S21" s="298"/>
      <c r="T21" s="299"/>
      <c r="U21" s="300"/>
      <c r="V21" s="301"/>
      <c r="W21" s="158"/>
    </row>
    <row r="22" spans="2:23" s="1" customFormat="1" ht="16.5" customHeight="1">
      <c r="B22" s="13"/>
      <c r="C22" s="209">
        <v>77</v>
      </c>
      <c r="D22" s="208">
        <v>257692</v>
      </c>
      <c r="E22" s="208">
        <v>2256</v>
      </c>
      <c r="F22" s="291" t="s">
        <v>126</v>
      </c>
      <c r="G22" s="291" t="s">
        <v>127</v>
      </c>
      <c r="H22" s="292">
        <v>13.199999809265137</v>
      </c>
      <c r="I22" s="293">
        <f aca="true" t="shared" si="0" ref="I22:I51">IF(H22=220,$G$14,IF(AND(H22&lt;=132,H22&gt;=66),$G$15,IF(AND(H22&lt;66,H22&gt;=33),$G$16,$G$17)))</f>
        <v>7.419</v>
      </c>
      <c r="J22" s="425">
        <v>41306.31527777778</v>
      </c>
      <c r="K22" s="426">
        <v>41306.51180555556</v>
      </c>
      <c r="L22" s="224">
        <f aca="true" t="shared" si="1" ref="L22:L51">IF(F22="","",(K22-J22)*24)</f>
        <v>4.716666666674428</v>
      </c>
      <c r="M22" s="294">
        <f aca="true" t="shared" si="2" ref="M22:M51">IF(F22="","",ROUND((K22-J22)*24*60,0))</f>
        <v>283</v>
      </c>
      <c r="N22" s="226" t="s">
        <v>70</v>
      </c>
      <c r="O22" s="420" t="str">
        <f aca="true" t="shared" si="3" ref="O22:O51">IF(F22="","",IF(OR(N22="P",N22="RP"),"--","NO"))</f>
        <v>--</v>
      </c>
      <c r="P22" s="295">
        <f aca="true" t="shared" si="4" ref="P22:P51">IF(H22=220,$H$14,IF(AND(H22&lt;=132,H22&gt;=66),$H$15,IF(AND(H22&lt;66,H22&gt;13.2),$H$16,$H$17)))</f>
        <v>40</v>
      </c>
      <c r="Q22" s="296">
        <f aca="true" t="shared" si="5" ref="Q22:Q51">IF(N22="P",I22*P22*ROUND(M22/60,2)*0.1,"--")</f>
        <v>140.07072</v>
      </c>
      <c r="R22" s="297" t="str">
        <f aca="true" t="shared" si="6" ref="R22:R51">IF(AND(N22="F",O22="NO"),I22*P22,"--")</f>
        <v>--</v>
      </c>
      <c r="S22" s="298" t="str">
        <f aca="true" t="shared" si="7" ref="S22:S51">IF(N22="F",I22*P22*ROUND(M22/60,2),"--")</f>
        <v>--</v>
      </c>
      <c r="T22" s="299" t="str">
        <f aca="true" t="shared" si="8" ref="T22:T51">IF(N22="RF",I22*P22*ROUND(M22/60,2),"--")</f>
        <v>--</v>
      </c>
      <c r="U22" s="421" t="s">
        <v>71</v>
      </c>
      <c r="V22" s="303">
        <f aca="true" t="shared" si="9" ref="V22:V51">IF(F22="","",SUM(Q22:T22)*IF(U22="SI",1,2)*IF(H22="500/220",0,1))</f>
        <v>140.07072</v>
      </c>
      <c r="W22" s="236"/>
    </row>
    <row r="23" spans="2:23" s="1" customFormat="1" ht="16.5" customHeight="1">
      <c r="B23" s="13"/>
      <c r="C23" s="209">
        <v>78</v>
      </c>
      <c r="D23" s="208">
        <v>257797</v>
      </c>
      <c r="E23" s="208">
        <v>2484</v>
      </c>
      <c r="F23" s="291" t="s">
        <v>128</v>
      </c>
      <c r="G23" s="291" t="s">
        <v>129</v>
      </c>
      <c r="H23" s="292">
        <v>33</v>
      </c>
      <c r="I23" s="293">
        <f t="shared" si="0"/>
        <v>7.419</v>
      </c>
      <c r="J23" s="425">
        <v>41310.279861111114</v>
      </c>
      <c r="K23" s="426">
        <v>41310.37430555555</v>
      </c>
      <c r="L23" s="224">
        <f t="shared" si="1"/>
        <v>2.266666666546371</v>
      </c>
      <c r="M23" s="294">
        <f t="shared" si="2"/>
        <v>136</v>
      </c>
      <c r="N23" s="226" t="s">
        <v>70</v>
      </c>
      <c r="O23" s="420" t="str">
        <f t="shared" si="3"/>
        <v>--</v>
      </c>
      <c r="P23" s="295">
        <f t="shared" si="4"/>
        <v>50</v>
      </c>
      <c r="Q23" s="296">
        <f t="shared" si="5"/>
        <v>84.20565</v>
      </c>
      <c r="R23" s="297" t="str">
        <f t="shared" si="6"/>
        <v>--</v>
      </c>
      <c r="S23" s="298" t="str">
        <f t="shared" si="7"/>
        <v>--</v>
      </c>
      <c r="T23" s="299" t="str">
        <f t="shared" si="8"/>
        <v>--</v>
      </c>
      <c r="U23" s="421" t="s">
        <v>71</v>
      </c>
      <c r="V23" s="303">
        <f t="shared" si="9"/>
        <v>84.20565</v>
      </c>
      <c r="W23" s="236"/>
    </row>
    <row r="24" spans="2:23" s="1" customFormat="1" ht="16.5" customHeight="1">
      <c r="B24" s="13"/>
      <c r="C24" s="209">
        <v>79</v>
      </c>
      <c r="D24" s="208">
        <v>257798</v>
      </c>
      <c r="E24" s="208">
        <v>2157</v>
      </c>
      <c r="F24" s="291" t="s">
        <v>130</v>
      </c>
      <c r="G24" s="291" t="s">
        <v>131</v>
      </c>
      <c r="H24" s="292">
        <v>33</v>
      </c>
      <c r="I24" s="293">
        <f t="shared" si="0"/>
        <v>7.419</v>
      </c>
      <c r="J24" s="425">
        <v>41310.33194444444</v>
      </c>
      <c r="K24" s="426">
        <v>41310.60625</v>
      </c>
      <c r="L24" s="224">
        <f t="shared" si="1"/>
        <v>6.583333333313931</v>
      </c>
      <c r="M24" s="294">
        <f t="shared" si="2"/>
        <v>395</v>
      </c>
      <c r="N24" s="226" t="s">
        <v>70</v>
      </c>
      <c r="O24" s="420" t="str">
        <f t="shared" si="3"/>
        <v>--</v>
      </c>
      <c r="P24" s="295">
        <f t="shared" si="4"/>
        <v>50</v>
      </c>
      <c r="Q24" s="296">
        <f t="shared" si="5"/>
        <v>244.0851</v>
      </c>
      <c r="R24" s="297" t="str">
        <f t="shared" si="6"/>
        <v>--</v>
      </c>
      <c r="S24" s="298" t="str">
        <f t="shared" si="7"/>
        <v>--</v>
      </c>
      <c r="T24" s="299" t="str">
        <f t="shared" si="8"/>
        <v>--</v>
      </c>
      <c r="U24" s="421" t="s">
        <v>71</v>
      </c>
      <c r="V24" s="303">
        <f t="shared" si="9"/>
        <v>244.0851</v>
      </c>
      <c r="W24" s="236"/>
    </row>
    <row r="25" spans="2:23" s="1" customFormat="1" ht="16.5" customHeight="1">
      <c r="B25" s="13"/>
      <c r="C25" s="209">
        <v>80</v>
      </c>
      <c r="D25" s="208">
        <v>257799</v>
      </c>
      <c r="E25" s="208">
        <v>2196</v>
      </c>
      <c r="F25" s="291" t="s">
        <v>132</v>
      </c>
      <c r="G25" s="291" t="s">
        <v>133</v>
      </c>
      <c r="H25" s="292">
        <v>13.199999809265137</v>
      </c>
      <c r="I25" s="293">
        <f t="shared" si="0"/>
        <v>7.419</v>
      </c>
      <c r="J25" s="425">
        <v>41310.36875</v>
      </c>
      <c r="K25" s="426">
        <v>41310.43472222222</v>
      </c>
      <c r="L25" s="224">
        <f t="shared" si="1"/>
        <v>1.5833333332557231</v>
      </c>
      <c r="M25" s="294">
        <f t="shared" si="2"/>
        <v>95</v>
      </c>
      <c r="N25" s="226" t="s">
        <v>70</v>
      </c>
      <c r="O25" s="420" t="str">
        <f t="shared" si="3"/>
        <v>--</v>
      </c>
      <c r="P25" s="295">
        <f t="shared" si="4"/>
        <v>40</v>
      </c>
      <c r="Q25" s="296">
        <f t="shared" si="5"/>
        <v>46.88808</v>
      </c>
      <c r="R25" s="297" t="str">
        <f t="shared" si="6"/>
        <v>--</v>
      </c>
      <c r="S25" s="298" t="str">
        <f t="shared" si="7"/>
        <v>--</v>
      </c>
      <c r="T25" s="299" t="str">
        <f t="shared" si="8"/>
        <v>--</v>
      </c>
      <c r="U25" s="421" t="s">
        <v>71</v>
      </c>
      <c r="V25" s="303">
        <f t="shared" si="9"/>
        <v>46.88808</v>
      </c>
      <c r="W25" s="236"/>
    </row>
    <row r="26" spans="2:23" s="1" customFormat="1" ht="16.5" customHeight="1">
      <c r="B26" s="13"/>
      <c r="C26" s="209">
        <v>81</v>
      </c>
      <c r="D26" s="208">
        <v>257800</v>
      </c>
      <c r="E26" s="208">
        <v>3577</v>
      </c>
      <c r="F26" s="291" t="s">
        <v>134</v>
      </c>
      <c r="G26" s="291" t="s">
        <v>135</v>
      </c>
      <c r="H26" s="292">
        <v>132</v>
      </c>
      <c r="I26" s="293">
        <f t="shared" si="0"/>
        <v>9.893</v>
      </c>
      <c r="J26" s="425">
        <v>41310.388194444444</v>
      </c>
      <c r="K26" s="426">
        <v>41310.70347222222</v>
      </c>
      <c r="L26" s="224">
        <f t="shared" si="1"/>
        <v>7.566666666709352</v>
      </c>
      <c r="M26" s="294">
        <f t="shared" si="2"/>
        <v>454</v>
      </c>
      <c r="N26" s="226" t="s">
        <v>70</v>
      </c>
      <c r="O26" s="420" t="str">
        <f t="shared" si="3"/>
        <v>--</v>
      </c>
      <c r="P26" s="295">
        <f t="shared" si="4"/>
        <v>50</v>
      </c>
      <c r="Q26" s="296">
        <f t="shared" si="5"/>
        <v>374.4500500000001</v>
      </c>
      <c r="R26" s="297" t="str">
        <f t="shared" si="6"/>
        <v>--</v>
      </c>
      <c r="S26" s="298" t="str">
        <f t="shared" si="7"/>
        <v>--</v>
      </c>
      <c r="T26" s="299" t="str">
        <f t="shared" si="8"/>
        <v>--</v>
      </c>
      <c r="U26" s="421" t="s">
        <v>71</v>
      </c>
      <c r="V26" s="303">
        <f t="shared" si="9"/>
        <v>374.4500500000001</v>
      </c>
      <c r="W26" s="236"/>
    </row>
    <row r="27" spans="2:23" s="1" customFormat="1" ht="16.5" customHeight="1">
      <c r="B27" s="13"/>
      <c r="C27" s="209">
        <v>82</v>
      </c>
      <c r="D27" s="208">
        <v>257801</v>
      </c>
      <c r="E27" s="208">
        <v>2242</v>
      </c>
      <c r="F27" s="291" t="s">
        <v>136</v>
      </c>
      <c r="G27" s="291" t="s">
        <v>137</v>
      </c>
      <c r="H27" s="292">
        <v>33</v>
      </c>
      <c r="I27" s="293">
        <f t="shared" si="0"/>
        <v>7.419</v>
      </c>
      <c r="J27" s="425">
        <v>41311.32986111111</v>
      </c>
      <c r="K27" s="426">
        <v>41311.59375</v>
      </c>
      <c r="L27" s="224">
        <f t="shared" si="1"/>
        <v>6.333333333372138</v>
      </c>
      <c r="M27" s="294">
        <f t="shared" si="2"/>
        <v>380</v>
      </c>
      <c r="N27" s="226" t="s">
        <v>70</v>
      </c>
      <c r="O27" s="420" t="str">
        <f t="shared" si="3"/>
        <v>--</v>
      </c>
      <c r="P27" s="295">
        <f t="shared" si="4"/>
        <v>50</v>
      </c>
      <c r="Q27" s="296">
        <f t="shared" si="5"/>
        <v>234.81135</v>
      </c>
      <c r="R27" s="297" t="str">
        <f t="shared" si="6"/>
        <v>--</v>
      </c>
      <c r="S27" s="298" t="str">
        <f t="shared" si="7"/>
        <v>--</v>
      </c>
      <c r="T27" s="299" t="str">
        <f t="shared" si="8"/>
        <v>--</v>
      </c>
      <c r="U27" s="421" t="s">
        <v>71</v>
      </c>
      <c r="V27" s="303">
        <f t="shared" si="9"/>
        <v>234.81135</v>
      </c>
      <c r="W27" s="236"/>
    </row>
    <row r="28" spans="2:23" s="1" customFormat="1" ht="16.5" customHeight="1">
      <c r="B28" s="13"/>
      <c r="C28" s="209">
        <v>83</v>
      </c>
      <c r="D28" s="208">
        <v>257804</v>
      </c>
      <c r="E28" s="208">
        <v>2654</v>
      </c>
      <c r="F28" s="291" t="s">
        <v>110</v>
      </c>
      <c r="G28" s="291" t="s">
        <v>138</v>
      </c>
      <c r="H28" s="292">
        <v>13.199999809265137</v>
      </c>
      <c r="I28" s="293">
        <f t="shared" si="0"/>
        <v>7.419</v>
      </c>
      <c r="J28" s="425">
        <v>41311.36388888889</v>
      </c>
      <c r="K28" s="426">
        <v>41311.720138888886</v>
      </c>
      <c r="L28" s="224">
        <f t="shared" si="1"/>
        <v>8.54999999993015</v>
      </c>
      <c r="M28" s="294">
        <f t="shared" si="2"/>
        <v>513</v>
      </c>
      <c r="N28" s="226" t="s">
        <v>70</v>
      </c>
      <c r="O28" s="420" t="str">
        <f t="shared" si="3"/>
        <v>--</v>
      </c>
      <c r="P28" s="295">
        <f t="shared" si="4"/>
        <v>40</v>
      </c>
      <c r="Q28" s="296">
        <f t="shared" si="5"/>
        <v>253.72980000000004</v>
      </c>
      <c r="R28" s="297" t="str">
        <f t="shared" si="6"/>
        <v>--</v>
      </c>
      <c r="S28" s="298" t="str">
        <f t="shared" si="7"/>
        <v>--</v>
      </c>
      <c r="T28" s="299" t="str">
        <f t="shared" si="8"/>
        <v>--</v>
      </c>
      <c r="U28" s="421" t="s">
        <v>71</v>
      </c>
      <c r="V28" s="303">
        <f t="shared" si="9"/>
        <v>253.72980000000004</v>
      </c>
      <c r="W28" s="236"/>
    </row>
    <row r="29" spans="2:23" s="1" customFormat="1" ht="16.5" customHeight="1">
      <c r="B29" s="13"/>
      <c r="C29" s="209">
        <v>84</v>
      </c>
      <c r="D29" s="208">
        <v>257805</v>
      </c>
      <c r="E29" s="208">
        <v>2655</v>
      </c>
      <c r="F29" s="291" t="s">
        <v>110</v>
      </c>
      <c r="G29" s="291" t="s">
        <v>139</v>
      </c>
      <c r="H29" s="292">
        <v>13.199999809265137</v>
      </c>
      <c r="I29" s="293">
        <f t="shared" si="0"/>
        <v>7.419</v>
      </c>
      <c r="J29" s="425">
        <v>41311.36388888889</v>
      </c>
      <c r="K29" s="426">
        <v>41311.82361111111</v>
      </c>
      <c r="L29" s="224">
        <f t="shared" si="1"/>
        <v>11.033333333325572</v>
      </c>
      <c r="M29" s="294">
        <f t="shared" si="2"/>
        <v>662</v>
      </c>
      <c r="N29" s="226" t="s">
        <v>70</v>
      </c>
      <c r="O29" s="420" t="str">
        <f t="shared" si="3"/>
        <v>--</v>
      </c>
      <c r="P29" s="295">
        <f t="shared" si="4"/>
        <v>40</v>
      </c>
      <c r="Q29" s="296">
        <f t="shared" si="5"/>
        <v>327.32628</v>
      </c>
      <c r="R29" s="297" t="str">
        <f t="shared" si="6"/>
        <v>--</v>
      </c>
      <c r="S29" s="298" t="str">
        <f t="shared" si="7"/>
        <v>--</v>
      </c>
      <c r="T29" s="299" t="str">
        <f t="shared" si="8"/>
        <v>--</v>
      </c>
      <c r="U29" s="421" t="s">
        <v>71</v>
      </c>
      <c r="V29" s="303">
        <f t="shared" si="9"/>
        <v>327.32628</v>
      </c>
      <c r="W29" s="236"/>
    </row>
    <row r="30" spans="2:23" s="1" customFormat="1" ht="16.5" customHeight="1">
      <c r="B30" s="13"/>
      <c r="C30" s="209">
        <v>85</v>
      </c>
      <c r="D30" s="208">
        <v>257830</v>
      </c>
      <c r="E30" s="208">
        <v>2650</v>
      </c>
      <c r="F30" s="291" t="s">
        <v>110</v>
      </c>
      <c r="G30" s="291" t="s">
        <v>170</v>
      </c>
      <c r="H30" s="292">
        <v>33</v>
      </c>
      <c r="I30" s="293">
        <f t="shared" si="0"/>
        <v>7.419</v>
      </c>
      <c r="J30" s="425">
        <v>41312.376388888886</v>
      </c>
      <c r="K30" s="426">
        <v>41312.7125</v>
      </c>
      <c r="L30" s="224">
        <f t="shared" si="1"/>
        <v>8.06666666676756</v>
      </c>
      <c r="M30" s="294">
        <f t="shared" si="2"/>
        <v>484</v>
      </c>
      <c r="N30" s="226" t="s">
        <v>70</v>
      </c>
      <c r="O30" s="420" t="str">
        <f t="shared" si="3"/>
        <v>--</v>
      </c>
      <c r="P30" s="295">
        <f t="shared" si="4"/>
        <v>50</v>
      </c>
      <c r="Q30" s="296">
        <f t="shared" si="5"/>
        <v>299.35665</v>
      </c>
      <c r="R30" s="297" t="str">
        <f t="shared" si="6"/>
        <v>--</v>
      </c>
      <c r="S30" s="298" t="str">
        <f t="shared" si="7"/>
        <v>--</v>
      </c>
      <c r="T30" s="299" t="str">
        <f t="shared" si="8"/>
        <v>--</v>
      </c>
      <c r="U30" s="421" t="s">
        <v>71</v>
      </c>
      <c r="V30" s="303">
        <f t="shared" si="9"/>
        <v>299.35665</v>
      </c>
      <c r="W30" s="236"/>
    </row>
    <row r="31" spans="2:23" s="1" customFormat="1" ht="16.5" customHeight="1">
      <c r="B31" s="13"/>
      <c r="C31" s="209">
        <v>86</v>
      </c>
      <c r="D31" s="208">
        <v>258001</v>
      </c>
      <c r="E31" s="208">
        <v>2202</v>
      </c>
      <c r="F31" s="291" t="s">
        <v>132</v>
      </c>
      <c r="G31" s="291" t="s">
        <v>140</v>
      </c>
      <c r="H31" s="292">
        <v>13.199999809265137</v>
      </c>
      <c r="I31" s="293">
        <f t="shared" si="0"/>
        <v>7.419</v>
      </c>
      <c r="J31" s="425">
        <v>41318.39861111111</v>
      </c>
      <c r="K31" s="426">
        <v>41318.58472222222</v>
      </c>
      <c r="L31" s="224">
        <f t="shared" si="1"/>
        <v>4.466666666732635</v>
      </c>
      <c r="M31" s="294">
        <f t="shared" si="2"/>
        <v>268</v>
      </c>
      <c r="N31" s="226" t="s">
        <v>70</v>
      </c>
      <c r="O31" s="420" t="str">
        <f t="shared" si="3"/>
        <v>--</v>
      </c>
      <c r="P31" s="295">
        <f t="shared" si="4"/>
        <v>40</v>
      </c>
      <c r="Q31" s="296">
        <f t="shared" si="5"/>
        <v>132.65171999999998</v>
      </c>
      <c r="R31" s="297" t="str">
        <f t="shared" si="6"/>
        <v>--</v>
      </c>
      <c r="S31" s="298" t="str">
        <f t="shared" si="7"/>
        <v>--</v>
      </c>
      <c r="T31" s="299" t="str">
        <f t="shared" si="8"/>
        <v>--</v>
      </c>
      <c r="U31" s="421" t="s">
        <v>71</v>
      </c>
      <c r="V31" s="303">
        <f t="shared" si="9"/>
        <v>132.65171999999998</v>
      </c>
      <c r="W31" s="236"/>
    </row>
    <row r="32" spans="2:23" s="1" customFormat="1" ht="16.5" customHeight="1">
      <c r="B32" s="13"/>
      <c r="C32" s="209">
        <v>87</v>
      </c>
      <c r="D32" s="208">
        <v>258004</v>
      </c>
      <c r="E32" s="208">
        <v>2421</v>
      </c>
      <c r="F32" s="291" t="s">
        <v>141</v>
      </c>
      <c r="G32" s="291" t="s">
        <v>142</v>
      </c>
      <c r="H32" s="292">
        <v>13.199999809265137</v>
      </c>
      <c r="I32" s="293">
        <f t="shared" si="0"/>
        <v>7.419</v>
      </c>
      <c r="J32" s="425">
        <v>41318.498611111114</v>
      </c>
      <c r="K32" s="426">
        <v>41318.57847222222</v>
      </c>
      <c r="L32" s="224">
        <f t="shared" si="1"/>
        <v>1.9166666666278616</v>
      </c>
      <c r="M32" s="294">
        <f t="shared" si="2"/>
        <v>115</v>
      </c>
      <c r="N32" s="226" t="s">
        <v>70</v>
      </c>
      <c r="O32" s="420" t="str">
        <f t="shared" si="3"/>
        <v>--</v>
      </c>
      <c r="P32" s="295">
        <f t="shared" si="4"/>
        <v>40</v>
      </c>
      <c r="Q32" s="296">
        <f t="shared" si="5"/>
        <v>56.97792</v>
      </c>
      <c r="R32" s="297" t="str">
        <f t="shared" si="6"/>
        <v>--</v>
      </c>
      <c r="S32" s="298" t="str">
        <f t="shared" si="7"/>
        <v>--</v>
      </c>
      <c r="T32" s="299" t="str">
        <f t="shared" si="8"/>
        <v>--</v>
      </c>
      <c r="U32" s="421" t="s">
        <v>71</v>
      </c>
      <c r="V32" s="303">
        <f t="shared" si="9"/>
        <v>56.97792</v>
      </c>
      <c r="W32" s="236"/>
    </row>
    <row r="33" spans="2:23" s="1" customFormat="1" ht="16.5" customHeight="1">
      <c r="B33" s="13"/>
      <c r="C33" s="209">
        <v>88</v>
      </c>
      <c r="D33" s="208">
        <v>258008</v>
      </c>
      <c r="E33" s="208">
        <v>2502</v>
      </c>
      <c r="F33" s="291" t="s">
        <v>143</v>
      </c>
      <c r="G33" s="291" t="s">
        <v>144</v>
      </c>
      <c r="H33" s="292">
        <v>33</v>
      </c>
      <c r="I33" s="293">
        <f t="shared" si="0"/>
        <v>7.419</v>
      </c>
      <c r="J33" s="425">
        <v>41319.427777777775</v>
      </c>
      <c r="K33" s="426">
        <v>41319.54027777778</v>
      </c>
      <c r="L33" s="224">
        <f t="shared" si="1"/>
        <v>2.700000000069849</v>
      </c>
      <c r="M33" s="294">
        <f t="shared" si="2"/>
        <v>162</v>
      </c>
      <c r="N33" s="226" t="s">
        <v>70</v>
      </c>
      <c r="O33" s="420" t="str">
        <f t="shared" si="3"/>
        <v>--</v>
      </c>
      <c r="P33" s="295">
        <f t="shared" si="4"/>
        <v>50</v>
      </c>
      <c r="Q33" s="296">
        <f t="shared" si="5"/>
        <v>100.15650000000001</v>
      </c>
      <c r="R33" s="297" t="str">
        <f t="shared" si="6"/>
        <v>--</v>
      </c>
      <c r="S33" s="298" t="str">
        <f t="shared" si="7"/>
        <v>--</v>
      </c>
      <c r="T33" s="299" t="str">
        <f t="shared" si="8"/>
        <v>--</v>
      </c>
      <c r="U33" s="421" t="s">
        <v>71</v>
      </c>
      <c r="V33" s="303">
        <f t="shared" si="9"/>
        <v>100.15650000000001</v>
      </c>
      <c r="W33" s="236"/>
    </row>
    <row r="34" spans="2:23" s="1" customFormat="1" ht="16.5" customHeight="1">
      <c r="B34" s="13"/>
      <c r="C34" s="209">
        <v>89</v>
      </c>
      <c r="D34" s="208">
        <v>258009</v>
      </c>
      <c r="E34" s="208">
        <v>2323</v>
      </c>
      <c r="F34" s="291" t="s">
        <v>145</v>
      </c>
      <c r="G34" s="291" t="s">
        <v>146</v>
      </c>
      <c r="H34" s="292">
        <v>33</v>
      </c>
      <c r="I34" s="293">
        <f t="shared" si="0"/>
        <v>7.419</v>
      </c>
      <c r="J34" s="425">
        <v>41319.47083333333</v>
      </c>
      <c r="K34" s="426">
        <v>41319.646527777775</v>
      </c>
      <c r="L34" s="224">
        <f t="shared" si="1"/>
        <v>4.21666666661622</v>
      </c>
      <c r="M34" s="294">
        <f t="shared" si="2"/>
        <v>253</v>
      </c>
      <c r="N34" s="226" t="s">
        <v>70</v>
      </c>
      <c r="O34" s="420" t="str">
        <f t="shared" si="3"/>
        <v>--</v>
      </c>
      <c r="P34" s="295">
        <f t="shared" si="4"/>
        <v>50</v>
      </c>
      <c r="Q34" s="296">
        <f t="shared" si="5"/>
        <v>156.5409</v>
      </c>
      <c r="R34" s="297" t="str">
        <f t="shared" si="6"/>
        <v>--</v>
      </c>
      <c r="S34" s="298" t="str">
        <f t="shared" si="7"/>
        <v>--</v>
      </c>
      <c r="T34" s="299" t="str">
        <f t="shared" si="8"/>
        <v>--</v>
      </c>
      <c r="U34" s="421" t="s">
        <v>71</v>
      </c>
      <c r="V34" s="303">
        <f t="shared" si="9"/>
        <v>156.5409</v>
      </c>
      <c r="W34" s="236"/>
    </row>
    <row r="35" spans="2:23" s="1" customFormat="1" ht="16.5" customHeight="1">
      <c r="B35" s="13"/>
      <c r="C35" s="209">
        <v>90</v>
      </c>
      <c r="D35" s="208">
        <v>258012</v>
      </c>
      <c r="E35" s="208">
        <v>2323</v>
      </c>
      <c r="F35" s="291" t="s">
        <v>145</v>
      </c>
      <c r="G35" s="291" t="s">
        <v>146</v>
      </c>
      <c r="H35" s="292">
        <v>33</v>
      </c>
      <c r="I35" s="293">
        <f t="shared" si="0"/>
        <v>7.419</v>
      </c>
      <c r="J35" s="425">
        <v>41320.38263888889</v>
      </c>
      <c r="K35" s="426">
        <v>41320.51944444444</v>
      </c>
      <c r="L35" s="224">
        <f t="shared" si="1"/>
        <v>3.283333333209157</v>
      </c>
      <c r="M35" s="294">
        <f t="shared" si="2"/>
        <v>197</v>
      </c>
      <c r="N35" s="226" t="s">
        <v>70</v>
      </c>
      <c r="O35" s="420" t="str">
        <f t="shared" si="3"/>
        <v>--</v>
      </c>
      <c r="P35" s="295">
        <f t="shared" si="4"/>
        <v>50</v>
      </c>
      <c r="Q35" s="296">
        <f t="shared" si="5"/>
        <v>121.6716</v>
      </c>
      <c r="R35" s="297" t="str">
        <f t="shared" si="6"/>
        <v>--</v>
      </c>
      <c r="S35" s="298" t="str">
        <f t="shared" si="7"/>
        <v>--</v>
      </c>
      <c r="T35" s="299" t="str">
        <f t="shared" si="8"/>
        <v>--</v>
      </c>
      <c r="U35" s="421" t="s">
        <v>71</v>
      </c>
      <c r="V35" s="303">
        <f t="shared" si="9"/>
        <v>121.6716</v>
      </c>
      <c r="W35" s="236"/>
    </row>
    <row r="36" spans="2:23" s="1" customFormat="1" ht="16.5" customHeight="1">
      <c r="B36" s="13"/>
      <c r="C36" s="209">
        <v>91</v>
      </c>
      <c r="D36" s="208">
        <v>258014</v>
      </c>
      <c r="E36" s="208">
        <v>2193</v>
      </c>
      <c r="F36" s="291" t="s">
        <v>107</v>
      </c>
      <c r="G36" s="291" t="s">
        <v>147</v>
      </c>
      <c r="H36" s="292">
        <v>13.199999809265137</v>
      </c>
      <c r="I36" s="293">
        <f t="shared" si="0"/>
        <v>7.419</v>
      </c>
      <c r="J36" s="425">
        <v>41320.64513888889</v>
      </c>
      <c r="K36" s="426">
        <v>41320.65347222222</v>
      </c>
      <c r="L36" s="224">
        <f t="shared" si="1"/>
        <v>0.19999999995343387</v>
      </c>
      <c r="M36" s="294">
        <f t="shared" si="2"/>
        <v>12</v>
      </c>
      <c r="N36" s="226" t="s">
        <v>75</v>
      </c>
      <c r="O36" s="420" t="str">
        <f t="shared" si="3"/>
        <v>NO</v>
      </c>
      <c r="P36" s="295">
        <f t="shared" si="4"/>
        <v>40</v>
      </c>
      <c r="Q36" s="296" t="str">
        <f t="shared" si="5"/>
        <v>--</v>
      </c>
      <c r="R36" s="297">
        <f t="shared" si="6"/>
        <v>296.76</v>
      </c>
      <c r="S36" s="298">
        <f t="shared" si="7"/>
        <v>59.352000000000004</v>
      </c>
      <c r="T36" s="299" t="str">
        <f t="shared" si="8"/>
        <v>--</v>
      </c>
      <c r="U36" s="421" t="s">
        <v>71</v>
      </c>
      <c r="V36" s="303">
        <f t="shared" si="9"/>
        <v>356.11199999999997</v>
      </c>
      <c r="W36" s="236"/>
    </row>
    <row r="37" spans="2:23" s="1" customFormat="1" ht="16.5" customHeight="1">
      <c r="B37" s="13"/>
      <c r="C37" s="209">
        <v>92</v>
      </c>
      <c r="D37" s="208">
        <v>258015</v>
      </c>
      <c r="E37" s="208">
        <v>2189</v>
      </c>
      <c r="F37" s="291" t="s">
        <v>107</v>
      </c>
      <c r="G37" s="291" t="s">
        <v>148</v>
      </c>
      <c r="H37" s="292">
        <v>33</v>
      </c>
      <c r="I37" s="293">
        <f t="shared" si="0"/>
        <v>7.419</v>
      </c>
      <c r="J37" s="425">
        <v>41320.64513888889</v>
      </c>
      <c r="K37" s="426">
        <v>41320.65347222222</v>
      </c>
      <c r="L37" s="224">
        <f t="shared" si="1"/>
        <v>0.19999999995343387</v>
      </c>
      <c r="M37" s="294">
        <f t="shared" si="2"/>
        <v>12</v>
      </c>
      <c r="N37" s="226" t="s">
        <v>75</v>
      </c>
      <c r="O37" s="420" t="str">
        <f t="shared" si="3"/>
        <v>NO</v>
      </c>
      <c r="P37" s="295">
        <f t="shared" si="4"/>
        <v>50</v>
      </c>
      <c r="Q37" s="296" t="str">
        <f t="shared" si="5"/>
        <v>--</v>
      </c>
      <c r="R37" s="297">
        <f t="shared" si="6"/>
        <v>370.95</v>
      </c>
      <c r="S37" s="298">
        <f t="shared" si="7"/>
        <v>74.19</v>
      </c>
      <c r="T37" s="299" t="str">
        <f t="shared" si="8"/>
        <v>--</v>
      </c>
      <c r="U37" s="421" t="s">
        <v>71</v>
      </c>
      <c r="V37" s="303">
        <f t="shared" si="9"/>
        <v>445.14</v>
      </c>
      <c r="W37" s="236"/>
    </row>
    <row r="38" spans="2:23" s="1" customFormat="1" ht="16.5" customHeight="1">
      <c r="B38" s="13"/>
      <c r="C38" s="209">
        <v>93</v>
      </c>
      <c r="D38" s="208">
        <v>258016</v>
      </c>
      <c r="E38" s="208">
        <v>2190</v>
      </c>
      <c r="F38" s="291" t="s">
        <v>107</v>
      </c>
      <c r="G38" s="291" t="s">
        <v>149</v>
      </c>
      <c r="H38" s="292">
        <v>13.199999809265137</v>
      </c>
      <c r="I38" s="293">
        <f t="shared" si="0"/>
        <v>7.419</v>
      </c>
      <c r="J38" s="425">
        <v>41320.64513888889</v>
      </c>
      <c r="K38" s="426">
        <v>41320.65347222222</v>
      </c>
      <c r="L38" s="224">
        <f t="shared" si="1"/>
        <v>0.19999999995343387</v>
      </c>
      <c r="M38" s="294">
        <f t="shared" si="2"/>
        <v>12</v>
      </c>
      <c r="N38" s="226" t="s">
        <v>75</v>
      </c>
      <c r="O38" s="420" t="str">
        <f t="shared" si="3"/>
        <v>NO</v>
      </c>
      <c r="P38" s="295">
        <f t="shared" si="4"/>
        <v>40</v>
      </c>
      <c r="Q38" s="296" t="str">
        <f t="shared" si="5"/>
        <v>--</v>
      </c>
      <c r="R38" s="297">
        <f t="shared" si="6"/>
        <v>296.76</v>
      </c>
      <c r="S38" s="298">
        <f t="shared" si="7"/>
        <v>59.352000000000004</v>
      </c>
      <c r="T38" s="299" t="str">
        <f t="shared" si="8"/>
        <v>--</v>
      </c>
      <c r="U38" s="421" t="s">
        <v>71</v>
      </c>
      <c r="V38" s="303">
        <f t="shared" si="9"/>
        <v>356.11199999999997</v>
      </c>
      <c r="W38" s="236"/>
    </row>
    <row r="39" spans="2:23" s="1" customFormat="1" ht="16.5" customHeight="1">
      <c r="B39" s="13"/>
      <c r="C39" s="209">
        <v>94</v>
      </c>
      <c r="D39" s="208">
        <v>258273</v>
      </c>
      <c r="E39" s="208">
        <v>2066</v>
      </c>
      <c r="F39" s="291" t="s">
        <v>115</v>
      </c>
      <c r="G39" s="291" t="s">
        <v>150</v>
      </c>
      <c r="H39" s="292">
        <v>132</v>
      </c>
      <c r="I39" s="293">
        <f t="shared" si="0"/>
        <v>9.893</v>
      </c>
      <c r="J39" s="425">
        <v>41322.376388888886</v>
      </c>
      <c r="K39" s="426">
        <v>41322.3875</v>
      </c>
      <c r="L39" s="224">
        <f t="shared" si="1"/>
        <v>0.26666666666278616</v>
      </c>
      <c r="M39" s="294">
        <f t="shared" si="2"/>
        <v>16</v>
      </c>
      <c r="N39" s="226" t="s">
        <v>75</v>
      </c>
      <c r="O39" s="421" t="s">
        <v>71</v>
      </c>
      <c r="P39" s="295">
        <f t="shared" si="4"/>
        <v>50</v>
      </c>
      <c r="Q39" s="296" t="str">
        <f t="shared" si="5"/>
        <v>--</v>
      </c>
      <c r="R39" s="297" t="str">
        <f t="shared" si="6"/>
        <v>--</v>
      </c>
      <c r="S39" s="298">
        <f t="shared" si="7"/>
        <v>133.55550000000002</v>
      </c>
      <c r="T39" s="299" t="str">
        <f t="shared" si="8"/>
        <v>--</v>
      </c>
      <c r="U39" s="421" t="s">
        <v>71</v>
      </c>
      <c r="V39" s="303">
        <f t="shared" si="9"/>
        <v>133.55550000000002</v>
      </c>
      <c r="W39" s="236"/>
    </row>
    <row r="40" spans="2:23" s="1" customFormat="1" ht="16.5" customHeight="1">
      <c r="B40" s="13"/>
      <c r="C40" s="209">
        <v>95</v>
      </c>
      <c r="D40" s="208">
        <v>258274</v>
      </c>
      <c r="E40" s="208">
        <v>2067</v>
      </c>
      <c r="F40" s="291" t="s">
        <v>115</v>
      </c>
      <c r="G40" s="291" t="s">
        <v>151</v>
      </c>
      <c r="H40" s="302">
        <v>132</v>
      </c>
      <c r="I40" s="293">
        <f t="shared" si="0"/>
        <v>9.893</v>
      </c>
      <c r="J40" s="425">
        <v>41322.376388888886</v>
      </c>
      <c r="K40" s="426">
        <v>41322.3875</v>
      </c>
      <c r="L40" s="224">
        <f t="shared" si="1"/>
        <v>0.26666666666278616</v>
      </c>
      <c r="M40" s="294">
        <f t="shared" si="2"/>
        <v>16</v>
      </c>
      <c r="N40" s="226" t="s">
        <v>75</v>
      </c>
      <c r="O40" s="421" t="s">
        <v>71</v>
      </c>
      <c r="P40" s="295">
        <f t="shared" si="4"/>
        <v>50</v>
      </c>
      <c r="Q40" s="296" t="str">
        <f t="shared" si="5"/>
        <v>--</v>
      </c>
      <c r="R40" s="297" t="str">
        <f t="shared" si="6"/>
        <v>--</v>
      </c>
      <c r="S40" s="298">
        <f t="shared" si="7"/>
        <v>133.55550000000002</v>
      </c>
      <c r="T40" s="299" t="str">
        <f t="shared" si="8"/>
        <v>--</v>
      </c>
      <c r="U40" s="421" t="s">
        <v>71</v>
      </c>
      <c r="V40" s="303">
        <f t="shared" si="9"/>
        <v>133.55550000000002</v>
      </c>
      <c r="W40" s="236"/>
    </row>
    <row r="41" spans="2:23" s="1" customFormat="1" ht="16.5" customHeight="1">
      <c r="B41" s="13"/>
      <c r="C41" s="209">
        <v>96</v>
      </c>
      <c r="D41" s="208">
        <v>258275</v>
      </c>
      <c r="E41" s="208">
        <v>2066</v>
      </c>
      <c r="F41" s="291" t="s">
        <v>115</v>
      </c>
      <c r="G41" s="291" t="s">
        <v>150</v>
      </c>
      <c r="H41" s="292">
        <v>132</v>
      </c>
      <c r="I41" s="293">
        <f t="shared" si="0"/>
        <v>9.893</v>
      </c>
      <c r="J41" s="425">
        <v>41322.80902777778</v>
      </c>
      <c r="K41" s="426">
        <v>41322.816666666666</v>
      </c>
      <c r="L41" s="224">
        <f t="shared" si="1"/>
        <v>0.18333333323244005</v>
      </c>
      <c r="M41" s="294">
        <f t="shared" si="2"/>
        <v>11</v>
      </c>
      <c r="N41" s="226" t="s">
        <v>75</v>
      </c>
      <c r="O41" s="421" t="s">
        <v>71</v>
      </c>
      <c r="P41" s="295">
        <f t="shared" si="4"/>
        <v>50</v>
      </c>
      <c r="Q41" s="296" t="str">
        <f t="shared" si="5"/>
        <v>--</v>
      </c>
      <c r="R41" s="297" t="str">
        <f t="shared" si="6"/>
        <v>--</v>
      </c>
      <c r="S41" s="298">
        <f t="shared" si="7"/>
        <v>89.037</v>
      </c>
      <c r="T41" s="299" t="str">
        <f t="shared" si="8"/>
        <v>--</v>
      </c>
      <c r="U41" s="421" t="s">
        <v>71</v>
      </c>
      <c r="V41" s="303">
        <f t="shared" si="9"/>
        <v>89.037</v>
      </c>
      <c r="W41" s="236"/>
    </row>
    <row r="42" spans="2:23" s="1" customFormat="1" ht="16.5" customHeight="1">
      <c r="B42" s="13"/>
      <c r="C42" s="209">
        <v>97</v>
      </c>
      <c r="D42" s="208">
        <v>258276</v>
      </c>
      <c r="E42" s="208">
        <v>2067</v>
      </c>
      <c r="F42" s="291" t="s">
        <v>115</v>
      </c>
      <c r="G42" s="291" t="s">
        <v>151</v>
      </c>
      <c r="H42" s="292">
        <v>132</v>
      </c>
      <c r="I42" s="293">
        <f t="shared" si="0"/>
        <v>9.893</v>
      </c>
      <c r="J42" s="425">
        <v>41322.80972222222</v>
      </c>
      <c r="K42" s="426">
        <v>41322.816666666666</v>
      </c>
      <c r="L42" s="224">
        <f t="shared" si="1"/>
        <v>0.16666666668606922</v>
      </c>
      <c r="M42" s="294">
        <f t="shared" si="2"/>
        <v>10</v>
      </c>
      <c r="N42" s="226" t="s">
        <v>75</v>
      </c>
      <c r="O42" s="421" t="s">
        <v>71</v>
      </c>
      <c r="P42" s="295">
        <f t="shared" si="4"/>
        <v>50</v>
      </c>
      <c r="Q42" s="296" t="str">
        <f t="shared" si="5"/>
        <v>--</v>
      </c>
      <c r="R42" s="297" t="str">
        <f t="shared" si="6"/>
        <v>--</v>
      </c>
      <c r="S42" s="298">
        <f t="shared" si="7"/>
        <v>84.0905</v>
      </c>
      <c r="T42" s="299" t="str">
        <f t="shared" si="8"/>
        <v>--</v>
      </c>
      <c r="U42" s="421" t="s">
        <v>71</v>
      </c>
      <c r="V42" s="303">
        <f t="shared" si="9"/>
        <v>84.0905</v>
      </c>
      <c r="W42" s="236"/>
    </row>
    <row r="43" spans="2:23" s="1" customFormat="1" ht="16.5" customHeight="1">
      <c r="B43" s="13"/>
      <c r="C43" s="209">
        <v>98</v>
      </c>
      <c r="D43" s="208">
        <v>258210</v>
      </c>
      <c r="E43" s="208">
        <v>2068</v>
      </c>
      <c r="F43" s="291" t="s">
        <v>115</v>
      </c>
      <c r="G43" s="291" t="s">
        <v>152</v>
      </c>
      <c r="H43" s="292">
        <v>33</v>
      </c>
      <c r="I43" s="293">
        <f t="shared" si="0"/>
        <v>7.419</v>
      </c>
      <c r="J43" s="425">
        <v>41327.325</v>
      </c>
      <c r="K43" s="426">
        <v>41327.59097222222</v>
      </c>
      <c r="L43" s="224">
        <f t="shared" si="1"/>
        <v>6.383333333360497</v>
      </c>
      <c r="M43" s="294">
        <f t="shared" si="2"/>
        <v>383</v>
      </c>
      <c r="N43" s="226" t="s">
        <v>70</v>
      </c>
      <c r="O43" s="420" t="str">
        <f aca="true" t="shared" si="10" ref="O43:O50">IF(F43="","",IF(OR(N43="P",N43="RP"),"--","NO"))</f>
        <v>--</v>
      </c>
      <c r="P43" s="295">
        <f t="shared" si="4"/>
        <v>50</v>
      </c>
      <c r="Q43" s="296">
        <f t="shared" si="5"/>
        <v>236.66610000000003</v>
      </c>
      <c r="R43" s="297" t="str">
        <f t="shared" si="6"/>
        <v>--</v>
      </c>
      <c r="S43" s="298" t="str">
        <f t="shared" si="7"/>
        <v>--</v>
      </c>
      <c r="T43" s="299" t="str">
        <f t="shared" si="8"/>
        <v>--</v>
      </c>
      <c r="U43" s="421" t="s">
        <v>71</v>
      </c>
      <c r="V43" s="303">
        <f t="shared" si="9"/>
        <v>236.66610000000003</v>
      </c>
      <c r="W43" s="236"/>
    </row>
    <row r="44" spans="2:23" s="1" customFormat="1" ht="16.5" customHeight="1">
      <c r="B44" s="13"/>
      <c r="C44" s="209">
        <v>99</v>
      </c>
      <c r="D44" s="208">
        <v>258215</v>
      </c>
      <c r="E44" s="208">
        <v>2634</v>
      </c>
      <c r="F44" s="291" t="s">
        <v>120</v>
      </c>
      <c r="G44" s="291" t="s">
        <v>153</v>
      </c>
      <c r="H44" s="292">
        <v>33</v>
      </c>
      <c r="I44" s="293">
        <f t="shared" si="0"/>
        <v>7.419</v>
      </c>
      <c r="J44" s="425">
        <v>41328.33611111111</v>
      </c>
      <c r="K44" s="426">
        <v>41328.76597222222</v>
      </c>
      <c r="L44" s="224">
        <f t="shared" si="1"/>
        <v>10.31666666676756</v>
      </c>
      <c r="M44" s="294">
        <f t="shared" si="2"/>
        <v>619</v>
      </c>
      <c r="N44" s="226" t="s">
        <v>70</v>
      </c>
      <c r="O44" s="420" t="str">
        <f t="shared" si="10"/>
        <v>--</v>
      </c>
      <c r="P44" s="295">
        <f t="shared" si="4"/>
        <v>50</v>
      </c>
      <c r="Q44" s="296">
        <f t="shared" si="5"/>
        <v>382.82040000000006</v>
      </c>
      <c r="R44" s="297" t="str">
        <f t="shared" si="6"/>
        <v>--</v>
      </c>
      <c r="S44" s="298" t="str">
        <f t="shared" si="7"/>
        <v>--</v>
      </c>
      <c r="T44" s="299" t="str">
        <f t="shared" si="8"/>
        <v>--</v>
      </c>
      <c r="U44" s="421" t="s">
        <v>71</v>
      </c>
      <c r="V44" s="303">
        <f t="shared" si="9"/>
        <v>382.82040000000006</v>
      </c>
      <c r="W44" s="236"/>
    </row>
    <row r="45" spans="2:23" s="1" customFormat="1" ht="16.5" customHeight="1">
      <c r="B45" s="13"/>
      <c r="C45" s="209">
        <v>100</v>
      </c>
      <c r="D45" s="208">
        <v>258219</v>
      </c>
      <c r="E45" s="208">
        <v>2066</v>
      </c>
      <c r="F45" s="291" t="s">
        <v>115</v>
      </c>
      <c r="G45" s="291" t="s">
        <v>150</v>
      </c>
      <c r="H45" s="292">
        <v>132</v>
      </c>
      <c r="I45" s="293">
        <f t="shared" si="0"/>
        <v>9.893</v>
      </c>
      <c r="J45" s="425">
        <v>41329.43541666667</v>
      </c>
      <c r="K45" s="426">
        <v>41329.4375</v>
      </c>
      <c r="L45" s="224">
        <f t="shared" si="1"/>
        <v>0.04999999998835847</v>
      </c>
      <c r="M45" s="294">
        <f t="shared" si="2"/>
        <v>3</v>
      </c>
      <c r="N45" s="226" t="s">
        <v>70</v>
      </c>
      <c r="O45" s="420" t="str">
        <f t="shared" si="10"/>
        <v>--</v>
      </c>
      <c r="P45" s="295">
        <f t="shared" si="4"/>
        <v>50</v>
      </c>
      <c r="Q45" s="296">
        <f t="shared" si="5"/>
        <v>2.47325</v>
      </c>
      <c r="R45" s="297" t="str">
        <f t="shared" si="6"/>
        <v>--</v>
      </c>
      <c r="S45" s="298" t="str">
        <f t="shared" si="7"/>
        <v>--</v>
      </c>
      <c r="T45" s="299" t="str">
        <f t="shared" si="8"/>
        <v>--</v>
      </c>
      <c r="U45" s="421" t="s">
        <v>71</v>
      </c>
      <c r="V45" s="303">
        <f t="shared" si="9"/>
        <v>2.47325</v>
      </c>
      <c r="W45" s="236"/>
    </row>
    <row r="46" spans="2:23" s="1" customFormat="1" ht="16.5" customHeight="1">
      <c r="B46" s="13"/>
      <c r="C46" s="209">
        <v>101</v>
      </c>
      <c r="D46" s="208">
        <v>258220</v>
      </c>
      <c r="E46" s="208">
        <v>2067</v>
      </c>
      <c r="F46" s="291" t="s">
        <v>115</v>
      </c>
      <c r="G46" s="291" t="s">
        <v>151</v>
      </c>
      <c r="H46" s="292">
        <v>132</v>
      </c>
      <c r="I46" s="293">
        <f t="shared" si="0"/>
        <v>9.893</v>
      </c>
      <c r="J46" s="425">
        <v>41329.43541666667</v>
      </c>
      <c r="K46" s="426">
        <v>41329.4375</v>
      </c>
      <c r="L46" s="224">
        <f t="shared" si="1"/>
        <v>0.04999999998835847</v>
      </c>
      <c r="M46" s="294">
        <f t="shared" si="2"/>
        <v>3</v>
      </c>
      <c r="N46" s="226" t="s">
        <v>70</v>
      </c>
      <c r="O46" s="420" t="str">
        <f t="shared" si="10"/>
        <v>--</v>
      </c>
      <c r="P46" s="295">
        <f t="shared" si="4"/>
        <v>50</v>
      </c>
      <c r="Q46" s="296">
        <f t="shared" si="5"/>
        <v>2.47325</v>
      </c>
      <c r="R46" s="297" t="str">
        <f t="shared" si="6"/>
        <v>--</v>
      </c>
      <c r="S46" s="298" t="str">
        <f t="shared" si="7"/>
        <v>--</v>
      </c>
      <c r="T46" s="299" t="str">
        <f t="shared" si="8"/>
        <v>--</v>
      </c>
      <c r="U46" s="421" t="s">
        <v>71</v>
      </c>
      <c r="V46" s="303">
        <f t="shared" si="9"/>
        <v>2.47325</v>
      </c>
      <c r="W46" s="236"/>
    </row>
    <row r="47" spans="2:23" s="1" customFormat="1" ht="16.5" customHeight="1">
      <c r="B47" s="13"/>
      <c r="C47" s="209">
        <v>102</v>
      </c>
      <c r="D47" s="208">
        <v>258280</v>
      </c>
      <c r="E47" s="208">
        <v>4205</v>
      </c>
      <c r="F47" s="291" t="s">
        <v>154</v>
      </c>
      <c r="G47" s="291" t="s">
        <v>155</v>
      </c>
      <c r="H47" s="292">
        <v>33</v>
      </c>
      <c r="I47" s="293">
        <f t="shared" si="0"/>
        <v>7.419</v>
      </c>
      <c r="J47" s="425">
        <v>41331.40972222222</v>
      </c>
      <c r="K47" s="426">
        <v>41331.54861111111</v>
      </c>
      <c r="L47" s="224">
        <f t="shared" si="1"/>
        <v>3.3333333333721384</v>
      </c>
      <c r="M47" s="294">
        <f t="shared" si="2"/>
        <v>200</v>
      </c>
      <c r="N47" s="226" t="s">
        <v>70</v>
      </c>
      <c r="O47" s="420" t="str">
        <f t="shared" si="10"/>
        <v>--</v>
      </c>
      <c r="P47" s="295">
        <f t="shared" si="4"/>
        <v>50</v>
      </c>
      <c r="Q47" s="296">
        <f t="shared" si="5"/>
        <v>123.52635000000001</v>
      </c>
      <c r="R47" s="297" t="str">
        <f t="shared" si="6"/>
        <v>--</v>
      </c>
      <c r="S47" s="298" t="str">
        <f t="shared" si="7"/>
        <v>--</v>
      </c>
      <c r="T47" s="299" t="str">
        <f t="shared" si="8"/>
        <v>--</v>
      </c>
      <c r="U47" s="421" t="s">
        <v>71</v>
      </c>
      <c r="V47" s="303">
        <f t="shared" si="9"/>
        <v>123.52635000000001</v>
      </c>
      <c r="W47" s="236"/>
    </row>
    <row r="48" spans="2:23" s="1" customFormat="1" ht="16.5" customHeight="1">
      <c r="B48" s="13"/>
      <c r="C48" s="209">
        <v>103</v>
      </c>
      <c r="D48" s="208">
        <v>258281</v>
      </c>
      <c r="E48" s="208">
        <v>2328</v>
      </c>
      <c r="F48" s="291" t="s">
        <v>145</v>
      </c>
      <c r="G48" s="291" t="s">
        <v>156</v>
      </c>
      <c r="H48" s="292">
        <v>13.199999809265137</v>
      </c>
      <c r="I48" s="293">
        <f t="shared" si="0"/>
        <v>7.419</v>
      </c>
      <c r="J48" s="425">
        <v>41331.41111111111</v>
      </c>
      <c r="K48" s="426">
        <v>41331.618055555555</v>
      </c>
      <c r="L48" s="224">
        <f t="shared" si="1"/>
        <v>4.96666666661622</v>
      </c>
      <c r="M48" s="294">
        <f t="shared" si="2"/>
        <v>298</v>
      </c>
      <c r="N48" s="226" t="s">
        <v>70</v>
      </c>
      <c r="O48" s="420" t="str">
        <f t="shared" si="10"/>
        <v>--</v>
      </c>
      <c r="P48" s="295">
        <f t="shared" si="4"/>
        <v>40</v>
      </c>
      <c r="Q48" s="296">
        <f t="shared" si="5"/>
        <v>147.48972</v>
      </c>
      <c r="R48" s="297" t="str">
        <f t="shared" si="6"/>
        <v>--</v>
      </c>
      <c r="S48" s="298" t="str">
        <f t="shared" si="7"/>
        <v>--</v>
      </c>
      <c r="T48" s="299" t="str">
        <f t="shared" si="8"/>
        <v>--</v>
      </c>
      <c r="U48" s="421" t="s">
        <v>71</v>
      </c>
      <c r="V48" s="303">
        <f t="shared" si="9"/>
        <v>147.48972</v>
      </c>
      <c r="W48" s="236"/>
    </row>
    <row r="49" spans="2:23" s="1" customFormat="1" ht="16.5" customHeight="1">
      <c r="B49" s="13"/>
      <c r="C49" s="209">
        <v>104</v>
      </c>
      <c r="D49" s="208">
        <v>258282</v>
      </c>
      <c r="E49" s="208">
        <v>4939</v>
      </c>
      <c r="F49" s="291" t="s">
        <v>157</v>
      </c>
      <c r="G49" s="291" t="s">
        <v>158</v>
      </c>
      <c r="H49" s="292">
        <v>132</v>
      </c>
      <c r="I49" s="293">
        <f t="shared" si="0"/>
        <v>9.893</v>
      </c>
      <c r="J49" s="425">
        <v>41331.9125</v>
      </c>
      <c r="K49" s="426">
        <v>41332.950694444444</v>
      </c>
      <c r="L49" s="224">
        <f t="shared" si="1"/>
        <v>24.91666666668607</v>
      </c>
      <c r="M49" s="294">
        <f t="shared" si="2"/>
        <v>1495</v>
      </c>
      <c r="N49" s="226" t="s">
        <v>75</v>
      </c>
      <c r="O49" s="420" t="str">
        <f t="shared" si="10"/>
        <v>NO</v>
      </c>
      <c r="P49" s="295">
        <f t="shared" si="4"/>
        <v>50</v>
      </c>
      <c r="Q49" s="296" t="str">
        <f t="shared" si="5"/>
        <v>--</v>
      </c>
      <c r="R49" s="297">
        <f t="shared" si="6"/>
        <v>494.65000000000003</v>
      </c>
      <c r="S49" s="298">
        <f t="shared" si="7"/>
        <v>12326.678000000002</v>
      </c>
      <c r="T49" s="299" t="str">
        <f t="shared" si="8"/>
        <v>--</v>
      </c>
      <c r="U49" s="421" t="s">
        <v>71</v>
      </c>
      <c r="V49" s="303">
        <v>0</v>
      </c>
      <c r="W49" s="236"/>
    </row>
    <row r="50" spans="2:23" s="1" customFormat="1" ht="16.5" customHeight="1">
      <c r="B50" s="13"/>
      <c r="C50" s="209">
        <v>105</v>
      </c>
      <c r="D50" s="208">
        <v>258290</v>
      </c>
      <c r="E50" s="208">
        <v>2326</v>
      </c>
      <c r="F50" s="291" t="s">
        <v>145</v>
      </c>
      <c r="G50" s="291" t="s">
        <v>159</v>
      </c>
      <c r="H50" s="292">
        <v>13.199999809265137</v>
      </c>
      <c r="I50" s="293">
        <f t="shared" si="0"/>
        <v>7.419</v>
      </c>
      <c r="J50" s="425">
        <v>41332.43194444444</v>
      </c>
      <c r="K50" s="426">
        <v>41332.51875</v>
      </c>
      <c r="L50" s="224">
        <f t="shared" si="1"/>
        <v>2.0833333334885538</v>
      </c>
      <c r="M50" s="294">
        <f t="shared" si="2"/>
        <v>125</v>
      </c>
      <c r="N50" s="226" t="s">
        <v>70</v>
      </c>
      <c r="O50" s="420" t="str">
        <f t="shared" si="10"/>
        <v>--</v>
      </c>
      <c r="P50" s="295">
        <f t="shared" si="4"/>
        <v>40</v>
      </c>
      <c r="Q50" s="296">
        <f t="shared" si="5"/>
        <v>61.72608</v>
      </c>
      <c r="R50" s="297" t="str">
        <f t="shared" si="6"/>
        <v>--</v>
      </c>
      <c r="S50" s="298" t="str">
        <f t="shared" si="7"/>
        <v>--</v>
      </c>
      <c r="T50" s="299" t="str">
        <f t="shared" si="8"/>
        <v>--</v>
      </c>
      <c r="U50" s="421" t="s">
        <v>71</v>
      </c>
      <c r="V50" s="303">
        <f t="shared" si="9"/>
        <v>61.72608</v>
      </c>
      <c r="W50" s="236"/>
    </row>
    <row r="51" spans="2:23" s="1" customFormat="1" ht="16.5" customHeight="1">
      <c r="B51" s="13"/>
      <c r="C51" s="209"/>
      <c r="D51" s="208"/>
      <c r="E51" s="208"/>
      <c r="F51" s="291"/>
      <c r="G51" s="291"/>
      <c r="H51" s="292"/>
      <c r="I51" s="293">
        <f t="shared" si="0"/>
        <v>7.419</v>
      </c>
      <c r="J51" s="425"/>
      <c r="K51" s="426"/>
      <c r="L51" s="224">
        <f t="shared" si="1"/>
      </c>
      <c r="M51" s="294">
        <f t="shared" si="2"/>
      </c>
      <c r="N51" s="226"/>
      <c r="O51" s="420">
        <f t="shared" si="3"/>
      </c>
      <c r="P51" s="295">
        <f t="shared" si="4"/>
        <v>40</v>
      </c>
      <c r="Q51" s="296" t="str">
        <f t="shared" si="5"/>
        <v>--</v>
      </c>
      <c r="R51" s="297" t="str">
        <f t="shared" si="6"/>
        <v>--</v>
      </c>
      <c r="S51" s="298" t="str">
        <f t="shared" si="7"/>
        <v>--</v>
      </c>
      <c r="T51" s="299" t="str">
        <f t="shared" si="8"/>
        <v>--</v>
      </c>
      <c r="U51" s="421">
        <f>IF(F51="","","SI")</f>
      </c>
      <c r="V51" s="303">
        <f t="shared" si="9"/>
      </c>
      <c r="W51" s="236"/>
    </row>
    <row r="52" spans="2:23" s="1" customFormat="1" ht="16.5" customHeight="1" thickBot="1">
      <c r="B52" s="13"/>
      <c r="C52" s="316"/>
      <c r="D52" s="316"/>
      <c r="E52" s="316"/>
      <c r="F52" s="316"/>
      <c r="G52" s="316"/>
      <c r="H52" s="316"/>
      <c r="I52" s="304"/>
      <c r="J52" s="406"/>
      <c r="K52" s="406"/>
      <c r="L52" s="237"/>
      <c r="M52" s="237"/>
      <c r="N52" s="316"/>
      <c r="O52" s="316"/>
      <c r="P52" s="326"/>
      <c r="Q52" s="327"/>
      <c r="R52" s="328"/>
      <c r="S52" s="329"/>
      <c r="T52" s="330"/>
      <c r="U52" s="316"/>
      <c r="V52" s="305"/>
      <c r="W52" s="236"/>
    </row>
    <row r="53" spans="2:23" s="1" customFormat="1" ht="16.5" customHeight="1" thickBot="1" thickTop="1">
      <c r="B53" s="13"/>
      <c r="C53" s="430" t="s">
        <v>173</v>
      </c>
      <c r="D53" s="429" t="s">
        <v>172</v>
      </c>
      <c r="E53" s="128"/>
      <c r="F53" s="113"/>
      <c r="G53" s="2"/>
      <c r="H53" s="2"/>
      <c r="I53" s="2"/>
      <c r="J53" s="2"/>
      <c r="K53" s="2"/>
      <c r="L53" s="2"/>
      <c r="M53" s="2"/>
      <c r="N53" s="2"/>
      <c r="O53" s="2"/>
      <c r="P53" s="2"/>
      <c r="Q53" s="306">
        <f>SUM(Q20:Q52)</f>
        <v>3530.09747</v>
      </c>
      <c r="R53" s="307">
        <f>SUM(R20:R52)</f>
        <v>1459.1200000000001</v>
      </c>
      <c r="S53" s="307">
        <f>SUM(S20:S52)</f>
        <v>12959.810500000001</v>
      </c>
      <c r="T53" s="308">
        <f>SUM(T20:T52)</f>
        <v>0</v>
      </c>
      <c r="U53" s="309"/>
      <c r="V53" s="411">
        <f>ROUND(SUM(V20:V52),2)</f>
        <v>5127.7</v>
      </c>
      <c r="W53" s="236"/>
    </row>
    <row r="54" spans="2:23" s="126" customFormat="1" ht="12.75" thickTop="1">
      <c r="B54" s="127"/>
      <c r="C54" s="431" t="s">
        <v>177</v>
      </c>
      <c r="D54" s="431" t="s">
        <v>178</v>
      </c>
      <c r="E54" s="128"/>
      <c r="F54" s="12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50"/>
      <c r="V54" s="310"/>
      <c r="W54" s="252"/>
    </row>
    <row r="55" spans="2:23" s="1" customFormat="1" ht="16.5" customHeight="1" thickBot="1">
      <c r="B55" s="139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5"/>
    </row>
    <row r="56" spans="2:23" ht="16.5" customHeight="1" thickTop="1"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</row>
    <row r="57" spans="3:6" ht="16.5" customHeight="1">
      <c r="C57" s="311"/>
      <c r="D57" s="311"/>
      <c r="E57" s="311"/>
      <c r="F57" s="311"/>
    </row>
    <row r="58" ht="16.5" customHeight="1"/>
    <row r="59" ht="16.5" customHeight="1"/>
    <row r="60" ht="16.5" customHeight="1"/>
    <row r="61" ht="16.5" customHeight="1"/>
    <row r="62" ht="16.5" customHeight="1"/>
  </sheetData>
  <sheetProtection/>
  <printOptions/>
  <pageMargins left="0.2" right="0.1968503937007874" top="0.7874015748031497" bottom="0.7" header="0.5118110236220472" footer="0.37"/>
  <pageSetup fitToHeight="1" fitToWidth="1" horizontalDpi="300" verticalDpi="300" orientation="landscape" paperSize="9" scale="52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99"/>
  <sheetViews>
    <sheetView zoomScale="60" zoomScaleNormal="60" zoomScalePageLayoutView="0" workbookViewId="0" topLeftCell="C102">
      <selection activeCell="T147" sqref="T147"/>
    </sheetView>
  </sheetViews>
  <sheetFormatPr defaultColWidth="11.421875" defaultRowHeight="12.75"/>
  <cols>
    <col min="1" max="1" width="14.57421875" style="432" customWidth="1"/>
    <col min="2" max="2" width="11.421875" style="432" customWidth="1"/>
    <col min="3" max="3" width="7.7109375" style="432" customWidth="1"/>
    <col min="4" max="4" width="17.140625" style="432" customWidth="1"/>
    <col min="5" max="5" width="65.00390625" style="432" customWidth="1"/>
    <col min="6" max="6" width="15.8515625" style="432" bestFit="1" customWidth="1"/>
    <col min="7" max="8" width="10.7109375" style="432" customWidth="1"/>
    <col min="9" max="22" width="12.7109375" style="432" customWidth="1"/>
    <col min="23" max="16384" width="11.421875" style="432" customWidth="1"/>
  </cols>
  <sheetData>
    <row r="1" ht="36" customHeight="1">
      <c r="V1" s="433"/>
    </row>
    <row r="2" spans="2:22" s="434" customFormat="1" ht="31.5" customHeight="1">
      <c r="B2" s="435" t="str">
        <f>'TOT-0213'!B2</f>
        <v>ANEXO III al Memorándum  D.T.E.E.  N°  335/2014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</row>
    <row r="3" spans="1:22" s="438" customFormat="1" ht="11.25">
      <c r="A3" s="436" t="s">
        <v>3</v>
      </c>
      <c r="B3" s="437"/>
      <c r="V3" s="439"/>
    </row>
    <row r="4" spans="1:22" s="438" customFormat="1" ht="11.25">
      <c r="A4" s="436" t="s">
        <v>4</v>
      </c>
      <c r="B4" s="437"/>
      <c r="V4" s="439"/>
    </row>
    <row r="5" spans="2:179" s="440" customFormat="1" ht="20.25">
      <c r="B5" s="519" t="s">
        <v>180</v>
      </c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1"/>
      <c r="BE5" s="441"/>
      <c r="BF5" s="441"/>
      <c r="BG5" s="441"/>
      <c r="BH5" s="441"/>
      <c r="BI5" s="441"/>
      <c r="BJ5" s="441"/>
      <c r="BK5" s="441"/>
      <c r="BL5" s="441"/>
      <c r="BM5" s="441"/>
      <c r="BN5" s="441"/>
      <c r="BO5" s="441"/>
      <c r="BP5" s="441"/>
      <c r="BQ5" s="441"/>
      <c r="BR5" s="441"/>
      <c r="BS5" s="441"/>
      <c r="BT5" s="441"/>
      <c r="BU5" s="441"/>
      <c r="BV5" s="441"/>
      <c r="BW5" s="441"/>
      <c r="BX5" s="441"/>
      <c r="BY5" s="441"/>
      <c r="BZ5" s="441"/>
      <c r="CA5" s="441"/>
      <c r="CB5" s="441"/>
      <c r="CC5" s="441"/>
      <c r="CD5" s="441"/>
      <c r="CE5" s="441"/>
      <c r="CF5" s="441"/>
      <c r="CG5" s="441"/>
      <c r="CH5" s="441"/>
      <c r="CI5" s="441"/>
      <c r="CJ5" s="441"/>
      <c r="CK5" s="441"/>
      <c r="CL5" s="441"/>
      <c r="CM5" s="441"/>
      <c r="CN5" s="441"/>
      <c r="CO5" s="441"/>
      <c r="CP5" s="441"/>
      <c r="CQ5" s="441"/>
      <c r="CR5" s="441"/>
      <c r="CS5" s="441"/>
      <c r="CT5" s="441"/>
      <c r="CU5" s="441"/>
      <c r="CV5" s="441"/>
      <c r="CW5" s="441"/>
      <c r="CX5" s="441"/>
      <c r="CY5" s="441"/>
      <c r="CZ5" s="441"/>
      <c r="DA5" s="441"/>
      <c r="DB5" s="441"/>
      <c r="DC5" s="441"/>
      <c r="DD5" s="441"/>
      <c r="DE5" s="441"/>
      <c r="DF5" s="441"/>
      <c r="DG5" s="441"/>
      <c r="DH5" s="441"/>
      <c r="DI5" s="441"/>
      <c r="DJ5" s="441"/>
      <c r="DK5" s="441"/>
      <c r="DL5" s="441"/>
      <c r="DM5" s="441"/>
      <c r="DN5" s="441"/>
      <c r="DO5" s="441"/>
      <c r="DP5" s="441"/>
      <c r="DQ5" s="441"/>
      <c r="DR5" s="441"/>
      <c r="DS5" s="441"/>
      <c r="DT5" s="441"/>
      <c r="DU5" s="441"/>
      <c r="DV5" s="441"/>
      <c r="DW5" s="441"/>
      <c r="DX5" s="441"/>
      <c r="DY5" s="441"/>
      <c r="DZ5" s="441"/>
      <c r="EA5" s="441"/>
      <c r="EB5" s="441"/>
      <c r="EC5" s="441"/>
      <c r="ED5" s="441"/>
      <c r="EE5" s="441"/>
      <c r="EF5" s="441"/>
      <c r="EG5" s="441"/>
      <c r="EH5" s="441"/>
      <c r="EI5" s="441"/>
      <c r="EJ5" s="441"/>
      <c r="EK5" s="441"/>
      <c r="EL5" s="441"/>
      <c r="EM5" s="441"/>
      <c r="EN5" s="441"/>
      <c r="EO5" s="441"/>
      <c r="EP5" s="441"/>
      <c r="EQ5" s="441"/>
      <c r="ER5" s="441"/>
      <c r="ES5" s="441"/>
      <c r="ET5" s="441"/>
      <c r="EU5" s="441"/>
      <c r="EV5" s="441"/>
      <c r="EW5" s="441"/>
      <c r="EX5" s="441"/>
      <c r="EY5" s="441"/>
      <c r="EZ5" s="441"/>
      <c r="FA5" s="441"/>
      <c r="FB5" s="441"/>
      <c r="FC5" s="441"/>
      <c r="FD5" s="441"/>
      <c r="FE5" s="441"/>
      <c r="FF5" s="441"/>
      <c r="FG5" s="441"/>
      <c r="FH5" s="441"/>
      <c r="FI5" s="441"/>
      <c r="FJ5" s="441"/>
      <c r="FK5" s="441"/>
      <c r="FL5" s="441"/>
      <c r="FM5" s="441"/>
      <c r="FN5" s="441"/>
      <c r="FO5" s="441"/>
      <c r="FP5" s="441"/>
      <c r="FQ5" s="441"/>
      <c r="FR5" s="441"/>
      <c r="FS5" s="441"/>
      <c r="FT5" s="441"/>
      <c r="FU5" s="441"/>
      <c r="FV5" s="441"/>
      <c r="FW5" s="441"/>
    </row>
    <row r="6" spans="2:179" s="440" customFormat="1" ht="14.25" customHeight="1"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2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 s="441"/>
      <c r="BC6" s="441"/>
      <c r="BD6" s="441"/>
      <c r="BE6" s="441"/>
      <c r="BF6" s="441"/>
      <c r="BG6" s="441"/>
      <c r="BH6" s="441"/>
      <c r="BI6" s="441"/>
      <c r="BJ6" s="441"/>
      <c r="BK6" s="441"/>
      <c r="BL6" s="441"/>
      <c r="BM6" s="441"/>
      <c r="BN6" s="441"/>
      <c r="BO6" s="441"/>
      <c r="BP6" s="441"/>
      <c r="BQ6" s="441"/>
      <c r="BR6" s="441"/>
      <c r="BS6" s="441"/>
      <c r="BT6" s="441"/>
      <c r="BU6" s="441"/>
      <c r="BV6" s="441"/>
      <c r="BW6" s="441"/>
      <c r="BX6" s="441"/>
      <c r="BY6" s="441"/>
      <c r="BZ6" s="441"/>
      <c r="CA6" s="441"/>
      <c r="CB6" s="441"/>
      <c r="CC6" s="441"/>
      <c r="CD6" s="441"/>
      <c r="CE6" s="441"/>
      <c r="CF6" s="441"/>
      <c r="CG6" s="441"/>
      <c r="CH6" s="441"/>
      <c r="CI6" s="441"/>
      <c r="CJ6" s="441"/>
      <c r="CK6" s="441"/>
      <c r="CL6" s="441"/>
      <c r="CM6" s="441"/>
      <c r="CN6" s="441"/>
      <c r="CO6" s="441"/>
      <c r="CP6" s="441"/>
      <c r="CQ6" s="441"/>
      <c r="CR6" s="441"/>
      <c r="CS6" s="441"/>
      <c r="CT6" s="441"/>
      <c r="CU6" s="441"/>
      <c r="CV6" s="441"/>
      <c r="CW6" s="441"/>
      <c r="CX6" s="441"/>
      <c r="CY6" s="441"/>
      <c r="CZ6" s="441"/>
      <c r="DA6" s="441"/>
      <c r="DB6" s="441"/>
      <c r="DC6" s="441"/>
      <c r="DD6" s="441"/>
      <c r="DE6" s="441"/>
      <c r="DF6" s="441"/>
      <c r="DG6" s="441"/>
      <c r="DH6" s="441"/>
      <c r="DI6" s="441"/>
      <c r="DJ6" s="441"/>
      <c r="DK6" s="441"/>
      <c r="DL6" s="441"/>
      <c r="DM6" s="441"/>
      <c r="DN6" s="441"/>
      <c r="DO6" s="441"/>
      <c r="DP6" s="441"/>
      <c r="DQ6" s="441"/>
      <c r="DR6" s="441"/>
      <c r="DS6" s="441"/>
      <c r="DT6" s="441"/>
      <c r="DU6" s="441"/>
      <c r="DV6" s="441"/>
      <c r="DW6" s="441"/>
      <c r="DX6" s="441"/>
      <c r="DY6" s="441"/>
      <c r="DZ6" s="441"/>
      <c r="EA6" s="441"/>
      <c r="EB6" s="441"/>
      <c r="EC6" s="441"/>
      <c r="ED6" s="441"/>
      <c r="EE6" s="441"/>
      <c r="EF6" s="441"/>
      <c r="EG6" s="441"/>
      <c r="EH6" s="441"/>
      <c r="EI6" s="441"/>
      <c r="EJ6" s="441"/>
      <c r="EK6" s="441"/>
      <c r="EL6" s="441"/>
      <c r="EM6" s="441"/>
      <c r="EN6" s="441"/>
      <c r="EO6" s="441"/>
      <c r="EP6" s="441"/>
      <c r="EQ6" s="441"/>
      <c r="ER6" s="441"/>
      <c r="ES6" s="441"/>
      <c r="ET6" s="441"/>
      <c r="EU6" s="441"/>
      <c r="EV6" s="441"/>
      <c r="EW6" s="441"/>
      <c r="EX6" s="441"/>
      <c r="EY6" s="441"/>
      <c r="EZ6" s="441"/>
      <c r="FA6" s="441"/>
      <c r="FB6" s="441"/>
      <c r="FC6" s="441"/>
      <c r="FD6" s="441"/>
      <c r="FE6" s="441"/>
      <c r="FF6" s="441"/>
      <c r="FG6" s="441"/>
      <c r="FH6" s="441"/>
      <c r="FI6" s="441"/>
      <c r="FJ6" s="441"/>
      <c r="FK6" s="441"/>
      <c r="FL6" s="441"/>
      <c r="FM6" s="441"/>
      <c r="FN6" s="441"/>
      <c r="FO6" s="441"/>
      <c r="FP6" s="441"/>
      <c r="FQ6" s="441"/>
      <c r="FR6" s="441"/>
      <c r="FS6" s="441"/>
      <c r="FT6" s="441"/>
      <c r="FU6" s="441"/>
      <c r="FV6" s="441"/>
      <c r="FW6" s="441"/>
    </row>
    <row r="7" spans="2:179" s="443" customFormat="1" ht="18.75">
      <c r="B7" s="520" t="s">
        <v>0</v>
      </c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  <c r="BK7" s="444"/>
      <c r="BL7" s="444"/>
      <c r="BM7" s="444"/>
      <c r="BN7" s="444"/>
      <c r="BO7" s="444"/>
      <c r="BP7" s="444"/>
      <c r="BQ7" s="444"/>
      <c r="BR7" s="444"/>
      <c r="BS7" s="444"/>
      <c r="BT7" s="444"/>
      <c r="BU7" s="444"/>
      <c r="BV7" s="444"/>
      <c r="BW7" s="444"/>
      <c r="BX7" s="444"/>
      <c r="BY7" s="444"/>
      <c r="BZ7" s="444"/>
      <c r="CA7" s="444"/>
      <c r="CB7" s="444"/>
      <c r="CC7" s="444"/>
      <c r="CD7" s="444"/>
      <c r="CE7" s="444"/>
      <c r="CF7" s="444"/>
      <c r="CG7" s="444"/>
      <c r="CH7" s="444"/>
      <c r="CI7" s="444"/>
      <c r="CJ7" s="444"/>
      <c r="CK7" s="444"/>
      <c r="CL7" s="444"/>
      <c r="CM7" s="444"/>
      <c r="CN7" s="444"/>
      <c r="CO7" s="444"/>
      <c r="CP7" s="444"/>
      <c r="CQ7" s="444"/>
      <c r="CR7" s="444"/>
      <c r="CS7" s="444"/>
      <c r="CT7" s="444"/>
      <c r="CU7" s="444"/>
      <c r="CV7" s="444"/>
      <c r="CW7" s="444"/>
      <c r="CX7" s="444"/>
      <c r="CY7" s="444"/>
      <c r="CZ7" s="444"/>
      <c r="DA7" s="444"/>
      <c r="DB7" s="444"/>
      <c r="DC7" s="444"/>
      <c r="DD7" s="444"/>
      <c r="DE7" s="444"/>
      <c r="DF7" s="444"/>
      <c r="DG7" s="444"/>
      <c r="DH7" s="444"/>
      <c r="DI7" s="444"/>
      <c r="DJ7" s="444"/>
      <c r="DK7" s="444"/>
      <c r="DL7" s="444"/>
      <c r="DM7" s="444"/>
      <c r="DN7" s="444"/>
      <c r="DO7" s="444"/>
      <c r="DP7" s="444"/>
      <c r="DQ7" s="444"/>
      <c r="DR7" s="444"/>
      <c r="DS7" s="444"/>
      <c r="DT7" s="444"/>
      <c r="DU7" s="444"/>
      <c r="DV7" s="444"/>
      <c r="DW7" s="444"/>
      <c r="DX7" s="444"/>
      <c r="DY7" s="444"/>
      <c r="DZ7" s="444"/>
      <c r="EA7" s="444"/>
      <c r="EB7" s="444"/>
      <c r="EC7" s="444"/>
      <c r="ED7" s="444"/>
      <c r="EE7" s="444"/>
      <c r="EF7" s="444"/>
      <c r="EG7" s="444"/>
      <c r="EH7" s="444"/>
      <c r="EI7" s="444"/>
      <c r="EJ7" s="444"/>
      <c r="EK7" s="444"/>
      <c r="EL7" s="444"/>
      <c r="EM7" s="444"/>
      <c r="EN7" s="444"/>
      <c r="EO7" s="444"/>
      <c r="EP7" s="444"/>
      <c r="EQ7" s="444"/>
      <c r="ER7" s="444"/>
      <c r="ES7" s="444"/>
      <c r="ET7" s="444"/>
      <c r="EU7" s="444"/>
      <c r="EV7" s="444"/>
      <c r="EW7" s="444"/>
      <c r="EX7" s="444"/>
      <c r="EY7" s="444"/>
      <c r="EZ7" s="444"/>
      <c r="FA7" s="444"/>
      <c r="FB7" s="444"/>
      <c r="FC7" s="444"/>
      <c r="FD7" s="444"/>
      <c r="FE7" s="444"/>
      <c r="FF7" s="444"/>
      <c r="FG7" s="444"/>
      <c r="FH7" s="444"/>
      <c r="FI7" s="444"/>
      <c r="FJ7" s="444"/>
      <c r="FK7" s="444"/>
      <c r="FL7" s="444"/>
      <c r="FM7" s="444"/>
      <c r="FN7" s="444"/>
      <c r="FO7" s="444"/>
      <c r="FP7" s="444"/>
      <c r="FQ7" s="444"/>
      <c r="FR7" s="444"/>
      <c r="FS7" s="444"/>
      <c r="FT7" s="444"/>
      <c r="FU7" s="444"/>
      <c r="FV7" s="444"/>
      <c r="FW7" s="444"/>
    </row>
    <row r="8" spans="2:179" ht="12.75"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6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445"/>
      <c r="DJ8" s="445"/>
      <c r="DK8" s="445"/>
      <c r="DL8" s="445"/>
      <c r="DM8" s="445"/>
      <c r="DN8" s="445"/>
      <c r="DO8" s="445"/>
      <c r="DP8" s="445"/>
      <c r="DQ8" s="445"/>
      <c r="DR8" s="445"/>
      <c r="DS8" s="445"/>
      <c r="DT8" s="445"/>
      <c r="DU8" s="445"/>
      <c r="DV8" s="445"/>
      <c r="DW8" s="445"/>
      <c r="DX8" s="445"/>
      <c r="DY8" s="445"/>
      <c r="DZ8" s="445"/>
      <c r="EA8" s="445"/>
      <c r="EB8" s="445"/>
      <c r="EC8" s="445"/>
      <c r="ED8" s="445"/>
      <c r="EE8" s="445"/>
      <c r="EF8" s="445"/>
      <c r="EG8" s="445"/>
      <c r="EH8" s="445"/>
      <c r="EI8" s="445"/>
      <c r="EJ8" s="445"/>
      <c r="EK8" s="445"/>
      <c r="EL8" s="445"/>
      <c r="EM8" s="445"/>
      <c r="EN8" s="445"/>
      <c r="EO8" s="445"/>
      <c r="EP8" s="445"/>
      <c r="EQ8" s="445"/>
      <c r="ER8" s="445"/>
      <c r="ES8" s="445"/>
      <c r="ET8" s="445"/>
      <c r="EU8" s="445"/>
      <c r="EV8" s="445"/>
      <c r="EW8" s="445"/>
      <c r="EX8" s="445"/>
      <c r="EY8" s="445"/>
      <c r="EZ8" s="445"/>
      <c r="FA8" s="445"/>
      <c r="FB8" s="445"/>
      <c r="FC8" s="445"/>
      <c r="FD8" s="445"/>
      <c r="FE8" s="445"/>
      <c r="FF8" s="445"/>
      <c r="FG8" s="445"/>
      <c r="FH8" s="445"/>
      <c r="FI8" s="445"/>
      <c r="FJ8" s="445"/>
      <c r="FK8" s="445"/>
      <c r="FL8" s="445"/>
      <c r="FM8" s="445"/>
      <c r="FN8" s="445"/>
      <c r="FO8" s="445"/>
      <c r="FP8" s="445"/>
      <c r="FQ8" s="445"/>
      <c r="FR8" s="445"/>
      <c r="FS8" s="445"/>
      <c r="FT8" s="445"/>
      <c r="FU8" s="445"/>
      <c r="FV8" s="445"/>
      <c r="FW8" s="445"/>
    </row>
    <row r="9" spans="2:179" s="447" customFormat="1" ht="15.75">
      <c r="B9" s="521" t="s">
        <v>181</v>
      </c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8"/>
      <c r="AS9" s="448"/>
      <c r="AT9" s="448"/>
      <c r="AU9" s="448"/>
      <c r="AV9" s="448"/>
      <c r="AW9" s="448"/>
      <c r="AX9" s="448"/>
      <c r="AY9" s="448"/>
      <c r="AZ9" s="448"/>
      <c r="BA9" s="448"/>
      <c r="BB9" s="448"/>
      <c r="BC9" s="448"/>
      <c r="BD9" s="448"/>
      <c r="BE9" s="448"/>
      <c r="BF9" s="448"/>
      <c r="BG9" s="448"/>
      <c r="BH9" s="448"/>
      <c r="BI9" s="448"/>
      <c r="BJ9" s="448"/>
      <c r="BK9" s="448"/>
      <c r="BL9" s="448"/>
      <c r="BM9" s="448"/>
      <c r="BN9" s="448"/>
      <c r="BO9" s="448"/>
      <c r="BP9" s="448"/>
      <c r="BQ9" s="448"/>
      <c r="BR9" s="448"/>
      <c r="BS9" s="448"/>
      <c r="BT9" s="448"/>
      <c r="BU9" s="448"/>
      <c r="BV9" s="448"/>
      <c r="BW9" s="448"/>
      <c r="BX9" s="448"/>
      <c r="BY9" s="448"/>
      <c r="BZ9" s="448"/>
      <c r="CA9" s="448"/>
      <c r="CB9" s="448"/>
      <c r="CC9" s="448"/>
      <c r="CD9" s="448"/>
      <c r="CE9" s="448"/>
      <c r="CF9" s="448"/>
      <c r="CG9" s="448"/>
      <c r="CH9" s="448"/>
      <c r="CI9" s="448"/>
      <c r="CJ9" s="448"/>
      <c r="CK9" s="448"/>
      <c r="CL9" s="448"/>
      <c r="CM9" s="448"/>
      <c r="CN9" s="448"/>
      <c r="CO9" s="448"/>
      <c r="CP9" s="448"/>
      <c r="CQ9" s="448"/>
      <c r="CR9" s="448"/>
      <c r="CS9" s="448"/>
      <c r="CT9" s="448"/>
      <c r="CU9" s="448"/>
      <c r="CV9" s="448"/>
      <c r="CW9" s="448"/>
      <c r="CX9" s="448"/>
      <c r="CY9" s="448"/>
      <c r="CZ9" s="448"/>
      <c r="DA9" s="448"/>
      <c r="DB9" s="448"/>
      <c r="DC9" s="448"/>
      <c r="DD9" s="448"/>
      <c r="DE9" s="448"/>
      <c r="DF9" s="448"/>
      <c r="DG9" s="448"/>
      <c r="DH9" s="448"/>
      <c r="DI9" s="448"/>
      <c r="DJ9" s="448"/>
      <c r="DK9" s="448"/>
      <c r="DL9" s="448"/>
      <c r="DM9" s="448"/>
      <c r="DN9" s="448"/>
      <c r="DO9" s="448"/>
      <c r="DP9" s="448"/>
      <c r="DQ9" s="448"/>
      <c r="DR9" s="448"/>
      <c r="DS9" s="448"/>
      <c r="DT9" s="448"/>
      <c r="DU9" s="448"/>
      <c r="DV9" s="448"/>
      <c r="DW9" s="448"/>
      <c r="DX9" s="448"/>
      <c r="DY9" s="448"/>
      <c r="DZ9" s="448"/>
      <c r="EA9" s="448"/>
      <c r="EB9" s="448"/>
      <c r="EC9" s="448"/>
      <c r="ED9" s="448"/>
      <c r="EE9" s="448"/>
      <c r="EF9" s="448"/>
      <c r="EG9" s="448"/>
      <c r="EH9" s="448"/>
      <c r="EI9" s="448"/>
      <c r="EJ9" s="448"/>
      <c r="EK9" s="448"/>
      <c r="EL9" s="448"/>
      <c r="EM9" s="448"/>
      <c r="EN9" s="448"/>
      <c r="EO9" s="448"/>
      <c r="EP9" s="448"/>
      <c r="EQ9" s="448"/>
      <c r="ER9" s="448"/>
      <c r="ES9" s="448"/>
      <c r="ET9" s="448"/>
      <c r="EU9" s="448"/>
      <c r="EV9" s="448"/>
      <c r="EW9" s="448"/>
      <c r="EX9" s="448"/>
      <c r="EY9" s="448"/>
      <c r="EZ9" s="448"/>
      <c r="FA9" s="448"/>
      <c r="FB9" s="448"/>
      <c r="FC9" s="448"/>
      <c r="FD9" s="448"/>
      <c r="FE9" s="448"/>
      <c r="FF9" s="448"/>
      <c r="FG9" s="448"/>
      <c r="FH9" s="448"/>
      <c r="FI9" s="448"/>
      <c r="FJ9" s="448"/>
      <c r="FK9" s="448"/>
      <c r="FL9" s="448"/>
      <c r="FM9" s="448"/>
      <c r="FN9" s="448"/>
      <c r="FO9" s="448"/>
      <c r="FP9" s="448"/>
      <c r="FQ9" s="448"/>
      <c r="FR9" s="448"/>
      <c r="FS9" s="448"/>
      <c r="FT9" s="448"/>
      <c r="FU9" s="448"/>
      <c r="FV9" s="448"/>
      <c r="FW9" s="448"/>
    </row>
    <row r="10" spans="2:179" ht="13.5" thickBot="1">
      <c r="B10" s="445"/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6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5"/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  <c r="CE10" s="445"/>
      <c r="CF10" s="445"/>
      <c r="CG10" s="445"/>
      <c r="CH10" s="445"/>
      <c r="CI10" s="445"/>
      <c r="CJ10" s="445"/>
      <c r="CK10" s="445"/>
      <c r="CL10" s="445"/>
      <c r="CM10" s="445"/>
      <c r="CN10" s="445"/>
      <c r="CO10" s="445"/>
      <c r="CP10" s="445"/>
      <c r="CQ10" s="445"/>
      <c r="CR10" s="445"/>
      <c r="CS10" s="445"/>
      <c r="CT10" s="445"/>
      <c r="CU10" s="445"/>
      <c r="CV10" s="445"/>
      <c r="CW10" s="445"/>
      <c r="CX10" s="445"/>
      <c r="CY10" s="445"/>
      <c r="CZ10" s="445"/>
      <c r="DA10" s="445"/>
      <c r="DB10" s="445"/>
      <c r="DC10" s="445"/>
      <c r="DD10" s="445"/>
      <c r="DE10" s="445"/>
      <c r="DF10" s="445"/>
      <c r="DG10" s="445"/>
      <c r="DH10" s="445"/>
      <c r="DI10" s="445"/>
      <c r="DJ10" s="445"/>
      <c r="DK10" s="445"/>
      <c r="DL10" s="445"/>
      <c r="DM10" s="445"/>
      <c r="DN10" s="445"/>
      <c r="DO10" s="445"/>
      <c r="DP10" s="445"/>
      <c r="DQ10" s="445"/>
      <c r="DR10" s="445"/>
      <c r="DS10" s="445"/>
      <c r="DT10" s="445"/>
      <c r="DU10" s="445"/>
      <c r="DV10" s="445"/>
      <c r="DW10" s="445"/>
      <c r="DX10" s="445"/>
      <c r="DY10" s="445"/>
      <c r="DZ10" s="445"/>
      <c r="EA10" s="445"/>
      <c r="EB10" s="445"/>
      <c r="EC10" s="445"/>
      <c r="ED10" s="445"/>
      <c r="EE10" s="445"/>
      <c r="EF10" s="445"/>
      <c r="EG10" s="445"/>
      <c r="EH10" s="445"/>
      <c r="EI10" s="445"/>
      <c r="EJ10" s="445"/>
      <c r="EK10" s="445"/>
      <c r="EL10" s="445"/>
      <c r="EM10" s="445"/>
      <c r="EN10" s="445"/>
      <c r="EO10" s="445"/>
      <c r="EP10" s="445"/>
      <c r="EQ10" s="445"/>
      <c r="ER10" s="445"/>
      <c r="ES10" s="445"/>
      <c r="ET10" s="445"/>
      <c r="EU10" s="445"/>
      <c r="EV10" s="445"/>
      <c r="EW10" s="445"/>
      <c r="EX10" s="445"/>
      <c r="EY10" s="445"/>
      <c r="EZ10" s="445"/>
      <c r="FA10" s="445"/>
      <c r="FB10" s="445"/>
      <c r="FC10" s="445"/>
      <c r="FD10" s="445"/>
      <c r="FE10" s="445"/>
      <c r="FF10" s="445"/>
      <c r="FG10" s="445"/>
      <c r="FH10" s="445"/>
      <c r="FI10" s="445"/>
      <c r="FJ10" s="445"/>
      <c r="FK10" s="445"/>
      <c r="FL10" s="445"/>
      <c r="FM10" s="445"/>
      <c r="FN10" s="445"/>
      <c r="FO10" s="445"/>
      <c r="FP10" s="445"/>
      <c r="FQ10" s="445"/>
      <c r="FR10" s="445"/>
      <c r="FS10" s="445"/>
      <c r="FT10" s="445"/>
      <c r="FU10" s="445"/>
      <c r="FV10" s="445"/>
      <c r="FW10" s="445"/>
    </row>
    <row r="11" spans="2:179" ht="13.5" thickTop="1">
      <c r="B11" s="449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1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  <c r="BF11" s="445"/>
      <c r="BG11" s="445"/>
      <c r="BH11" s="445"/>
      <c r="BI11" s="445"/>
      <c r="BJ11" s="445"/>
      <c r="BK11" s="445"/>
      <c r="BL11" s="445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5"/>
      <c r="BX11" s="445"/>
      <c r="BY11" s="445"/>
      <c r="BZ11" s="445"/>
      <c r="CA11" s="445"/>
      <c r="CB11" s="445"/>
      <c r="CC11" s="445"/>
      <c r="CD11" s="445"/>
      <c r="CE11" s="445"/>
      <c r="CF11" s="445"/>
      <c r="CG11" s="445"/>
      <c r="CH11" s="445"/>
      <c r="CI11" s="445"/>
      <c r="CJ11" s="445"/>
      <c r="CK11" s="445"/>
      <c r="CL11" s="445"/>
      <c r="CM11" s="445"/>
      <c r="CN11" s="445"/>
      <c r="CO11" s="445"/>
      <c r="CP11" s="445"/>
      <c r="CQ11" s="445"/>
      <c r="CR11" s="445"/>
      <c r="CS11" s="445"/>
      <c r="CT11" s="445"/>
      <c r="CU11" s="445"/>
      <c r="CV11" s="445"/>
      <c r="CW11" s="445"/>
      <c r="CX11" s="445"/>
      <c r="CY11" s="445"/>
      <c r="CZ11" s="445"/>
      <c r="DA11" s="445"/>
      <c r="DB11" s="445"/>
      <c r="DC11" s="445"/>
      <c r="DD11" s="445"/>
      <c r="DE11" s="445"/>
      <c r="DF11" s="445"/>
      <c r="DG11" s="445"/>
      <c r="DH11" s="445"/>
      <c r="DI11" s="445"/>
      <c r="DJ11" s="445"/>
      <c r="DK11" s="445"/>
      <c r="DL11" s="445"/>
      <c r="DM11" s="445"/>
      <c r="DN11" s="445"/>
      <c r="DO11" s="445"/>
      <c r="DP11" s="445"/>
      <c r="DQ11" s="445"/>
      <c r="DR11" s="445"/>
      <c r="DS11" s="445"/>
      <c r="DT11" s="445"/>
      <c r="DU11" s="445"/>
      <c r="DV11" s="445"/>
      <c r="DW11" s="445"/>
      <c r="DX11" s="445"/>
      <c r="DY11" s="445"/>
      <c r="DZ11" s="445"/>
      <c r="EA11" s="445"/>
      <c r="EB11" s="445"/>
      <c r="EC11" s="445"/>
      <c r="ED11" s="445"/>
      <c r="EE11" s="445"/>
      <c r="EF11" s="445"/>
      <c r="EG11" s="445"/>
      <c r="EH11" s="445"/>
      <c r="EI11" s="445"/>
      <c r="EJ11" s="445"/>
      <c r="EK11" s="445"/>
      <c r="EL11" s="445"/>
      <c r="EM11" s="445"/>
      <c r="EN11" s="445"/>
      <c r="EO11" s="445"/>
      <c r="EP11" s="445"/>
      <c r="EQ11" s="445"/>
      <c r="ER11" s="445"/>
      <c r="ES11" s="445"/>
      <c r="ET11" s="445"/>
      <c r="EU11" s="445"/>
      <c r="EV11" s="445"/>
      <c r="EW11" s="445"/>
      <c r="EX11" s="445"/>
      <c r="EY11" s="445"/>
      <c r="EZ11" s="445"/>
      <c r="FA11" s="445"/>
      <c r="FB11" s="445"/>
      <c r="FC11" s="445"/>
      <c r="FD11" s="445"/>
      <c r="FE11" s="445"/>
      <c r="FF11" s="445"/>
      <c r="FG11" s="445"/>
      <c r="FH11" s="445"/>
      <c r="FI11" s="445"/>
      <c r="FJ11" s="445"/>
      <c r="FK11" s="445"/>
      <c r="FL11" s="445"/>
      <c r="FM11" s="445"/>
      <c r="FN11" s="445"/>
      <c r="FO11" s="445"/>
      <c r="FP11" s="445"/>
      <c r="FQ11" s="445"/>
      <c r="FR11" s="445"/>
      <c r="FS11" s="445"/>
      <c r="FT11" s="445"/>
      <c r="FU11" s="445"/>
      <c r="FV11" s="445"/>
      <c r="FW11" s="445"/>
    </row>
    <row r="12" spans="2:179" s="447" customFormat="1" ht="15.75">
      <c r="B12" s="516" t="s">
        <v>189</v>
      </c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48"/>
      <c r="BJ12" s="448"/>
      <c r="BK12" s="448"/>
      <c r="BL12" s="448"/>
      <c r="BM12" s="448"/>
      <c r="BN12" s="448"/>
      <c r="BO12" s="448"/>
      <c r="BP12" s="448"/>
      <c r="BQ12" s="448"/>
      <c r="BR12" s="448"/>
      <c r="BS12" s="448"/>
      <c r="BT12" s="448"/>
      <c r="BU12" s="448"/>
      <c r="BV12" s="448"/>
      <c r="BW12" s="448"/>
      <c r="BX12" s="448"/>
      <c r="BY12" s="448"/>
      <c r="BZ12" s="448"/>
      <c r="CA12" s="448"/>
      <c r="CB12" s="448"/>
      <c r="CC12" s="448"/>
      <c r="CD12" s="448"/>
      <c r="CE12" s="448"/>
      <c r="CF12" s="448"/>
      <c r="CG12" s="448"/>
      <c r="CH12" s="448"/>
      <c r="CI12" s="448"/>
      <c r="CJ12" s="448"/>
      <c r="CK12" s="448"/>
      <c r="CL12" s="448"/>
      <c r="CM12" s="448"/>
      <c r="CN12" s="448"/>
      <c r="CO12" s="448"/>
      <c r="CP12" s="448"/>
      <c r="CQ12" s="448"/>
      <c r="CR12" s="448"/>
      <c r="CS12" s="448"/>
      <c r="CT12" s="448"/>
      <c r="CU12" s="448"/>
      <c r="CV12" s="448"/>
      <c r="CW12" s="448"/>
      <c r="CX12" s="448"/>
      <c r="CY12" s="448"/>
      <c r="CZ12" s="448"/>
      <c r="DA12" s="448"/>
      <c r="DB12" s="448"/>
      <c r="DC12" s="448"/>
      <c r="DD12" s="448"/>
      <c r="DE12" s="448"/>
      <c r="DF12" s="448"/>
      <c r="DG12" s="448"/>
      <c r="DH12" s="448"/>
      <c r="DI12" s="448"/>
      <c r="DJ12" s="448"/>
      <c r="DK12" s="448"/>
      <c r="DL12" s="448"/>
      <c r="DM12" s="448"/>
      <c r="DN12" s="448"/>
      <c r="DO12" s="448"/>
      <c r="DP12" s="448"/>
      <c r="DQ12" s="448"/>
      <c r="DR12" s="448"/>
      <c r="DS12" s="448"/>
      <c r="DT12" s="448"/>
      <c r="DU12" s="448"/>
      <c r="DV12" s="448"/>
      <c r="DW12" s="448"/>
      <c r="DX12" s="448"/>
      <c r="DY12" s="448"/>
      <c r="DZ12" s="448"/>
      <c r="EA12" s="448"/>
      <c r="EB12" s="448"/>
      <c r="EC12" s="448"/>
      <c r="ED12" s="448"/>
      <c r="EE12" s="448"/>
      <c r="EF12" s="448"/>
      <c r="EG12" s="448"/>
      <c r="EH12" s="448"/>
      <c r="EI12" s="448"/>
      <c r="EJ12" s="448"/>
      <c r="EK12" s="448"/>
      <c r="EL12" s="448"/>
      <c r="EM12" s="448"/>
      <c r="EN12" s="448"/>
      <c r="EO12" s="448"/>
      <c r="EP12" s="448"/>
      <c r="EQ12" s="448"/>
      <c r="ER12" s="448"/>
      <c r="ES12" s="448"/>
      <c r="ET12" s="448"/>
      <c r="EU12" s="448"/>
      <c r="EV12" s="448"/>
      <c r="EW12" s="448"/>
      <c r="EX12" s="448"/>
      <c r="EY12" s="448"/>
      <c r="EZ12" s="448"/>
      <c r="FA12" s="448"/>
      <c r="FB12" s="448"/>
      <c r="FC12" s="448"/>
      <c r="FD12" s="448"/>
      <c r="FE12" s="448"/>
      <c r="FF12" s="448"/>
      <c r="FG12" s="448"/>
      <c r="FH12" s="448"/>
      <c r="FI12" s="448"/>
      <c r="FJ12" s="448"/>
      <c r="FK12" s="448"/>
      <c r="FL12" s="448"/>
      <c r="FM12" s="448"/>
      <c r="FN12" s="448"/>
      <c r="FO12" s="448"/>
      <c r="FP12" s="448"/>
      <c r="FQ12" s="448"/>
      <c r="FR12" s="448"/>
      <c r="FS12" s="448"/>
      <c r="FT12" s="448"/>
      <c r="FU12" s="448"/>
      <c r="FV12" s="448"/>
      <c r="FW12" s="448"/>
    </row>
    <row r="13" spans="2:22" ht="13.5" thickBot="1">
      <c r="B13" s="452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4"/>
    </row>
    <row r="14" spans="2:22" s="455" customFormat="1" ht="33.75" customHeight="1" thickBot="1" thickTop="1">
      <c r="B14" s="456"/>
      <c r="C14" s="457"/>
      <c r="D14" s="413" t="s">
        <v>182</v>
      </c>
      <c r="E14" s="413" t="s">
        <v>1</v>
      </c>
      <c r="F14" s="458" t="s">
        <v>14</v>
      </c>
      <c r="G14" s="458" t="s">
        <v>15</v>
      </c>
      <c r="H14" s="459" t="s">
        <v>2</v>
      </c>
      <c r="I14" s="460">
        <f>'[1]BASE'!FX15</f>
        <v>40940</v>
      </c>
      <c r="J14" s="460">
        <f>'[1]BASE'!FY15</f>
        <v>40969</v>
      </c>
      <c r="K14" s="460">
        <f>'[1]BASE'!FZ15</f>
        <v>41000</v>
      </c>
      <c r="L14" s="460">
        <f>'[1]BASE'!GA15</f>
        <v>41030</v>
      </c>
      <c r="M14" s="460">
        <f>'[1]BASE'!GB15</f>
        <v>41061</v>
      </c>
      <c r="N14" s="460">
        <f>'[1]BASE'!GC15</f>
        <v>41091</v>
      </c>
      <c r="O14" s="460">
        <f>'[1]BASE'!GD15</f>
        <v>41122</v>
      </c>
      <c r="P14" s="460">
        <f>'[1]BASE'!GE15</f>
        <v>41153</v>
      </c>
      <c r="Q14" s="460">
        <f>'[1]BASE'!GF15</f>
        <v>41183</v>
      </c>
      <c r="R14" s="460">
        <f>'[1]BASE'!GG15</f>
        <v>41214</v>
      </c>
      <c r="S14" s="460">
        <f>'[1]BASE'!GH15</f>
        <v>41244</v>
      </c>
      <c r="T14" s="460">
        <f>'[1]BASE'!GI15</f>
        <v>41275</v>
      </c>
      <c r="U14" s="460">
        <f>'[1]BASE'!GJ15</f>
        <v>41306</v>
      </c>
      <c r="V14" s="461"/>
    </row>
    <row r="15" spans="2:22" s="462" customFormat="1" ht="19.5" customHeight="1" thickTop="1">
      <c r="B15" s="463"/>
      <c r="C15" s="464"/>
      <c r="D15" s="465"/>
      <c r="E15" s="465"/>
      <c r="F15" s="465"/>
      <c r="G15" s="465"/>
      <c r="H15" s="464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7"/>
      <c r="V15" s="468"/>
    </row>
    <row r="16" spans="2:22" s="462" customFormat="1" ht="18">
      <c r="B16" s="463"/>
      <c r="C16" s="469">
        <f>IF('[1]BASE'!C17="","",'[1]BASE'!C17)</f>
        <v>1</v>
      </c>
      <c r="D16" s="469">
        <f>IF('[1]BASE'!D17="","",'[1]BASE'!D17)</f>
        <v>1403</v>
      </c>
      <c r="E16" s="469" t="str">
        <f>IF('[1]BASE'!E17="","",'[1]BASE'!E17)</f>
        <v>BRAGADO - HENDERSON</v>
      </c>
      <c r="F16" s="469">
        <f>IF('[1]BASE'!F17="","",'[1]BASE'!F17)</f>
        <v>220</v>
      </c>
      <c r="G16" s="469">
        <f>IF('[1]BASE'!G17="","",'[1]BASE'!G17)</f>
        <v>177</v>
      </c>
      <c r="H16" s="469" t="str">
        <f>IF('[1]BASE'!H17="","",'[1]BASE'!H17)</f>
        <v>A</v>
      </c>
      <c r="I16" s="470">
        <f>IF('[1]BASE'!FX17="","",'[1]BASE'!FX17)</f>
      </c>
      <c r="J16" s="470">
        <f>IF('[1]BASE'!FY17="","",'[1]BASE'!FY17)</f>
      </c>
      <c r="K16" s="470">
        <f>IF('[1]BASE'!FZ17="","",'[1]BASE'!FZ17)</f>
      </c>
      <c r="L16" s="470">
        <f>IF('[1]BASE'!GA17="","",'[1]BASE'!GA17)</f>
      </c>
      <c r="M16" s="470">
        <f>IF('[1]BASE'!GB17="","",'[1]BASE'!GB17)</f>
      </c>
      <c r="N16" s="470">
        <f>IF('[1]BASE'!GC17="","",'[1]BASE'!GC17)</f>
      </c>
      <c r="O16" s="470">
        <f>IF('[1]BASE'!GD17="","",'[1]BASE'!GD17)</f>
      </c>
      <c r="P16" s="470">
        <f>IF('[1]BASE'!GE17="","",'[1]BASE'!GE17)</f>
      </c>
      <c r="Q16" s="470">
        <f>IF('[1]BASE'!GF17="","",'[1]BASE'!GF17)</f>
      </c>
      <c r="R16" s="470">
        <f>IF('[1]BASE'!GG17="","",'[1]BASE'!GG17)</f>
        <v>1</v>
      </c>
      <c r="S16" s="470">
        <f>IF('[1]BASE'!GH17="","",'[1]BASE'!GH17)</f>
      </c>
      <c r="T16" s="470">
        <f>IF('[1]BASE'!GI17="","",'[1]BASE'!GI17)</f>
      </c>
      <c r="U16" s="471"/>
      <c r="V16" s="468"/>
    </row>
    <row r="17" spans="2:22" s="462" customFormat="1" ht="18">
      <c r="B17" s="463"/>
      <c r="C17" s="472">
        <f>IF('[1]BASE'!C18="","",'[1]BASE'!C18)</f>
        <v>2</v>
      </c>
      <c r="D17" s="472" t="str">
        <f>IF('[1]BASE'!D18="","",'[1]BASE'!D18)</f>
        <v>CE-000</v>
      </c>
      <c r="E17" s="472" t="str">
        <f>IF('[1]BASE'!E18="","",'[1]BASE'!E18)</f>
        <v>AZUL - LAS FLORES</v>
      </c>
      <c r="F17" s="472">
        <f>IF('[1]BASE'!F18="","",'[1]BASE'!F18)</f>
        <v>132</v>
      </c>
      <c r="G17" s="472">
        <f>IF('[1]BASE'!G18="","",'[1]BASE'!G18)</f>
        <v>107</v>
      </c>
      <c r="H17" s="472" t="str">
        <f>IF('[1]BASE'!H18="","",'[1]BASE'!H18)</f>
        <v>C</v>
      </c>
      <c r="I17" s="473" t="str">
        <f>IF('[1]BASE'!FX18="","",'[1]BASE'!FX18)</f>
        <v>XXXX</v>
      </c>
      <c r="J17" s="473" t="str">
        <f>IF('[1]BASE'!FY18="","",'[1]BASE'!FY18)</f>
        <v>XXXX</v>
      </c>
      <c r="K17" s="473" t="str">
        <f>IF('[1]BASE'!FZ18="","",'[1]BASE'!FZ18)</f>
        <v>XXXX</v>
      </c>
      <c r="L17" s="473" t="str">
        <f>IF('[1]BASE'!GA18="","",'[1]BASE'!GA18)</f>
        <v>XXXX</v>
      </c>
      <c r="M17" s="473" t="str">
        <f>IF('[1]BASE'!GB18="","",'[1]BASE'!GB18)</f>
        <v>XXXX</v>
      </c>
      <c r="N17" s="473" t="str">
        <f>IF('[1]BASE'!GC18="","",'[1]BASE'!GC18)</f>
        <v>XXXX</v>
      </c>
      <c r="O17" s="473" t="str">
        <f>IF('[1]BASE'!GD18="","",'[1]BASE'!GD18)</f>
        <v>XXXX</v>
      </c>
      <c r="P17" s="473" t="str">
        <f>IF('[1]BASE'!GE18="","",'[1]BASE'!GE18)</f>
        <v>XXXX</v>
      </c>
      <c r="Q17" s="473" t="str">
        <f>IF('[1]BASE'!GF18="","",'[1]BASE'!GF18)</f>
        <v>XXXX</v>
      </c>
      <c r="R17" s="473" t="str">
        <f>IF('[1]BASE'!GG18="","",'[1]BASE'!GG18)</f>
        <v>XXXX</v>
      </c>
      <c r="S17" s="473" t="str">
        <f>IF('[1]BASE'!GH18="","",'[1]BASE'!GH18)</f>
        <v>XXXX</v>
      </c>
      <c r="T17" s="473" t="str">
        <f>IF('[1]BASE'!GI18="","",'[1]BASE'!GI18)</f>
        <v>XXXX</v>
      </c>
      <c r="U17" s="471"/>
      <c r="V17" s="468"/>
    </row>
    <row r="18" spans="2:22" s="462" customFormat="1" ht="19.5" customHeight="1">
      <c r="B18" s="463"/>
      <c r="C18" s="469">
        <f>IF('[1]BASE'!C19="","",'[1]BASE'!C19)</f>
        <v>3</v>
      </c>
      <c r="D18" s="469">
        <f>IF('[1]BASE'!D19="","",'[1]BASE'!D19)</f>
        <v>1534</v>
      </c>
      <c r="E18" s="469" t="str">
        <f>IF('[1]BASE'!E19="","",'[1]BASE'!E19)</f>
        <v>BAHIA BLANCA - NORTE II</v>
      </c>
      <c r="F18" s="469">
        <f>IF('[1]BASE'!F19="","",'[1]BASE'!F19)</f>
        <v>132</v>
      </c>
      <c r="G18" s="469">
        <f>IF('[1]BASE'!G19="","",'[1]BASE'!G19)</f>
        <v>19</v>
      </c>
      <c r="H18" s="469" t="str">
        <f>IF('[1]BASE'!H19="","",'[1]BASE'!H19)</f>
        <v>C</v>
      </c>
      <c r="I18" s="470">
        <f>IF('[1]BASE'!FX19="","",'[1]BASE'!FX19)</f>
      </c>
      <c r="J18" s="470">
        <f>IF('[1]BASE'!FY19="","",'[1]BASE'!FY19)</f>
      </c>
      <c r="K18" s="470">
        <f>IF('[1]BASE'!FZ19="","",'[1]BASE'!FZ19)</f>
      </c>
      <c r="L18" s="470">
        <f>IF('[1]BASE'!GA19="","",'[1]BASE'!GA19)</f>
      </c>
      <c r="M18" s="470">
        <f>IF('[1]BASE'!GB19="","",'[1]BASE'!GB19)</f>
      </c>
      <c r="N18" s="470">
        <f>IF('[1]BASE'!GC19="","",'[1]BASE'!GC19)</f>
      </c>
      <c r="O18" s="470">
        <f>IF('[1]BASE'!GD19="","",'[1]BASE'!GD19)</f>
      </c>
      <c r="P18" s="470">
        <f>IF('[1]BASE'!GE19="","",'[1]BASE'!GE19)</f>
      </c>
      <c r="Q18" s="470">
        <f>IF('[1]BASE'!GF19="","",'[1]BASE'!GF19)</f>
      </c>
      <c r="R18" s="470">
        <f>IF('[1]BASE'!GG19="","",'[1]BASE'!GG19)</f>
      </c>
      <c r="S18" s="470">
        <f>IF('[1]BASE'!GH19="","",'[1]BASE'!GH19)</f>
      </c>
      <c r="T18" s="470">
        <f>IF('[1]BASE'!GI19="","",'[1]BASE'!GI19)</f>
      </c>
      <c r="U18" s="471"/>
      <c r="V18" s="468"/>
    </row>
    <row r="19" spans="2:22" s="462" customFormat="1" ht="19.5" customHeight="1">
      <c r="B19" s="463"/>
      <c r="C19" s="472">
        <f>IF('[1]BASE'!C20="","",'[1]BASE'!C20)</f>
        <v>4</v>
      </c>
      <c r="D19" s="472">
        <f>IF('[1]BASE'!D20="","",'[1]BASE'!D20)</f>
        <v>1532</v>
      </c>
      <c r="E19" s="472" t="str">
        <f>IF('[1]BASE'!E20="","",'[1]BASE'!E20)</f>
        <v>BAHIA BLANCA - P. LURO</v>
      </c>
      <c r="F19" s="472">
        <f>IF('[1]BASE'!F20="","",'[1]BASE'!F20)</f>
        <v>132</v>
      </c>
      <c r="G19" s="472">
        <f>IF('[1]BASE'!G20="","",'[1]BASE'!G20)</f>
        <v>141</v>
      </c>
      <c r="H19" s="472" t="str">
        <f>IF('[1]BASE'!H20="","",'[1]BASE'!H20)</f>
        <v>B</v>
      </c>
      <c r="I19" s="473">
        <f>IF('[1]BASE'!FX20="","",'[1]BASE'!FX20)</f>
      </c>
      <c r="J19" s="473">
        <f>IF('[1]BASE'!FY20="","",'[1]BASE'!FY20)</f>
      </c>
      <c r="K19" s="473">
        <f>IF('[1]BASE'!FZ20="","",'[1]BASE'!FZ20)</f>
      </c>
      <c r="L19" s="473">
        <f>IF('[1]BASE'!GA20="","",'[1]BASE'!GA20)</f>
      </c>
      <c r="M19" s="473">
        <f>IF('[1]BASE'!GB20="","",'[1]BASE'!GB20)</f>
      </c>
      <c r="N19" s="473">
        <f>IF('[1]BASE'!GC20="","",'[1]BASE'!GC20)</f>
      </c>
      <c r="O19" s="473">
        <f>IF('[1]BASE'!GD20="","",'[1]BASE'!GD20)</f>
        <v>1</v>
      </c>
      <c r="P19" s="473">
        <f>IF('[1]BASE'!GE20="","",'[1]BASE'!GE20)</f>
      </c>
      <c r="Q19" s="473">
        <f>IF('[1]BASE'!GF20="","",'[1]BASE'!GF20)</f>
      </c>
      <c r="R19" s="473">
        <f>IF('[1]BASE'!GG20="","",'[1]BASE'!GG20)</f>
      </c>
      <c r="S19" s="473">
        <f>IF('[1]BASE'!GH20="","",'[1]BASE'!GH20)</f>
      </c>
      <c r="T19" s="473">
        <f>IF('[1]BASE'!GI20="","",'[1]BASE'!GI20)</f>
      </c>
      <c r="U19" s="471"/>
      <c r="V19" s="468"/>
    </row>
    <row r="20" spans="2:22" s="462" customFormat="1" ht="19.5" customHeight="1">
      <c r="B20" s="463"/>
      <c r="C20" s="469">
        <f>IF('[1]BASE'!C21="","",'[1]BASE'!C21)</f>
        <v>5</v>
      </c>
      <c r="D20" s="469">
        <f>IF('[1]BASE'!D21="","",'[1]BASE'!D21)</f>
        <v>1535</v>
      </c>
      <c r="E20" s="469" t="str">
        <f>IF('[1]BASE'!E21="","",'[1]BASE'!E21)</f>
        <v>BAHIA BLANCA - PETROQ. BAHIA BLANCA 1</v>
      </c>
      <c r="F20" s="469">
        <f>IF('[1]BASE'!F21="","",'[1]BASE'!F21)</f>
        <v>132</v>
      </c>
      <c r="G20" s="469">
        <f>IF('[1]BASE'!G21="","",'[1]BASE'!G21)</f>
        <v>29.8</v>
      </c>
      <c r="H20" s="469" t="str">
        <f>IF('[1]BASE'!H21="","",'[1]BASE'!H21)</f>
        <v>C</v>
      </c>
      <c r="I20" s="470">
        <f>IF('[1]BASE'!FX21="","",'[1]BASE'!FX21)</f>
      </c>
      <c r="J20" s="470">
        <f>IF('[1]BASE'!FY21="","",'[1]BASE'!FY21)</f>
      </c>
      <c r="K20" s="470">
        <f>IF('[1]BASE'!FZ21="","",'[1]BASE'!FZ21)</f>
      </c>
      <c r="L20" s="470">
        <f>IF('[1]BASE'!GA21="","",'[1]BASE'!GA21)</f>
      </c>
      <c r="M20" s="470">
        <f>IF('[1]BASE'!GB21="","",'[1]BASE'!GB21)</f>
      </c>
      <c r="N20" s="470">
        <f>IF('[1]BASE'!GC21="","",'[1]BASE'!GC21)</f>
      </c>
      <c r="O20" s="470">
        <f>IF('[1]BASE'!GD21="","",'[1]BASE'!GD21)</f>
      </c>
      <c r="P20" s="470">
        <f>IF('[1]BASE'!GE21="","",'[1]BASE'!GE21)</f>
      </c>
      <c r="Q20" s="470">
        <f>IF('[1]BASE'!GF21="","",'[1]BASE'!GF21)</f>
      </c>
      <c r="R20" s="470">
        <f>IF('[1]BASE'!GG21="","",'[1]BASE'!GG21)</f>
      </c>
      <c r="S20" s="470">
        <f>IF('[1]BASE'!GH21="","",'[1]BASE'!GH21)</f>
      </c>
      <c r="T20" s="470">
        <f>IF('[1]BASE'!GI21="","",'[1]BASE'!GI21)</f>
      </c>
      <c r="U20" s="471"/>
      <c r="V20" s="468"/>
    </row>
    <row r="21" spans="2:22" s="462" customFormat="1" ht="19.5" customHeight="1">
      <c r="B21" s="463"/>
      <c r="C21" s="472">
        <f>IF('[1]BASE'!C22="","",'[1]BASE'!C22)</f>
        <v>6</v>
      </c>
      <c r="D21" s="472">
        <f>IF('[1]BASE'!D22="","",'[1]BASE'!D22)</f>
        <v>1531</v>
      </c>
      <c r="E21" s="472" t="str">
        <f>IF('[1]BASE'!E22="","",'[1]BASE'!E22)</f>
        <v>BAHIA BLANCA - PRINGLES</v>
      </c>
      <c r="F21" s="472">
        <f>IF('[1]BASE'!F22="","",'[1]BASE'!F22)</f>
        <v>132</v>
      </c>
      <c r="G21" s="472">
        <f>IF('[1]BASE'!G22="","",'[1]BASE'!G22)</f>
        <v>102.09</v>
      </c>
      <c r="H21" s="472" t="str">
        <f>IF('[1]BASE'!H22="","",'[1]BASE'!H22)</f>
        <v>C</v>
      </c>
      <c r="I21" s="473">
        <f>IF('[1]BASE'!FX22="","",'[1]BASE'!FX22)</f>
      </c>
      <c r="J21" s="473">
        <f>IF('[1]BASE'!FY22="","",'[1]BASE'!FY22)</f>
      </c>
      <c r="K21" s="473">
        <f>IF('[1]BASE'!FZ22="","",'[1]BASE'!FZ22)</f>
      </c>
      <c r="L21" s="473">
        <f>IF('[1]BASE'!GA22="","",'[1]BASE'!GA22)</f>
      </c>
      <c r="M21" s="473">
        <f>IF('[1]BASE'!GB22="","",'[1]BASE'!GB22)</f>
      </c>
      <c r="N21" s="473">
        <f>IF('[1]BASE'!GC22="","",'[1]BASE'!GC22)</f>
      </c>
      <c r="O21" s="473">
        <f>IF('[1]BASE'!GD22="","",'[1]BASE'!GD22)</f>
      </c>
      <c r="P21" s="473">
        <f>IF('[1]BASE'!GE22="","",'[1]BASE'!GE22)</f>
      </c>
      <c r="Q21" s="473">
        <f>IF('[1]BASE'!GF22="","",'[1]BASE'!GF22)</f>
      </c>
      <c r="R21" s="473">
        <f>IF('[1]BASE'!GG22="","",'[1]BASE'!GG22)</f>
      </c>
      <c r="S21" s="473">
        <f>IF('[1]BASE'!GH22="","",'[1]BASE'!GH22)</f>
        <v>1</v>
      </c>
      <c r="T21" s="473">
        <f>IF('[1]BASE'!GI22="","",'[1]BASE'!GI22)</f>
      </c>
      <c r="U21" s="471"/>
      <c r="V21" s="468"/>
    </row>
    <row r="22" spans="2:22" s="462" customFormat="1" ht="19.5" customHeight="1">
      <c r="B22" s="463"/>
      <c r="C22" s="469">
        <f>IF('[1]BASE'!C23="","",'[1]BASE'!C23)</f>
        <v>7</v>
      </c>
      <c r="D22" s="469">
        <f>IF('[1]BASE'!D23="","",'[1]BASE'!D23)</f>
        <v>1522</v>
      </c>
      <c r="E22" s="469" t="str">
        <f>IF('[1]BASE'!E23="","",'[1]BASE'!E23)</f>
        <v>BALCARCE - MAR DEL PLATA</v>
      </c>
      <c r="F22" s="469">
        <f>IF('[1]BASE'!F23="","",'[1]BASE'!F23)</f>
        <v>132</v>
      </c>
      <c r="G22" s="469">
        <f>IF('[1]BASE'!G23="","",'[1]BASE'!G23)</f>
        <v>62.9</v>
      </c>
      <c r="H22" s="469" t="str">
        <f>IF('[1]BASE'!H23="","",'[1]BASE'!H23)</f>
        <v>C</v>
      </c>
      <c r="I22" s="470">
        <f>IF('[1]BASE'!FX23="","",'[1]BASE'!FX23)</f>
      </c>
      <c r="J22" s="470">
        <f>IF('[1]BASE'!FY23="","",'[1]BASE'!FY23)</f>
      </c>
      <c r="K22" s="470">
        <f>IF('[1]BASE'!FZ23="","",'[1]BASE'!FZ23)</f>
      </c>
      <c r="L22" s="470">
        <f>IF('[1]BASE'!GA23="","",'[1]BASE'!GA23)</f>
      </c>
      <c r="M22" s="470">
        <f>IF('[1]BASE'!GB23="","",'[1]BASE'!GB23)</f>
        <v>1</v>
      </c>
      <c r="N22" s="470">
        <f>IF('[1]BASE'!GC23="","",'[1]BASE'!GC23)</f>
      </c>
      <c r="O22" s="470">
        <f>IF('[1]BASE'!GD23="","",'[1]BASE'!GD23)</f>
      </c>
      <c r="P22" s="470">
        <f>IF('[1]BASE'!GE23="","",'[1]BASE'!GE23)</f>
      </c>
      <c r="Q22" s="470">
        <f>IF('[1]BASE'!GF23="","",'[1]BASE'!GF23)</f>
      </c>
      <c r="R22" s="470">
        <f>IF('[1]BASE'!GG23="","",'[1]BASE'!GG23)</f>
      </c>
      <c r="S22" s="470">
        <f>IF('[1]BASE'!GH23="","",'[1]BASE'!GH23)</f>
      </c>
      <c r="T22" s="470">
        <f>IF('[1]BASE'!GI23="","",'[1]BASE'!GI23)</f>
      </c>
      <c r="U22" s="471"/>
      <c r="V22" s="468"/>
    </row>
    <row r="23" spans="2:22" s="462" customFormat="1" ht="19.5" customHeight="1">
      <c r="B23" s="463"/>
      <c r="C23" s="472">
        <f>IF('[1]BASE'!C24="","",'[1]BASE'!C24)</f>
        <v>8</v>
      </c>
      <c r="D23" s="472">
        <f>IF('[1]BASE'!D24="","",'[1]BASE'!D24)</f>
        <v>1406</v>
      </c>
      <c r="E23" s="472" t="str">
        <f>IF('[1]BASE'!E24="","",'[1]BASE'!E24)</f>
        <v>BRAGADO - CHACABUCO</v>
      </c>
      <c r="F23" s="472">
        <f>IF('[1]BASE'!F24="","",'[1]BASE'!F24)</f>
        <v>132</v>
      </c>
      <c r="G23" s="472">
        <f>IF('[1]BASE'!G24="","",'[1]BASE'!G24)</f>
        <v>60.6</v>
      </c>
      <c r="H23" s="472" t="str">
        <f>IF('[1]BASE'!H24="","",'[1]BASE'!H24)</f>
        <v>B</v>
      </c>
      <c r="I23" s="473">
        <f>IF('[1]BASE'!FX24="","",'[1]BASE'!FX24)</f>
      </c>
      <c r="J23" s="473">
        <f>IF('[1]BASE'!FY24="","",'[1]BASE'!FY24)</f>
      </c>
      <c r="K23" s="473">
        <f>IF('[1]BASE'!FZ24="","",'[1]BASE'!FZ24)</f>
      </c>
      <c r="L23" s="473">
        <f>IF('[1]BASE'!GA24="","",'[1]BASE'!GA24)</f>
      </c>
      <c r="M23" s="473">
        <f>IF('[1]BASE'!GB24="","",'[1]BASE'!GB24)</f>
      </c>
      <c r="N23" s="473">
        <f>IF('[1]BASE'!GC24="","",'[1]BASE'!GC24)</f>
        <v>2</v>
      </c>
      <c r="O23" s="473">
        <f>IF('[1]BASE'!GD24="","",'[1]BASE'!GD24)</f>
      </c>
      <c r="P23" s="473">
        <f>IF('[1]BASE'!GE24="","",'[1]BASE'!GE24)</f>
      </c>
      <c r="Q23" s="473">
        <f>IF('[1]BASE'!GF24="","",'[1]BASE'!GF24)</f>
      </c>
      <c r="R23" s="473">
        <f>IF('[1]BASE'!GG24="","",'[1]BASE'!GG24)</f>
      </c>
      <c r="S23" s="473">
        <f>IF('[1]BASE'!GH24="","",'[1]BASE'!GH24)</f>
      </c>
      <c r="T23" s="473">
        <f>IF('[1]BASE'!GI24="","",'[1]BASE'!GI24)</f>
      </c>
      <c r="U23" s="471"/>
      <c r="V23" s="468"/>
    </row>
    <row r="24" spans="2:22" s="462" customFormat="1" ht="19.5" customHeight="1">
      <c r="B24" s="463"/>
      <c r="C24" s="469">
        <f>IF('[1]BASE'!C25="","",'[1]BASE'!C25)</f>
        <v>9</v>
      </c>
      <c r="D24" s="469">
        <f>IF('[1]BASE'!D25="","",'[1]BASE'!D25)</f>
        <v>1404</v>
      </c>
      <c r="E24" s="469" t="str">
        <f>IF('[1]BASE'!E25="","",'[1]BASE'!E25)</f>
        <v>BRAGADO - CHIVILCOY</v>
      </c>
      <c r="F24" s="469">
        <f>IF('[1]BASE'!F25="","",'[1]BASE'!F25)</f>
        <v>132</v>
      </c>
      <c r="G24" s="469">
        <f>IF('[1]BASE'!G25="","",'[1]BASE'!G25)</f>
        <v>49</v>
      </c>
      <c r="H24" s="469" t="str">
        <f>IF('[1]BASE'!H25="","",'[1]BASE'!H25)</f>
        <v>B</v>
      </c>
      <c r="I24" s="470">
        <f>IF('[1]BASE'!FX25="","",'[1]BASE'!FX25)</f>
      </c>
      <c r="J24" s="470">
        <f>IF('[1]BASE'!FY25="","",'[1]BASE'!FY25)</f>
      </c>
      <c r="K24" s="470">
        <f>IF('[1]BASE'!FZ25="","",'[1]BASE'!FZ25)</f>
        <v>1</v>
      </c>
      <c r="L24" s="470">
        <f>IF('[1]BASE'!GA25="","",'[1]BASE'!GA25)</f>
      </c>
      <c r="M24" s="470">
        <f>IF('[1]BASE'!GB25="","",'[1]BASE'!GB25)</f>
        <v>1</v>
      </c>
      <c r="N24" s="470">
        <f>IF('[1]BASE'!GC25="","",'[1]BASE'!GC25)</f>
      </c>
      <c r="O24" s="470">
        <f>IF('[1]BASE'!GD25="","",'[1]BASE'!GD25)</f>
        <v>1</v>
      </c>
      <c r="P24" s="470">
        <f>IF('[1]BASE'!GE25="","",'[1]BASE'!GE25)</f>
      </c>
      <c r="Q24" s="470">
        <f>IF('[1]BASE'!GF25="","",'[1]BASE'!GF25)</f>
      </c>
      <c r="R24" s="470">
        <f>IF('[1]BASE'!GG25="","",'[1]BASE'!GG25)</f>
      </c>
      <c r="S24" s="470">
        <f>IF('[1]BASE'!GH25="","",'[1]BASE'!GH25)</f>
        <v>1</v>
      </c>
      <c r="T24" s="470">
        <f>IF('[1]BASE'!GI25="","",'[1]BASE'!GI25)</f>
      </c>
      <c r="U24" s="471"/>
      <c r="V24" s="468"/>
    </row>
    <row r="25" spans="2:22" s="462" customFormat="1" ht="19.5" customHeight="1">
      <c r="B25" s="463"/>
      <c r="C25" s="472">
        <f>IF('[1]BASE'!C26="","",'[1]BASE'!C26)</f>
        <v>10</v>
      </c>
      <c r="D25" s="472">
        <f>IF('[1]BASE'!D26="","",'[1]BASE'!D26)</f>
        <v>1405</v>
      </c>
      <c r="E25" s="472" t="str">
        <f>IF('[1]BASE'!E26="","",'[1]BASE'!E26)</f>
        <v>BRAGADO - SALADILLO</v>
      </c>
      <c r="F25" s="472">
        <f>IF('[1]BASE'!F26="","",'[1]BASE'!F26)</f>
        <v>132</v>
      </c>
      <c r="G25" s="472">
        <f>IF('[1]BASE'!G26="","",'[1]BASE'!G26)</f>
        <v>83.8</v>
      </c>
      <c r="H25" s="472" t="str">
        <f>IF('[1]BASE'!H26="","",'[1]BASE'!H26)</f>
        <v>B</v>
      </c>
      <c r="I25" s="473">
        <f>IF('[1]BASE'!FX26="","",'[1]BASE'!FX26)</f>
      </c>
      <c r="J25" s="473">
        <f>IF('[1]BASE'!FY26="","",'[1]BASE'!FY26)</f>
      </c>
      <c r="K25" s="473">
        <f>IF('[1]BASE'!FZ26="","",'[1]BASE'!FZ26)</f>
      </c>
      <c r="L25" s="473">
        <f>IF('[1]BASE'!GA26="","",'[1]BASE'!GA26)</f>
      </c>
      <c r="M25" s="473">
        <f>IF('[1]BASE'!GB26="","",'[1]BASE'!GB26)</f>
      </c>
      <c r="N25" s="473">
        <f>IF('[1]BASE'!GC26="","",'[1]BASE'!GC26)</f>
      </c>
      <c r="O25" s="473">
        <f>IF('[1]BASE'!GD26="","",'[1]BASE'!GD26)</f>
      </c>
      <c r="P25" s="473">
        <f>IF('[1]BASE'!GE26="","",'[1]BASE'!GE26)</f>
      </c>
      <c r="Q25" s="473">
        <f>IF('[1]BASE'!GF26="","",'[1]BASE'!GF26)</f>
      </c>
      <c r="R25" s="473">
        <f>IF('[1]BASE'!GG26="","",'[1]BASE'!GG26)</f>
      </c>
      <c r="S25" s="473">
        <f>IF('[1]BASE'!GH26="","",'[1]BASE'!GH26)</f>
        <v>1</v>
      </c>
      <c r="T25" s="473">
        <f>IF('[1]BASE'!GI26="","",'[1]BASE'!GI26)</f>
      </c>
      <c r="U25" s="471"/>
      <c r="V25" s="468"/>
    </row>
    <row r="26" spans="2:22" s="462" customFormat="1" ht="19.5" customHeight="1">
      <c r="B26" s="463"/>
      <c r="C26" s="469">
        <f>IF('[1]BASE'!C27="","",'[1]BASE'!C27)</f>
        <v>11</v>
      </c>
      <c r="D26" s="469">
        <f>IF('[1]BASE'!D27="","",'[1]BASE'!D27)</f>
        <v>1454</v>
      </c>
      <c r="E26" s="469" t="str">
        <f>IF('[1]BASE'!E27="","",'[1]BASE'!E27)</f>
        <v>C. AVELLANEDA - OLAVARRIA VIEJA</v>
      </c>
      <c r="F26" s="469">
        <f>IF('[1]BASE'!F27="","",'[1]BASE'!F27)</f>
        <v>132</v>
      </c>
      <c r="G26" s="469">
        <f>IF('[1]BASE'!G27="","",'[1]BASE'!G27)</f>
        <v>6.3</v>
      </c>
      <c r="H26" s="469" t="str">
        <f>IF('[1]BASE'!H27="","",'[1]BASE'!H27)</f>
        <v>C</v>
      </c>
      <c r="I26" s="470">
        <f>IF('[1]BASE'!FX27="","",'[1]BASE'!FX27)</f>
      </c>
      <c r="J26" s="470">
        <f>IF('[1]BASE'!FY27="","",'[1]BASE'!FY27)</f>
      </c>
      <c r="K26" s="470">
        <f>IF('[1]BASE'!FZ27="","",'[1]BASE'!FZ27)</f>
        <v>1</v>
      </c>
      <c r="L26" s="470">
        <f>IF('[1]BASE'!GA27="","",'[1]BASE'!GA27)</f>
      </c>
      <c r="M26" s="470">
        <f>IF('[1]BASE'!GB27="","",'[1]BASE'!GB27)</f>
      </c>
      <c r="N26" s="470">
        <f>IF('[1]BASE'!GC27="","",'[1]BASE'!GC27)</f>
      </c>
      <c r="O26" s="470">
        <f>IF('[1]BASE'!GD27="","",'[1]BASE'!GD27)</f>
      </c>
      <c r="P26" s="470">
        <f>IF('[1]BASE'!GE27="","",'[1]BASE'!GE27)</f>
      </c>
      <c r="Q26" s="470">
        <f>IF('[1]BASE'!GF27="","",'[1]BASE'!GF27)</f>
      </c>
      <c r="R26" s="470">
        <f>IF('[1]BASE'!GG27="","",'[1]BASE'!GG27)</f>
      </c>
      <c r="S26" s="470">
        <f>IF('[1]BASE'!GH27="","",'[1]BASE'!GH27)</f>
      </c>
      <c r="T26" s="470">
        <f>IF('[1]BASE'!GI27="","",'[1]BASE'!GI27)</f>
      </c>
      <c r="U26" s="471"/>
      <c r="V26" s="468"/>
    </row>
    <row r="27" spans="2:22" s="462" customFormat="1" ht="19.5" customHeight="1">
      <c r="B27" s="463"/>
      <c r="C27" s="472">
        <f>IF('[1]BASE'!C28="","",'[1]BASE'!C28)</f>
        <v>12</v>
      </c>
      <c r="D27" s="472">
        <f>IF('[1]BASE'!D28="","",'[1]BASE'!D28)</f>
        <v>2617</v>
      </c>
      <c r="E27" s="472" t="str">
        <f>IF('[1]BASE'!E28="","",'[1]BASE'!E28)</f>
        <v>C. PATAGONES - VIEDMA</v>
      </c>
      <c r="F27" s="472">
        <f>IF('[1]BASE'!F28="","",'[1]BASE'!F28)</f>
        <v>132</v>
      </c>
      <c r="G27" s="472">
        <f>IF('[1]BASE'!G28="","",'[1]BASE'!G28)</f>
        <v>2.7</v>
      </c>
      <c r="H27" s="472" t="str">
        <f>IF('[1]BASE'!H28="","",'[1]BASE'!H28)</f>
        <v>C</v>
      </c>
      <c r="I27" s="473">
        <f>IF('[1]BASE'!FX28="","",'[1]BASE'!FX28)</f>
      </c>
      <c r="J27" s="473">
        <f>IF('[1]BASE'!FY28="","",'[1]BASE'!FY28)</f>
      </c>
      <c r="K27" s="473">
        <f>IF('[1]BASE'!FZ28="","",'[1]BASE'!FZ28)</f>
        <v>1</v>
      </c>
      <c r="L27" s="473">
        <f>IF('[1]BASE'!GA28="","",'[1]BASE'!GA28)</f>
      </c>
      <c r="M27" s="473">
        <f>IF('[1]BASE'!GB28="","",'[1]BASE'!GB28)</f>
      </c>
      <c r="N27" s="473">
        <f>IF('[1]BASE'!GC28="","",'[1]BASE'!GC28)</f>
        <v>1</v>
      </c>
      <c r="O27" s="473">
        <f>IF('[1]BASE'!GD28="","",'[1]BASE'!GD28)</f>
      </c>
      <c r="P27" s="473">
        <f>IF('[1]BASE'!GE28="","",'[1]BASE'!GE28)</f>
      </c>
      <c r="Q27" s="473">
        <f>IF('[1]BASE'!GF28="","",'[1]BASE'!GF28)</f>
      </c>
      <c r="R27" s="473">
        <f>IF('[1]BASE'!GG28="","",'[1]BASE'!GG28)</f>
      </c>
      <c r="S27" s="473">
        <f>IF('[1]BASE'!GH28="","",'[1]BASE'!GH28)</f>
      </c>
      <c r="T27" s="473">
        <f>IF('[1]BASE'!GI28="","",'[1]BASE'!GI28)</f>
        <v>2</v>
      </c>
      <c r="U27" s="471"/>
      <c r="V27" s="468"/>
    </row>
    <row r="28" spans="2:22" s="462" customFormat="1" ht="19.5" customHeight="1" hidden="1">
      <c r="B28" s="463"/>
      <c r="C28" s="469">
        <f>IF('[1]BASE'!C29="","",'[1]BASE'!C29)</f>
        <v>13</v>
      </c>
      <c r="D28" s="469" t="str">
        <f>IF('[1]BASE'!D29="","",'[1]BASE'!D29)</f>
        <v>CE-000</v>
      </c>
      <c r="E28" s="469" t="str">
        <f>IF('[1]BASE'!E29="","",'[1]BASE'!E29)</f>
        <v>CAMPANA - NUEVA CAMPANA</v>
      </c>
      <c r="F28" s="469">
        <f>IF('[1]BASE'!F29="","",'[1]BASE'!F29)</f>
        <v>132</v>
      </c>
      <c r="G28" s="469">
        <f>IF('[1]BASE'!G29="","",'[1]BASE'!G29)</f>
        <v>6.5</v>
      </c>
      <c r="H28" s="469" t="str">
        <f>IF('[1]BASE'!H29="","",'[1]BASE'!H29)</f>
        <v>C</v>
      </c>
      <c r="I28" s="470" t="str">
        <f>IF('[1]BASE'!FX29="","",'[1]BASE'!FX29)</f>
        <v>XXXX</v>
      </c>
      <c r="J28" s="470" t="str">
        <f>IF('[1]BASE'!FY29="","",'[1]BASE'!FY29)</f>
        <v>XXXX</v>
      </c>
      <c r="K28" s="470" t="str">
        <f>IF('[1]BASE'!FZ29="","",'[1]BASE'!FZ29)</f>
        <v>XXXX</v>
      </c>
      <c r="L28" s="470" t="str">
        <f>IF('[1]BASE'!GA29="","",'[1]BASE'!GA29)</f>
        <v>XXXX</v>
      </c>
      <c r="M28" s="470" t="str">
        <f>IF('[1]BASE'!GB29="","",'[1]BASE'!GB29)</f>
        <v>XXXX</v>
      </c>
      <c r="N28" s="470" t="str">
        <f>IF('[1]BASE'!GC29="","",'[1]BASE'!GC29)</f>
        <v>XXXX</v>
      </c>
      <c r="O28" s="470" t="str">
        <f>IF('[1]BASE'!GD29="","",'[1]BASE'!GD29)</f>
        <v>XXXX</v>
      </c>
      <c r="P28" s="470" t="str">
        <f>IF('[1]BASE'!GE29="","",'[1]BASE'!GE29)</f>
        <v>XXXX</v>
      </c>
      <c r="Q28" s="470" t="str">
        <f>IF('[1]BASE'!GF29="","",'[1]BASE'!GF29)</f>
        <v>XXXX</v>
      </c>
      <c r="R28" s="470" t="str">
        <f>IF('[1]BASE'!GG29="","",'[1]BASE'!GG29)</f>
        <v>XXXX</v>
      </c>
      <c r="S28" s="470" t="str">
        <f>IF('[1]BASE'!GH29="","",'[1]BASE'!GH29)</f>
        <v>XXXX</v>
      </c>
      <c r="T28" s="470" t="str">
        <f>IF('[1]BASE'!GI29="","",'[1]BASE'!GI29)</f>
        <v>XXXX</v>
      </c>
      <c r="U28" s="471"/>
      <c r="V28" s="468"/>
    </row>
    <row r="29" spans="2:22" s="462" customFormat="1" ht="19.5" customHeight="1">
      <c r="B29" s="463"/>
      <c r="C29" s="472">
        <f>IF('[1]BASE'!C30="","",'[1]BASE'!C30)</f>
        <v>14</v>
      </c>
      <c r="D29" s="472">
        <f>IF('[1]BASE'!D30="","",'[1]BASE'!D30)</f>
        <v>1432</v>
      </c>
      <c r="E29" s="472" t="str">
        <f>IF('[1]BASE'!E30="","",'[1]BASE'!E30)</f>
        <v>CAMPANA - SIDERCA</v>
      </c>
      <c r="F29" s="472">
        <f>IF('[1]BASE'!F30="","",'[1]BASE'!F30)</f>
        <v>132</v>
      </c>
      <c r="G29" s="472">
        <f>IF('[1]BASE'!G30="","",'[1]BASE'!G30)</f>
        <v>0.3</v>
      </c>
      <c r="H29" s="472" t="str">
        <f>IF('[1]BASE'!H30="","",'[1]BASE'!H30)</f>
        <v>C</v>
      </c>
      <c r="I29" s="473">
        <f>IF('[1]BASE'!FX30="","",'[1]BASE'!FX30)</f>
      </c>
      <c r="J29" s="473">
        <f>IF('[1]BASE'!FY30="","",'[1]BASE'!FY30)</f>
      </c>
      <c r="K29" s="473">
        <f>IF('[1]BASE'!FZ30="","",'[1]BASE'!FZ30)</f>
      </c>
      <c r="L29" s="473">
        <f>IF('[1]BASE'!GA30="","",'[1]BASE'!GA30)</f>
      </c>
      <c r="M29" s="473">
        <f>IF('[1]BASE'!GB30="","",'[1]BASE'!GB30)</f>
      </c>
      <c r="N29" s="473">
        <f>IF('[1]BASE'!GC30="","",'[1]BASE'!GC30)</f>
      </c>
      <c r="O29" s="473">
        <f>IF('[1]BASE'!GD30="","",'[1]BASE'!GD30)</f>
      </c>
      <c r="P29" s="473">
        <f>IF('[1]BASE'!GE30="","",'[1]BASE'!GE30)</f>
      </c>
      <c r="Q29" s="473">
        <f>IF('[1]BASE'!GF30="","",'[1]BASE'!GF30)</f>
      </c>
      <c r="R29" s="473">
        <f>IF('[1]BASE'!GG30="","",'[1]BASE'!GG30)</f>
      </c>
      <c r="S29" s="473">
        <f>IF('[1]BASE'!GH30="","",'[1]BASE'!GH30)</f>
      </c>
      <c r="T29" s="473">
        <f>IF('[1]BASE'!GI30="","",'[1]BASE'!GI30)</f>
      </c>
      <c r="U29" s="471"/>
      <c r="V29" s="468"/>
    </row>
    <row r="30" spans="2:22" s="462" customFormat="1" ht="19.5" customHeight="1">
      <c r="B30" s="463"/>
      <c r="C30" s="469">
        <f>IF('[1]BASE'!C31="","",'[1]BASE'!C31)</f>
        <v>15</v>
      </c>
      <c r="D30" s="469">
        <f>IF('[1]BASE'!D31="","",'[1]BASE'!D31)</f>
        <v>1428</v>
      </c>
      <c r="E30" s="469" t="str">
        <f>IF('[1]BASE'!E31="","",'[1]BASE'!E31)</f>
        <v>CAMPANA - ZARATE</v>
      </c>
      <c r="F30" s="469">
        <f>IF('[1]BASE'!F31="","",'[1]BASE'!F31)</f>
        <v>132</v>
      </c>
      <c r="G30" s="469">
        <f>IF('[1]BASE'!G31="","",'[1]BASE'!G31)</f>
        <v>9.4</v>
      </c>
      <c r="H30" s="469" t="str">
        <f>IF('[1]BASE'!H31="","",'[1]BASE'!H31)</f>
        <v>C</v>
      </c>
      <c r="I30" s="470">
        <f>IF('[1]BASE'!FX31="","",'[1]BASE'!FX31)</f>
      </c>
      <c r="J30" s="470">
        <f>IF('[1]BASE'!FY31="","",'[1]BASE'!FY31)</f>
      </c>
      <c r="K30" s="470">
        <f>IF('[1]BASE'!FZ31="","",'[1]BASE'!FZ31)</f>
      </c>
      <c r="L30" s="470">
        <f>IF('[1]BASE'!GA31="","",'[1]BASE'!GA31)</f>
      </c>
      <c r="M30" s="470">
        <f>IF('[1]BASE'!GB31="","",'[1]BASE'!GB31)</f>
      </c>
      <c r="N30" s="470">
        <f>IF('[1]BASE'!GC31="","",'[1]BASE'!GC31)</f>
      </c>
      <c r="O30" s="470">
        <f>IF('[1]BASE'!GD31="","",'[1]BASE'!GD31)</f>
      </c>
      <c r="P30" s="470">
        <f>IF('[1]BASE'!GE31="","",'[1]BASE'!GE31)</f>
      </c>
      <c r="Q30" s="470">
        <f>IF('[1]BASE'!GF31="","",'[1]BASE'!GF31)</f>
      </c>
      <c r="R30" s="470">
        <f>IF('[1]BASE'!GG31="","",'[1]BASE'!GG31)</f>
      </c>
      <c r="S30" s="470">
        <f>IF('[1]BASE'!GH31="","",'[1]BASE'!GH31)</f>
      </c>
      <c r="T30" s="470">
        <f>IF('[1]BASE'!GI31="","",'[1]BASE'!GI31)</f>
      </c>
      <c r="U30" s="471"/>
      <c r="V30" s="468"/>
    </row>
    <row r="31" spans="2:22" s="462" customFormat="1" ht="19.5" customHeight="1">
      <c r="B31" s="463"/>
      <c r="C31" s="472">
        <f>IF('[1]BASE'!C32="","",'[1]BASE'!C32)</f>
        <v>16</v>
      </c>
      <c r="D31" s="472">
        <f>IF('[1]BASE'!D32="","",'[1]BASE'!D32)</f>
        <v>1438</v>
      </c>
      <c r="E31" s="472" t="str">
        <f>IF('[1]BASE'!E32="","",'[1]BASE'!E32)</f>
        <v>CHASCOMUS - VERONICA</v>
      </c>
      <c r="F31" s="472">
        <f>IF('[1]BASE'!F32="","",'[1]BASE'!F32)</f>
        <v>132</v>
      </c>
      <c r="G31" s="472">
        <f>IF('[1]BASE'!G32="","",'[1]BASE'!G32)</f>
        <v>70.8</v>
      </c>
      <c r="H31" s="472" t="str">
        <f>IF('[1]BASE'!H32="","",'[1]BASE'!H32)</f>
        <v>B</v>
      </c>
      <c r="I31" s="473">
        <f>IF('[1]BASE'!FX32="","",'[1]BASE'!FX32)</f>
      </c>
      <c r="J31" s="473">
        <f>IF('[1]BASE'!FY32="","",'[1]BASE'!FY32)</f>
      </c>
      <c r="K31" s="473">
        <f>IF('[1]BASE'!FZ32="","",'[1]BASE'!FZ32)</f>
      </c>
      <c r="L31" s="473">
        <f>IF('[1]BASE'!GA32="","",'[1]BASE'!GA32)</f>
      </c>
      <c r="M31" s="473">
        <f>IF('[1]BASE'!GB32="","",'[1]BASE'!GB32)</f>
      </c>
      <c r="N31" s="473">
        <f>IF('[1]BASE'!GC32="","",'[1]BASE'!GC32)</f>
      </c>
      <c r="O31" s="473">
        <f>IF('[1]BASE'!GD32="","",'[1]BASE'!GD32)</f>
      </c>
      <c r="P31" s="473">
        <f>IF('[1]BASE'!GE32="","",'[1]BASE'!GE32)</f>
      </c>
      <c r="Q31" s="473">
        <f>IF('[1]BASE'!GF32="","",'[1]BASE'!GF32)</f>
      </c>
      <c r="R31" s="473">
        <f>IF('[1]BASE'!GG32="","",'[1]BASE'!GG32)</f>
      </c>
      <c r="S31" s="473">
        <f>IF('[1]BASE'!GH32="","",'[1]BASE'!GH32)</f>
      </c>
      <c r="T31" s="473">
        <f>IF('[1]BASE'!GI32="","",'[1]BASE'!GI32)</f>
      </c>
      <c r="U31" s="471"/>
      <c r="V31" s="468"/>
    </row>
    <row r="32" spans="2:22" s="462" customFormat="1" ht="19.5" customHeight="1">
      <c r="B32" s="463"/>
      <c r="C32" s="469">
        <f>IF('[1]BASE'!C33="","",'[1]BASE'!C33)</f>
        <v>17</v>
      </c>
      <c r="D32" s="469">
        <f>IF('[1]BASE'!D33="","",'[1]BASE'!D33)</f>
        <v>1409</v>
      </c>
      <c r="E32" s="469" t="str">
        <f>IF('[1]BASE'!E33="","",'[1]BASE'!E33)</f>
        <v>CHIVILCOY - MERCEDES B.A.</v>
      </c>
      <c r="F32" s="469">
        <f>IF('[1]BASE'!F33="","",'[1]BASE'!F33)</f>
        <v>132</v>
      </c>
      <c r="G32" s="469">
        <f>IF('[1]BASE'!G33="","",'[1]BASE'!G33)</f>
        <v>69.1</v>
      </c>
      <c r="H32" s="469" t="str">
        <f>IF('[1]BASE'!H33="","",'[1]BASE'!H33)</f>
        <v>C</v>
      </c>
      <c r="I32" s="470">
        <f>IF('[1]BASE'!FX33="","",'[1]BASE'!FX33)</f>
      </c>
      <c r="J32" s="470">
        <f>IF('[1]BASE'!FY33="","",'[1]BASE'!FY33)</f>
      </c>
      <c r="K32" s="470">
        <f>IF('[1]BASE'!FZ33="","",'[1]BASE'!FZ33)</f>
      </c>
      <c r="L32" s="470">
        <f>IF('[1]BASE'!GA33="","",'[1]BASE'!GA33)</f>
      </c>
      <c r="M32" s="470">
        <f>IF('[1]BASE'!GB33="","",'[1]BASE'!GB33)</f>
        <v>1</v>
      </c>
      <c r="N32" s="470">
        <f>IF('[1]BASE'!GC33="","",'[1]BASE'!GC33)</f>
      </c>
      <c r="O32" s="470">
        <f>IF('[1]BASE'!GD33="","",'[1]BASE'!GD33)</f>
      </c>
      <c r="P32" s="470">
        <f>IF('[1]BASE'!GE33="","",'[1]BASE'!GE33)</f>
      </c>
      <c r="Q32" s="470">
        <f>IF('[1]BASE'!GF33="","",'[1]BASE'!GF33)</f>
      </c>
      <c r="R32" s="470">
        <f>IF('[1]BASE'!GG33="","",'[1]BASE'!GG33)</f>
      </c>
      <c r="S32" s="470">
        <f>IF('[1]BASE'!GH33="","",'[1]BASE'!GH33)</f>
        <v>1</v>
      </c>
      <c r="T32" s="470">
        <f>IF('[1]BASE'!GI33="","",'[1]BASE'!GI33)</f>
      </c>
      <c r="U32" s="471"/>
      <c r="V32" s="468"/>
    </row>
    <row r="33" spans="2:22" s="462" customFormat="1" ht="19.5" customHeight="1">
      <c r="B33" s="463"/>
      <c r="C33" s="472">
        <f>IF('[1]BASE'!C34="","",'[1]BASE'!C34)</f>
        <v>18</v>
      </c>
      <c r="D33" s="472">
        <f>IF('[1]BASE'!D34="","",'[1]BASE'!D34)</f>
        <v>1539</v>
      </c>
      <c r="E33" s="472" t="str">
        <f>IF('[1]BASE'!E34="","",'[1]BASE'!E34)</f>
        <v>CNEL. DORREGO - BAHIA BLANCA</v>
      </c>
      <c r="F33" s="472">
        <f>IF('[1]BASE'!F34="","",'[1]BASE'!F34)</f>
        <v>132</v>
      </c>
      <c r="G33" s="472">
        <f>IF('[1]BASE'!G34="","",'[1]BASE'!G34)</f>
        <v>77.5</v>
      </c>
      <c r="H33" s="472" t="str">
        <f>IF('[1]BASE'!H34="","",'[1]BASE'!H34)</f>
        <v>C</v>
      </c>
      <c r="I33" s="473">
        <f>IF('[1]BASE'!FX34="","",'[1]BASE'!FX34)</f>
      </c>
      <c r="J33" s="473">
        <f>IF('[1]BASE'!FY34="","",'[1]BASE'!FY34)</f>
      </c>
      <c r="K33" s="473">
        <f>IF('[1]BASE'!FZ34="","",'[1]BASE'!FZ34)</f>
      </c>
      <c r="L33" s="473">
        <f>IF('[1]BASE'!GA34="","",'[1]BASE'!GA34)</f>
      </c>
      <c r="M33" s="473">
        <f>IF('[1]BASE'!GB34="","",'[1]BASE'!GB34)</f>
      </c>
      <c r="N33" s="473">
        <f>IF('[1]BASE'!GC34="","",'[1]BASE'!GC34)</f>
      </c>
      <c r="O33" s="473">
        <f>IF('[1]BASE'!GD34="","",'[1]BASE'!GD34)</f>
        <v>1</v>
      </c>
      <c r="P33" s="473">
        <f>IF('[1]BASE'!GE34="","",'[1]BASE'!GE34)</f>
      </c>
      <c r="Q33" s="473">
        <f>IF('[1]BASE'!GF34="","",'[1]BASE'!GF34)</f>
      </c>
      <c r="R33" s="473">
        <f>IF('[1]BASE'!GG34="","",'[1]BASE'!GG34)</f>
      </c>
      <c r="S33" s="473" t="str">
        <f>IF('[1]BASE'!GH34="","",'[1]BASE'!GH34)</f>
        <v>XXXX</v>
      </c>
      <c r="T33" s="473" t="str">
        <f>IF('[1]BASE'!GI34="","",'[1]BASE'!GI34)</f>
        <v>XXXX</v>
      </c>
      <c r="U33" s="471"/>
      <c r="V33" s="468"/>
    </row>
    <row r="34" spans="2:22" s="462" customFormat="1" ht="19.5" customHeight="1">
      <c r="B34" s="463"/>
      <c r="C34" s="469">
        <f>IF('[1]BASE'!C35="","",'[1]BASE'!C35)</f>
        <v>19</v>
      </c>
      <c r="D34" s="469">
        <f>IF('[1]BASE'!D35="","",'[1]BASE'!D35)</f>
        <v>1538</v>
      </c>
      <c r="E34" s="469" t="str">
        <f>IF('[1]BASE'!E35="","",'[1]BASE'!E35)</f>
        <v>CNEL. DORREGO - TRES ARROYOS</v>
      </c>
      <c r="F34" s="469">
        <f>IF('[1]BASE'!F35="","",'[1]BASE'!F35)</f>
        <v>132</v>
      </c>
      <c r="G34" s="469">
        <f>IF('[1]BASE'!G35="","",'[1]BASE'!G35)</f>
        <v>99</v>
      </c>
      <c r="H34" s="469" t="str">
        <f>IF('[1]BASE'!H35="","",'[1]BASE'!H35)</f>
        <v>C</v>
      </c>
      <c r="I34" s="470">
        <f>IF('[1]BASE'!FX35="","",'[1]BASE'!FX35)</f>
      </c>
      <c r="J34" s="470">
        <f>IF('[1]BASE'!FY35="","",'[1]BASE'!FY35)</f>
      </c>
      <c r="K34" s="470">
        <f>IF('[1]BASE'!FZ35="","",'[1]BASE'!FZ35)</f>
      </c>
      <c r="L34" s="470">
        <f>IF('[1]BASE'!GA35="","",'[1]BASE'!GA35)</f>
      </c>
      <c r="M34" s="470">
        <f>IF('[1]BASE'!GB35="","",'[1]BASE'!GB35)</f>
      </c>
      <c r="N34" s="470">
        <f>IF('[1]BASE'!GC35="","",'[1]BASE'!GC35)</f>
      </c>
      <c r="O34" s="470">
        <f>IF('[1]BASE'!GD35="","",'[1]BASE'!GD35)</f>
      </c>
      <c r="P34" s="470">
        <f>IF('[1]BASE'!GE35="","",'[1]BASE'!GE35)</f>
      </c>
      <c r="Q34" s="470">
        <f>IF('[1]BASE'!GF35="","",'[1]BASE'!GF35)</f>
      </c>
      <c r="R34" s="470">
        <f>IF('[1]BASE'!GG35="","",'[1]BASE'!GG35)</f>
      </c>
      <c r="S34" s="470">
        <f>IF('[1]BASE'!GH35="","",'[1]BASE'!GH35)</f>
      </c>
      <c r="T34" s="470">
        <f>IF('[1]BASE'!GI35="","",'[1]BASE'!GI35)</f>
      </c>
      <c r="U34" s="471"/>
      <c r="V34" s="468"/>
    </row>
    <row r="35" spans="2:22" s="462" customFormat="1" ht="19.5" customHeight="1">
      <c r="B35" s="463"/>
      <c r="C35" s="472">
        <f>IF('[1]BASE'!C36="","",'[1]BASE'!C36)</f>
        <v>20</v>
      </c>
      <c r="D35" s="472">
        <f>IF('[1]BASE'!D36="","",'[1]BASE'!D36)</f>
        <v>1537</v>
      </c>
      <c r="E35" s="472" t="str">
        <f>IF('[1]BASE'!E36="","",'[1]BASE'!E36)</f>
        <v>CNEL. SUAREZ - PIGUE</v>
      </c>
      <c r="F35" s="472">
        <f>IF('[1]BASE'!F36="","",'[1]BASE'!F36)</f>
        <v>132</v>
      </c>
      <c r="G35" s="472">
        <f>IF('[1]BASE'!G36="","",'[1]BASE'!G36)</f>
        <v>47.6</v>
      </c>
      <c r="H35" s="472" t="str">
        <f>IF('[1]BASE'!H36="","",'[1]BASE'!H36)</f>
        <v>C</v>
      </c>
      <c r="I35" s="473">
        <f>IF('[1]BASE'!FX36="","",'[1]BASE'!FX36)</f>
      </c>
      <c r="J35" s="473">
        <f>IF('[1]BASE'!FY36="","",'[1]BASE'!FY36)</f>
      </c>
      <c r="K35" s="473">
        <f>IF('[1]BASE'!FZ36="","",'[1]BASE'!FZ36)</f>
      </c>
      <c r="L35" s="473">
        <f>IF('[1]BASE'!GA36="","",'[1]BASE'!GA36)</f>
      </c>
      <c r="M35" s="473">
        <f>IF('[1]BASE'!GB36="","",'[1]BASE'!GB36)</f>
      </c>
      <c r="N35" s="473">
        <f>IF('[1]BASE'!GC36="","",'[1]BASE'!GC36)</f>
      </c>
      <c r="O35" s="473">
        <f>IF('[1]BASE'!GD36="","",'[1]BASE'!GD36)</f>
        <v>1</v>
      </c>
      <c r="P35" s="473">
        <f>IF('[1]BASE'!GE36="","",'[1]BASE'!GE36)</f>
        <v>1</v>
      </c>
      <c r="Q35" s="473">
        <f>IF('[1]BASE'!GF36="","",'[1]BASE'!GF36)</f>
      </c>
      <c r="R35" s="473">
        <f>IF('[1]BASE'!GG36="","",'[1]BASE'!GG36)</f>
      </c>
      <c r="S35" s="473">
        <f>IF('[1]BASE'!GH36="","",'[1]BASE'!GH36)</f>
      </c>
      <c r="T35" s="473">
        <f>IF('[1]BASE'!GI36="","",'[1]BASE'!GI36)</f>
      </c>
      <c r="U35" s="471"/>
      <c r="V35" s="468"/>
    </row>
    <row r="36" spans="2:22" s="462" customFormat="1" ht="19.5" customHeight="1">
      <c r="B36" s="463"/>
      <c r="C36" s="469">
        <f>IF('[1]BASE'!C37="","",'[1]BASE'!C37)</f>
        <v>21</v>
      </c>
      <c r="D36" s="469">
        <f>IF('[1]BASE'!D37="","",'[1]BASE'!D37)</f>
        <v>1437</v>
      </c>
      <c r="E36" s="469" t="str">
        <f>IF('[1]BASE'!E37="","",'[1]BASE'!E37)</f>
        <v>DOLORES - CHASCOMUS</v>
      </c>
      <c r="F36" s="469">
        <f>IF('[1]BASE'!F37="","",'[1]BASE'!F37)</f>
        <v>132</v>
      </c>
      <c r="G36" s="469">
        <f>IF('[1]BASE'!G37="","",'[1]BASE'!G37)</f>
        <v>90.23</v>
      </c>
      <c r="H36" s="469" t="str">
        <f>IF('[1]BASE'!H37="","",'[1]BASE'!H37)</f>
        <v>C</v>
      </c>
      <c r="I36" s="470">
        <f>IF('[1]BASE'!FX37="","",'[1]BASE'!FX37)</f>
      </c>
      <c r="J36" s="470">
        <f>IF('[1]BASE'!FY37="","",'[1]BASE'!FY37)</f>
      </c>
      <c r="K36" s="470">
        <f>IF('[1]BASE'!FZ37="","",'[1]BASE'!FZ37)</f>
      </c>
      <c r="L36" s="470">
        <f>IF('[1]BASE'!GA37="","",'[1]BASE'!GA37)</f>
      </c>
      <c r="M36" s="470">
        <f>IF('[1]BASE'!GB37="","",'[1]BASE'!GB37)</f>
      </c>
      <c r="N36" s="470">
        <f>IF('[1]BASE'!GC37="","",'[1]BASE'!GC37)</f>
      </c>
      <c r="O36" s="470">
        <f>IF('[1]BASE'!GD37="","",'[1]BASE'!GD37)</f>
      </c>
      <c r="P36" s="470">
        <f>IF('[1]BASE'!GE37="","",'[1]BASE'!GE37)</f>
      </c>
      <c r="Q36" s="470">
        <f>IF('[1]BASE'!GF37="","",'[1]BASE'!GF37)</f>
      </c>
      <c r="R36" s="470">
        <f>IF('[1]BASE'!GG37="","",'[1]BASE'!GG37)</f>
      </c>
      <c r="S36" s="470">
        <f>IF('[1]BASE'!GH37="","",'[1]BASE'!GH37)</f>
        <v>1</v>
      </c>
      <c r="T36" s="470">
        <f>IF('[1]BASE'!GI37="","",'[1]BASE'!GI37)</f>
      </c>
      <c r="U36" s="471"/>
      <c r="V36" s="468"/>
    </row>
    <row r="37" spans="2:22" s="462" customFormat="1" ht="19.5" customHeight="1" hidden="1">
      <c r="B37" s="463"/>
      <c r="C37" s="472">
        <f>IF('[1]BASE'!C38="","",'[1]BASE'!C38)</f>
        <v>22</v>
      </c>
      <c r="D37" s="472" t="str">
        <f>IF('[1]BASE'!D38="","",'[1]BASE'!D38)</f>
        <v>CE-000</v>
      </c>
      <c r="E37" s="472" t="str">
        <f>IF('[1]BASE'!E38="","",'[1]BASE'!E38)</f>
        <v>EASTMAN T - EASTMAN</v>
      </c>
      <c r="F37" s="472">
        <f>IF('[1]BASE'!F38="","",'[1]BASE'!F38)</f>
        <v>132</v>
      </c>
      <c r="G37" s="472">
        <f>IF('[1]BASE'!G38="","",'[1]BASE'!G38)</f>
        <v>6.5</v>
      </c>
      <c r="H37" s="472" t="str">
        <f>IF('[1]BASE'!H38="","",'[1]BASE'!H38)</f>
        <v>C</v>
      </c>
      <c r="I37" s="473" t="str">
        <f>IF('[1]BASE'!FX38="","",'[1]BASE'!FX38)</f>
        <v>XXXX</v>
      </c>
      <c r="J37" s="473" t="str">
        <f>IF('[1]BASE'!FY38="","",'[1]BASE'!FY38)</f>
        <v>XXXX</v>
      </c>
      <c r="K37" s="473" t="str">
        <f>IF('[1]BASE'!FZ38="","",'[1]BASE'!FZ38)</f>
        <v>XXXX</v>
      </c>
      <c r="L37" s="473" t="str">
        <f>IF('[1]BASE'!GA38="","",'[1]BASE'!GA38)</f>
        <v>XXXX</v>
      </c>
      <c r="M37" s="473" t="str">
        <f>IF('[1]BASE'!GB38="","",'[1]BASE'!GB38)</f>
        <v>XXXX</v>
      </c>
      <c r="N37" s="473" t="str">
        <f>IF('[1]BASE'!GC38="","",'[1]BASE'!GC38)</f>
        <v>XXXX</v>
      </c>
      <c r="O37" s="473" t="str">
        <f>IF('[1]BASE'!GD38="","",'[1]BASE'!GD38)</f>
        <v>XXXX</v>
      </c>
      <c r="P37" s="473" t="str">
        <f>IF('[1]BASE'!GE38="","",'[1]BASE'!GE38)</f>
        <v>XXXX</v>
      </c>
      <c r="Q37" s="473" t="str">
        <f>IF('[1]BASE'!GF38="","",'[1]BASE'!GF38)</f>
        <v>XXXX</v>
      </c>
      <c r="R37" s="473" t="str">
        <f>IF('[1]BASE'!GG38="","",'[1]BASE'!GG38)</f>
        <v>XXXX</v>
      </c>
      <c r="S37" s="473" t="str">
        <f>IF('[1]BASE'!GH38="","",'[1]BASE'!GH38)</f>
        <v>XXXX</v>
      </c>
      <c r="T37" s="473" t="str">
        <f>IF('[1]BASE'!GI38="","",'[1]BASE'!GI38)</f>
        <v>XXXX</v>
      </c>
      <c r="U37" s="471"/>
      <c r="V37" s="468"/>
    </row>
    <row r="38" spans="2:22" s="462" customFormat="1" ht="19.5" customHeight="1">
      <c r="B38" s="463"/>
      <c r="C38" s="469">
        <f>IF('[1]BASE'!C39="","",'[1]BASE'!C39)</f>
        <v>23</v>
      </c>
      <c r="D38" s="469">
        <f>IF('[1]BASE'!D39="","",'[1]BASE'!D39)</f>
        <v>1516</v>
      </c>
      <c r="E38" s="469" t="str">
        <f>IF('[1]BASE'!E39="","",'[1]BASE'!E39)</f>
        <v>GONZALEZ CHAVEZ - NECOCHEA</v>
      </c>
      <c r="F38" s="469">
        <f>IF('[1]BASE'!F39="","",'[1]BASE'!F39)</f>
        <v>132</v>
      </c>
      <c r="G38" s="469">
        <f>IF('[1]BASE'!G39="","",'[1]BASE'!G39)</f>
        <v>138.86</v>
      </c>
      <c r="H38" s="469" t="str">
        <f>IF('[1]BASE'!H39="","",'[1]BASE'!H39)</f>
        <v>A</v>
      </c>
      <c r="I38" s="470">
        <f>IF('[1]BASE'!FX39="","",'[1]BASE'!FX39)</f>
      </c>
      <c r="J38" s="470">
        <f>IF('[1]BASE'!FY39="","",'[1]BASE'!FY39)</f>
      </c>
      <c r="K38" s="470">
        <f>IF('[1]BASE'!FZ39="","",'[1]BASE'!FZ39)</f>
      </c>
      <c r="L38" s="470">
        <f>IF('[1]BASE'!GA39="","",'[1]BASE'!GA39)</f>
      </c>
      <c r="M38" s="470">
        <f>IF('[1]BASE'!GB39="","",'[1]BASE'!GB39)</f>
      </c>
      <c r="N38" s="470">
        <f>IF('[1]BASE'!GC39="","",'[1]BASE'!GC39)</f>
      </c>
      <c r="O38" s="470">
        <f>IF('[1]BASE'!GD39="","",'[1]BASE'!GD39)</f>
      </c>
      <c r="P38" s="470">
        <f>IF('[1]BASE'!GE39="","",'[1]BASE'!GE39)</f>
      </c>
      <c r="Q38" s="470">
        <f>IF('[1]BASE'!GF39="","",'[1]BASE'!GF39)</f>
      </c>
      <c r="R38" s="470">
        <f>IF('[1]BASE'!GG39="","",'[1]BASE'!GG39)</f>
      </c>
      <c r="S38" s="470">
        <f>IF('[1]BASE'!GH39="","",'[1]BASE'!GH39)</f>
        <v>1</v>
      </c>
      <c r="T38" s="470">
        <f>IF('[1]BASE'!GI39="","",'[1]BASE'!GI39)</f>
      </c>
      <c r="U38" s="471"/>
      <c r="V38" s="468"/>
    </row>
    <row r="39" spans="2:22" s="462" customFormat="1" ht="19.5" customHeight="1">
      <c r="B39" s="463"/>
      <c r="C39" s="472">
        <f>IF('[1]BASE'!C40="","",'[1]BASE'!C40)</f>
        <v>24</v>
      </c>
      <c r="D39" s="472">
        <f>IF('[1]BASE'!D40="","",'[1]BASE'!D40)</f>
        <v>1515</v>
      </c>
      <c r="E39" s="472" t="str">
        <f>IF('[1]BASE'!E40="","",'[1]BASE'!E40)</f>
        <v>GONZALEZ CHAVEZ - TRES ARROYOS</v>
      </c>
      <c r="F39" s="472">
        <f>IF('[1]BASE'!F40="","",'[1]BASE'!F40)</f>
        <v>132</v>
      </c>
      <c r="G39" s="472">
        <f>IF('[1]BASE'!G40="","",'[1]BASE'!G40)</f>
        <v>40.22</v>
      </c>
      <c r="H39" s="472" t="str">
        <f>IF('[1]BASE'!H40="","",'[1]BASE'!H40)</f>
        <v>C</v>
      </c>
      <c r="I39" s="473">
        <f>IF('[1]BASE'!FX40="","",'[1]BASE'!FX40)</f>
      </c>
      <c r="J39" s="473">
        <f>IF('[1]BASE'!FY40="","",'[1]BASE'!FY40)</f>
      </c>
      <c r="K39" s="473">
        <f>IF('[1]BASE'!FZ40="","",'[1]BASE'!FZ40)</f>
        <v>1</v>
      </c>
      <c r="L39" s="473">
        <f>IF('[1]BASE'!GA40="","",'[1]BASE'!GA40)</f>
        <v>1</v>
      </c>
      <c r="M39" s="473">
        <f>IF('[1]BASE'!GB40="","",'[1]BASE'!GB40)</f>
      </c>
      <c r="N39" s="473">
        <f>IF('[1]BASE'!GC40="","",'[1]BASE'!GC40)</f>
      </c>
      <c r="O39" s="473">
        <f>IF('[1]BASE'!GD40="","",'[1]BASE'!GD40)</f>
      </c>
      <c r="P39" s="473">
        <f>IF('[1]BASE'!GE40="","",'[1]BASE'!GE40)</f>
      </c>
      <c r="Q39" s="473">
        <f>IF('[1]BASE'!GF40="","",'[1]BASE'!GF40)</f>
      </c>
      <c r="R39" s="473">
        <f>IF('[1]BASE'!GG40="","",'[1]BASE'!GG40)</f>
      </c>
      <c r="S39" s="473">
        <f>IF('[1]BASE'!GH40="","",'[1]BASE'!GH40)</f>
      </c>
      <c r="T39" s="473">
        <f>IF('[1]BASE'!GI40="","",'[1]BASE'!GI40)</f>
      </c>
      <c r="U39" s="471"/>
      <c r="V39" s="468"/>
    </row>
    <row r="40" spans="2:22" s="462" customFormat="1" ht="19.5" customHeight="1">
      <c r="B40" s="463"/>
      <c r="C40" s="469">
        <f>IF('[1]BASE'!C41="","",'[1]BASE'!C41)</f>
        <v>25</v>
      </c>
      <c r="D40" s="469">
        <f>IF('[1]BASE'!D41="","",'[1]BASE'!D41)</f>
        <v>1444</v>
      </c>
      <c r="E40" s="469" t="str">
        <f>IF('[1]BASE'!E41="","",'[1]BASE'!E41)</f>
        <v>GRAL. MADARIAGA - LAS ARMAS</v>
      </c>
      <c r="F40" s="469">
        <f>IF('[1]BASE'!F41="","",'[1]BASE'!F41)</f>
        <v>132</v>
      </c>
      <c r="G40" s="469">
        <f>IF('[1]BASE'!G41="","",'[1]BASE'!G41)</f>
        <v>64.4</v>
      </c>
      <c r="H40" s="469" t="str">
        <f>IF('[1]BASE'!H41="","",'[1]BASE'!H41)</f>
        <v>C</v>
      </c>
      <c r="I40" s="470">
        <f>IF('[1]BASE'!FX41="","",'[1]BASE'!FX41)</f>
      </c>
      <c r="J40" s="470">
        <f>IF('[1]BASE'!FY41="","",'[1]BASE'!FY41)</f>
      </c>
      <c r="K40" s="470">
        <f>IF('[1]BASE'!FZ41="","",'[1]BASE'!FZ41)</f>
      </c>
      <c r="L40" s="470">
        <f>IF('[1]BASE'!GA41="","",'[1]BASE'!GA41)</f>
      </c>
      <c r="M40" s="470">
        <f>IF('[1]BASE'!GB41="","",'[1]BASE'!GB41)</f>
      </c>
      <c r="N40" s="470">
        <f>IF('[1]BASE'!GC41="","",'[1]BASE'!GC41)</f>
      </c>
      <c r="O40" s="470">
        <f>IF('[1]BASE'!GD41="","",'[1]BASE'!GD41)</f>
      </c>
      <c r="P40" s="470">
        <f>IF('[1]BASE'!GE41="","",'[1]BASE'!GE41)</f>
      </c>
      <c r="Q40" s="470">
        <f>IF('[1]BASE'!GF41="","",'[1]BASE'!GF41)</f>
      </c>
      <c r="R40" s="470">
        <f>IF('[1]BASE'!GG41="","",'[1]BASE'!GG41)</f>
      </c>
      <c r="S40" s="470">
        <f>IF('[1]BASE'!GH41="","",'[1]BASE'!GH41)</f>
      </c>
      <c r="T40" s="470">
        <f>IF('[1]BASE'!GI41="","",'[1]BASE'!GI41)</f>
      </c>
      <c r="U40" s="471"/>
      <c r="V40" s="468"/>
    </row>
    <row r="41" spans="2:22" s="462" customFormat="1" ht="19.5" customHeight="1">
      <c r="B41" s="463"/>
      <c r="C41" s="472">
        <f>IF('[1]BASE'!C42="","",'[1]BASE'!C42)</f>
        <v>26</v>
      </c>
      <c r="D41" s="472">
        <f>IF('[1]BASE'!D42="","",'[1]BASE'!D42)</f>
        <v>1401</v>
      </c>
      <c r="E41" s="472" t="str">
        <f>IF('[1]BASE'!E42="","",'[1]BASE'!E42)</f>
        <v>HENDERSON - CNEL. SUAREZ</v>
      </c>
      <c r="F41" s="472">
        <f>IF('[1]BASE'!F42="","",'[1]BASE'!F42)</f>
        <v>132</v>
      </c>
      <c r="G41" s="472">
        <f>IF('[1]BASE'!G42="","",'[1]BASE'!G42)</f>
        <v>126.9</v>
      </c>
      <c r="H41" s="472" t="str">
        <f>IF('[1]BASE'!H42="","",'[1]BASE'!H42)</f>
        <v>C</v>
      </c>
      <c r="I41" s="473">
        <f>IF('[1]BASE'!FX42="","",'[1]BASE'!FX42)</f>
      </c>
      <c r="J41" s="473">
        <f>IF('[1]BASE'!FY42="","",'[1]BASE'!FY42)</f>
      </c>
      <c r="K41" s="473">
        <f>IF('[1]BASE'!FZ42="","",'[1]BASE'!FZ42)</f>
      </c>
      <c r="L41" s="473">
        <f>IF('[1]BASE'!GA42="","",'[1]BASE'!GA42)</f>
      </c>
      <c r="M41" s="473">
        <f>IF('[1]BASE'!GB42="","",'[1]BASE'!GB42)</f>
      </c>
      <c r="N41" s="473">
        <f>IF('[1]BASE'!GC42="","",'[1]BASE'!GC42)</f>
      </c>
      <c r="O41" s="473">
        <f>IF('[1]BASE'!GD42="","",'[1]BASE'!GD42)</f>
      </c>
      <c r="P41" s="473">
        <f>IF('[1]BASE'!GE42="","",'[1]BASE'!GE42)</f>
      </c>
      <c r="Q41" s="473">
        <f>IF('[1]BASE'!GF42="","",'[1]BASE'!GF42)</f>
      </c>
      <c r="R41" s="473">
        <f>IF('[1]BASE'!GG42="","",'[1]BASE'!GG42)</f>
      </c>
      <c r="S41" s="473">
        <f>IF('[1]BASE'!GH42="","",'[1]BASE'!GH42)</f>
      </c>
      <c r="T41" s="473">
        <f>IF('[1]BASE'!GI42="","",'[1]BASE'!GI42)</f>
        <v>1</v>
      </c>
      <c r="U41" s="471"/>
      <c r="V41" s="468"/>
    </row>
    <row r="42" spans="2:22" s="462" customFormat="1" ht="19.5" customHeight="1">
      <c r="B42" s="463"/>
      <c r="C42" s="469">
        <f>IF('[1]BASE'!C43="","",'[1]BASE'!C43)</f>
        <v>27</v>
      </c>
      <c r="D42" s="469" t="str">
        <f>IF('[1]BASE'!D43="","",'[1]BASE'!D43)</f>
        <v>C-001</v>
      </c>
      <c r="E42" s="469" t="str">
        <f>IF('[1]BASE'!E43="","",'[1]BASE'!E43)</f>
        <v>JUNIN - IMSA - LINCOLN</v>
      </c>
      <c r="F42" s="469">
        <f>IF('[1]BASE'!F43="","",'[1]BASE'!F43)</f>
        <v>132</v>
      </c>
      <c r="G42" s="469">
        <f>IF('[1]BASE'!G43="","",'[1]BASE'!G43)</f>
        <v>70</v>
      </c>
      <c r="H42" s="469" t="str">
        <f>IF('[1]BASE'!H43="","",'[1]BASE'!H43)</f>
        <v>B</v>
      </c>
      <c r="I42" s="470">
        <f>IF('[1]BASE'!FX43="","",'[1]BASE'!FX43)</f>
      </c>
      <c r="J42" s="470">
        <f>IF('[1]BASE'!FY43="","",'[1]BASE'!FY43)</f>
      </c>
      <c r="K42" s="470">
        <f>IF('[1]BASE'!FZ43="","",'[1]BASE'!FZ43)</f>
      </c>
      <c r="L42" s="470">
        <f>IF('[1]BASE'!GA43="","",'[1]BASE'!GA43)</f>
      </c>
      <c r="M42" s="470">
        <f>IF('[1]BASE'!GB43="","",'[1]BASE'!GB43)</f>
      </c>
      <c r="N42" s="470">
        <f>IF('[1]BASE'!GC43="","",'[1]BASE'!GC43)</f>
        <v>1</v>
      </c>
      <c r="O42" s="470">
        <f>IF('[1]BASE'!GD43="","",'[1]BASE'!GD43)</f>
      </c>
      <c r="P42" s="470">
        <f>IF('[1]BASE'!GE43="","",'[1]BASE'!GE43)</f>
      </c>
      <c r="Q42" s="470">
        <f>IF('[1]BASE'!GF43="","",'[1]BASE'!GF43)</f>
      </c>
      <c r="R42" s="470">
        <f>IF('[1]BASE'!GG43="","",'[1]BASE'!GG43)</f>
      </c>
      <c r="S42" s="470">
        <f>IF('[1]BASE'!GH43="","",'[1]BASE'!GH43)</f>
      </c>
      <c r="T42" s="470">
        <f>IF('[1]BASE'!GI43="","",'[1]BASE'!GI43)</f>
        <v>1</v>
      </c>
      <c r="U42" s="471"/>
      <c r="V42" s="468"/>
    </row>
    <row r="43" spans="2:22" s="462" customFormat="1" ht="19.5" customHeight="1">
      <c r="B43" s="463"/>
      <c r="C43" s="472">
        <f>IF('[1]BASE'!C44="","",'[1]BASE'!C44)</f>
        <v>28</v>
      </c>
      <c r="D43" s="472">
        <f>IF('[1]BASE'!D44="","",'[1]BASE'!D44)</f>
        <v>1456</v>
      </c>
      <c r="E43" s="472" t="str">
        <f>IF('[1]BASE'!E44="","",'[1]BASE'!E44)</f>
        <v>LAPRIDA - PRINGLES</v>
      </c>
      <c r="F43" s="472">
        <f>IF('[1]BASE'!F44="","",'[1]BASE'!F44)</f>
        <v>132</v>
      </c>
      <c r="G43" s="472">
        <f>IF('[1]BASE'!G44="","",'[1]BASE'!G44)</f>
        <v>71.5</v>
      </c>
      <c r="H43" s="472" t="str">
        <f>IF('[1]BASE'!H44="","",'[1]BASE'!H44)</f>
        <v>C</v>
      </c>
      <c r="I43" s="473">
        <f>IF('[1]BASE'!FX44="","",'[1]BASE'!FX44)</f>
      </c>
      <c r="J43" s="473">
        <f>IF('[1]BASE'!FY44="","",'[1]BASE'!FY44)</f>
        <v>1</v>
      </c>
      <c r="K43" s="473">
        <f>IF('[1]BASE'!FZ44="","",'[1]BASE'!FZ44)</f>
      </c>
      <c r="L43" s="473">
        <f>IF('[1]BASE'!GA44="","",'[1]BASE'!GA44)</f>
      </c>
      <c r="M43" s="473">
        <f>IF('[1]BASE'!GB44="","",'[1]BASE'!GB44)</f>
        <v>1</v>
      </c>
      <c r="N43" s="473">
        <f>IF('[1]BASE'!GC44="","",'[1]BASE'!GC44)</f>
      </c>
      <c r="O43" s="473">
        <f>IF('[1]BASE'!GD44="","",'[1]BASE'!GD44)</f>
      </c>
      <c r="P43" s="473">
        <f>IF('[1]BASE'!GE44="","",'[1]BASE'!GE44)</f>
      </c>
      <c r="Q43" s="473">
        <f>IF('[1]BASE'!GF44="","",'[1]BASE'!GF44)</f>
      </c>
      <c r="R43" s="473">
        <f>IF('[1]BASE'!GG44="","",'[1]BASE'!GG44)</f>
      </c>
      <c r="S43" s="473">
        <f>IF('[1]BASE'!GH44="","",'[1]BASE'!GH44)</f>
      </c>
      <c r="T43" s="473">
        <f>IF('[1]BASE'!GI44="","",'[1]BASE'!GI44)</f>
        <v>1</v>
      </c>
      <c r="U43" s="471"/>
      <c r="V43" s="468"/>
    </row>
    <row r="44" spans="2:22" s="462" customFormat="1" ht="19.5" customHeight="1">
      <c r="B44" s="463"/>
      <c r="C44" s="469">
        <f>IF('[1]BASE'!C45="","",'[1]BASE'!C45)</f>
        <v>29</v>
      </c>
      <c r="D44" s="469">
        <f>IF('[1]BASE'!D45="","",'[1]BASE'!D45)</f>
        <v>1520</v>
      </c>
      <c r="E44" s="469" t="str">
        <f>IF('[1]BASE'!E45="","",'[1]BASE'!E45)</f>
        <v>LAS ARMAS - DOLORES</v>
      </c>
      <c r="F44" s="469">
        <f>IF('[1]BASE'!F45="","",'[1]BASE'!F45)</f>
        <v>132</v>
      </c>
      <c r="G44" s="469">
        <f>IF('[1]BASE'!G45="","",'[1]BASE'!G45)</f>
        <v>88.2</v>
      </c>
      <c r="H44" s="469" t="str">
        <f>IF('[1]BASE'!H45="","",'[1]BASE'!H45)</f>
        <v>C</v>
      </c>
      <c r="I44" s="470">
        <f>IF('[1]BASE'!FX45="","",'[1]BASE'!FX45)</f>
      </c>
      <c r="J44" s="470">
        <f>IF('[1]BASE'!FY45="","",'[1]BASE'!FY45)</f>
      </c>
      <c r="K44" s="470">
        <f>IF('[1]BASE'!FZ45="","",'[1]BASE'!FZ45)</f>
      </c>
      <c r="L44" s="470">
        <f>IF('[1]BASE'!GA45="","",'[1]BASE'!GA45)</f>
      </c>
      <c r="M44" s="470">
        <f>IF('[1]BASE'!GB45="","",'[1]BASE'!GB45)</f>
      </c>
      <c r="N44" s="470">
        <f>IF('[1]BASE'!GC45="","",'[1]BASE'!GC45)</f>
      </c>
      <c r="O44" s="470">
        <f>IF('[1]BASE'!GD45="","",'[1]BASE'!GD45)</f>
      </c>
      <c r="P44" s="470">
        <f>IF('[1]BASE'!GE45="","",'[1]BASE'!GE45)</f>
      </c>
      <c r="Q44" s="470">
        <f>IF('[1]BASE'!GF45="","",'[1]BASE'!GF45)</f>
      </c>
      <c r="R44" s="470">
        <f>IF('[1]BASE'!GG45="","",'[1]BASE'!GG45)</f>
      </c>
      <c r="S44" s="470">
        <f>IF('[1]BASE'!GH45="","",'[1]BASE'!GH45)</f>
      </c>
      <c r="T44" s="470">
        <f>IF('[1]BASE'!GI45="","",'[1]BASE'!GI45)</f>
      </c>
      <c r="U44" s="471"/>
      <c r="V44" s="468"/>
    </row>
    <row r="45" spans="2:22" s="462" customFormat="1" ht="19.5" customHeight="1">
      <c r="B45" s="463"/>
      <c r="C45" s="472">
        <f>IF('[1]BASE'!C46="","",'[1]BASE'!C46)</f>
        <v>30</v>
      </c>
      <c r="D45" s="472">
        <f>IF('[1]BASE'!D46="","",'[1]BASE'!D46)</f>
        <v>1521</v>
      </c>
      <c r="E45" s="472" t="str">
        <f>IF('[1]BASE'!E46="","",'[1]BASE'!E46)</f>
        <v>LAS ARMAS - TANDIL</v>
      </c>
      <c r="F45" s="472">
        <f>IF('[1]BASE'!F46="","",'[1]BASE'!F46)</f>
        <v>132</v>
      </c>
      <c r="G45" s="472">
        <f>IF('[1]BASE'!G46="","",'[1]BASE'!G46)</f>
        <v>122.2</v>
      </c>
      <c r="H45" s="472" t="str">
        <f>IF('[1]BASE'!H46="","",'[1]BASE'!H46)</f>
        <v>C</v>
      </c>
      <c r="I45" s="473">
        <f>IF('[1]BASE'!FX46="","",'[1]BASE'!FX46)</f>
      </c>
      <c r="J45" s="473">
        <f>IF('[1]BASE'!FY46="","",'[1]BASE'!FY46)</f>
      </c>
      <c r="K45" s="473">
        <f>IF('[1]BASE'!FZ46="","",'[1]BASE'!FZ46)</f>
      </c>
      <c r="L45" s="473">
        <f>IF('[1]BASE'!GA46="","",'[1]BASE'!GA46)</f>
      </c>
      <c r="M45" s="473">
        <f>IF('[1]BASE'!GB46="","",'[1]BASE'!GB46)</f>
      </c>
      <c r="N45" s="473">
        <f>IF('[1]BASE'!GC46="","",'[1]BASE'!GC46)</f>
      </c>
      <c r="O45" s="473">
        <f>IF('[1]BASE'!GD46="","",'[1]BASE'!GD46)</f>
      </c>
      <c r="P45" s="473">
        <f>IF('[1]BASE'!GE46="","",'[1]BASE'!GE46)</f>
      </c>
      <c r="Q45" s="473">
        <f>IF('[1]BASE'!GF46="","",'[1]BASE'!GF46)</f>
      </c>
      <c r="R45" s="473">
        <f>IF('[1]BASE'!GG46="","",'[1]BASE'!GG46)</f>
      </c>
      <c r="S45" s="473">
        <f>IF('[1]BASE'!GH46="","",'[1]BASE'!GH46)</f>
      </c>
      <c r="T45" s="473">
        <f>IF('[1]BASE'!GI46="","",'[1]BASE'!GI46)</f>
      </c>
      <c r="U45" s="471"/>
      <c r="V45" s="468"/>
    </row>
    <row r="46" spans="2:22" s="462" customFormat="1" ht="19.5" customHeight="1" hidden="1">
      <c r="B46" s="463"/>
      <c r="C46" s="469">
        <f>IF('[1]BASE'!C47="","",'[1]BASE'!C47)</f>
        <v>31</v>
      </c>
      <c r="D46" s="469" t="str">
        <f>IF('[1]BASE'!D47="","",'[1]BASE'!D47)</f>
        <v>CE-000</v>
      </c>
      <c r="E46" s="469" t="str">
        <f>IF('[1]BASE'!E47="","",'[1]BASE'!E47)</f>
        <v>LAS FLORES - MONTE</v>
      </c>
      <c r="F46" s="469">
        <f>IF('[1]BASE'!F47="","",'[1]BASE'!F47)</f>
        <v>132</v>
      </c>
      <c r="G46" s="469">
        <f>IF('[1]BASE'!G47="","",'[1]BASE'!G47)</f>
        <v>86.8</v>
      </c>
      <c r="H46" s="469" t="str">
        <f>IF('[1]BASE'!H47="","",'[1]BASE'!H47)</f>
        <v>C</v>
      </c>
      <c r="I46" s="470" t="str">
        <f>IF('[1]BASE'!FX47="","",'[1]BASE'!FX47)</f>
        <v>XXXX</v>
      </c>
      <c r="J46" s="470" t="str">
        <f>IF('[1]BASE'!FY47="","",'[1]BASE'!FY47)</f>
        <v>XXXX</v>
      </c>
      <c r="K46" s="470" t="str">
        <f>IF('[1]BASE'!FZ47="","",'[1]BASE'!FZ47)</f>
        <v>XXXX</v>
      </c>
      <c r="L46" s="470" t="str">
        <f>IF('[1]BASE'!GA47="","",'[1]BASE'!GA47)</f>
        <v>XXXX</v>
      </c>
      <c r="M46" s="470" t="str">
        <f>IF('[1]BASE'!GB47="","",'[1]BASE'!GB47)</f>
        <v>XXXX</v>
      </c>
      <c r="N46" s="470" t="str">
        <f>IF('[1]BASE'!GC47="","",'[1]BASE'!GC47)</f>
        <v>XXXX</v>
      </c>
      <c r="O46" s="470" t="str">
        <f>IF('[1]BASE'!GD47="","",'[1]BASE'!GD47)</f>
        <v>XXXX</v>
      </c>
      <c r="P46" s="470" t="str">
        <f>IF('[1]BASE'!GE47="","",'[1]BASE'!GE47)</f>
        <v>XXXX</v>
      </c>
      <c r="Q46" s="470" t="str">
        <f>IF('[1]BASE'!GF47="","",'[1]BASE'!GF47)</f>
        <v>XXXX</v>
      </c>
      <c r="R46" s="470" t="str">
        <f>IF('[1]BASE'!GG47="","",'[1]BASE'!GG47)</f>
        <v>XXXX</v>
      </c>
      <c r="S46" s="470" t="str">
        <f>IF('[1]BASE'!GH47="","",'[1]BASE'!GH47)</f>
        <v>XXXX</v>
      </c>
      <c r="T46" s="470" t="str">
        <f>IF('[1]BASE'!GI47="","",'[1]BASE'!GI47)</f>
        <v>XXXX</v>
      </c>
      <c r="U46" s="471"/>
      <c r="V46" s="468"/>
    </row>
    <row r="47" spans="2:22" s="462" customFormat="1" ht="19.5" customHeight="1">
      <c r="B47" s="463"/>
      <c r="C47" s="472">
        <f>IF('[1]BASE'!C48="","",'[1]BASE'!C48)</f>
        <v>32</v>
      </c>
      <c r="D47" s="472">
        <f>IF('[1]BASE'!D48="","",'[1]BASE'!D48)</f>
        <v>1416</v>
      </c>
      <c r="E47" s="472" t="str">
        <f>IF('[1]BASE'!E48="","",'[1]BASE'!E48)</f>
        <v>LINCOLN - BRAGADO</v>
      </c>
      <c r="F47" s="472">
        <f>IF('[1]BASE'!F48="","",'[1]BASE'!F48)</f>
        <v>132</v>
      </c>
      <c r="G47" s="472">
        <f>IF('[1]BASE'!G48="","",'[1]BASE'!G48)</f>
        <v>109.4</v>
      </c>
      <c r="H47" s="472" t="str">
        <f>IF('[1]BASE'!H48="","",'[1]BASE'!H48)</f>
        <v>C</v>
      </c>
      <c r="I47" s="473">
        <f>IF('[1]BASE'!FX48="","",'[1]BASE'!FX48)</f>
      </c>
      <c r="J47" s="473">
        <f>IF('[1]BASE'!FY48="","",'[1]BASE'!FY48)</f>
        <v>1</v>
      </c>
      <c r="K47" s="473">
        <f>IF('[1]BASE'!FZ48="","",'[1]BASE'!FZ48)</f>
      </c>
      <c r="L47" s="473">
        <f>IF('[1]BASE'!GA48="","",'[1]BASE'!GA48)</f>
      </c>
      <c r="M47" s="473">
        <f>IF('[1]BASE'!GB48="","",'[1]BASE'!GB48)</f>
      </c>
      <c r="N47" s="473">
        <f>IF('[1]BASE'!GC48="","",'[1]BASE'!GC48)</f>
      </c>
      <c r="O47" s="473">
        <f>IF('[1]BASE'!GD48="","",'[1]BASE'!GD48)</f>
        <v>1</v>
      </c>
      <c r="P47" s="473">
        <f>IF('[1]BASE'!GE48="","",'[1]BASE'!GE48)</f>
      </c>
      <c r="Q47" s="473">
        <f>IF('[1]BASE'!GF48="","",'[1]BASE'!GF48)</f>
      </c>
      <c r="R47" s="473">
        <f>IF('[1]BASE'!GG48="","",'[1]BASE'!GG48)</f>
      </c>
      <c r="S47" s="473">
        <f>IF('[1]BASE'!GH48="","",'[1]BASE'!GH48)</f>
        <v>1</v>
      </c>
      <c r="T47" s="473">
        <f>IF('[1]BASE'!GI48="","",'[1]BASE'!GI48)</f>
      </c>
      <c r="U47" s="471"/>
      <c r="V47" s="468"/>
    </row>
    <row r="48" spans="2:22" s="462" customFormat="1" ht="19.5" customHeight="1">
      <c r="B48" s="463"/>
      <c r="C48" s="469">
        <f>IF('[1]BASE'!C49="","",'[1]BASE'!C49)</f>
        <v>33</v>
      </c>
      <c r="D48" s="469">
        <f>IF('[1]BASE'!D49="","",'[1]BASE'!D49)</f>
        <v>1453</v>
      </c>
      <c r="E48" s="469" t="str">
        <f>IF('[1]BASE'!E49="","",'[1]BASE'!E49)</f>
        <v>LOMA NEGRA - C. AVELLANEDA</v>
      </c>
      <c r="F48" s="469">
        <f>IF('[1]BASE'!F49="","",'[1]BASE'!F49)</f>
        <v>132</v>
      </c>
      <c r="G48" s="469">
        <f>IF('[1]BASE'!G49="","",'[1]BASE'!G49)</f>
        <v>5.3</v>
      </c>
      <c r="H48" s="469" t="str">
        <f>IF('[1]BASE'!H49="","",'[1]BASE'!H49)</f>
        <v>C</v>
      </c>
      <c r="I48" s="470">
        <f>IF('[1]BASE'!FX49="","",'[1]BASE'!FX49)</f>
      </c>
      <c r="J48" s="470">
        <f>IF('[1]BASE'!FY49="","",'[1]BASE'!FY49)</f>
      </c>
      <c r="K48" s="470">
        <f>IF('[1]BASE'!FZ49="","",'[1]BASE'!FZ49)</f>
      </c>
      <c r="L48" s="470">
        <f>IF('[1]BASE'!GA49="","",'[1]BASE'!GA49)</f>
      </c>
      <c r="M48" s="470">
        <f>IF('[1]BASE'!GB49="","",'[1]BASE'!GB49)</f>
      </c>
      <c r="N48" s="470">
        <f>IF('[1]BASE'!GC49="","",'[1]BASE'!GC49)</f>
      </c>
      <c r="O48" s="470">
        <f>IF('[1]BASE'!GD49="","",'[1]BASE'!GD49)</f>
      </c>
      <c r="P48" s="470">
        <f>IF('[1]BASE'!GE49="","",'[1]BASE'!GE49)</f>
      </c>
      <c r="Q48" s="470">
        <f>IF('[1]BASE'!GF49="","",'[1]BASE'!GF49)</f>
      </c>
      <c r="R48" s="470">
        <f>IF('[1]BASE'!GG49="","",'[1]BASE'!GG49)</f>
      </c>
      <c r="S48" s="470">
        <f>IF('[1]BASE'!GH49="","",'[1]BASE'!GH49)</f>
      </c>
      <c r="T48" s="470">
        <f>IF('[1]BASE'!GI49="","",'[1]BASE'!GI49)</f>
        <v>1</v>
      </c>
      <c r="U48" s="471"/>
      <c r="V48" s="468"/>
    </row>
    <row r="49" spans="2:22" s="462" customFormat="1" ht="19.5" customHeight="1">
      <c r="B49" s="463"/>
      <c r="C49" s="472">
        <f>IF('[1]BASE'!C50="","",'[1]BASE'!C50)</f>
        <v>34</v>
      </c>
      <c r="D49" s="472">
        <f>IF('[1]BASE'!D50="","",'[1]BASE'!D50)</f>
        <v>1452</v>
      </c>
      <c r="E49" s="472" t="str">
        <f>IF('[1]BASE'!E50="","",'[1]BASE'!E50)</f>
        <v>LOMA NEGRA - OLAVARRIA</v>
      </c>
      <c r="F49" s="472">
        <f>IF('[1]BASE'!F50="","",'[1]BASE'!F50)</f>
        <v>132</v>
      </c>
      <c r="G49" s="472">
        <f>IF('[1]BASE'!G50="","",'[1]BASE'!G50)</f>
        <v>51.51</v>
      </c>
      <c r="H49" s="472" t="str">
        <f>IF('[1]BASE'!H50="","",'[1]BASE'!H50)</f>
        <v>C</v>
      </c>
      <c r="I49" s="473">
        <f>IF('[1]BASE'!FX50="","",'[1]BASE'!FX50)</f>
      </c>
      <c r="J49" s="473">
        <f>IF('[1]BASE'!FY50="","",'[1]BASE'!FY50)</f>
      </c>
      <c r="K49" s="473">
        <f>IF('[1]BASE'!FZ50="","",'[1]BASE'!FZ50)</f>
      </c>
      <c r="L49" s="473">
        <f>IF('[1]BASE'!GA50="","",'[1]BASE'!GA50)</f>
      </c>
      <c r="M49" s="473">
        <f>IF('[1]BASE'!GB50="","",'[1]BASE'!GB50)</f>
      </c>
      <c r="N49" s="473">
        <f>IF('[1]BASE'!GC50="","",'[1]BASE'!GC50)</f>
      </c>
      <c r="O49" s="473">
        <f>IF('[1]BASE'!GD50="","",'[1]BASE'!GD50)</f>
      </c>
      <c r="P49" s="473">
        <f>IF('[1]BASE'!GE50="","",'[1]BASE'!GE50)</f>
      </c>
      <c r="Q49" s="473">
        <f>IF('[1]BASE'!GF50="","",'[1]BASE'!GF50)</f>
      </c>
      <c r="R49" s="473">
        <f>IF('[1]BASE'!GG50="","",'[1]BASE'!GG50)</f>
      </c>
      <c r="S49" s="473">
        <f>IF('[1]BASE'!GH50="","",'[1]BASE'!GH50)</f>
      </c>
      <c r="T49" s="473">
        <f>IF('[1]BASE'!GI50="","",'[1]BASE'!GI50)</f>
      </c>
      <c r="U49" s="471"/>
      <c r="V49" s="468"/>
    </row>
    <row r="50" spans="2:22" s="462" customFormat="1" ht="18" hidden="1">
      <c r="B50" s="463"/>
      <c r="C50" s="469">
        <f>IF('[1]BASE'!C51="","",'[1]BASE'!C51)</f>
        <v>35</v>
      </c>
      <c r="D50" s="469">
        <f>IF('[1]BASE'!D51="","",'[1]BASE'!D51)</f>
        <v>2620</v>
      </c>
      <c r="E50" s="469" t="str">
        <f>IF('[1]BASE'!E51="","",'[1]BASE'!E51)</f>
        <v>LUJAN  - MALV.1 - CATONAS 1 - MORÓN 1</v>
      </c>
      <c r="F50" s="469">
        <f>IF('[1]BASE'!F51="","",'[1]BASE'!F51)</f>
        <v>132</v>
      </c>
      <c r="G50" s="469">
        <f>IF('[1]BASE'!G51="","",'[1]BASE'!G51)</f>
        <v>38.29</v>
      </c>
      <c r="H50" s="469" t="str">
        <f>IF('[1]BASE'!H51="","",'[1]BASE'!H51)</f>
        <v>A</v>
      </c>
      <c r="I50" s="470" t="str">
        <f>IF('[1]BASE'!FX51="","",'[1]BASE'!FX51)</f>
        <v>XXXX</v>
      </c>
      <c r="J50" s="470" t="str">
        <f>IF('[1]BASE'!FY51="","",'[1]BASE'!FY51)</f>
        <v>XXXX</v>
      </c>
      <c r="K50" s="470" t="str">
        <f>IF('[1]BASE'!FZ51="","",'[1]BASE'!FZ51)</f>
        <v>XXXX</v>
      </c>
      <c r="L50" s="470" t="str">
        <f>IF('[1]BASE'!GA51="","",'[1]BASE'!GA51)</f>
        <v>XXXX</v>
      </c>
      <c r="M50" s="470" t="str">
        <f>IF('[1]BASE'!GB51="","",'[1]BASE'!GB51)</f>
        <v>XXXX</v>
      </c>
      <c r="N50" s="470" t="str">
        <f>IF('[1]BASE'!GC51="","",'[1]BASE'!GC51)</f>
        <v>XXXX</v>
      </c>
      <c r="O50" s="470" t="str">
        <f>IF('[1]BASE'!GD51="","",'[1]BASE'!GD51)</f>
        <v>XXXX</v>
      </c>
      <c r="P50" s="470" t="str">
        <f>IF('[1]BASE'!GE51="","",'[1]BASE'!GE51)</f>
        <v>XXXX</v>
      </c>
      <c r="Q50" s="470" t="str">
        <f>IF('[1]BASE'!GF51="","",'[1]BASE'!GF51)</f>
        <v>XXXX</v>
      </c>
      <c r="R50" s="470" t="str">
        <f>IF('[1]BASE'!GG51="","",'[1]BASE'!GG51)</f>
        <v>XXXX</v>
      </c>
      <c r="S50" s="470" t="str">
        <f>IF('[1]BASE'!GH51="","",'[1]BASE'!GH51)</f>
        <v>XXXX</v>
      </c>
      <c r="T50" s="470" t="str">
        <f>IF('[1]BASE'!GI51="","",'[1]BASE'!GI51)</f>
        <v>XXXX</v>
      </c>
      <c r="U50" s="471"/>
      <c r="V50" s="468"/>
    </row>
    <row r="51" spans="2:22" s="462" customFormat="1" ht="19.5" customHeight="1">
      <c r="B51" s="463"/>
      <c r="C51" s="472">
        <f>IF('[1]BASE'!C52="","",'[1]BASE'!C52)</f>
        <v>36</v>
      </c>
      <c r="D51" s="472">
        <f>IF('[1]BASE'!D52="","",'[1]BASE'!D52)</f>
        <v>2621</v>
      </c>
      <c r="E51" s="472" t="str">
        <f>IF('[1]BASE'!E52="","",'[1]BASE'!E52)</f>
        <v>LUJAN - MALV.2 - CATONAS 2 - MORÓN 2</v>
      </c>
      <c r="F51" s="472">
        <f>IF('[1]BASE'!F52="","",'[1]BASE'!F52)</f>
        <v>132</v>
      </c>
      <c r="G51" s="472">
        <f>IF('[1]BASE'!G52="","",'[1]BASE'!G52)</f>
        <v>44.56</v>
      </c>
      <c r="H51" s="472" t="str">
        <f>IF('[1]BASE'!H52="","",'[1]BASE'!H52)</f>
        <v>A</v>
      </c>
      <c r="I51" s="473">
        <f>IF('[1]BASE'!FX52="","",'[1]BASE'!FX52)</f>
      </c>
      <c r="J51" s="473">
        <f>IF('[1]BASE'!FY52="","",'[1]BASE'!FY52)</f>
      </c>
      <c r="K51" s="473">
        <f>IF('[1]BASE'!FZ52="","",'[1]BASE'!FZ52)</f>
      </c>
      <c r="L51" s="473">
        <f>IF('[1]BASE'!GA52="","",'[1]BASE'!GA52)</f>
      </c>
      <c r="M51" s="473">
        <f>IF('[1]BASE'!GB52="","",'[1]BASE'!GB52)</f>
      </c>
      <c r="N51" s="473">
        <f>IF('[1]BASE'!GC52="","",'[1]BASE'!GC52)</f>
      </c>
      <c r="O51" s="473">
        <f>IF('[1]BASE'!GD52="","",'[1]BASE'!GD52)</f>
      </c>
      <c r="P51" s="473">
        <f>IF('[1]BASE'!GE52="","",'[1]BASE'!GE52)</f>
      </c>
      <c r="Q51" s="473">
        <f>IF('[1]BASE'!GF52="","",'[1]BASE'!GF52)</f>
      </c>
      <c r="R51" s="473">
        <f>IF('[1]BASE'!GG52="","",'[1]BASE'!GG52)</f>
      </c>
      <c r="S51" s="473">
        <f>IF('[1]BASE'!GH52="","",'[1]BASE'!GH52)</f>
      </c>
      <c r="T51" s="473">
        <f>IF('[1]BASE'!GI52="","",'[1]BASE'!GI52)</f>
      </c>
      <c r="U51" s="471"/>
      <c r="V51" s="468"/>
    </row>
    <row r="52" spans="2:22" s="462" customFormat="1" ht="19.5" customHeight="1">
      <c r="B52" s="463"/>
      <c r="C52" s="469">
        <f>IF('[1]BASE'!C53="","",'[1]BASE'!C53)</f>
        <v>37</v>
      </c>
      <c r="D52" s="469">
        <f>IF('[1]BASE'!D53="","",'[1]BASE'!D53)</f>
        <v>1442</v>
      </c>
      <c r="E52" s="469" t="str">
        <f>IF('[1]BASE'!E53="","",'[1]BASE'!E53)</f>
        <v>MAR DE AJO - PINAMAR</v>
      </c>
      <c r="F52" s="469">
        <f>IF('[1]BASE'!F53="","",'[1]BASE'!F53)</f>
        <v>132</v>
      </c>
      <c r="G52" s="469">
        <f>IF('[1]BASE'!G53="","",'[1]BASE'!G53)</f>
        <v>46.4</v>
      </c>
      <c r="H52" s="469" t="str">
        <f>IF('[1]BASE'!H53="","",'[1]BASE'!H53)</f>
        <v>C</v>
      </c>
      <c r="I52" s="470">
        <f>IF('[1]BASE'!FX53="","",'[1]BASE'!FX53)</f>
      </c>
      <c r="J52" s="470">
        <f>IF('[1]BASE'!FY53="","",'[1]BASE'!FY53)</f>
      </c>
      <c r="K52" s="470">
        <f>IF('[1]BASE'!FZ53="","",'[1]BASE'!FZ53)</f>
      </c>
      <c r="L52" s="470">
        <f>IF('[1]BASE'!GA53="","",'[1]BASE'!GA53)</f>
      </c>
      <c r="M52" s="470">
        <f>IF('[1]BASE'!GB53="","",'[1]BASE'!GB53)</f>
      </c>
      <c r="N52" s="470">
        <f>IF('[1]BASE'!GC53="","",'[1]BASE'!GC53)</f>
      </c>
      <c r="O52" s="470">
        <f>IF('[1]BASE'!GD53="","",'[1]BASE'!GD53)</f>
      </c>
      <c r="P52" s="470">
        <f>IF('[1]BASE'!GE53="","",'[1]BASE'!GE53)</f>
      </c>
      <c r="Q52" s="470">
        <f>IF('[1]BASE'!GF53="","",'[1]BASE'!GF53)</f>
      </c>
      <c r="R52" s="470">
        <f>IF('[1]BASE'!GG53="","",'[1]BASE'!GG53)</f>
      </c>
      <c r="S52" s="470">
        <f>IF('[1]BASE'!GH53="","",'[1]BASE'!GH53)</f>
      </c>
      <c r="T52" s="470">
        <f>IF('[1]BASE'!GI53="","",'[1]BASE'!GI53)</f>
      </c>
      <c r="U52" s="471"/>
      <c r="V52" s="468"/>
    </row>
    <row r="53" spans="2:22" s="462" customFormat="1" ht="19.5" customHeight="1">
      <c r="B53" s="463"/>
      <c r="C53" s="472">
        <f>IF('[1]BASE'!C54="","",'[1]BASE'!C54)</f>
        <v>38</v>
      </c>
      <c r="D53" s="472">
        <f>IF('[1]BASE'!D54="","",'[1]BASE'!D54)</f>
        <v>1525</v>
      </c>
      <c r="E53" s="472" t="str">
        <f>IF('[1]BASE'!E54="","",'[1]BASE'!E54)</f>
        <v>MAR DEL PLATA - MIRAMAR</v>
      </c>
      <c r="F53" s="472">
        <f>IF('[1]BASE'!F54="","",'[1]BASE'!F54)</f>
        <v>132</v>
      </c>
      <c r="G53" s="472">
        <f>IF('[1]BASE'!G54="","",'[1]BASE'!G54)</f>
        <v>39.29</v>
      </c>
      <c r="H53" s="472" t="str">
        <f>IF('[1]BASE'!H54="","",'[1]BASE'!H54)</f>
        <v>C</v>
      </c>
      <c r="I53" s="473">
        <f>IF('[1]BASE'!FX54="","",'[1]BASE'!FX54)</f>
      </c>
      <c r="J53" s="473">
        <f>IF('[1]BASE'!FY54="","",'[1]BASE'!FY54)</f>
      </c>
      <c r="K53" s="473">
        <f>IF('[1]BASE'!FZ54="","",'[1]BASE'!FZ54)</f>
      </c>
      <c r="L53" s="473">
        <f>IF('[1]BASE'!GA54="","",'[1]BASE'!GA54)</f>
      </c>
      <c r="M53" s="473">
        <f>IF('[1]BASE'!GB54="","",'[1]BASE'!GB54)</f>
      </c>
      <c r="N53" s="473">
        <f>IF('[1]BASE'!GC54="","",'[1]BASE'!GC54)</f>
      </c>
      <c r="O53" s="473">
        <f>IF('[1]BASE'!GD54="","",'[1]BASE'!GD54)</f>
      </c>
      <c r="P53" s="473">
        <f>IF('[1]BASE'!GE54="","",'[1]BASE'!GE54)</f>
      </c>
      <c r="Q53" s="473">
        <f>IF('[1]BASE'!GF54="","",'[1]BASE'!GF54)</f>
      </c>
      <c r="R53" s="473">
        <f>IF('[1]BASE'!GG54="","",'[1]BASE'!GG54)</f>
      </c>
      <c r="S53" s="473">
        <f>IF('[1]BASE'!GH54="","",'[1]BASE'!GH54)</f>
      </c>
      <c r="T53" s="473">
        <f>IF('[1]BASE'!GI54="","",'[1]BASE'!GI54)</f>
      </c>
      <c r="U53" s="471"/>
      <c r="V53" s="468"/>
    </row>
    <row r="54" spans="2:22" s="462" customFormat="1" ht="19.5" customHeight="1">
      <c r="B54" s="463"/>
      <c r="C54" s="469">
        <f>IF('[1]BASE'!C55="","",'[1]BASE'!C55)</f>
        <v>39</v>
      </c>
      <c r="D54" s="469" t="str">
        <f>IF('[1]BASE'!D55="","",'[1]BASE'!D55)</f>
        <v>CE-002</v>
      </c>
      <c r="E54" s="469" t="str">
        <f>IF('[1]BASE'!E55="","",'[1]BASE'!E55)</f>
        <v>MAR DEL PLATA - QUEQUEN -NECOCHEA</v>
      </c>
      <c r="F54" s="469">
        <f>IF('[1]BASE'!F55="","",'[1]BASE'!F55)</f>
        <v>132</v>
      </c>
      <c r="G54" s="469">
        <f>IF('[1]BASE'!G55="","",'[1]BASE'!G55)</f>
        <v>129</v>
      </c>
      <c r="H54" s="469" t="str">
        <f>IF('[1]BASE'!H55="","",'[1]BASE'!H55)</f>
        <v>B</v>
      </c>
      <c r="I54" s="470">
        <f>IF('[1]BASE'!FX55="","",'[1]BASE'!FX55)</f>
      </c>
      <c r="J54" s="470">
        <f>IF('[1]BASE'!FY55="","",'[1]BASE'!FY55)</f>
      </c>
      <c r="K54" s="470">
        <f>IF('[1]BASE'!FZ55="","",'[1]BASE'!FZ55)</f>
      </c>
      <c r="L54" s="470">
        <f>IF('[1]BASE'!GA55="","",'[1]BASE'!GA55)</f>
      </c>
      <c r="M54" s="470">
        <f>IF('[1]BASE'!GB55="","",'[1]BASE'!GB55)</f>
      </c>
      <c r="N54" s="470">
        <f>IF('[1]BASE'!GC55="","",'[1]BASE'!GC55)</f>
      </c>
      <c r="O54" s="470">
        <f>IF('[1]BASE'!GD55="","",'[1]BASE'!GD55)</f>
      </c>
      <c r="P54" s="470">
        <f>IF('[1]BASE'!GE55="","",'[1]BASE'!GE55)</f>
      </c>
      <c r="Q54" s="470">
        <f>IF('[1]BASE'!GF55="","",'[1]BASE'!GF55)</f>
      </c>
      <c r="R54" s="470">
        <f>IF('[1]BASE'!GG55="","",'[1]BASE'!GG55)</f>
      </c>
      <c r="S54" s="470">
        <f>IF('[1]BASE'!GH55="","",'[1]BASE'!GH55)</f>
      </c>
      <c r="T54" s="470">
        <f>IF('[1]BASE'!GI55="","",'[1]BASE'!GI55)</f>
      </c>
      <c r="U54" s="471"/>
      <c r="V54" s="468"/>
    </row>
    <row r="55" spans="2:22" s="462" customFormat="1" ht="19.5" customHeight="1">
      <c r="B55" s="463"/>
      <c r="C55" s="472">
        <f>IF('[1]BASE'!C56="","",'[1]BASE'!C56)</f>
        <v>40</v>
      </c>
      <c r="D55" s="472">
        <f>IF('[1]BASE'!D56="","",'[1]BASE'!D56)</f>
        <v>1410</v>
      </c>
      <c r="E55" s="472" t="str">
        <f>IF('[1]BASE'!E56="","",'[1]BASE'!E56)</f>
        <v>MERCEDES B.A. - LUJAN</v>
      </c>
      <c r="F55" s="472">
        <f>IF('[1]BASE'!F56="","",'[1]BASE'!F56)</f>
        <v>132</v>
      </c>
      <c r="G55" s="472">
        <f>IF('[1]BASE'!G56="","",'[1]BASE'!G56)</f>
        <v>41.3</v>
      </c>
      <c r="H55" s="472" t="str">
        <f>IF('[1]BASE'!H56="","",'[1]BASE'!H56)</f>
        <v>B</v>
      </c>
      <c r="I55" s="473">
        <f>IF('[1]BASE'!FX56="","",'[1]BASE'!FX56)</f>
      </c>
      <c r="J55" s="473">
        <f>IF('[1]BASE'!FY56="","",'[1]BASE'!FY56)</f>
      </c>
      <c r="K55" s="473">
        <f>IF('[1]BASE'!FZ56="","",'[1]BASE'!FZ56)</f>
      </c>
      <c r="L55" s="473">
        <f>IF('[1]BASE'!GA56="","",'[1]BASE'!GA56)</f>
      </c>
      <c r="M55" s="473">
        <f>IF('[1]BASE'!GB56="","",'[1]BASE'!GB56)</f>
      </c>
      <c r="N55" s="473">
        <f>IF('[1]BASE'!GC56="","",'[1]BASE'!GC56)</f>
      </c>
      <c r="O55" s="473">
        <f>IF('[1]BASE'!GD56="","",'[1]BASE'!GD56)</f>
      </c>
      <c r="P55" s="473">
        <f>IF('[1]BASE'!GE56="","",'[1]BASE'!GE56)</f>
      </c>
      <c r="Q55" s="473">
        <f>IF('[1]BASE'!GF56="","",'[1]BASE'!GF56)</f>
      </c>
      <c r="R55" s="473">
        <f>IF('[1]BASE'!GG56="","",'[1]BASE'!GG56)</f>
      </c>
      <c r="S55" s="473">
        <f>IF('[1]BASE'!GH56="","",'[1]BASE'!GH56)</f>
      </c>
      <c r="T55" s="473">
        <f>IF('[1]BASE'!GI56="","",'[1]BASE'!GI56)</f>
      </c>
      <c r="U55" s="471"/>
      <c r="V55" s="468"/>
    </row>
    <row r="56" spans="2:22" s="462" customFormat="1" ht="19.5" customHeight="1">
      <c r="B56" s="463"/>
      <c r="C56" s="469">
        <f>IF('[1]BASE'!C57="","",'[1]BASE'!C57)</f>
        <v>41</v>
      </c>
      <c r="D56" s="469">
        <f>IF('[1]BASE'!D57="","",'[1]BASE'!D57)</f>
        <v>1529</v>
      </c>
      <c r="E56" s="469" t="str">
        <f>IF('[1]BASE'!E57="","",'[1]BASE'!E57)</f>
        <v>MIRAMAR - NECOCHEA</v>
      </c>
      <c r="F56" s="469">
        <f>IF('[1]BASE'!F57="","",'[1]BASE'!F57)</f>
        <v>132</v>
      </c>
      <c r="G56" s="469">
        <f>IF('[1]BASE'!G57="","",'[1]BASE'!G57)</f>
        <v>103.29</v>
      </c>
      <c r="H56" s="469" t="str">
        <f>IF('[1]BASE'!H57="","",'[1]BASE'!H57)</f>
        <v>A</v>
      </c>
      <c r="I56" s="470">
        <f>IF('[1]BASE'!FX57="","",'[1]BASE'!FX57)</f>
      </c>
      <c r="J56" s="470">
        <f>IF('[1]BASE'!FY57="","",'[1]BASE'!FY57)</f>
      </c>
      <c r="K56" s="470">
        <f>IF('[1]BASE'!FZ57="","",'[1]BASE'!FZ57)</f>
      </c>
      <c r="L56" s="470">
        <f>IF('[1]BASE'!GA57="","",'[1]BASE'!GA57)</f>
      </c>
      <c r="M56" s="470">
        <f>IF('[1]BASE'!GB57="","",'[1]BASE'!GB57)</f>
      </c>
      <c r="N56" s="470">
        <f>IF('[1]BASE'!GC57="","",'[1]BASE'!GC57)</f>
      </c>
      <c r="O56" s="470">
        <f>IF('[1]BASE'!GD57="","",'[1]BASE'!GD57)</f>
        <v>1</v>
      </c>
      <c r="P56" s="470">
        <f>IF('[1]BASE'!GE57="","",'[1]BASE'!GE57)</f>
      </c>
      <c r="Q56" s="470">
        <f>IF('[1]BASE'!GF57="","",'[1]BASE'!GF57)</f>
      </c>
      <c r="R56" s="470">
        <f>IF('[1]BASE'!GG57="","",'[1]BASE'!GG57)</f>
      </c>
      <c r="S56" s="470">
        <f>IF('[1]BASE'!GH57="","",'[1]BASE'!GH57)</f>
      </c>
      <c r="T56" s="470">
        <f>IF('[1]BASE'!GI57="","",'[1]BASE'!GI57)</f>
      </c>
      <c r="U56" s="471"/>
      <c r="V56" s="468"/>
    </row>
    <row r="57" spans="2:22" s="462" customFormat="1" ht="19.5" customHeight="1">
      <c r="B57" s="463"/>
      <c r="C57" s="472">
        <f>IF('[1]BASE'!C58="","",'[1]BASE'!C58)</f>
        <v>42</v>
      </c>
      <c r="D57" s="472">
        <f>IF('[1]BASE'!D58="","",'[1]BASE'!D58)</f>
        <v>1417</v>
      </c>
      <c r="E57" s="472" t="str">
        <f>IF('[1]BASE'!E58="","",'[1]BASE'!E58)</f>
        <v>MONTE - CHASCOMUS</v>
      </c>
      <c r="F57" s="472">
        <f>IF('[1]BASE'!F58="","",'[1]BASE'!F58)</f>
        <v>132</v>
      </c>
      <c r="G57" s="472">
        <f>IF('[1]BASE'!G58="","",'[1]BASE'!G58)</f>
        <v>114</v>
      </c>
      <c r="H57" s="472" t="str">
        <f>IF('[1]BASE'!H58="","",'[1]BASE'!H58)</f>
        <v>C</v>
      </c>
      <c r="I57" s="473">
        <f>IF('[1]BASE'!FX58="","",'[1]BASE'!FX58)</f>
      </c>
      <c r="J57" s="473">
        <f>IF('[1]BASE'!FY58="","",'[1]BASE'!FY58)</f>
      </c>
      <c r="K57" s="473">
        <f>IF('[1]BASE'!FZ58="","",'[1]BASE'!FZ58)</f>
      </c>
      <c r="L57" s="473">
        <f>IF('[1]BASE'!GA58="","",'[1]BASE'!GA58)</f>
      </c>
      <c r="M57" s="473">
        <f>IF('[1]BASE'!GB58="","",'[1]BASE'!GB58)</f>
      </c>
      <c r="N57" s="473">
        <f>IF('[1]BASE'!GC58="","",'[1]BASE'!GC58)</f>
        <v>1</v>
      </c>
      <c r="O57" s="473">
        <f>IF('[1]BASE'!GD58="","",'[1]BASE'!GD58)</f>
      </c>
      <c r="P57" s="473">
        <f>IF('[1]BASE'!GE58="","",'[1]BASE'!GE58)</f>
      </c>
      <c r="Q57" s="473">
        <f>IF('[1]BASE'!GF58="","",'[1]BASE'!GF58)</f>
      </c>
      <c r="R57" s="473">
        <f>IF('[1]BASE'!GG58="","",'[1]BASE'!GG58)</f>
      </c>
      <c r="S57" s="473">
        <f>IF('[1]BASE'!GH58="","",'[1]BASE'!GH58)</f>
      </c>
      <c r="T57" s="473">
        <f>IF('[1]BASE'!GI58="","",'[1]BASE'!GI58)</f>
      </c>
      <c r="U57" s="471"/>
      <c r="V57" s="468"/>
    </row>
    <row r="58" spans="2:22" s="462" customFormat="1" ht="19.5" customHeight="1" hidden="1">
      <c r="B58" s="463"/>
      <c r="C58" s="469">
        <f>IF('[1]BASE'!C59="","",'[1]BASE'!C59)</f>
        <v>43</v>
      </c>
      <c r="D58" s="469">
        <f>IF('[1]BASE'!D59="","",'[1]BASE'!D59)</f>
        <v>1545</v>
      </c>
      <c r="E58" s="469" t="str">
        <f>IF('[1]BASE'!E59="","",'[1]BASE'!E59)</f>
        <v>NORTE II - PETROQ. BAHIA BLANCA</v>
      </c>
      <c r="F58" s="469">
        <f>IF('[1]BASE'!F59="","",'[1]BASE'!F59)</f>
        <v>132</v>
      </c>
      <c r="G58" s="469">
        <f>IF('[1]BASE'!G59="","",'[1]BASE'!G59)</f>
        <v>30</v>
      </c>
      <c r="H58" s="469" t="str">
        <f>IF('[1]BASE'!H59="","",'[1]BASE'!H59)</f>
        <v>C</v>
      </c>
      <c r="I58" s="470" t="str">
        <f>IF('[1]BASE'!FX59="","",'[1]BASE'!FX59)</f>
        <v>XXXX</v>
      </c>
      <c r="J58" s="470" t="str">
        <f>IF('[1]BASE'!FY59="","",'[1]BASE'!FY59)</f>
        <v>XXXX</v>
      </c>
      <c r="K58" s="470" t="str">
        <f>IF('[1]BASE'!FZ59="","",'[1]BASE'!FZ59)</f>
        <v>XXXX</v>
      </c>
      <c r="L58" s="470" t="str">
        <f>IF('[1]BASE'!GA59="","",'[1]BASE'!GA59)</f>
        <v>XXXX</v>
      </c>
      <c r="M58" s="470" t="str">
        <f>IF('[1]BASE'!GB59="","",'[1]BASE'!GB59)</f>
        <v>XXXX</v>
      </c>
      <c r="N58" s="470" t="str">
        <f>IF('[1]BASE'!GC59="","",'[1]BASE'!GC59)</f>
        <v>XXXX</v>
      </c>
      <c r="O58" s="470" t="str">
        <f>IF('[1]BASE'!GD59="","",'[1]BASE'!GD59)</f>
        <v>XXXX</v>
      </c>
      <c r="P58" s="470" t="str">
        <f>IF('[1]BASE'!GE59="","",'[1]BASE'!GE59)</f>
        <v>XXXX</v>
      </c>
      <c r="Q58" s="470" t="str">
        <f>IF('[1]BASE'!GF59="","",'[1]BASE'!GF59)</f>
        <v>XXXX</v>
      </c>
      <c r="R58" s="470" t="str">
        <f>IF('[1]BASE'!GG59="","",'[1]BASE'!GG59)</f>
        <v>XXXX</v>
      </c>
      <c r="S58" s="470" t="str">
        <f>IF('[1]BASE'!GH59="","",'[1]BASE'!GH59)</f>
        <v>XXXX</v>
      </c>
      <c r="T58" s="470" t="str">
        <f>IF('[1]BASE'!GI59="","",'[1]BASE'!GI59)</f>
        <v>XXXX</v>
      </c>
      <c r="U58" s="471"/>
      <c r="V58" s="468"/>
    </row>
    <row r="59" spans="2:22" s="462" customFormat="1" ht="19.5" customHeight="1">
      <c r="B59" s="463"/>
      <c r="C59" s="472">
        <f>IF('[1]BASE'!C60="","",'[1]BASE'!C60)</f>
        <v>44</v>
      </c>
      <c r="D59" s="472">
        <f>IF('[1]BASE'!D60="","",'[1]BASE'!D60)</f>
        <v>2648</v>
      </c>
      <c r="E59" s="472" t="str">
        <f>IF('[1]BASE'!E60="","",'[1]BASE'!E60)</f>
        <v>NUEVA CAMPANA - SIDERCA 1</v>
      </c>
      <c r="F59" s="472">
        <f>IF('[1]BASE'!F60="","",'[1]BASE'!F60)</f>
        <v>132</v>
      </c>
      <c r="G59" s="472">
        <f>IF('[1]BASE'!G60="","",'[1]BASE'!G60)</f>
        <v>3.2</v>
      </c>
      <c r="H59" s="472" t="str">
        <f>IF('[1]BASE'!H60="","",'[1]BASE'!H60)</f>
        <v>C</v>
      </c>
      <c r="I59" s="473">
        <f>IF('[1]BASE'!FX60="","",'[1]BASE'!FX60)</f>
      </c>
      <c r="J59" s="473">
        <f>IF('[1]BASE'!FY60="","",'[1]BASE'!FY60)</f>
      </c>
      <c r="K59" s="473">
        <f>IF('[1]BASE'!FZ60="","",'[1]BASE'!FZ60)</f>
      </c>
      <c r="L59" s="473">
        <f>IF('[1]BASE'!GA60="","",'[1]BASE'!GA60)</f>
      </c>
      <c r="M59" s="473">
        <f>IF('[1]BASE'!GB60="","",'[1]BASE'!GB60)</f>
      </c>
      <c r="N59" s="473">
        <f>IF('[1]BASE'!GC60="","",'[1]BASE'!GC60)</f>
      </c>
      <c r="O59" s="473">
        <f>IF('[1]BASE'!GD60="","",'[1]BASE'!GD60)</f>
      </c>
      <c r="P59" s="473">
        <f>IF('[1]BASE'!GE60="","",'[1]BASE'!GE60)</f>
      </c>
      <c r="Q59" s="473">
        <f>IF('[1]BASE'!GF60="","",'[1]BASE'!GF60)</f>
      </c>
      <c r="R59" s="473">
        <f>IF('[1]BASE'!GG60="","",'[1]BASE'!GG60)</f>
      </c>
      <c r="S59" s="473">
        <f>IF('[1]BASE'!GH60="","",'[1]BASE'!GH60)</f>
      </c>
      <c r="T59" s="473">
        <f>IF('[1]BASE'!GI60="","",'[1]BASE'!GI60)</f>
      </c>
      <c r="U59" s="471"/>
      <c r="V59" s="468"/>
    </row>
    <row r="60" spans="2:22" s="462" customFormat="1" ht="19.5" customHeight="1" hidden="1">
      <c r="B60" s="463"/>
      <c r="C60" s="469">
        <f>IF('[1]BASE'!C61="","",'[1]BASE'!C61)</f>
        <v>45</v>
      </c>
      <c r="D60" s="469" t="str">
        <f>IF('[1]BASE'!D61="","",'[1]BASE'!D61)</f>
        <v>CE-000</v>
      </c>
      <c r="E60" s="469" t="str">
        <f>IF('[1]BASE'!E61="","",'[1]BASE'!E61)</f>
        <v>NUEVA CAMPANA - ZARATE</v>
      </c>
      <c r="F60" s="469">
        <f>IF('[1]BASE'!F61="","",'[1]BASE'!F61)</f>
        <v>132</v>
      </c>
      <c r="G60" s="469">
        <f>IF('[1]BASE'!G61="","",'[1]BASE'!G61)</f>
        <v>10.6</v>
      </c>
      <c r="H60" s="469" t="str">
        <f>IF('[1]BASE'!H61="","",'[1]BASE'!H61)</f>
        <v>C</v>
      </c>
      <c r="I60" s="470" t="str">
        <f>IF('[1]BASE'!FX61="","",'[1]BASE'!FX61)</f>
        <v>XXXX</v>
      </c>
      <c r="J60" s="470" t="str">
        <f>IF('[1]BASE'!FY61="","",'[1]BASE'!FY61)</f>
        <v>XXXX</v>
      </c>
      <c r="K60" s="470" t="str">
        <f>IF('[1]BASE'!FZ61="","",'[1]BASE'!FZ61)</f>
        <v>XXXX</v>
      </c>
      <c r="L60" s="470" t="str">
        <f>IF('[1]BASE'!GA61="","",'[1]BASE'!GA61)</f>
        <v>XXXX</v>
      </c>
      <c r="M60" s="470" t="str">
        <f>IF('[1]BASE'!GB61="","",'[1]BASE'!GB61)</f>
        <v>XXXX</v>
      </c>
      <c r="N60" s="470" t="str">
        <f>IF('[1]BASE'!GC61="","",'[1]BASE'!GC61)</f>
        <v>XXXX</v>
      </c>
      <c r="O60" s="470" t="str">
        <f>IF('[1]BASE'!GD61="","",'[1]BASE'!GD61)</f>
        <v>XXXX</v>
      </c>
      <c r="P60" s="470" t="str">
        <f>IF('[1]BASE'!GE61="","",'[1]BASE'!GE61)</f>
        <v>XXXX</v>
      </c>
      <c r="Q60" s="470" t="str">
        <f>IF('[1]BASE'!GF61="","",'[1]BASE'!GF61)</f>
        <v>XXXX</v>
      </c>
      <c r="R60" s="470" t="str">
        <f>IF('[1]BASE'!GG61="","",'[1]BASE'!GG61)</f>
        <v>XXXX</v>
      </c>
      <c r="S60" s="470" t="str">
        <f>IF('[1]BASE'!GH61="","",'[1]BASE'!GH61)</f>
        <v>XXXX</v>
      </c>
      <c r="T60" s="470" t="str">
        <f>IF('[1]BASE'!GI61="","",'[1]BASE'!GI61)</f>
        <v>XXXX</v>
      </c>
      <c r="U60" s="471"/>
      <c r="V60" s="468"/>
    </row>
    <row r="61" spans="2:22" s="462" customFormat="1" ht="19.5" customHeight="1">
      <c r="B61" s="463"/>
      <c r="C61" s="472">
        <f>IF('[1]BASE'!C62="","",'[1]BASE'!C62)</f>
        <v>46</v>
      </c>
      <c r="D61" s="472">
        <f>IF('[1]BASE'!D62="","",'[1]BASE'!D62)</f>
        <v>1433</v>
      </c>
      <c r="E61" s="472" t="str">
        <f>IF('[1]BASE'!E62="","",'[1]BASE'!E62)</f>
        <v>NUEVA CAMPANA - SIDERCA "0"</v>
      </c>
      <c r="F61" s="472">
        <f>IF('[1]BASE'!F62="","",'[1]BASE'!F62)</f>
        <v>132</v>
      </c>
      <c r="G61" s="472">
        <f>IF('[1]BASE'!G62="","",'[1]BASE'!G62)</f>
        <v>2.2</v>
      </c>
      <c r="H61" s="472" t="str">
        <f>IF('[1]BASE'!H62="","",'[1]BASE'!H62)</f>
        <v>C</v>
      </c>
      <c r="I61" s="473">
        <f>IF('[1]BASE'!FX62="","",'[1]BASE'!FX62)</f>
      </c>
      <c r="J61" s="473">
        <f>IF('[1]BASE'!FY62="","",'[1]BASE'!FY62)</f>
      </c>
      <c r="K61" s="473">
        <f>IF('[1]BASE'!FZ62="","",'[1]BASE'!FZ62)</f>
      </c>
      <c r="L61" s="473">
        <f>IF('[1]BASE'!GA62="","",'[1]BASE'!GA62)</f>
      </c>
      <c r="M61" s="473">
        <f>IF('[1]BASE'!GB62="","",'[1]BASE'!GB62)</f>
      </c>
      <c r="N61" s="473">
        <f>IF('[1]BASE'!GC62="","",'[1]BASE'!GC62)</f>
      </c>
      <c r="O61" s="473">
        <f>IF('[1]BASE'!GD62="","",'[1]BASE'!GD62)</f>
      </c>
      <c r="P61" s="473">
        <f>IF('[1]BASE'!GE62="","",'[1]BASE'!GE62)</f>
      </c>
      <c r="Q61" s="473">
        <f>IF('[1]BASE'!GF62="","",'[1]BASE'!GF62)</f>
      </c>
      <c r="R61" s="473">
        <f>IF('[1]BASE'!GG62="","",'[1]BASE'!GG62)</f>
      </c>
      <c r="S61" s="473">
        <f>IF('[1]BASE'!GH62="","",'[1]BASE'!GH62)</f>
      </c>
      <c r="T61" s="473">
        <f>IF('[1]BASE'!GI62="","",'[1]BASE'!GI62)</f>
      </c>
      <c r="U61" s="471"/>
      <c r="V61" s="468"/>
    </row>
    <row r="62" spans="2:22" s="462" customFormat="1" ht="19.5" customHeight="1">
      <c r="B62" s="463"/>
      <c r="C62" s="469">
        <f>IF('[1]BASE'!C63="","",'[1]BASE'!C63)</f>
        <v>47</v>
      </c>
      <c r="D62" s="469">
        <f>IF('[1]BASE'!D63="","",'[1]BASE'!D63)</f>
        <v>1450</v>
      </c>
      <c r="E62" s="469" t="str">
        <f>IF('[1]BASE'!E63="","",'[1]BASE'!E63)</f>
        <v>OLAVARRIA - AZUL</v>
      </c>
      <c r="F62" s="469">
        <f>IF('[1]BASE'!F63="","",'[1]BASE'!F63)</f>
        <v>132</v>
      </c>
      <c r="G62" s="469">
        <f>IF('[1]BASE'!G63="","",'[1]BASE'!G63)</f>
        <v>51.4</v>
      </c>
      <c r="H62" s="469" t="str">
        <f>IF('[1]BASE'!H63="","",'[1]BASE'!H63)</f>
        <v>C</v>
      </c>
      <c r="I62" s="470">
        <f>IF('[1]BASE'!FX63="","",'[1]BASE'!FX63)</f>
      </c>
      <c r="J62" s="470">
        <f>IF('[1]BASE'!FY63="","",'[1]BASE'!FY63)</f>
      </c>
      <c r="K62" s="470">
        <f>IF('[1]BASE'!FZ63="","",'[1]BASE'!FZ63)</f>
      </c>
      <c r="L62" s="470">
        <f>IF('[1]BASE'!GA63="","",'[1]BASE'!GA63)</f>
        <v>1</v>
      </c>
      <c r="M62" s="470">
        <f>IF('[1]BASE'!GB63="","",'[1]BASE'!GB63)</f>
      </c>
      <c r="N62" s="470">
        <f>IF('[1]BASE'!GC63="","",'[1]BASE'!GC63)</f>
      </c>
      <c r="O62" s="470">
        <f>IF('[1]BASE'!GD63="","",'[1]BASE'!GD63)</f>
      </c>
      <c r="P62" s="470">
        <f>IF('[1]BASE'!GE63="","",'[1]BASE'!GE63)</f>
      </c>
      <c r="Q62" s="470">
        <f>IF('[1]BASE'!GF63="","",'[1]BASE'!GF63)</f>
      </c>
      <c r="R62" s="470">
        <f>IF('[1]BASE'!GG63="","",'[1]BASE'!GG63)</f>
      </c>
      <c r="S62" s="470">
        <f>IF('[1]BASE'!GH63="","",'[1]BASE'!GH63)</f>
      </c>
      <c r="T62" s="470">
        <f>IF('[1]BASE'!GI63="","",'[1]BASE'!GI63)</f>
      </c>
      <c r="U62" s="471"/>
      <c r="V62" s="468"/>
    </row>
    <row r="63" spans="2:22" s="462" customFormat="1" ht="19.5" customHeight="1" hidden="1">
      <c r="B63" s="463"/>
      <c r="C63" s="472">
        <f>IF('[1]BASE'!C64="","",'[1]BASE'!C64)</f>
        <v>48</v>
      </c>
      <c r="D63" s="472" t="str">
        <f>IF('[1]BASE'!D64="","",'[1]BASE'!D64)</f>
        <v>CE-000</v>
      </c>
      <c r="E63" s="472" t="str">
        <f>IF('[1]BASE'!E64="","",'[1]BASE'!E64)</f>
        <v>OLAVARRIA - GONZALEZ CHAVEZ</v>
      </c>
      <c r="F63" s="472">
        <f>IF('[1]BASE'!F64="","",'[1]BASE'!F64)</f>
        <v>132</v>
      </c>
      <c r="G63" s="472">
        <f>IF('[1]BASE'!G64="","",'[1]BASE'!G64)</f>
        <v>152</v>
      </c>
      <c r="H63" s="472" t="str">
        <f>IF('[1]BASE'!H64="","",'[1]BASE'!H64)</f>
        <v>C</v>
      </c>
      <c r="I63" s="473" t="str">
        <f>IF('[1]BASE'!FX64="","",'[1]BASE'!FX64)</f>
        <v>XXXX</v>
      </c>
      <c r="J63" s="473" t="str">
        <f>IF('[1]BASE'!FY64="","",'[1]BASE'!FY64)</f>
        <v>XXXX</v>
      </c>
      <c r="K63" s="473" t="str">
        <f>IF('[1]BASE'!FZ64="","",'[1]BASE'!FZ64)</f>
        <v>XXXX</v>
      </c>
      <c r="L63" s="473" t="str">
        <f>IF('[1]BASE'!GA64="","",'[1]BASE'!GA64)</f>
        <v>XXXX</v>
      </c>
      <c r="M63" s="473" t="str">
        <f>IF('[1]BASE'!GB64="","",'[1]BASE'!GB64)</f>
        <v>XXXX</v>
      </c>
      <c r="N63" s="473" t="str">
        <f>IF('[1]BASE'!GC64="","",'[1]BASE'!GC64)</f>
        <v>XXXX</v>
      </c>
      <c r="O63" s="473" t="str">
        <f>IF('[1]BASE'!GD64="","",'[1]BASE'!GD64)</f>
        <v>XXXX</v>
      </c>
      <c r="P63" s="473" t="str">
        <f>IF('[1]BASE'!GE64="","",'[1]BASE'!GE64)</f>
        <v>XXXX</v>
      </c>
      <c r="Q63" s="473" t="str">
        <f>IF('[1]BASE'!GF64="","",'[1]BASE'!GF64)</f>
        <v>XXXX</v>
      </c>
      <c r="R63" s="473" t="str">
        <f>IF('[1]BASE'!GG64="","",'[1]BASE'!GG64)</f>
        <v>XXXX</v>
      </c>
      <c r="S63" s="473" t="str">
        <f>IF('[1]BASE'!GH64="","",'[1]BASE'!GH64)</f>
        <v>XXXX</v>
      </c>
      <c r="T63" s="473" t="str">
        <f>IF('[1]BASE'!GI64="","",'[1]BASE'!GI64)</f>
        <v>XXXX</v>
      </c>
      <c r="U63" s="471"/>
      <c r="V63" s="468"/>
    </row>
    <row r="64" spans="2:22" s="462" customFormat="1" ht="19.5" customHeight="1">
      <c r="B64" s="463"/>
      <c r="C64" s="469">
        <f>IF('[1]BASE'!C65="","",'[1]BASE'!C65)</f>
        <v>49</v>
      </c>
      <c r="D64" s="469">
        <f>IF('[1]BASE'!D65="","",'[1]BASE'!D65)</f>
        <v>1446</v>
      </c>
      <c r="E64" s="469" t="str">
        <f>IF('[1]BASE'!E65="","",'[1]BASE'!E65)</f>
        <v>OLAVARRIA - HENDERSON</v>
      </c>
      <c r="F64" s="469">
        <f>IF('[1]BASE'!F65="","",'[1]BASE'!F65)</f>
        <v>132</v>
      </c>
      <c r="G64" s="469">
        <f>IF('[1]BASE'!G65="","",'[1]BASE'!G65)</f>
        <v>139.9</v>
      </c>
      <c r="H64" s="469" t="str">
        <f>IF('[1]BASE'!H65="","",'[1]BASE'!H65)</f>
        <v>C</v>
      </c>
      <c r="I64" s="470">
        <f>IF('[1]BASE'!FX65="","",'[1]BASE'!FX65)</f>
      </c>
      <c r="J64" s="470">
        <f>IF('[1]BASE'!FY65="","",'[1]BASE'!FY65)</f>
      </c>
      <c r="K64" s="470">
        <f>IF('[1]BASE'!FZ65="","",'[1]BASE'!FZ65)</f>
      </c>
      <c r="L64" s="470">
        <f>IF('[1]BASE'!GA65="","",'[1]BASE'!GA65)</f>
      </c>
      <c r="M64" s="470">
        <f>IF('[1]BASE'!GB65="","",'[1]BASE'!GB65)</f>
      </c>
      <c r="N64" s="470">
        <f>IF('[1]BASE'!GC65="","",'[1]BASE'!GC65)</f>
      </c>
      <c r="O64" s="470">
        <f>IF('[1]BASE'!GD65="","",'[1]BASE'!GD65)</f>
      </c>
      <c r="P64" s="470">
        <f>IF('[1]BASE'!GE65="","",'[1]BASE'!GE65)</f>
      </c>
      <c r="Q64" s="470">
        <f>IF('[1]BASE'!GF65="","",'[1]BASE'!GF65)</f>
      </c>
      <c r="R64" s="470">
        <f>IF('[1]BASE'!GG65="","",'[1]BASE'!GG65)</f>
      </c>
      <c r="S64" s="470">
        <f>IF('[1]BASE'!GH65="","",'[1]BASE'!GH65)</f>
      </c>
      <c r="T64" s="470">
        <f>IF('[1]BASE'!GI65="","",'[1]BASE'!GI65)</f>
      </c>
      <c r="U64" s="471"/>
      <c r="V64" s="468"/>
    </row>
    <row r="65" spans="2:22" s="462" customFormat="1" ht="19.5" customHeight="1">
      <c r="B65" s="463"/>
      <c r="C65" s="472">
        <f>IF('[1]BASE'!C66="","",'[1]BASE'!C66)</f>
        <v>50</v>
      </c>
      <c r="D65" s="472" t="str">
        <f>IF('[1]BASE'!D66="","",'[1]BASE'!D66)</f>
        <v>CE-000</v>
      </c>
      <c r="E65" s="472" t="str">
        <f>IF('[1]BASE'!E66="","",'[1]BASE'!E66)</f>
        <v>OLAVARRIA - LAPRIDA</v>
      </c>
      <c r="F65" s="472">
        <f>IF('[1]BASE'!F66="","",'[1]BASE'!F66)</f>
        <v>132</v>
      </c>
      <c r="G65" s="472">
        <f>IF('[1]BASE'!G66="","",'[1]BASE'!G66)</f>
        <v>99.7</v>
      </c>
      <c r="H65" s="472" t="str">
        <f>IF('[1]BASE'!H66="","",'[1]BASE'!H66)</f>
        <v>C</v>
      </c>
      <c r="I65" s="473" t="str">
        <f>IF('[1]BASE'!FX66="","",'[1]BASE'!FX66)</f>
        <v>XXXX</v>
      </c>
      <c r="J65" s="473" t="str">
        <f>IF('[1]BASE'!FY66="","",'[1]BASE'!FY66)</f>
        <v>XXXX</v>
      </c>
      <c r="K65" s="473" t="str">
        <f>IF('[1]BASE'!FZ66="","",'[1]BASE'!FZ66)</f>
        <v>XXXX</v>
      </c>
      <c r="L65" s="473" t="str">
        <f>IF('[1]BASE'!GA66="","",'[1]BASE'!GA66)</f>
        <v>XXXX</v>
      </c>
      <c r="M65" s="473" t="str">
        <f>IF('[1]BASE'!GB66="","",'[1]BASE'!GB66)</f>
        <v>XXXX</v>
      </c>
      <c r="N65" s="473" t="str">
        <f>IF('[1]BASE'!GC66="","",'[1]BASE'!GC66)</f>
        <v>XXXX</v>
      </c>
      <c r="O65" s="473" t="str">
        <f>IF('[1]BASE'!GD66="","",'[1]BASE'!GD66)</f>
        <v>XXXX</v>
      </c>
      <c r="P65" s="473" t="str">
        <f>IF('[1]BASE'!GE66="","",'[1]BASE'!GE66)</f>
        <v>XXXX</v>
      </c>
      <c r="Q65" s="473" t="str">
        <f>IF('[1]BASE'!GF66="","",'[1]BASE'!GF66)</f>
        <v>XXXX</v>
      </c>
      <c r="R65" s="473" t="str">
        <f>IF('[1]BASE'!GG66="","",'[1]BASE'!GG66)</f>
        <v>XXXX</v>
      </c>
      <c r="S65" s="473" t="str">
        <f>IF('[1]BASE'!GH66="","",'[1]BASE'!GH66)</f>
        <v>XXXX</v>
      </c>
      <c r="T65" s="473" t="str">
        <f>IF('[1]BASE'!GI66="","",'[1]BASE'!GI66)</f>
        <v>XXXX</v>
      </c>
      <c r="U65" s="471"/>
      <c r="V65" s="468"/>
    </row>
    <row r="66" spans="2:22" s="462" customFormat="1" ht="19.5" customHeight="1">
      <c r="B66" s="463"/>
      <c r="C66" s="469">
        <f>IF('[1]BASE'!C67="","",'[1]BASE'!C67)</f>
        <v>51</v>
      </c>
      <c r="D66" s="469">
        <f>IF('[1]BASE'!D67="","",'[1]BASE'!D67)</f>
        <v>1449</v>
      </c>
      <c r="E66" s="469" t="str">
        <f>IF('[1]BASE'!E67="","",'[1]BASE'!E67)</f>
        <v>OLAVARRIA - TANDIL</v>
      </c>
      <c r="F66" s="469">
        <f>IF('[1]BASE'!F67="","",'[1]BASE'!F67)</f>
        <v>132</v>
      </c>
      <c r="G66" s="469">
        <f>IF('[1]BASE'!G67="","",'[1]BASE'!G67)</f>
        <v>133.2</v>
      </c>
      <c r="H66" s="469" t="str">
        <f>IF('[1]BASE'!H67="","",'[1]BASE'!H67)</f>
        <v>A</v>
      </c>
      <c r="I66" s="470">
        <f>IF('[1]BASE'!FX67="","",'[1]BASE'!FX67)</f>
      </c>
      <c r="J66" s="470">
        <f>IF('[1]BASE'!FY67="","",'[1]BASE'!FY67)</f>
      </c>
      <c r="K66" s="470">
        <f>IF('[1]BASE'!FZ67="","",'[1]BASE'!FZ67)</f>
      </c>
      <c r="L66" s="470">
        <f>IF('[1]BASE'!GA67="","",'[1]BASE'!GA67)</f>
      </c>
      <c r="M66" s="470">
        <f>IF('[1]BASE'!GB67="","",'[1]BASE'!GB67)</f>
      </c>
      <c r="N66" s="470">
        <f>IF('[1]BASE'!GC67="","",'[1]BASE'!GC67)</f>
      </c>
      <c r="O66" s="470">
        <f>IF('[1]BASE'!GD67="","",'[1]BASE'!GD67)</f>
      </c>
      <c r="P66" s="470">
        <f>IF('[1]BASE'!GE67="","",'[1]BASE'!GE67)</f>
      </c>
      <c r="Q66" s="470">
        <f>IF('[1]BASE'!GF67="","",'[1]BASE'!GF67)</f>
      </c>
      <c r="R66" s="470">
        <f>IF('[1]BASE'!GG67="","",'[1]BASE'!GG67)</f>
      </c>
      <c r="S66" s="470">
        <f>IF('[1]BASE'!GH67="","",'[1]BASE'!GH67)</f>
      </c>
      <c r="T66" s="470">
        <f>IF('[1]BASE'!GI67="","",'[1]BASE'!GI67)</f>
      </c>
      <c r="U66" s="471"/>
      <c r="V66" s="468"/>
    </row>
    <row r="67" spans="2:22" s="462" customFormat="1" ht="19.5" customHeight="1">
      <c r="B67" s="463"/>
      <c r="C67" s="472">
        <f>IF('[1]BASE'!C68="","",'[1]BASE'!C68)</f>
        <v>52</v>
      </c>
      <c r="D67" s="472">
        <f>IF('[1]BASE'!D68="","",'[1]BASE'!D68)</f>
        <v>1451</v>
      </c>
      <c r="E67" s="472" t="str">
        <f>IF('[1]BASE'!E68="","",'[1]BASE'!E68)</f>
        <v>OLAVARRIA VIEJA - OLAVARRIA</v>
      </c>
      <c r="F67" s="472">
        <f>IF('[1]BASE'!F68="","",'[1]BASE'!F68)</f>
        <v>132</v>
      </c>
      <c r="G67" s="472">
        <f>IF('[1]BASE'!G68="","",'[1]BASE'!G68)</f>
        <v>35.59</v>
      </c>
      <c r="H67" s="472" t="str">
        <f>IF('[1]BASE'!H68="","",'[1]BASE'!H68)</f>
        <v>C</v>
      </c>
      <c r="I67" s="473">
        <f>IF('[1]BASE'!FX68="","",'[1]BASE'!FX68)</f>
      </c>
      <c r="J67" s="473">
        <f>IF('[1]BASE'!FY68="","",'[1]BASE'!FY68)</f>
      </c>
      <c r="K67" s="473">
        <f>IF('[1]BASE'!FZ68="","",'[1]BASE'!FZ68)</f>
      </c>
      <c r="L67" s="473">
        <f>IF('[1]BASE'!GA68="","",'[1]BASE'!GA68)</f>
      </c>
      <c r="M67" s="473">
        <f>IF('[1]BASE'!GB68="","",'[1]BASE'!GB68)</f>
      </c>
      <c r="N67" s="473">
        <f>IF('[1]BASE'!GC68="","",'[1]BASE'!GC68)</f>
      </c>
      <c r="O67" s="473">
        <f>IF('[1]BASE'!GD68="","",'[1]BASE'!GD68)</f>
      </c>
      <c r="P67" s="473">
        <f>IF('[1]BASE'!GE68="","",'[1]BASE'!GE68)</f>
      </c>
      <c r="Q67" s="473">
        <f>IF('[1]BASE'!GF68="","",'[1]BASE'!GF68)</f>
      </c>
      <c r="R67" s="473">
        <f>IF('[1]BASE'!GG68="","",'[1]BASE'!GG68)</f>
      </c>
      <c r="S67" s="473">
        <f>IF('[1]BASE'!GH68="","",'[1]BASE'!GH68)</f>
      </c>
      <c r="T67" s="473">
        <f>IF('[1]BASE'!GI68="","",'[1]BASE'!GI68)</f>
      </c>
      <c r="U67" s="471"/>
      <c r="V67" s="468"/>
    </row>
    <row r="68" spans="2:22" s="462" customFormat="1" ht="19.5" customHeight="1">
      <c r="B68" s="463"/>
      <c r="C68" s="469">
        <f>IF('[1]BASE'!C69="","",'[1]BASE'!C69)</f>
        <v>53</v>
      </c>
      <c r="D68" s="469">
        <f>IF('[1]BASE'!D69="","",'[1]BASE'!D69)</f>
        <v>1533</v>
      </c>
      <c r="E68" s="469" t="str">
        <f>IF('[1]BASE'!E69="","",'[1]BASE'!E69)</f>
        <v>P. LURO - C. PATAGONES</v>
      </c>
      <c r="F68" s="469">
        <f>IF('[1]BASE'!F69="","",'[1]BASE'!F69)</f>
        <v>132</v>
      </c>
      <c r="G68" s="469">
        <f>IF('[1]BASE'!G69="","",'[1]BASE'!G69)</f>
        <v>151</v>
      </c>
      <c r="H68" s="469" t="str">
        <f>IF('[1]BASE'!H69="","",'[1]BASE'!H69)</f>
        <v>C</v>
      </c>
      <c r="I68" s="470">
        <f>IF('[1]BASE'!FX69="","",'[1]BASE'!FX69)</f>
      </c>
      <c r="J68" s="470">
        <f>IF('[1]BASE'!FY69="","",'[1]BASE'!FY69)</f>
      </c>
      <c r="K68" s="470">
        <f>IF('[1]BASE'!FZ69="","",'[1]BASE'!FZ69)</f>
        <v>1</v>
      </c>
      <c r="L68" s="470">
        <f>IF('[1]BASE'!GA69="","",'[1]BASE'!GA69)</f>
      </c>
      <c r="M68" s="470">
        <f>IF('[1]BASE'!GB69="","",'[1]BASE'!GB69)</f>
      </c>
      <c r="N68" s="470">
        <f>IF('[1]BASE'!GC69="","",'[1]BASE'!GC69)</f>
      </c>
      <c r="O68" s="470">
        <f>IF('[1]BASE'!GD69="","",'[1]BASE'!GD69)</f>
      </c>
      <c r="P68" s="470">
        <f>IF('[1]BASE'!GE69="","",'[1]BASE'!GE69)</f>
        <v>1</v>
      </c>
      <c r="Q68" s="470">
        <f>IF('[1]BASE'!GF69="","",'[1]BASE'!GF69)</f>
      </c>
      <c r="R68" s="470">
        <f>IF('[1]BASE'!GG69="","",'[1]BASE'!GG69)</f>
      </c>
      <c r="S68" s="470">
        <f>IF('[1]BASE'!GH69="","",'[1]BASE'!GH69)</f>
      </c>
      <c r="T68" s="470">
        <f>IF('[1]BASE'!GI69="","",'[1]BASE'!GI69)</f>
      </c>
      <c r="U68" s="471"/>
      <c r="V68" s="468"/>
    </row>
    <row r="69" spans="2:22" s="462" customFormat="1" ht="19.5" customHeight="1">
      <c r="B69" s="463"/>
      <c r="C69" s="472">
        <f>IF('[1]BASE'!C70="","",'[1]BASE'!C70)</f>
        <v>54</v>
      </c>
      <c r="D69" s="472">
        <f>IF('[1]BASE'!D70="","",'[1]BASE'!D70)</f>
        <v>2740</v>
      </c>
      <c r="E69" s="472" t="str">
        <f>IF('[1]BASE'!E70="","",'[1]BASE'!E70)</f>
        <v>PERGAMINO - RAMALLO</v>
      </c>
      <c r="F69" s="472">
        <f>IF('[1]BASE'!F70="","",'[1]BASE'!F70)</f>
        <v>132</v>
      </c>
      <c r="G69" s="472">
        <f>IF('[1]BASE'!G70="","",'[1]BASE'!G70)</f>
        <v>66.8</v>
      </c>
      <c r="H69" s="472" t="str">
        <f>IF('[1]BASE'!H70="","",'[1]BASE'!H70)</f>
        <v>C</v>
      </c>
      <c r="I69" s="473">
        <f>IF('[1]BASE'!FX70="","",'[1]BASE'!FX70)</f>
      </c>
      <c r="J69" s="473">
        <f>IF('[1]BASE'!FY70="","",'[1]BASE'!FY70)</f>
      </c>
      <c r="K69" s="473">
        <f>IF('[1]BASE'!FZ70="","",'[1]BASE'!FZ70)</f>
      </c>
      <c r="L69" s="473">
        <f>IF('[1]BASE'!GA70="","",'[1]BASE'!GA70)</f>
      </c>
      <c r="M69" s="473">
        <f>IF('[1]BASE'!GB70="","",'[1]BASE'!GB70)</f>
      </c>
      <c r="N69" s="473">
        <f>IF('[1]BASE'!GC70="","",'[1]BASE'!GC70)</f>
      </c>
      <c r="O69" s="473">
        <f>IF('[1]BASE'!GD70="","",'[1]BASE'!GD70)</f>
      </c>
      <c r="P69" s="473">
        <f>IF('[1]BASE'!GE70="","",'[1]BASE'!GE70)</f>
      </c>
      <c r="Q69" s="473">
        <f>IF('[1]BASE'!GF70="","",'[1]BASE'!GF70)</f>
      </c>
      <c r="R69" s="473">
        <f>IF('[1]BASE'!GG70="","",'[1]BASE'!GG70)</f>
      </c>
      <c r="S69" s="473">
        <f>IF('[1]BASE'!GH70="","",'[1]BASE'!GH70)</f>
      </c>
      <c r="T69" s="473">
        <f>IF('[1]BASE'!GI70="","",'[1]BASE'!GI70)</f>
      </c>
      <c r="U69" s="471"/>
      <c r="V69" s="468"/>
    </row>
    <row r="70" spans="2:22" s="462" customFormat="1" ht="19.5" customHeight="1">
      <c r="B70" s="463"/>
      <c r="C70" s="469">
        <f>IF('[1]BASE'!C71="","",'[1]BASE'!C71)</f>
        <v>55</v>
      </c>
      <c r="D70" s="469">
        <f>IF('[1]BASE'!D71="","",'[1]BASE'!D71)</f>
        <v>1420</v>
      </c>
      <c r="E70" s="469" t="str">
        <f>IF('[1]BASE'!E71="","",'[1]BASE'!E71)</f>
        <v>PERGAMINO - ROJAS</v>
      </c>
      <c r="F70" s="469">
        <f>IF('[1]BASE'!F71="","",'[1]BASE'!F71)</f>
        <v>132</v>
      </c>
      <c r="G70" s="469">
        <f>IF('[1]BASE'!G71="","",'[1]BASE'!G71)</f>
        <v>36</v>
      </c>
      <c r="H70" s="469" t="str">
        <f>IF('[1]BASE'!H71="","",'[1]BASE'!H71)</f>
        <v>C</v>
      </c>
      <c r="I70" s="470">
        <f>IF('[1]BASE'!FX71="","",'[1]BASE'!FX71)</f>
      </c>
      <c r="J70" s="470">
        <f>IF('[1]BASE'!FY71="","",'[1]BASE'!FY71)</f>
      </c>
      <c r="K70" s="470">
        <f>IF('[1]BASE'!FZ71="","",'[1]BASE'!FZ71)</f>
      </c>
      <c r="L70" s="470">
        <f>IF('[1]BASE'!GA71="","",'[1]BASE'!GA71)</f>
      </c>
      <c r="M70" s="470">
        <f>IF('[1]BASE'!GB71="","",'[1]BASE'!GB71)</f>
      </c>
      <c r="N70" s="470">
        <f>IF('[1]BASE'!GC71="","",'[1]BASE'!GC71)</f>
      </c>
      <c r="O70" s="470">
        <f>IF('[1]BASE'!GD71="","",'[1]BASE'!GD71)</f>
      </c>
      <c r="P70" s="470">
        <f>IF('[1]BASE'!GE71="","",'[1]BASE'!GE71)</f>
      </c>
      <c r="Q70" s="470">
        <f>IF('[1]BASE'!GF71="","",'[1]BASE'!GF71)</f>
      </c>
      <c r="R70" s="470">
        <f>IF('[1]BASE'!GG71="","",'[1]BASE'!GG71)</f>
      </c>
      <c r="S70" s="470">
        <f>IF('[1]BASE'!GH71="","",'[1]BASE'!GH71)</f>
      </c>
      <c r="T70" s="470">
        <f>IF('[1]BASE'!GI71="","",'[1]BASE'!GI71)</f>
      </c>
      <c r="U70" s="471"/>
      <c r="V70" s="468"/>
    </row>
    <row r="71" spans="2:22" s="462" customFormat="1" ht="19.5" customHeight="1">
      <c r="B71" s="463"/>
      <c r="C71" s="472">
        <f>IF('[1]BASE'!C72="","",'[1]BASE'!C72)</f>
        <v>56</v>
      </c>
      <c r="D71" s="472">
        <f>IF('[1]BASE'!D72="","",'[1]BASE'!D72)</f>
        <v>1419</v>
      </c>
      <c r="E71" s="472" t="str">
        <f>IF('[1]BASE'!E72="","",'[1]BASE'!E72)</f>
        <v>PERGAMINO - SAN NICOLAS</v>
      </c>
      <c r="F71" s="472">
        <f>IF('[1]BASE'!F72="","",'[1]BASE'!F72)</f>
        <v>132</v>
      </c>
      <c r="G71" s="472">
        <f>IF('[1]BASE'!G72="","",'[1]BASE'!G72)</f>
        <v>70.8</v>
      </c>
      <c r="H71" s="472" t="str">
        <f>IF('[1]BASE'!H72="","",'[1]BASE'!H72)</f>
        <v>C</v>
      </c>
      <c r="I71" s="473">
        <f>IF('[1]BASE'!FX72="","",'[1]BASE'!FX72)</f>
      </c>
      <c r="J71" s="473">
        <f>IF('[1]BASE'!FY72="","",'[1]BASE'!FY72)</f>
      </c>
      <c r="K71" s="473">
        <f>IF('[1]BASE'!FZ72="","",'[1]BASE'!FZ72)</f>
      </c>
      <c r="L71" s="473">
        <f>IF('[1]BASE'!GA72="","",'[1]BASE'!GA72)</f>
      </c>
      <c r="M71" s="473">
        <f>IF('[1]BASE'!GB72="","",'[1]BASE'!GB72)</f>
      </c>
      <c r="N71" s="473">
        <f>IF('[1]BASE'!GC72="","",'[1]BASE'!GC72)</f>
      </c>
      <c r="O71" s="473">
        <f>IF('[1]BASE'!GD72="","",'[1]BASE'!GD72)</f>
      </c>
      <c r="P71" s="473">
        <f>IF('[1]BASE'!GE72="","",'[1]BASE'!GE72)</f>
      </c>
      <c r="Q71" s="473">
        <f>IF('[1]BASE'!GF72="","",'[1]BASE'!GF72)</f>
      </c>
      <c r="R71" s="473">
        <f>IF('[1]BASE'!GG72="","",'[1]BASE'!GG72)</f>
        <v>1</v>
      </c>
      <c r="S71" s="473">
        <f>IF('[1]BASE'!GH72="","",'[1]BASE'!GH72)</f>
      </c>
      <c r="T71" s="473">
        <f>IF('[1]BASE'!GI72="","",'[1]BASE'!GI72)</f>
      </c>
      <c r="U71" s="471"/>
      <c r="V71" s="468"/>
    </row>
    <row r="72" spans="2:22" s="462" customFormat="1" ht="19.5" customHeight="1">
      <c r="B72" s="463"/>
      <c r="C72" s="469">
        <f>IF('[1]BASE'!C73="","",'[1]BASE'!C73)</f>
        <v>57</v>
      </c>
      <c r="D72" s="469">
        <f>IF('[1]BASE'!D73="","",'[1]BASE'!D73)</f>
        <v>1546</v>
      </c>
      <c r="E72" s="469" t="str">
        <f>IF('[1]BASE'!E73="","",'[1]BASE'!E73)</f>
        <v>PETROQ. BAHIA BLANCA - URBANA BB</v>
      </c>
      <c r="F72" s="469">
        <f>IF('[1]BASE'!F73="","",'[1]BASE'!F73)</f>
        <v>132</v>
      </c>
      <c r="G72" s="469">
        <f>IF('[1]BASE'!G73="","",'[1]BASE'!G73)</f>
        <v>3.2</v>
      </c>
      <c r="H72" s="469" t="str">
        <f>IF('[1]BASE'!H73="","",'[1]BASE'!H73)</f>
        <v>C</v>
      </c>
      <c r="I72" s="470">
        <f>IF('[1]BASE'!FX73="","",'[1]BASE'!FX73)</f>
      </c>
      <c r="J72" s="470">
        <f>IF('[1]BASE'!FY73="","",'[1]BASE'!FY73)</f>
      </c>
      <c r="K72" s="470">
        <f>IF('[1]BASE'!FZ73="","",'[1]BASE'!FZ73)</f>
      </c>
      <c r="L72" s="470">
        <f>IF('[1]BASE'!GA73="","",'[1]BASE'!GA73)</f>
      </c>
      <c r="M72" s="470">
        <f>IF('[1]BASE'!GB73="","",'[1]BASE'!GB73)</f>
      </c>
      <c r="N72" s="470">
        <f>IF('[1]BASE'!GC73="","",'[1]BASE'!GC73)</f>
      </c>
      <c r="O72" s="470">
        <f>IF('[1]BASE'!GD73="","",'[1]BASE'!GD73)</f>
      </c>
      <c r="P72" s="470">
        <f>IF('[1]BASE'!GE73="","",'[1]BASE'!GE73)</f>
      </c>
      <c r="Q72" s="470">
        <f>IF('[1]BASE'!GF73="","",'[1]BASE'!GF73)</f>
      </c>
      <c r="R72" s="470">
        <f>IF('[1]BASE'!GG73="","",'[1]BASE'!GG73)</f>
      </c>
      <c r="S72" s="470">
        <f>IF('[1]BASE'!GH73="","",'[1]BASE'!GH73)</f>
      </c>
      <c r="T72" s="470">
        <f>IF('[1]BASE'!GI73="","",'[1]BASE'!GI73)</f>
      </c>
      <c r="U72" s="471"/>
      <c r="V72" s="468"/>
    </row>
    <row r="73" spans="2:22" s="462" customFormat="1" ht="19.5" customHeight="1">
      <c r="B73" s="463"/>
      <c r="C73" s="472">
        <f>IF('[1]BASE'!C74="","",'[1]BASE'!C74)</f>
        <v>58</v>
      </c>
      <c r="D73" s="472">
        <f>IF('[1]BASE'!D74="","",'[1]BASE'!D74)</f>
      </c>
      <c r="E73" s="472" t="str">
        <f>IF('[1]BASE'!E74="","",'[1]BASE'!E74)</f>
        <v>C. PIEDRABUENA - ING. WHITE</v>
      </c>
      <c r="F73" s="472">
        <f>IF('[1]BASE'!F74="","",'[1]BASE'!F74)</f>
        <v>132</v>
      </c>
      <c r="G73" s="472">
        <f>IF('[1]BASE'!G74="","",'[1]BASE'!G74)</f>
        <v>1.1</v>
      </c>
      <c r="H73" s="472" t="str">
        <f>IF('[1]BASE'!H74="","",'[1]BASE'!H74)</f>
        <v>C</v>
      </c>
      <c r="I73" s="473">
        <f>IF('[1]BASE'!FX74="","",'[1]BASE'!FX74)</f>
      </c>
      <c r="J73" s="473">
        <f>IF('[1]BASE'!FY74="","",'[1]BASE'!FY74)</f>
      </c>
      <c r="K73" s="473">
        <f>IF('[1]BASE'!FZ74="","",'[1]BASE'!FZ74)</f>
      </c>
      <c r="L73" s="473">
        <f>IF('[1]BASE'!GA74="","",'[1]BASE'!GA74)</f>
      </c>
      <c r="M73" s="473">
        <f>IF('[1]BASE'!GB74="","",'[1]BASE'!GB74)</f>
      </c>
      <c r="N73" s="473">
        <f>IF('[1]BASE'!GC74="","",'[1]BASE'!GC74)</f>
      </c>
      <c r="O73" s="473">
        <f>IF('[1]BASE'!GD74="","",'[1]BASE'!GD74)</f>
      </c>
      <c r="P73" s="473">
        <f>IF('[1]BASE'!GE74="","",'[1]BASE'!GE74)</f>
      </c>
      <c r="Q73" s="473">
        <f>IF('[1]BASE'!GF74="","",'[1]BASE'!GF74)</f>
      </c>
      <c r="R73" s="473">
        <f>IF('[1]BASE'!GG74="","",'[1]BASE'!GG74)</f>
      </c>
      <c r="S73" s="473">
        <f>IF('[1]BASE'!GH74="","",'[1]BASE'!GH74)</f>
      </c>
      <c r="T73" s="473">
        <f>IF('[1]BASE'!GI74="","",'[1]BASE'!GI74)</f>
      </c>
      <c r="U73" s="471"/>
      <c r="V73" s="468"/>
    </row>
    <row r="74" spans="2:22" s="462" customFormat="1" ht="19.5" customHeight="1">
      <c r="B74" s="463"/>
      <c r="C74" s="469">
        <f>IF('[1]BASE'!C75="","",'[1]BASE'!C75)</f>
        <v>59</v>
      </c>
      <c r="D74" s="469">
        <f>IF('[1]BASE'!D75="","",'[1]BASE'!D75)</f>
        <v>2616</v>
      </c>
      <c r="E74" s="469" t="str">
        <f>IF('[1]BASE'!E75="","",'[1]BASE'!E75)</f>
        <v>PIGUE - GUATRACHE</v>
      </c>
      <c r="F74" s="469">
        <f>IF('[1]BASE'!F75="","",'[1]BASE'!F75)</f>
        <v>132</v>
      </c>
      <c r="G74" s="469">
        <f>IF('[1]BASE'!G75="","",'[1]BASE'!G75)</f>
        <v>102</v>
      </c>
      <c r="H74" s="469" t="str">
        <f>IF('[1]BASE'!H75="","",'[1]BASE'!H75)</f>
        <v>C</v>
      </c>
      <c r="I74" s="470">
        <f>IF('[1]BASE'!FX75="","",'[1]BASE'!FX75)</f>
      </c>
      <c r="J74" s="470">
        <f>IF('[1]BASE'!FY75="","",'[1]BASE'!FY75)</f>
      </c>
      <c r="K74" s="470">
        <f>IF('[1]BASE'!FZ75="","",'[1]BASE'!FZ75)</f>
      </c>
      <c r="L74" s="470">
        <f>IF('[1]BASE'!GA75="","",'[1]BASE'!GA75)</f>
      </c>
      <c r="M74" s="470">
        <f>IF('[1]BASE'!GB75="","",'[1]BASE'!GB75)</f>
      </c>
      <c r="N74" s="470">
        <f>IF('[1]BASE'!GC75="","",'[1]BASE'!GC75)</f>
        <v>1</v>
      </c>
      <c r="O74" s="470">
        <f>IF('[1]BASE'!GD75="","",'[1]BASE'!GD75)</f>
      </c>
      <c r="P74" s="470">
        <f>IF('[1]BASE'!GE75="","",'[1]BASE'!GE75)</f>
      </c>
      <c r="Q74" s="470">
        <f>IF('[1]BASE'!GF75="","",'[1]BASE'!GF75)</f>
      </c>
      <c r="R74" s="470">
        <f>IF('[1]BASE'!GG75="","",'[1]BASE'!GG75)</f>
        <v>1</v>
      </c>
      <c r="S74" s="470">
        <f>IF('[1]BASE'!GH75="","",'[1]BASE'!GH75)</f>
      </c>
      <c r="T74" s="470">
        <f>IF('[1]BASE'!GI75="","",'[1]BASE'!GI75)</f>
      </c>
      <c r="U74" s="471"/>
      <c r="V74" s="468"/>
    </row>
    <row r="75" spans="2:22" s="462" customFormat="1" ht="19.5" customHeight="1">
      <c r="B75" s="463"/>
      <c r="C75" s="472">
        <f>IF('[1]BASE'!C76="","",'[1]BASE'!C76)</f>
        <v>60</v>
      </c>
      <c r="D75" s="472" t="str">
        <f>IF('[1]BASE'!D76="","",'[1]BASE'!D76)</f>
        <v>CE-004</v>
      </c>
      <c r="E75" s="472" t="str">
        <f>IF('[1]BASE'!E76="","",'[1]BASE'!E76)</f>
        <v>PIGÜE - TORNQUIST - BAHIA BLANCA</v>
      </c>
      <c r="F75" s="472">
        <f>IF('[1]BASE'!F76="","",'[1]BASE'!F76)</f>
        <v>132</v>
      </c>
      <c r="G75" s="472">
        <f>IF('[1]BASE'!G76="","",'[1]BASE'!G76)</f>
        <v>132.3</v>
      </c>
      <c r="H75" s="472" t="str">
        <f>IF('[1]BASE'!H76="","",'[1]BASE'!H76)</f>
        <v>C</v>
      </c>
      <c r="I75" s="473">
        <f>IF('[1]BASE'!FX76="","",'[1]BASE'!FX76)</f>
      </c>
      <c r="J75" s="473">
        <f>IF('[1]BASE'!FY76="","",'[1]BASE'!FY76)</f>
      </c>
      <c r="K75" s="473">
        <f>IF('[1]BASE'!FZ76="","",'[1]BASE'!FZ76)</f>
      </c>
      <c r="L75" s="473">
        <f>IF('[1]BASE'!GA76="","",'[1]BASE'!GA76)</f>
      </c>
      <c r="M75" s="473">
        <f>IF('[1]BASE'!GB76="","",'[1]BASE'!GB76)</f>
      </c>
      <c r="N75" s="473">
        <f>IF('[1]BASE'!GC76="","",'[1]BASE'!GC76)</f>
      </c>
      <c r="O75" s="473">
        <f>IF('[1]BASE'!GD76="","",'[1]BASE'!GD76)</f>
      </c>
      <c r="P75" s="473">
        <f>IF('[1]BASE'!GE76="","",'[1]BASE'!GE76)</f>
      </c>
      <c r="Q75" s="473">
        <f>IF('[1]BASE'!GF76="","",'[1]BASE'!GF76)</f>
      </c>
      <c r="R75" s="473">
        <f>IF('[1]BASE'!GG76="","",'[1]BASE'!GG76)</f>
      </c>
      <c r="S75" s="473">
        <f>IF('[1]BASE'!GH76="","",'[1]BASE'!GH76)</f>
      </c>
      <c r="T75" s="473">
        <f>IF('[1]BASE'!GI76="","",'[1]BASE'!GI76)</f>
      </c>
      <c r="U75" s="471"/>
      <c r="V75" s="468"/>
    </row>
    <row r="76" spans="2:22" s="462" customFormat="1" ht="19.5" customHeight="1">
      <c r="B76" s="463"/>
      <c r="C76" s="469">
        <f>IF('[1]BASE'!C77="","",'[1]BASE'!C77)</f>
        <v>61</v>
      </c>
      <c r="D76" s="469">
        <f>IF('[1]BASE'!D77="","",'[1]BASE'!D77)</f>
        <v>1443</v>
      </c>
      <c r="E76" s="469" t="str">
        <f>IF('[1]BASE'!E77="","",'[1]BASE'!E77)</f>
        <v>PINAMAR - VILLA GESELL</v>
      </c>
      <c r="F76" s="469">
        <f>IF('[1]BASE'!F77="","",'[1]BASE'!F77)</f>
        <v>132</v>
      </c>
      <c r="G76" s="469">
        <f>IF('[1]BASE'!G77="","",'[1]BASE'!G77)</f>
        <v>20.28</v>
      </c>
      <c r="H76" s="469" t="str">
        <f>IF('[1]BASE'!H77="","",'[1]BASE'!H77)</f>
        <v>C</v>
      </c>
      <c r="I76" s="470" t="str">
        <f>IF('[1]BASE'!FX77="","",'[1]BASE'!FX77)</f>
        <v>XXXX</v>
      </c>
      <c r="J76" s="470" t="str">
        <f>IF('[1]BASE'!FY77="","",'[1]BASE'!FY77)</f>
        <v>XXXX</v>
      </c>
      <c r="K76" s="470" t="str">
        <f>IF('[1]BASE'!FZ77="","",'[1]BASE'!FZ77)</f>
        <v>XXXX</v>
      </c>
      <c r="L76" s="470" t="str">
        <f>IF('[1]BASE'!GA77="","",'[1]BASE'!GA77)</f>
        <v>XXXX</v>
      </c>
      <c r="M76" s="470" t="str">
        <f>IF('[1]BASE'!GB77="","",'[1]BASE'!GB77)</f>
        <v>XXXX</v>
      </c>
      <c r="N76" s="470" t="str">
        <f>IF('[1]BASE'!GC77="","",'[1]BASE'!GC77)</f>
        <v>XXXX</v>
      </c>
      <c r="O76" s="470" t="str">
        <f>IF('[1]BASE'!GD77="","",'[1]BASE'!GD77)</f>
        <v>XXXX</v>
      </c>
      <c r="P76" s="470" t="str">
        <f>IF('[1]BASE'!GE77="","",'[1]BASE'!GE77)</f>
        <v>XXXX</v>
      </c>
      <c r="Q76" s="470" t="str">
        <f>IF('[1]BASE'!GF77="","",'[1]BASE'!GF77)</f>
        <v>XXXX</v>
      </c>
      <c r="R76" s="470" t="str">
        <f>IF('[1]BASE'!GG77="","",'[1]BASE'!GG77)</f>
        <v>XXXX</v>
      </c>
      <c r="S76" s="470" t="str">
        <f>IF('[1]BASE'!GH77="","",'[1]BASE'!GH77)</f>
        <v>XXXX</v>
      </c>
      <c r="T76" s="470" t="str">
        <f>IF('[1]BASE'!GI77="","",'[1]BASE'!GI77)</f>
        <v>XXXX</v>
      </c>
      <c r="U76" s="471"/>
      <c r="V76" s="468"/>
    </row>
    <row r="77" spans="2:22" s="462" customFormat="1" ht="19.5" customHeight="1">
      <c r="B77" s="463"/>
      <c r="C77" s="472">
        <f>IF('[1]BASE'!C78="","",'[1]BASE'!C78)</f>
        <v>62</v>
      </c>
      <c r="D77" s="472">
        <f>IF('[1]BASE'!D78="","",'[1]BASE'!D78)</f>
        <v>1543</v>
      </c>
      <c r="E77" s="472" t="str">
        <f>IF('[1]BASE'!E78="","",'[1]BASE'!E78)</f>
        <v>PUNTA ALTA - BAHIA BLANCA</v>
      </c>
      <c r="F77" s="472">
        <f>IF('[1]BASE'!F78="","",'[1]BASE'!F78)</f>
        <v>132</v>
      </c>
      <c r="G77" s="472">
        <f>IF('[1]BASE'!G78="","",'[1]BASE'!G78)</f>
        <v>24.1</v>
      </c>
      <c r="H77" s="472" t="str">
        <f>IF('[1]BASE'!H78="","",'[1]BASE'!H78)</f>
        <v>C</v>
      </c>
      <c r="I77" s="473">
        <f>IF('[1]BASE'!FX78="","",'[1]BASE'!FX78)</f>
      </c>
      <c r="J77" s="473">
        <f>IF('[1]BASE'!FY78="","",'[1]BASE'!FY78)</f>
      </c>
      <c r="K77" s="473">
        <f>IF('[1]BASE'!FZ78="","",'[1]BASE'!FZ78)</f>
      </c>
      <c r="L77" s="473">
        <f>IF('[1]BASE'!GA78="","",'[1]BASE'!GA78)</f>
      </c>
      <c r="M77" s="473">
        <f>IF('[1]BASE'!GB78="","",'[1]BASE'!GB78)</f>
      </c>
      <c r="N77" s="473">
        <f>IF('[1]BASE'!GC78="","",'[1]BASE'!GC78)</f>
      </c>
      <c r="O77" s="473">
        <f>IF('[1]BASE'!GD78="","",'[1]BASE'!GD78)</f>
      </c>
      <c r="P77" s="473">
        <f>IF('[1]BASE'!GE78="","",'[1]BASE'!GE78)</f>
      </c>
      <c r="Q77" s="473">
        <f>IF('[1]BASE'!GF78="","",'[1]BASE'!GF78)</f>
      </c>
      <c r="R77" s="473">
        <f>IF('[1]BASE'!GG78="","",'[1]BASE'!GG78)</f>
      </c>
      <c r="S77" s="473">
        <f>IF('[1]BASE'!GH78="","",'[1]BASE'!GH78)</f>
      </c>
      <c r="T77" s="473">
        <f>IF('[1]BASE'!GI78="","",'[1]BASE'!GI78)</f>
      </c>
      <c r="U77" s="471"/>
      <c r="V77" s="468"/>
    </row>
    <row r="78" spans="2:22" s="462" customFormat="1" ht="19.5" customHeight="1">
      <c r="B78" s="463"/>
      <c r="C78" s="469">
        <f>IF('[1]BASE'!C79="","",'[1]BASE'!C79)</f>
        <v>63</v>
      </c>
      <c r="D78" s="469">
        <f>IF('[1]BASE'!D79="","",'[1]BASE'!D79)</f>
        <v>1544</v>
      </c>
      <c r="E78" s="469" t="str">
        <f>IF('[1]BASE'!E79="","",'[1]BASE'!E79)</f>
        <v>PUNTA ALTA - C. PIEDRABUENA</v>
      </c>
      <c r="F78" s="469">
        <f>IF('[1]BASE'!F79="","",'[1]BASE'!F79)</f>
        <v>132</v>
      </c>
      <c r="G78" s="469">
        <f>IF('[1]BASE'!G79="","",'[1]BASE'!G79)</f>
        <v>25</v>
      </c>
      <c r="H78" s="469" t="str">
        <f>IF('[1]BASE'!H79="","",'[1]BASE'!H79)</f>
        <v>C</v>
      </c>
      <c r="I78" s="470">
        <f>IF('[1]BASE'!FX79="","",'[1]BASE'!FX79)</f>
      </c>
      <c r="J78" s="470">
        <f>IF('[1]BASE'!FY79="","",'[1]BASE'!FY79)</f>
      </c>
      <c r="K78" s="470">
        <f>IF('[1]BASE'!FZ79="","",'[1]BASE'!FZ79)</f>
        <v>1</v>
      </c>
      <c r="L78" s="470">
        <f>IF('[1]BASE'!GA79="","",'[1]BASE'!GA79)</f>
      </c>
      <c r="M78" s="470">
        <f>IF('[1]BASE'!GB79="","",'[1]BASE'!GB79)</f>
      </c>
      <c r="N78" s="470">
        <f>IF('[1]BASE'!GC79="","",'[1]BASE'!GC79)</f>
      </c>
      <c r="O78" s="470">
        <f>IF('[1]BASE'!GD79="","",'[1]BASE'!GD79)</f>
      </c>
      <c r="P78" s="470">
        <f>IF('[1]BASE'!GE79="","",'[1]BASE'!GE79)</f>
      </c>
      <c r="Q78" s="470">
        <f>IF('[1]BASE'!GF79="","",'[1]BASE'!GF79)</f>
      </c>
      <c r="R78" s="470">
        <f>IF('[1]BASE'!GG79="","",'[1]BASE'!GG79)</f>
      </c>
      <c r="S78" s="470">
        <f>IF('[1]BASE'!GH79="","",'[1]BASE'!GH79)</f>
      </c>
      <c r="T78" s="470">
        <f>IF('[1]BASE'!GI79="","",'[1]BASE'!GI79)</f>
      </c>
      <c r="U78" s="471"/>
      <c r="V78" s="468"/>
    </row>
    <row r="79" spans="2:22" s="462" customFormat="1" ht="19.5" customHeight="1">
      <c r="B79" s="463"/>
      <c r="C79" s="472">
        <f>IF('[1]BASE'!C80="","",'[1]BASE'!C80)</f>
        <v>64</v>
      </c>
      <c r="D79" s="472">
        <f>IF('[1]BASE'!D80="","",'[1]BASE'!D80)</f>
        <v>2741</v>
      </c>
      <c r="E79" s="472" t="str">
        <f>IF('[1]BASE'!E80="","",'[1]BASE'!E80)</f>
        <v>RAMALLO - URBANA SAN NICOLAS</v>
      </c>
      <c r="F79" s="472">
        <f>IF('[1]BASE'!F80="","",'[1]BASE'!F80)</f>
        <v>132</v>
      </c>
      <c r="G79" s="472">
        <f>IF('[1]BASE'!G80="","",'[1]BASE'!G80)</f>
        <v>12.86</v>
      </c>
      <c r="H79" s="472" t="str">
        <f>IF('[1]BASE'!H80="","",'[1]BASE'!H80)</f>
        <v>C</v>
      </c>
      <c r="I79" s="473">
        <f>IF('[1]BASE'!FX80="","",'[1]BASE'!FX80)</f>
      </c>
      <c r="J79" s="473">
        <f>IF('[1]BASE'!FY80="","",'[1]BASE'!FY80)</f>
      </c>
      <c r="K79" s="473">
        <f>IF('[1]BASE'!FZ80="","",'[1]BASE'!FZ80)</f>
      </c>
      <c r="L79" s="473">
        <f>IF('[1]BASE'!GA80="","",'[1]BASE'!GA80)</f>
      </c>
      <c r="M79" s="473">
        <f>IF('[1]BASE'!GB80="","",'[1]BASE'!GB80)</f>
      </c>
      <c r="N79" s="473">
        <f>IF('[1]BASE'!GC80="","",'[1]BASE'!GC80)</f>
      </c>
      <c r="O79" s="473">
        <f>IF('[1]BASE'!GD80="","",'[1]BASE'!GD80)</f>
      </c>
      <c r="P79" s="473">
        <f>IF('[1]BASE'!GE80="","",'[1]BASE'!GE80)</f>
      </c>
      <c r="Q79" s="473">
        <f>IF('[1]BASE'!GF80="","",'[1]BASE'!GF80)</f>
      </c>
      <c r="R79" s="473">
        <f>IF('[1]BASE'!GG80="","",'[1]BASE'!GG80)</f>
      </c>
      <c r="S79" s="473">
        <f>IF('[1]BASE'!GH80="","",'[1]BASE'!GH80)</f>
      </c>
      <c r="T79" s="473">
        <f>IF('[1]BASE'!GI80="","",'[1]BASE'!GI80)</f>
      </c>
      <c r="U79" s="471"/>
      <c r="V79" s="468"/>
    </row>
    <row r="80" spans="2:22" s="462" customFormat="1" ht="19.5" customHeight="1">
      <c r="B80" s="463"/>
      <c r="C80" s="469">
        <f>IF('[1]BASE'!C81="","",'[1]BASE'!C81)</f>
        <v>65</v>
      </c>
      <c r="D80" s="469">
        <f>IF('[1]BASE'!D81="","",'[1]BASE'!D81)</f>
        <v>1418</v>
      </c>
      <c r="E80" s="469" t="str">
        <f>IF('[1]BASE'!E81="","",'[1]BASE'!E81)</f>
        <v>ROJAS - JUNIN</v>
      </c>
      <c r="F80" s="469">
        <f>IF('[1]BASE'!F81="","",'[1]BASE'!F81)</f>
        <v>132</v>
      </c>
      <c r="G80" s="469">
        <f>IF('[1]BASE'!G81="","",'[1]BASE'!G81)</f>
        <v>47.7</v>
      </c>
      <c r="H80" s="469" t="str">
        <f>IF('[1]BASE'!H81="","",'[1]BASE'!H81)</f>
        <v>C</v>
      </c>
      <c r="I80" s="470">
        <f>IF('[1]BASE'!FX81="","",'[1]BASE'!FX81)</f>
      </c>
      <c r="J80" s="470">
        <f>IF('[1]BASE'!FY81="","",'[1]BASE'!FY81)</f>
      </c>
      <c r="K80" s="470">
        <f>IF('[1]BASE'!FZ81="","",'[1]BASE'!FZ81)</f>
      </c>
      <c r="L80" s="470">
        <f>IF('[1]BASE'!GA81="","",'[1]BASE'!GA81)</f>
      </c>
      <c r="M80" s="470">
        <f>IF('[1]BASE'!GB81="","",'[1]BASE'!GB81)</f>
      </c>
      <c r="N80" s="470">
        <f>IF('[1]BASE'!GC81="","",'[1]BASE'!GC81)</f>
      </c>
      <c r="O80" s="470">
        <f>IF('[1]BASE'!GD81="","",'[1]BASE'!GD81)</f>
      </c>
      <c r="P80" s="470">
        <f>IF('[1]BASE'!GE81="","",'[1]BASE'!GE81)</f>
      </c>
      <c r="Q80" s="470">
        <f>IF('[1]BASE'!GF81="","",'[1]BASE'!GF81)</f>
      </c>
      <c r="R80" s="470">
        <f>IF('[1]BASE'!GG81="","",'[1]BASE'!GG81)</f>
      </c>
      <c r="S80" s="470">
        <f>IF('[1]BASE'!GH81="","",'[1]BASE'!GH81)</f>
      </c>
      <c r="T80" s="470">
        <f>IF('[1]BASE'!GI81="","",'[1]BASE'!GI81)</f>
      </c>
      <c r="U80" s="471"/>
      <c r="V80" s="468"/>
    </row>
    <row r="81" spans="2:22" s="462" customFormat="1" ht="19.5" customHeight="1">
      <c r="B81" s="463"/>
      <c r="C81" s="472">
        <f>IF('[1]BASE'!C82="","",'[1]BASE'!C82)</f>
        <v>66</v>
      </c>
      <c r="D81" s="472">
        <f>IF('[1]BASE'!D82="","",'[1]BASE'!D82)</f>
        <v>1407</v>
      </c>
      <c r="E81" s="472" t="str">
        <f>IF('[1]BASE'!E82="","",'[1]BASE'!E82)</f>
        <v>SALADILLO - LAS FLORES</v>
      </c>
      <c r="F81" s="472">
        <f>IF('[1]BASE'!F82="","",'[1]BASE'!F82)</f>
        <v>132</v>
      </c>
      <c r="G81" s="472">
        <f>IF('[1]BASE'!G82="","",'[1]BASE'!G82)</f>
        <v>76.3</v>
      </c>
      <c r="H81" s="472" t="str">
        <f>IF('[1]BASE'!H82="","",'[1]BASE'!H82)</f>
        <v>C</v>
      </c>
      <c r="I81" s="473">
        <f>IF('[1]BASE'!FX82="","",'[1]BASE'!FX82)</f>
      </c>
      <c r="J81" s="473">
        <f>IF('[1]BASE'!FY82="","",'[1]BASE'!FY82)</f>
      </c>
      <c r="K81" s="473">
        <f>IF('[1]BASE'!FZ82="","",'[1]BASE'!FZ82)</f>
      </c>
      <c r="L81" s="473">
        <f>IF('[1]BASE'!GA82="","",'[1]BASE'!GA82)</f>
      </c>
      <c r="M81" s="473">
        <f>IF('[1]BASE'!GB82="","",'[1]BASE'!GB82)</f>
      </c>
      <c r="N81" s="473">
        <f>IF('[1]BASE'!GC82="","",'[1]BASE'!GC82)</f>
      </c>
      <c r="O81" s="473">
        <f>IF('[1]BASE'!GD82="","",'[1]BASE'!GD82)</f>
      </c>
      <c r="P81" s="473">
        <f>IF('[1]BASE'!GE82="","",'[1]BASE'!GE82)</f>
      </c>
      <c r="Q81" s="473">
        <f>IF('[1]BASE'!GF82="","",'[1]BASE'!GF82)</f>
      </c>
      <c r="R81" s="473">
        <f>IF('[1]BASE'!GG82="","",'[1]BASE'!GG82)</f>
      </c>
      <c r="S81" s="473">
        <f>IF('[1]BASE'!GH82="","",'[1]BASE'!GH82)</f>
        <v>1</v>
      </c>
      <c r="T81" s="473">
        <f>IF('[1]BASE'!GI82="","",'[1]BASE'!GI82)</f>
      </c>
      <c r="U81" s="471"/>
      <c r="V81" s="468"/>
    </row>
    <row r="82" spans="2:22" s="462" customFormat="1" ht="19.5" customHeight="1">
      <c r="B82" s="463"/>
      <c r="C82" s="469">
        <f>IF('[1]BASE'!C83="","",'[1]BASE'!C83)</f>
        <v>67</v>
      </c>
      <c r="D82" s="469">
        <f>IF('[1]BASE'!D83="","",'[1]BASE'!D83)</f>
        <v>1439</v>
      </c>
      <c r="E82" s="469" t="str">
        <f>IF('[1]BASE'!E83="","",'[1]BASE'!E83)</f>
        <v>SAN CLEMENTE - DOLORES</v>
      </c>
      <c r="F82" s="469">
        <f>IF('[1]BASE'!F83="","",'[1]BASE'!F83)</f>
        <v>132</v>
      </c>
      <c r="G82" s="469">
        <f>IF('[1]BASE'!G83="","",'[1]BASE'!G83)</f>
        <v>102.6</v>
      </c>
      <c r="H82" s="469" t="str">
        <f>IF('[1]BASE'!H83="","",'[1]BASE'!H83)</f>
        <v>C</v>
      </c>
      <c r="I82" s="470">
        <f>IF('[1]BASE'!FX83="","",'[1]BASE'!FX83)</f>
      </c>
      <c r="J82" s="470">
        <f>IF('[1]BASE'!FY83="","",'[1]BASE'!FY83)</f>
        <v>1</v>
      </c>
      <c r="K82" s="470">
        <f>IF('[1]BASE'!FZ83="","",'[1]BASE'!FZ83)</f>
      </c>
      <c r="L82" s="470">
        <f>IF('[1]BASE'!GA83="","",'[1]BASE'!GA83)</f>
      </c>
      <c r="M82" s="470">
        <f>IF('[1]BASE'!GB83="","",'[1]BASE'!GB83)</f>
      </c>
      <c r="N82" s="470">
        <f>IF('[1]BASE'!GC83="","",'[1]BASE'!GC83)</f>
      </c>
      <c r="O82" s="470">
        <f>IF('[1]BASE'!GD83="","",'[1]BASE'!GD83)</f>
      </c>
      <c r="P82" s="470">
        <f>IF('[1]BASE'!GE83="","",'[1]BASE'!GE83)</f>
        <v>1</v>
      </c>
      <c r="Q82" s="470">
        <f>IF('[1]BASE'!GF83="","",'[1]BASE'!GF83)</f>
      </c>
      <c r="R82" s="470">
        <f>IF('[1]BASE'!GG83="","",'[1]BASE'!GG83)</f>
      </c>
      <c r="S82" s="470">
        <f>IF('[1]BASE'!GH83="","",'[1]BASE'!GH83)</f>
      </c>
      <c r="T82" s="470">
        <f>IF('[1]BASE'!GI83="","",'[1]BASE'!GI83)</f>
      </c>
      <c r="U82" s="471"/>
      <c r="V82" s="468"/>
    </row>
    <row r="83" spans="2:22" s="462" customFormat="1" ht="19.5" customHeight="1" hidden="1">
      <c r="B83" s="463"/>
      <c r="C83" s="472">
        <f>IF('[1]BASE'!C84="","",'[1]BASE'!C84)</f>
        <v>68</v>
      </c>
      <c r="D83" s="472" t="str">
        <f>IF('[1]BASE'!D84="","",'[1]BASE'!D84)</f>
        <v>C-000</v>
      </c>
      <c r="E83" s="472" t="str">
        <f>IF('[1]BASE'!E84="","",'[1]BASE'!E84)</f>
        <v>SAN CLEMENTE - MAR DEL TUYÚ - MAR DE AJÓ</v>
      </c>
      <c r="F83" s="472">
        <f>IF('[1]BASE'!F84="","",'[1]BASE'!F84)</f>
        <v>132</v>
      </c>
      <c r="G83" s="472">
        <f>IF('[1]BASE'!G84="","",'[1]BASE'!G84)</f>
        <v>39</v>
      </c>
      <c r="H83" s="472" t="str">
        <f>IF('[1]BASE'!H84="","",'[1]BASE'!H84)</f>
        <v>B</v>
      </c>
      <c r="I83" s="473" t="str">
        <f>IF('[1]BASE'!FX84="","",'[1]BASE'!FX84)</f>
        <v>XXXX</v>
      </c>
      <c r="J83" s="473" t="str">
        <f>IF('[1]BASE'!FY84="","",'[1]BASE'!FY84)</f>
        <v>XXXX</v>
      </c>
      <c r="K83" s="473" t="str">
        <f>IF('[1]BASE'!FZ84="","",'[1]BASE'!FZ84)</f>
        <v>XXXX</v>
      </c>
      <c r="L83" s="473" t="str">
        <f>IF('[1]BASE'!GA84="","",'[1]BASE'!GA84)</f>
        <v>XXXX</v>
      </c>
      <c r="M83" s="473" t="str">
        <f>IF('[1]BASE'!GB84="","",'[1]BASE'!GB84)</f>
        <v>XXXX</v>
      </c>
      <c r="N83" s="473" t="str">
        <f>IF('[1]BASE'!GC84="","",'[1]BASE'!GC84)</f>
        <v>XXXX</v>
      </c>
      <c r="O83" s="473" t="str">
        <f>IF('[1]BASE'!GD84="","",'[1]BASE'!GD84)</f>
        <v>XXXX</v>
      </c>
      <c r="P83" s="473" t="str">
        <f>IF('[1]BASE'!GE84="","",'[1]BASE'!GE84)</f>
        <v>XXXX</v>
      </c>
      <c r="Q83" s="473" t="str">
        <f>IF('[1]BASE'!GF84="","",'[1]BASE'!GF84)</f>
        <v>XXXX</v>
      </c>
      <c r="R83" s="473" t="str">
        <f>IF('[1]BASE'!GG84="","",'[1]BASE'!GG84)</f>
        <v>XXXX</v>
      </c>
      <c r="S83" s="473" t="str">
        <f>IF('[1]BASE'!GH84="","",'[1]BASE'!GH84)</f>
        <v>XXXX</v>
      </c>
      <c r="T83" s="473" t="str">
        <f>IF('[1]BASE'!GI84="","",'[1]BASE'!GI84)</f>
        <v>XXXX</v>
      </c>
      <c r="U83" s="471"/>
      <c r="V83" s="468"/>
    </row>
    <row r="84" spans="2:22" s="462" customFormat="1" ht="19.5" customHeight="1">
      <c r="B84" s="463"/>
      <c r="C84" s="469">
        <f>IF('[1]BASE'!C85="","",'[1]BASE'!C85)</f>
        <v>69</v>
      </c>
      <c r="D84" s="469">
        <f>IF('[1]BASE'!D85="","",'[1]BASE'!D85)</f>
        <v>4293</v>
      </c>
      <c r="E84" s="469" t="str">
        <f>IF('[1]BASE'!E85="","",'[1]BASE'!E85)</f>
        <v>SAN CLEMENTE - LAS TONINAS</v>
      </c>
      <c r="F84" s="469">
        <f>IF('[1]BASE'!F85="","",'[1]BASE'!F85)</f>
        <v>132</v>
      </c>
      <c r="G84" s="469">
        <f>IF('[1]BASE'!G85="","",'[1]BASE'!G85)</f>
        <v>14.6</v>
      </c>
      <c r="H84" s="469" t="str">
        <f>IF('[1]BASE'!H85="","",'[1]BASE'!H85)</f>
        <v>B</v>
      </c>
      <c r="I84" s="470">
        <f>IF('[1]BASE'!FX85="","",'[1]BASE'!FX85)</f>
      </c>
      <c r="J84" s="470">
        <f>IF('[1]BASE'!FY85="","",'[1]BASE'!FY85)</f>
        <v>1</v>
      </c>
      <c r="K84" s="470">
        <f>IF('[1]BASE'!FZ85="","",'[1]BASE'!FZ85)</f>
      </c>
      <c r="L84" s="470">
        <f>IF('[1]BASE'!GA85="","",'[1]BASE'!GA85)</f>
      </c>
      <c r="M84" s="470">
        <f>IF('[1]BASE'!GB85="","",'[1]BASE'!GB85)</f>
      </c>
      <c r="N84" s="470">
        <f>IF('[1]BASE'!GC85="","",'[1]BASE'!GC85)</f>
      </c>
      <c r="O84" s="470">
        <f>IF('[1]BASE'!GD85="","",'[1]BASE'!GD85)</f>
      </c>
      <c r="P84" s="470">
        <f>IF('[1]BASE'!GE85="","",'[1]BASE'!GE85)</f>
      </c>
      <c r="Q84" s="470">
        <f>IF('[1]BASE'!GF85="","",'[1]BASE'!GF85)</f>
      </c>
      <c r="R84" s="470">
        <f>IF('[1]BASE'!GG85="","",'[1]BASE'!GG85)</f>
      </c>
      <c r="S84" s="470">
        <f>IF('[1]BASE'!GH85="","",'[1]BASE'!GH85)</f>
      </c>
      <c r="T84" s="470">
        <f>IF('[1]BASE'!GI85="","",'[1]BASE'!GI85)</f>
      </c>
      <c r="U84" s="471"/>
      <c r="V84" s="468"/>
    </row>
    <row r="85" spans="2:22" s="462" customFormat="1" ht="19.5" customHeight="1">
      <c r="B85" s="463"/>
      <c r="C85" s="472">
        <f>IF('[1]BASE'!C86="","",'[1]BASE'!C86)</f>
        <v>70</v>
      </c>
      <c r="D85" s="472" t="str">
        <f>IF('[1]BASE'!D86="","",'[1]BASE'!D86)</f>
        <v>CE-003</v>
      </c>
      <c r="E85" s="472" t="str">
        <f>IF('[1]BASE'!E86="","",'[1]BASE'!E86)</f>
        <v>LAS TONINAS-MAR DEL TUYU-MAR DE AJO</v>
      </c>
      <c r="F85" s="472">
        <f>IF('[1]BASE'!F86="","",'[1]BASE'!F86)</f>
        <v>132</v>
      </c>
      <c r="G85" s="472">
        <f>IF('[1]BASE'!G86="","",'[1]BASE'!G86)</f>
        <v>29.57</v>
      </c>
      <c r="H85" s="472" t="str">
        <f>IF('[1]BASE'!H86="","",'[1]BASE'!H86)</f>
        <v>B</v>
      </c>
      <c r="I85" s="473">
        <f>IF('[1]BASE'!FX86="","",'[1]BASE'!FX86)</f>
      </c>
      <c r="J85" s="473">
        <f>IF('[1]BASE'!FY86="","",'[1]BASE'!FY86)</f>
      </c>
      <c r="K85" s="473">
        <f>IF('[1]BASE'!FZ86="","",'[1]BASE'!FZ86)</f>
      </c>
      <c r="L85" s="473">
        <f>IF('[1]BASE'!GA86="","",'[1]BASE'!GA86)</f>
      </c>
      <c r="M85" s="473">
        <f>IF('[1]BASE'!GB86="","",'[1]BASE'!GB86)</f>
      </c>
      <c r="N85" s="473">
        <f>IF('[1]BASE'!GC86="","",'[1]BASE'!GC86)</f>
      </c>
      <c r="O85" s="473">
        <f>IF('[1]BASE'!GD86="","",'[1]BASE'!GD86)</f>
      </c>
      <c r="P85" s="473">
        <f>IF('[1]BASE'!GE86="","",'[1]BASE'!GE86)</f>
      </c>
      <c r="Q85" s="473">
        <f>IF('[1]BASE'!GF86="","",'[1]BASE'!GF86)</f>
      </c>
      <c r="R85" s="473">
        <f>IF('[1]BASE'!GG86="","",'[1]BASE'!GG86)</f>
        <v>2</v>
      </c>
      <c r="S85" s="473">
        <f>IF('[1]BASE'!GH86="","",'[1]BASE'!GH86)</f>
      </c>
      <c r="T85" s="473">
        <f>IF('[1]BASE'!GI86="","",'[1]BASE'!GI86)</f>
      </c>
      <c r="U85" s="471"/>
      <c r="V85" s="468"/>
    </row>
    <row r="86" spans="2:22" s="462" customFormat="1" ht="19.5" customHeight="1">
      <c r="B86" s="463"/>
      <c r="C86" s="469">
        <f>IF('[1]BASE'!C87="","",'[1]BASE'!C87)</f>
        <v>71</v>
      </c>
      <c r="D86" s="469">
        <f>IF('[1]BASE'!D87="","",'[1]BASE'!D87)</f>
        <v>1999</v>
      </c>
      <c r="E86" s="469" t="str">
        <f>IF('[1]BASE'!E87="","",'[1]BASE'!E87)</f>
        <v>SAN NICOLÁS - VILLA CONSTITUCIÓN IND.</v>
      </c>
      <c r="F86" s="469">
        <f>IF('[1]BASE'!F87="","",'[1]BASE'!F87)</f>
        <v>132</v>
      </c>
      <c r="G86" s="469">
        <f>IF('[1]BASE'!G87="","",'[1]BASE'!G87)</f>
        <v>14.7</v>
      </c>
      <c r="H86" s="469" t="str">
        <f>IF('[1]BASE'!H87="","",'[1]BASE'!H87)</f>
        <v>C</v>
      </c>
      <c r="I86" s="470">
        <f>IF('[1]BASE'!FX87="","",'[1]BASE'!FX87)</f>
        <v>1</v>
      </c>
      <c r="J86" s="470">
        <f>IF('[1]BASE'!FY87="","",'[1]BASE'!FY87)</f>
      </c>
      <c r="K86" s="470">
        <f>IF('[1]BASE'!FZ87="","",'[1]BASE'!FZ87)</f>
      </c>
      <c r="L86" s="470">
        <f>IF('[1]BASE'!GA87="","",'[1]BASE'!GA87)</f>
      </c>
      <c r="M86" s="470">
        <f>IF('[1]BASE'!GB87="","",'[1]BASE'!GB87)</f>
      </c>
      <c r="N86" s="470">
        <f>IF('[1]BASE'!GC87="","",'[1]BASE'!GC87)</f>
      </c>
      <c r="O86" s="470">
        <f>IF('[1]BASE'!GD87="","",'[1]BASE'!GD87)</f>
      </c>
      <c r="P86" s="470">
        <f>IF('[1]BASE'!GE87="","",'[1]BASE'!GE87)</f>
      </c>
      <c r="Q86" s="470">
        <f>IF('[1]BASE'!GF87="","",'[1]BASE'!GF87)</f>
      </c>
      <c r="R86" s="470">
        <f>IF('[1]BASE'!GG87="","",'[1]BASE'!GG87)</f>
      </c>
      <c r="S86" s="470">
        <f>IF('[1]BASE'!GH87="","",'[1]BASE'!GH87)</f>
      </c>
      <c r="T86" s="470">
        <f>IF('[1]BASE'!GI87="","",'[1]BASE'!GI87)</f>
      </c>
      <c r="U86" s="471"/>
      <c r="V86" s="468"/>
    </row>
    <row r="87" spans="2:22" s="462" customFormat="1" ht="19.5" customHeight="1">
      <c r="B87" s="463"/>
      <c r="C87" s="472">
        <f>IF('[1]BASE'!C88="","",'[1]BASE'!C88)</f>
        <v>72</v>
      </c>
      <c r="D87" s="472">
        <f>IF('[1]BASE'!D88="","",'[1]BASE'!D88)</f>
        <v>1997</v>
      </c>
      <c r="E87" s="472" t="str">
        <f>IF('[1]BASE'!E88="","",'[1]BASE'!E88)</f>
        <v>SAN NICOLÁS - VILLA CONSTITUCIÓN RES.</v>
      </c>
      <c r="F87" s="472">
        <f>IF('[1]BASE'!F88="","",'[1]BASE'!F88)</f>
        <v>132</v>
      </c>
      <c r="G87" s="472">
        <f>IF('[1]BASE'!G88="","",'[1]BASE'!G88)</f>
        <v>13.6</v>
      </c>
      <c r="H87" s="472" t="str">
        <f>IF('[1]BASE'!H88="","",'[1]BASE'!H88)</f>
        <v>B</v>
      </c>
      <c r="I87" s="473">
        <f>IF('[1]BASE'!FX88="","",'[1]BASE'!FX88)</f>
      </c>
      <c r="J87" s="473">
        <f>IF('[1]BASE'!FY88="","",'[1]BASE'!FY88)</f>
      </c>
      <c r="K87" s="473">
        <f>IF('[1]BASE'!FZ88="","",'[1]BASE'!FZ88)</f>
      </c>
      <c r="L87" s="473">
        <f>IF('[1]BASE'!GA88="","",'[1]BASE'!GA88)</f>
      </c>
      <c r="M87" s="473">
        <f>IF('[1]BASE'!GB88="","",'[1]BASE'!GB88)</f>
      </c>
      <c r="N87" s="473">
        <f>IF('[1]BASE'!GC88="","",'[1]BASE'!GC88)</f>
      </c>
      <c r="O87" s="473">
        <f>IF('[1]BASE'!GD88="","",'[1]BASE'!GD88)</f>
      </c>
      <c r="P87" s="473">
        <f>IF('[1]BASE'!GE88="","",'[1]BASE'!GE88)</f>
      </c>
      <c r="Q87" s="473">
        <f>IF('[1]BASE'!GF88="","",'[1]BASE'!GF88)</f>
      </c>
      <c r="R87" s="473">
        <f>IF('[1]BASE'!GG88="","",'[1]BASE'!GG88)</f>
      </c>
      <c r="S87" s="473">
        <f>IF('[1]BASE'!GH88="","",'[1]BASE'!GH88)</f>
      </c>
      <c r="T87" s="473">
        <f>IF('[1]BASE'!GI88="","",'[1]BASE'!GI88)</f>
      </c>
      <c r="U87" s="471"/>
      <c r="V87" s="468"/>
    </row>
    <row r="88" spans="2:22" s="462" customFormat="1" ht="19.5" customHeight="1" hidden="1">
      <c r="B88" s="463"/>
      <c r="C88" s="469">
        <f>IF('[1]BASE'!C89="","",'[1]BASE'!C89)</f>
        <v>73</v>
      </c>
      <c r="D88" s="469" t="str">
        <f>IF('[1]BASE'!D89="","",'[1]BASE'!D89)</f>
        <v>CE-000</v>
      </c>
      <c r="E88" s="469" t="str">
        <f>IF('[1]BASE'!E89="","",'[1]BASE'!E89)</f>
        <v>SAN NICOLAS EXTG - SAN NICOLAS</v>
      </c>
      <c r="F88" s="469">
        <f>IF('[1]BASE'!F89="","",'[1]BASE'!F89)</f>
        <v>132</v>
      </c>
      <c r="G88" s="469">
        <f>IF('[1]BASE'!G89="","",'[1]BASE'!G89)</f>
        <v>0.4</v>
      </c>
      <c r="H88" s="469" t="str">
        <f>IF('[1]BASE'!H89="","",'[1]BASE'!H89)</f>
        <v>C</v>
      </c>
      <c r="I88" s="470" t="str">
        <f>IF('[1]BASE'!FX89="","",'[1]BASE'!FX89)</f>
        <v>XXXX</v>
      </c>
      <c r="J88" s="470" t="str">
        <f>IF('[1]BASE'!FY89="","",'[1]BASE'!FY89)</f>
        <v>XXXX</v>
      </c>
      <c r="K88" s="470" t="str">
        <f>IF('[1]BASE'!FZ89="","",'[1]BASE'!FZ89)</f>
        <v>XXXX</v>
      </c>
      <c r="L88" s="470" t="str">
        <f>IF('[1]BASE'!GA89="","",'[1]BASE'!GA89)</f>
        <v>XXXX</v>
      </c>
      <c r="M88" s="470" t="str">
        <f>IF('[1]BASE'!GB89="","",'[1]BASE'!GB89)</f>
        <v>XXXX</v>
      </c>
      <c r="N88" s="470" t="str">
        <f>IF('[1]BASE'!GC89="","",'[1]BASE'!GC89)</f>
        <v>XXXX</v>
      </c>
      <c r="O88" s="470" t="str">
        <f>IF('[1]BASE'!GD89="","",'[1]BASE'!GD89)</f>
        <v>XXXX</v>
      </c>
      <c r="P88" s="470" t="str">
        <f>IF('[1]BASE'!GE89="","",'[1]BASE'!GE89)</f>
        <v>XXXX</v>
      </c>
      <c r="Q88" s="470" t="str">
        <f>IF('[1]BASE'!GF89="","",'[1]BASE'!GF89)</f>
        <v>XXXX</v>
      </c>
      <c r="R88" s="470" t="str">
        <f>IF('[1]BASE'!GG89="","",'[1]BASE'!GG89)</f>
        <v>XXXX</v>
      </c>
      <c r="S88" s="470" t="str">
        <f>IF('[1]BASE'!GH89="","",'[1]BASE'!GH89)</f>
        <v>XXXX</v>
      </c>
      <c r="T88" s="470" t="str">
        <f>IF('[1]BASE'!GI89="","",'[1]BASE'!GI89)</f>
        <v>XXXX</v>
      </c>
      <c r="U88" s="471"/>
      <c r="V88" s="468"/>
    </row>
    <row r="89" spans="2:22" s="462" customFormat="1" ht="19.5" customHeight="1" hidden="1">
      <c r="B89" s="463"/>
      <c r="C89" s="472">
        <f>IF('[1]BASE'!C90="","",'[1]BASE'!C90)</f>
        <v>74</v>
      </c>
      <c r="D89" s="472">
        <f>IF('[1]BASE'!D90="","",'[1]BASE'!D90)</f>
        <v>2957</v>
      </c>
      <c r="E89" s="472" t="str">
        <f>IF('[1]BASE'!E90="","",'[1]BASE'!E90)</f>
        <v>SAN PEDRO - EASTMAN T</v>
      </c>
      <c r="F89" s="472">
        <f>IF('[1]BASE'!F90="","",'[1]BASE'!F90)</f>
        <v>132</v>
      </c>
      <c r="G89" s="472">
        <f>IF('[1]BASE'!G90="","",'[1]BASE'!G90)</f>
        <v>63.1</v>
      </c>
      <c r="H89" s="472" t="str">
        <f>IF('[1]BASE'!H90="","",'[1]BASE'!H90)</f>
        <v>C</v>
      </c>
      <c r="I89" s="473" t="str">
        <f>IF('[1]BASE'!FX90="","",'[1]BASE'!FX90)</f>
        <v>XXXX</v>
      </c>
      <c r="J89" s="473" t="str">
        <f>IF('[1]BASE'!FY90="","",'[1]BASE'!FY90)</f>
        <v>XXXX</v>
      </c>
      <c r="K89" s="473" t="str">
        <f>IF('[1]BASE'!FZ90="","",'[1]BASE'!FZ90)</f>
        <v>XXXX</v>
      </c>
      <c r="L89" s="473" t="str">
        <f>IF('[1]BASE'!GA90="","",'[1]BASE'!GA90)</f>
        <v>XXXX</v>
      </c>
      <c r="M89" s="473" t="str">
        <f>IF('[1]BASE'!GB90="","",'[1]BASE'!GB90)</f>
        <v>XXXX</v>
      </c>
      <c r="N89" s="473" t="str">
        <f>IF('[1]BASE'!GC90="","",'[1]BASE'!GC90)</f>
        <v>XXXX</v>
      </c>
      <c r="O89" s="473" t="str">
        <f>IF('[1]BASE'!GD90="","",'[1]BASE'!GD90)</f>
        <v>XXXX</v>
      </c>
      <c r="P89" s="473" t="str">
        <f>IF('[1]BASE'!GE90="","",'[1]BASE'!GE90)</f>
        <v>XXXX</v>
      </c>
      <c r="Q89" s="473" t="str">
        <f>IF('[1]BASE'!GF90="","",'[1]BASE'!GF90)</f>
        <v>XXXX</v>
      </c>
      <c r="R89" s="473" t="str">
        <f>IF('[1]BASE'!GG90="","",'[1]BASE'!GG90)</f>
        <v>XXXX</v>
      </c>
      <c r="S89" s="473" t="str">
        <f>IF('[1]BASE'!GH90="","",'[1]BASE'!GH90)</f>
        <v>XXXX</v>
      </c>
      <c r="T89" s="473" t="str">
        <f>IF('[1]BASE'!GI90="","",'[1]BASE'!GI90)</f>
        <v>XXXX</v>
      </c>
      <c r="U89" s="471"/>
      <c r="V89" s="468"/>
    </row>
    <row r="90" spans="2:22" s="462" customFormat="1" ht="19.5" customHeight="1">
      <c r="B90" s="463"/>
      <c r="C90" s="469">
        <f>IF('[1]BASE'!C91="","",'[1]BASE'!C91)</f>
        <v>75</v>
      </c>
      <c r="D90" s="469">
        <f>IF('[1]BASE'!D91="","",'[1]BASE'!D91)</f>
        <v>1427</v>
      </c>
      <c r="E90" s="469" t="str">
        <f>IF('[1]BASE'!E91="","",'[1]BASE'!E91)</f>
        <v>SAN PEDRO - PAPEL PRENSA</v>
      </c>
      <c r="F90" s="469">
        <f>IF('[1]BASE'!F91="","",'[1]BASE'!F91)</f>
        <v>132</v>
      </c>
      <c r="G90" s="469">
        <f>IF('[1]BASE'!G91="","",'[1]BASE'!G91)</f>
        <v>10.9</v>
      </c>
      <c r="H90" s="469" t="str">
        <f>IF('[1]BASE'!H91="","",'[1]BASE'!H91)</f>
        <v>B</v>
      </c>
      <c r="I90" s="470">
        <f>IF('[1]BASE'!FX91="","",'[1]BASE'!FX91)</f>
      </c>
      <c r="J90" s="470">
        <f>IF('[1]BASE'!FY91="","",'[1]BASE'!FY91)</f>
      </c>
      <c r="K90" s="470">
        <f>IF('[1]BASE'!FZ91="","",'[1]BASE'!FZ91)</f>
      </c>
      <c r="L90" s="470">
        <f>IF('[1]BASE'!GA91="","",'[1]BASE'!GA91)</f>
      </c>
      <c r="M90" s="470">
        <f>IF('[1]BASE'!GB91="","",'[1]BASE'!GB91)</f>
      </c>
      <c r="N90" s="470">
        <f>IF('[1]BASE'!GC91="","",'[1]BASE'!GC91)</f>
      </c>
      <c r="O90" s="470">
        <f>IF('[1]BASE'!GD91="","",'[1]BASE'!GD91)</f>
      </c>
      <c r="P90" s="470">
        <f>IF('[1]BASE'!GE91="","",'[1]BASE'!GE91)</f>
      </c>
      <c r="Q90" s="470">
        <f>IF('[1]BASE'!GF91="","",'[1]BASE'!GF91)</f>
      </c>
      <c r="R90" s="470">
        <f>IF('[1]BASE'!GG91="","",'[1]BASE'!GG91)</f>
      </c>
      <c r="S90" s="470">
        <f>IF('[1]BASE'!GH91="","",'[1]BASE'!GH91)</f>
      </c>
      <c r="T90" s="470">
        <f>IF('[1]BASE'!GI91="","",'[1]BASE'!GI91)</f>
      </c>
      <c r="U90" s="471"/>
      <c r="V90" s="468"/>
    </row>
    <row r="91" spans="2:22" s="462" customFormat="1" ht="19.5" customHeight="1" hidden="1">
      <c r="B91" s="463"/>
      <c r="C91" s="472">
        <f>IF('[1]BASE'!C92="","",'[1]BASE'!C92)</f>
        <v>76</v>
      </c>
      <c r="D91" s="472" t="str">
        <f>IF('[1]BASE'!D92="","",'[1]BASE'!D92)</f>
        <v>CE-000</v>
      </c>
      <c r="E91" s="472" t="str">
        <f>IF('[1]BASE'!E92="","",'[1]BASE'!E92)</f>
        <v>SAN PEDRO - SAN NICOLÁS</v>
      </c>
      <c r="F91" s="472">
        <f>IF('[1]BASE'!F92="","",'[1]BASE'!F92)</f>
        <v>132</v>
      </c>
      <c r="G91" s="472">
        <f>IF('[1]BASE'!G92="","",'[1]BASE'!G92)</f>
        <v>65</v>
      </c>
      <c r="H91" s="472" t="str">
        <f>IF('[1]BASE'!H92="","",'[1]BASE'!H92)</f>
        <v>C</v>
      </c>
      <c r="I91" s="473" t="str">
        <f>IF('[1]BASE'!FX92="","",'[1]BASE'!FX92)</f>
        <v>XXXX</v>
      </c>
      <c r="J91" s="473" t="str">
        <f>IF('[1]BASE'!FY92="","",'[1]BASE'!FY92)</f>
        <v>XXXX</v>
      </c>
      <c r="K91" s="473" t="str">
        <f>IF('[1]BASE'!FZ92="","",'[1]BASE'!FZ92)</f>
        <v>XXXX</v>
      </c>
      <c r="L91" s="473" t="str">
        <f>IF('[1]BASE'!GA92="","",'[1]BASE'!GA92)</f>
        <v>XXXX</v>
      </c>
      <c r="M91" s="473" t="str">
        <f>IF('[1]BASE'!GB92="","",'[1]BASE'!GB92)</f>
        <v>XXXX</v>
      </c>
      <c r="N91" s="473" t="str">
        <f>IF('[1]BASE'!GC92="","",'[1]BASE'!GC92)</f>
        <v>XXXX</v>
      </c>
      <c r="O91" s="473" t="str">
        <f>IF('[1]BASE'!GD92="","",'[1]BASE'!GD92)</f>
        <v>XXXX</v>
      </c>
      <c r="P91" s="473" t="str">
        <f>IF('[1]BASE'!GE92="","",'[1]BASE'!GE92)</f>
        <v>XXXX</v>
      </c>
      <c r="Q91" s="473" t="str">
        <f>IF('[1]BASE'!GF92="","",'[1]BASE'!GF92)</f>
        <v>XXXX</v>
      </c>
      <c r="R91" s="473" t="str">
        <f>IF('[1]BASE'!GG92="","",'[1]BASE'!GG92)</f>
        <v>XXXX</v>
      </c>
      <c r="S91" s="473" t="str">
        <f>IF('[1]BASE'!GH92="","",'[1]BASE'!GH92)</f>
        <v>XXXX</v>
      </c>
      <c r="T91" s="473" t="str">
        <f>IF('[1]BASE'!GI92="","",'[1]BASE'!GI92)</f>
        <v>XXXX</v>
      </c>
      <c r="U91" s="471"/>
      <c r="V91" s="468"/>
    </row>
    <row r="92" spans="2:22" s="462" customFormat="1" ht="19.5" customHeight="1">
      <c r="B92" s="463"/>
      <c r="C92" s="469">
        <f>IF('[1]BASE'!C93="","",'[1]BASE'!C93)</f>
        <v>77</v>
      </c>
      <c r="D92" s="469">
        <f>IF('[1]BASE'!D93="","",'[1]BASE'!D93)</f>
        <v>4277</v>
      </c>
      <c r="E92" s="469" t="str">
        <f>IF('[1]BASE'!E93="","",'[1]BASE'!E93)</f>
        <v>SAN PEDRO - RAMALLO INDUSTRIAL</v>
      </c>
      <c r="F92" s="469">
        <f>IF('[1]BASE'!F93="","",'[1]BASE'!F93)</f>
        <v>132</v>
      </c>
      <c r="G92" s="469">
        <f>IF('[1]BASE'!G93="","",'[1]BASE'!G93)</f>
        <v>58</v>
      </c>
      <c r="H92" s="469" t="str">
        <f>IF('[1]BASE'!H93="","",'[1]BASE'!H93)</f>
        <v>C</v>
      </c>
      <c r="I92" s="470">
        <f>IF('[1]BASE'!FX93="","",'[1]BASE'!FX93)</f>
      </c>
      <c r="J92" s="470">
        <f>IF('[1]BASE'!FY93="","",'[1]BASE'!FY93)</f>
      </c>
      <c r="K92" s="470">
        <f>IF('[1]BASE'!FZ93="","",'[1]BASE'!FZ93)</f>
      </c>
      <c r="L92" s="470">
        <f>IF('[1]BASE'!GA93="","",'[1]BASE'!GA93)</f>
      </c>
      <c r="M92" s="470">
        <f>IF('[1]BASE'!GB93="","",'[1]BASE'!GB93)</f>
      </c>
      <c r="N92" s="470">
        <f>IF('[1]BASE'!GC93="","",'[1]BASE'!GC93)</f>
      </c>
      <c r="O92" s="470">
        <f>IF('[1]BASE'!GD93="","",'[1]BASE'!GD93)</f>
      </c>
      <c r="P92" s="470">
        <f>IF('[1]BASE'!GE93="","",'[1]BASE'!GE93)</f>
      </c>
      <c r="Q92" s="470">
        <f>IF('[1]BASE'!GF93="","",'[1]BASE'!GF93)</f>
      </c>
      <c r="R92" s="470">
        <f>IF('[1]BASE'!GG93="","",'[1]BASE'!GG93)</f>
      </c>
      <c r="S92" s="470">
        <f>IF('[1]BASE'!GH93="","",'[1]BASE'!GH93)</f>
      </c>
      <c r="T92" s="470">
        <f>IF('[1]BASE'!GI93="","",'[1]BASE'!GI93)</f>
      </c>
      <c r="U92" s="471"/>
      <c r="V92" s="468"/>
    </row>
    <row r="93" spans="2:22" s="462" customFormat="1" ht="19.5" customHeight="1" hidden="1">
      <c r="B93" s="463"/>
      <c r="C93" s="472">
        <f>IF('[1]BASE'!C94="","",'[1]BASE'!C94)</f>
        <v>78</v>
      </c>
      <c r="D93" s="472">
        <f>IF('[1]BASE'!D94="","",'[1]BASE'!D94)</f>
        <v>4278</v>
      </c>
      <c r="E93" s="472" t="str">
        <f>IF('[1]BASE'!E94="","",'[1]BASE'!E94)</f>
        <v>SAN NICOLÁS - RAMALLO INDUSTRIAL</v>
      </c>
      <c r="F93" s="472">
        <f>IF('[1]BASE'!F94="","",'[1]BASE'!F94)</f>
        <v>132</v>
      </c>
      <c r="G93" s="472">
        <f>IF('[1]BASE'!G94="","",'[1]BASE'!G94)</f>
        <v>23.52</v>
      </c>
      <c r="H93" s="472" t="str">
        <f>IF('[1]BASE'!H94="","",'[1]BASE'!H94)</f>
        <v>C</v>
      </c>
      <c r="I93" s="473" t="str">
        <f>IF('[1]BASE'!FX94="","",'[1]BASE'!FX94)</f>
        <v>XXXX</v>
      </c>
      <c r="J93" s="473" t="str">
        <f>IF('[1]BASE'!FY94="","",'[1]BASE'!FY94)</f>
        <v>XXXX</v>
      </c>
      <c r="K93" s="473" t="str">
        <f>IF('[1]BASE'!FZ94="","",'[1]BASE'!FZ94)</f>
        <v>XXXX</v>
      </c>
      <c r="L93" s="473" t="str">
        <f>IF('[1]BASE'!GA94="","",'[1]BASE'!GA94)</f>
        <v>XXXX</v>
      </c>
      <c r="M93" s="473" t="str">
        <f>IF('[1]BASE'!GB94="","",'[1]BASE'!GB94)</f>
        <v>XXXX</v>
      </c>
      <c r="N93" s="473" t="str">
        <f>IF('[1]BASE'!GC94="","",'[1]BASE'!GC94)</f>
        <v>XXXX</v>
      </c>
      <c r="O93" s="473" t="str">
        <f>IF('[1]BASE'!GD94="","",'[1]BASE'!GD94)</f>
        <v>XXXX</v>
      </c>
      <c r="P93" s="473" t="str">
        <f>IF('[1]BASE'!GE94="","",'[1]BASE'!GE94)</f>
        <v>XXXX</v>
      </c>
      <c r="Q93" s="473" t="str">
        <f>IF('[1]BASE'!GF94="","",'[1]BASE'!GF94)</f>
        <v>XXXX</v>
      </c>
      <c r="R93" s="473" t="str">
        <f>IF('[1]BASE'!GG94="","",'[1]BASE'!GG94)</f>
        <v>XXXX</v>
      </c>
      <c r="S93" s="473" t="str">
        <f>IF('[1]BASE'!GH94="","",'[1]BASE'!GH94)</f>
        <v>XXXX</v>
      </c>
      <c r="T93" s="473" t="str">
        <f>IF('[1]BASE'!GI94="","",'[1]BASE'!GI94)</f>
        <v>XXXX</v>
      </c>
      <c r="U93" s="471"/>
      <c r="V93" s="468"/>
    </row>
    <row r="94" spans="2:22" s="462" customFormat="1" ht="19.5" customHeight="1">
      <c r="B94" s="463"/>
      <c r="C94" s="469">
        <f>IF('[1]BASE'!C95="","",'[1]BASE'!C95)</f>
        <v>79</v>
      </c>
      <c r="D94" s="469">
        <f>IF('[1]BASE'!D95="","",'[1]BASE'!D95)</f>
        <v>1517</v>
      </c>
      <c r="E94" s="469" t="str">
        <f>IF('[1]BASE'!E95="","",'[1]BASE'!E95)</f>
        <v>TANDIL - BALCARCE</v>
      </c>
      <c r="F94" s="469">
        <f>IF('[1]BASE'!F95="","",'[1]BASE'!F95)</f>
        <v>132</v>
      </c>
      <c r="G94" s="469">
        <f>IF('[1]BASE'!G95="","",'[1]BASE'!G95)</f>
        <v>103.6</v>
      </c>
      <c r="H94" s="469" t="str">
        <f>IF('[1]BASE'!H95="","",'[1]BASE'!H95)</f>
        <v>C</v>
      </c>
      <c r="I94" s="470">
        <f>IF('[1]BASE'!FX95="","",'[1]BASE'!FX95)</f>
      </c>
      <c r="J94" s="470">
        <f>IF('[1]BASE'!FY95="","",'[1]BASE'!FY95)</f>
      </c>
      <c r="K94" s="470">
        <f>IF('[1]BASE'!FZ95="","",'[1]BASE'!FZ95)</f>
      </c>
      <c r="L94" s="470">
        <f>IF('[1]BASE'!GA95="","",'[1]BASE'!GA95)</f>
      </c>
      <c r="M94" s="470">
        <f>IF('[1]BASE'!GB95="","",'[1]BASE'!GB95)</f>
      </c>
      <c r="N94" s="470">
        <f>IF('[1]BASE'!GC95="","",'[1]BASE'!GC95)</f>
      </c>
      <c r="O94" s="470">
        <f>IF('[1]BASE'!GD95="","",'[1]BASE'!GD95)</f>
      </c>
      <c r="P94" s="470">
        <f>IF('[1]BASE'!GE95="","",'[1]BASE'!GE95)</f>
      </c>
      <c r="Q94" s="470">
        <f>IF('[1]BASE'!GF95="","",'[1]BASE'!GF95)</f>
      </c>
      <c r="R94" s="470">
        <f>IF('[1]BASE'!GG95="","",'[1]BASE'!GG95)</f>
      </c>
      <c r="S94" s="470">
        <f>IF('[1]BASE'!GH95="","",'[1]BASE'!GH95)</f>
        <v>1</v>
      </c>
      <c r="T94" s="470">
        <f>IF('[1]BASE'!GI95="","",'[1]BASE'!GI95)</f>
      </c>
      <c r="U94" s="471"/>
      <c r="V94" s="468"/>
    </row>
    <row r="95" spans="2:22" s="462" customFormat="1" ht="19.5" customHeight="1">
      <c r="B95" s="463"/>
      <c r="C95" s="472">
        <f>IF('[1]BASE'!C96="","",'[1]BASE'!C96)</f>
        <v>80</v>
      </c>
      <c r="D95" s="472">
        <f>IF('[1]BASE'!D96="","",'[1]BASE'!D96)</f>
        <v>1519</v>
      </c>
      <c r="E95" s="472" t="str">
        <f>IF('[1]BASE'!E96="","",'[1]BASE'!E96)</f>
        <v>TANDIL - NECOCHEA</v>
      </c>
      <c r="F95" s="472">
        <f>IF('[1]BASE'!F96="","",'[1]BASE'!F96)</f>
        <v>132</v>
      </c>
      <c r="G95" s="472">
        <f>IF('[1]BASE'!G96="","",'[1]BASE'!G96)</f>
        <v>149.2</v>
      </c>
      <c r="H95" s="472" t="str">
        <f>IF('[1]BASE'!H96="","",'[1]BASE'!H96)</f>
        <v>C</v>
      </c>
      <c r="I95" s="473">
        <f>IF('[1]BASE'!FX96="","",'[1]BASE'!FX96)</f>
      </c>
      <c r="J95" s="473">
        <f>IF('[1]BASE'!FY96="","",'[1]BASE'!FY96)</f>
        <v>1</v>
      </c>
      <c r="K95" s="473">
        <f>IF('[1]BASE'!FZ96="","",'[1]BASE'!FZ96)</f>
        <v>1</v>
      </c>
      <c r="L95" s="473">
        <f>IF('[1]BASE'!GA96="","",'[1]BASE'!GA96)</f>
      </c>
      <c r="M95" s="473">
        <f>IF('[1]BASE'!GB96="","",'[1]BASE'!GB96)</f>
      </c>
      <c r="N95" s="473">
        <f>IF('[1]BASE'!GC96="","",'[1]BASE'!GC96)</f>
      </c>
      <c r="O95" s="473">
        <f>IF('[1]BASE'!GD96="","",'[1]BASE'!GD96)</f>
        <v>1</v>
      </c>
      <c r="P95" s="473">
        <f>IF('[1]BASE'!GE96="","",'[1]BASE'!GE96)</f>
      </c>
      <c r="Q95" s="473">
        <f>IF('[1]BASE'!GF96="","",'[1]BASE'!GF96)</f>
      </c>
      <c r="R95" s="473">
        <f>IF('[1]BASE'!GG96="","",'[1]BASE'!GG96)</f>
      </c>
      <c r="S95" s="473">
        <f>IF('[1]BASE'!GH96="","",'[1]BASE'!GH96)</f>
      </c>
      <c r="T95" s="473">
        <f>IF('[1]BASE'!GI96="","",'[1]BASE'!GI96)</f>
      </c>
      <c r="U95" s="471"/>
      <c r="V95" s="468"/>
    </row>
    <row r="96" spans="2:22" s="462" customFormat="1" ht="19.5" customHeight="1">
      <c r="B96" s="463"/>
      <c r="C96" s="469">
        <f>IF('[1]BASE'!C97="","",'[1]BASE'!C97)</f>
        <v>81</v>
      </c>
      <c r="D96" s="469">
        <f>IF('[1]BASE'!D97="","",'[1]BASE'!D97)</f>
        <v>1518</v>
      </c>
      <c r="E96" s="469" t="str">
        <f>IF('[1]BASE'!E97="","",'[1]BASE'!E97)</f>
        <v>TANDIL - BARKER</v>
      </c>
      <c r="F96" s="469">
        <f>IF('[1]BASE'!F97="","",'[1]BASE'!F97)</f>
        <v>132</v>
      </c>
      <c r="G96" s="469">
        <f>IF('[1]BASE'!G97="","",'[1]BASE'!G97)</f>
        <v>47.7</v>
      </c>
      <c r="H96" s="469" t="str">
        <f>IF('[1]BASE'!H97="","",'[1]BASE'!H97)</f>
        <v>C</v>
      </c>
      <c r="I96" s="470">
        <f>IF('[1]BASE'!FX97="","",'[1]BASE'!FX97)</f>
      </c>
      <c r="J96" s="470">
        <f>IF('[1]BASE'!FY97="","",'[1]BASE'!FY97)</f>
        <v>1</v>
      </c>
      <c r="K96" s="470">
        <f>IF('[1]BASE'!FZ97="","",'[1]BASE'!FZ97)</f>
      </c>
      <c r="L96" s="470">
        <f>IF('[1]BASE'!GA97="","",'[1]BASE'!GA97)</f>
      </c>
      <c r="M96" s="470">
        <f>IF('[1]BASE'!GB97="","",'[1]BASE'!GB97)</f>
      </c>
      <c r="N96" s="470">
        <f>IF('[1]BASE'!GC97="","",'[1]BASE'!GC97)</f>
      </c>
      <c r="O96" s="470">
        <f>IF('[1]BASE'!GD97="","",'[1]BASE'!GD97)</f>
      </c>
      <c r="P96" s="470">
        <f>IF('[1]BASE'!GE97="","",'[1]BASE'!GE97)</f>
      </c>
      <c r="Q96" s="470">
        <f>IF('[1]BASE'!GF97="","",'[1]BASE'!GF97)</f>
      </c>
      <c r="R96" s="470">
        <f>IF('[1]BASE'!GG97="","",'[1]BASE'!GG97)</f>
      </c>
      <c r="S96" s="470">
        <f>IF('[1]BASE'!GH97="","",'[1]BASE'!GH97)</f>
        <v>1</v>
      </c>
      <c r="T96" s="470">
        <f>IF('[1]BASE'!GI97="","",'[1]BASE'!GI97)</f>
      </c>
      <c r="U96" s="471"/>
      <c r="V96" s="468"/>
    </row>
    <row r="97" spans="2:22" s="462" customFormat="1" ht="19.5" customHeight="1">
      <c r="B97" s="463"/>
      <c r="C97" s="472">
        <f>IF('[1]BASE'!C98="","",'[1]BASE'!C98)</f>
        <v>82</v>
      </c>
      <c r="D97" s="472">
        <f>IF('[1]BASE'!D98="","",'[1]BASE'!D98)</f>
        <v>2712</v>
      </c>
      <c r="E97" s="472" t="str">
        <f>IF('[1]BASE'!E98="","",'[1]BASE'!E98)</f>
        <v>TRENQUE LAUQUEN - GRAL. PICO</v>
      </c>
      <c r="F97" s="472">
        <f>IF('[1]BASE'!F98="","",'[1]BASE'!F98)</f>
        <v>132</v>
      </c>
      <c r="G97" s="472">
        <f>IF('[1]BASE'!G98="","",'[1]BASE'!G98)</f>
        <v>77</v>
      </c>
      <c r="H97" s="472" t="str">
        <f>IF('[1]BASE'!H98="","",'[1]BASE'!H98)</f>
        <v>C</v>
      </c>
      <c r="I97" s="473">
        <f>IF('[1]BASE'!FX98="","",'[1]BASE'!FX98)</f>
      </c>
      <c r="J97" s="473">
        <f>IF('[1]BASE'!FY98="","",'[1]BASE'!FY98)</f>
      </c>
      <c r="K97" s="473">
        <f>IF('[1]BASE'!FZ98="","",'[1]BASE'!FZ98)</f>
      </c>
      <c r="L97" s="473">
        <f>IF('[1]BASE'!GA98="","",'[1]BASE'!GA98)</f>
      </c>
      <c r="M97" s="473">
        <f>IF('[1]BASE'!GB98="","",'[1]BASE'!GB98)</f>
      </c>
      <c r="N97" s="473">
        <f>IF('[1]BASE'!GC98="","",'[1]BASE'!GC98)</f>
      </c>
      <c r="O97" s="473">
        <f>IF('[1]BASE'!GD98="","",'[1]BASE'!GD98)</f>
      </c>
      <c r="P97" s="473">
        <f>IF('[1]BASE'!GE98="","",'[1]BASE'!GE98)</f>
      </c>
      <c r="Q97" s="473">
        <f>IF('[1]BASE'!GF98="","",'[1]BASE'!GF98)</f>
      </c>
      <c r="R97" s="473">
        <f>IF('[1]BASE'!GG98="","",'[1]BASE'!GG98)</f>
      </c>
      <c r="S97" s="473">
        <f>IF('[1]BASE'!GH98="","",'[1]BASE'!GH98)</f>
        <v>1</v>
      </c>
      <c r="T97" s="473">
        <f>IF('[1]BASE'!GI98="","",'[1]BASE'!GI98)</f>
      </c>
      <c r="U97" s="471"/>
      <c r="V97" s="468"/>
    </row>
    <row r="98" spans="2:22" s="462" customFormat="1" ht="19.5" customHeight="1">
      <c r="B98" s="463"/>
      <c r="C98" s="469">
        <f>IF('[1]BASE'!C99="","",'[1]BASE'!C99)</f>
        <v>83</v>
      </c>
      <c r="D98" s="469">
        <f>IF('[1]BASE'!D99="","",'[1]BASE'!D99)</f>
        <v>1402</v>
      </c>
      <c r="E98" s="469" t="str">
        <f>IF('[1]BASE'!E99="","",'[1]BASE'!E99)</f>
        <v>TRENQUE LAUQUEN - HENDERSON</v>
      </c>
      <c r="F98" s="469">
        <f>IF('[1]BASE'!F99="","",'[1]BASE'!F99)</f>
        <v>132</v>
      </c>
      <c r="G98" s="469">
        <f>IF('[1]BASE'!G99="","",'[1]BASE'!G99)</f>
        <v>105.4</v>
      </c>
      <c r="H98" s="469" t="str">
        <f>IF('[1]BASE'!H99="","",'[1]BASE'!H99)</f>
        <v>A</v>
      </c>
      <c r="I98" s="470">
        <f>IF('[1]BASE'!FX99="","",'[1]BASE'!FX99)</f>
      </c>
      <c r="J98" s="470">
        <f>IF('[1]BASE'!FY99="","",'[1]BASE'!FY99)</f>
      </c>
      <c r="K98" s="470">
        <f>IF('[1]BASE'!FZ99="","",'[1]BASE'!FZ99)</f>
        <v>1</v>
      </c>
      <c r="L98" s="470">
        <f>IF('[1]BASE'!GA99="","",'[1]BASE'!GA99)</f>
      </c>
      <c r="M98" s="470">
        <f>IF('[1]BASE'!GB99="","",'[1]BASE'!GB99)</f>
      </c>
      <c r="N98" s="470">
        <f>IF('[1]BASE'!GC99="","",'[1]BASE'!GC99)</f>
      </c>
      <c r="O98" s="470">
        <f>IF('[1]BASE'!GD99="","",'[1]BASE'!GD99)</f>
      </c>
      <c r="P98" s="470">
        <f>IF('[1]BASE'!GE99="","",'[1]BASE'!GE99)</f>
      </c>
      <c r="Q98" s="470">
        <f>IF('[1]BASE'!GF99="","",'[1]BASE'!GF99)</f>
      </c>
      <c r="R98" s="470">
        <f>IF('[1]BASE'!GG99="","",'[1]BASE'!GG99)</f>
      </c>
      <c r="S98" s="470">
        <f>IF('[1]BASE'!GH99="","",'[1]BASE'!GH99)</f>
      </c>
      <c r="T98" s="470">
        <f>IF('[1]BASE'!GI99="","",'[1]BASE'!GI99)</f>
      </c>
      <c r="U98" s="471"/>
      <c r="V98" s="468"/>
    </row>
    <row r="99" spans="2:22" s="462" customFormat="1" ht="19.5" customHeight="1">
      <c r="B99" s="463"/>
      <c r="C99" s="472">
        <f>IF('[1]BASE'!C100="","",'[1]BASE'!C100)</f>
        <v>84</v>
      </c>
      <c r="D99" s="472">
        <f>IF('[1]BASE'!D100="","",'[1]BASE'!D100)</f>
        <v>1382</v>
      </c>
      <c r="E99" s="472" t="str">
        <f>IF('[1]BASE'!E100="","",'[1]BASE'!E100)</f>
        <v>URBANA SAN NICOLÁS - SAN NICOLAS</v>
      </c>
      <c r="F99" s="472">
        <f>IF('[1]BASE'!F100="","",'[1]BASE'!F100)</f>
        <v>132</v>
      </c>
      <c r="G99" s="472">
        <f>IF('[1]BASE'!G100="","",'[1]BASE'!G100)</f>
        <v>6.5</v>
      </c>
      <c r="H99" s="472" t="str">
        <f>IF('[1]BASE'!H100="","",'[1]BASE'!H100)</f>
        <v>C</v>
      </c>
      <c r="I99" s="473">
        <f>IF('[1]BASE'!FX100="","",'[1]BASE'!FX100)</f>
      </c>
      <c r="J99" s="473">
        <f>IF('[1]BASE'!FY100="","",'[1]BASE'!FY100)</f>
      </c>
      <c r="K99" s="473">
        <f>IF('[1]BASE'!FZ100="","",'[1]BASE'!FZ100)</f>
      </c>
      <c r="L99" s="473">
        <f>IF('[1]BASE'!GA100="","",'[1]BASE'!GA100)</f>
      </c>
      <c r="M99" s="473">
        <f>IF('[1]BASE'!GB100="","",'[1]BASE'!GB100)</f>
      </c>
      <c r="N99" s="473">
        <f>IF('[1]BASE'!GC100="","",'[1]BASE'!GC100)</f>
      </c>
      <c r="O99" s="473">
        <f>IF('[1]BASE'!GD100="","",'[1]BASE'!GD100)</f>
      </c>
      <c r="P99" s="473">
        <f>IF('[1]BASE'!GE100="","",'[1]BASE'!GE100)</f>
      </c>
      <c r="Q99" s="473">
        <f>IF('[1]BASE'!GF100="","",'[1]BASE'!GF100)</f>
      </c>
      <c r="R99" s="473">
        <f>IF('[1]BASE'!GG100="","",'[1]BASE'!GG100)</f>
      </c>
      <c r="S99" s="473">
        <f>IF('[1]BASE'!GH100="","",'[1]BASE'!GH100)</f>
      </c>
      <c r="T99" s="473">
        <f>IF('[1]BASE'!GI100="","",'[1]BASE'!GI100)</f>
      </c>
      <c r="U99" s="471"/>
      <c r="V99" s="468"/>
    </row>
    <row r="100" spans="2:22" s="462" customFormat="1" ht="19.5" customHeight="1">
      <c r="B100" s="463"/>
      <c r="C100" s="469">
        <f>IF('[1]BASE'!C101="","",'[1]BASE'!C101)</f>
        <v>85</v>
      </c>
      <c r="D100" s="469">
        <f>IF('[1]BASE'!D101="","",'[1]BASE'!D101)</f>
        <v>1547</v>
      </c>
      <c r="E100" s="469" t="str">
        <f>IF('[1]BASE'!E101="","",'[1]BASE'!E101)</f>
        <v>URBANA BB - C. PIEDRABUENA</v>
      </c>
      <c r="F100" s="469">
        <f>IF('[1]BASE'!F101="","",'[1]BASE'!F101)</f>
        <v>132</v>
      </c>
      <c r="G100" s="469">
        <f>IF('[1]BASE'!G101="","",'[1]BASE'!G101)</f>
        <v>1.9</v>
      </c>
      <c r="H100" s="469" t="str">
        <f>IF('[1]BASE'!H101="","",'[1]BASE'!H101)</f>
        <v>C</v>
      </c>
      <c r="I100" s="470">
        <f>IF('[1]BASE'!FX101="","",'[1]BASE'!FX101)</f>
      </c>
      <c r="J100" s="470">
        <f>IF('[1]BASE'!FY101="","",'[1]BASE'!FY101)</f>
      </c>
      <c r="K100" s="470">
        <f>IF('[1]BASE'!FZ101="","",'[1]BASE'!FZ101)</f>
      </c>
      <c r="L100" s="470">
        <f>IF('[1]BASE'!GA101="","",'[1]BASE'!GA101)</f>
      </c>
      <c r="M100" s="470">
        <f>IF('[1]BASE'!GB101="","",'[1]BASE'!GB101)</f>
      </c>
      <c r="N100" s="470">
        <f>IF('[1]BASE'!GC101="","",'[1]BASE'!GC101)</f>
      </c>
      <c r="O100" s="470">
        <f>IF('[1]BASE'!GD101="","",'[1]BASE'!GD101)</f>
      </c>
      <c r="P100" s="470">
        <f>IF('[1]BASE'!GE101="","",'[1]BASE'!GE101)</f>
      </c>
      <c r="Q100" s="470">
        <f>IF('[1]BASE'!GF101="","",'[1]BASE'!GF101)</f>
      </c>
      <c r="R100" s="470">
        <f>IF('[1]BASE'!GG101="","",'[1]BASE'!GG101)</f>
      </c>
      <c r="S100" s="470">
        <f>IF('[1]BASE'!GH101="","",'[1]BASE'!GH101)</f>
      </c>
      <c r="T100" s="470">
        <f>IF('[1]BASE'!GI101="","",'[1]BASE'!GI101)</f>
      </c>
      <c r="U100" s="471"/>
      <c r="V100" s="468"/>
    </row>
    <row r="101" spans="2:22" s="462" customFormat="1" ht="19.5" customHeight="1">
      <c r="B101" s="463"/>
      <c r="C101" s="472">
        <f>IF('[1]BASE'!C102="","",'[1]BASE'!C102)</f>
        <v>86</v>
      </c>
      <c r="D101" s="472">
        <f>IF('[1]BASE'!D102="","",'[1]BASE'!D102)</f>
        <v>1445</v>
      </c>
      <c r="E101" s="472" t="str">
        <f>IF('[1]BASE'!E102="","",'[1]BASE'!E102)</f>
        <v>VILLA GESELL - GRAL. MADARIAGA</v>
      </c>
      <c r="F101" s="472">
        <f>IF('[1]BASE'!F102="","",'[1]BASE'!F102)</f>
        <v>132</v>
      </c>
      <c r="G101" s="472">
        <f>IF('[1]BASE'!G102="","",'[1]BASE'!G102)</f>
        <v>35</v>
      </c>
      <c r="H101" s="472" t="str">
        <f>IF('[1]BASE'!H102="","",'[1]BASE'!H102)</f>
        <v>C</v>
      </c>
      <c r="I101" s="473">
        <f>IF('[1]BASE'!FX102="","",'[1]BASE'!FX102)</f>
      </c>
      <c r="J101" s="473">
        <f>IF('[1]BASE'!FY102="","",'[1]BASE'!FY102)</f>
      </c>
      <c r="K101" s="473">
        <f>IF('[1]BASE'!FZ102="","",'[1]BASE'!FZ102)</f>
      </c>
      <c r="L101" s="473">
        <f>IF('[1]BASE'!GA102="","",'[1]BASE'!GA102)</f>
      </c>
      <c r="M101" s="473">
        <f>IF('[1]BASE'!GB102="","",'[1]BASE'!GB102)</f>
      </c>
      <c r="N101" s="473">
        <f>IF('[1]BASE'!GC102="","",'[1]BASE'!GC102)</f>
      </c>
      <c r="O101" s="473">
        <f>IF('[1]BASE'!GD102="","",'[1]BASE'!GD102)</f>
        <v>1</v>
      </c>
      <c r="P101" s="473">
        <f>IF('[1]BASE'!GE102="","",'[1]BASE'!GE102)</f>
      </c>
      <c r="Q101" s="473">
        <f>IF('[1]BASE'!GF102="","",'[1]BASE'!GF102)</f>
      </c>
      <c r="R101" s="473">
        <f>IF('[1]BASE'!GG102="","",'[1]BASE'!GG102)</f>
        <v>1</v>
      </c>
      <c r="S101" s="473">
        <f>IF('[1]BASE'!GH102="","",'[1]BASE'!GH102)</f>
      </c>
      <c r="T101" s="473">
        <f>IF('[1]BASE'!GI102="","",'[1]BASE'!GI102)</f>
      </c>
      <c r="U101" s="471"/>
      <c r="V101" s="468"/>
    </row>
    <row r="102" spans="2:22" s="462" customFormat="1" ht="19.5" customHeight="1">
      <c r="B102" s="463"/>
      <c r="C102" s="469">
        <f>IF('[1]BASE'!C103="","",'[1]BASE'!C103)</f>
        <v>87</v>
      </c>
      <c r="D102" s="469">
        <f>IF('[1]BASE'!D103="","",'[1]BASE'!D103)</f>
        <v>2715</v>
      </c>
      <c r="E102" s="469" t="str">
        <f>IF('[1]BASE'!E103="","",'[1]BASE'!E103)</f>
        <v>VILLA LIA "T" - ANTONIO DE ARECO</v>
      </c>
      <c r="F102" s="469">
        <f>IF('[1]BASE'!F103="","",'[1]BASE'!F103)</f>
        <v>132</v>
      </c>
      <c r="G102" s="469">
        <f>IF('[1]BASE'!G103="","",'[1]BASE'!G103)</f>
        <v>18.4</v>
      </c>
      <c r="H102" s="469" t="str">
        <f>IF('[1]BASE'!H103="","",'[1]BASE'!H103)</f>
        <v>C</v>
      </c>
      <c r="I102" s="470">
        <f>IF('[1]BASE'!FX103="","",'[1]BASE'!FX103)</f>
      </c>
      <c r="J102" s="470">
        <f>IF('[1]BASE'!FY103="","",'[1]BASE'!FY103)</f>
      </c>
      <c r="K102" s="470">
        <f>IF('[1]BASE'!FZ103="","",'[1]BASE'!FZ103)</f>
      </c>
      <c r="L102" s="470">
        <f>IF('[1]BASE'!GA103="","",'[1]BASE'!GA103)</f>
      </c>
      <c r="M102" s="470">
        <f>IF('[1]BASE'!GB103="","",'[1]BASE'!GB103)</f>
      </c>
      <c r="N102" s="470">
        <f>IF('[1]BASE'!GC103="","",'[1]BASE'!GC103)</f>
      </c>
      <c r="O102" s="470">
        <f>IF('[1]BASE'!GD103="","",'[1]BASE'!GD103)</f>
      </c>
      <c r="P102" s="470">
        <f>IF('[1]BASE'!GE103="","",'[1]BASE'!GE103)</f>
      </c>
      <c r="Q102" s="470">
        <f>IF('[1]BASE'!GF103="","",'[1]BASE'!GF103)</f>
      </c>
      <c r="R102" s="470">
        <f>IF('[1]BASE'!GG103="","",'[1]BASE'!GG103)</f>
      </c>
      <c r="S102" s="470">
        <f>IF('[1]BASE'!GH103="","",'[1]BASE'!GH103)</f>
      </c>
      <c r="T102" s="470">
        <f>IF('[1]BASE'!GI103="","",'[1]BASE'!GI103)</f>
      </c>
      <c r="U102" s="471"/>
      <c r="V102" s="468"/>
    </row>
    <row r="103" spans="2:22" s="462" customFormat="1" ht="19.5" customHeight="1">
      <c r="B103" s="463"/>
      <c r="C103" s="472">
        <f>IF('[1]BASE'!C104="","",'[1]BASE'!C104)</f>
        <v>88</v>
      </c>
      <c r="D103" s="472">
        <f>IF('[1]BASE'!D104="","",'[1]BASE'!D104)</f>
        <v>2714</v>
      </c>
      <c r="E103" s="472" t="str">
        <f>IF('[1]BASE'!E104="","",'[1]BASE'!E104)</f>
        <v>VILLA LIA "T" - NUEVA CAMPANA</v>
      </c>
      <c r="F103" s="472">
        <f>IF('[1]BASE'!F104="","",'[1]BASE'!F104)</f>
        <v>132</v>
      </c>
      <c r="G103" s="472">
        <f>IF('[1]BASE'!G104="","",'[1]BASE'!G104)</f>
        <v>35</v>
      </c>
      <c r="H103" s="472" t="str">
        <f>IF('[1]BASE'!H104="","",'[1]BASE'!H104)</f>
        <v>C</v>
      </c>
      <c r="I103" s="473">
        <f>IF('[1]BASE'!FX104="","",'[1]BASE'!FX104)</f>
      </c>
      <c r="J103" s="473">
        <f>IF('[1]BASE'!FY104="","",'[1]BASE'!FY104)</f>
      </c>
      <c r="K103" s="473">
        <f>IF('[1]BASE'!FZ104="","",'[1]BASE'!FZ104)</f>
      </c>
      <c r="L103" s="473">
        <f>IF('[1]BASE'!GA104="","",'[1]BASE'!GA104)</f>
      </c>
      <c r="M103" s="473">
        <f>IF('[1]BASE'!GB104="","",'[1]BASE'!GB104)</f>
      </c>
      <c r="N103" s="473">
        <f>IF('[1]BASE'!GC104="","",'[1]BASE'!GC104)</f>
      </c>
      <c r="O103" s="473">
        <f>IF('[1]BASE'!GD104="","",'[1]BASE'!GD104)</f>
      </c>
      <c r="P103" s="473">
        <f>IF('[1]BASE'!GE104="","",'[1]BASE'!GE104)</f>
      </c>
      <c r="Q103" s="473">
        <f>IF('[1]BASE'!GF104="","",'[1]BASE'!GF104)</f>
      </c>
      <c r="R103" s="473">
        <f>IF('[1]BASE'!GG104="","",'[1]BASE'!GG104)</f>
      </c>
      <c r="S103" s="473">
        <f>IF('[1]BASE'!GH104="","",'[1]BASE'!GH104)</f>
      </c>
      <c r="T103" s="473">
        <f>IF('[1]BASE'!GI104="","",'[1]BASE'!GI104)</f>
      </c>
      <c r="U103" s="471"/>
      <c r="V103" s="468"/>
    </row>
    <row r="104" spans="2:22" s="462" customFormat="1" ht="19.5" customHeight="1">
      <c r="B104" s="463"/>
      <c r="C104" s="469">
        <f>IF('[1]BASE'!C105="","",'[1]BASE'!C105)</f>
        <v>89</v>
      </c>
      <c r="D104" s="469">
        <f>IF('[1]BASE'!D105="","",'[1]BASE'!D105)</f>
        <v>2713</v>
      </c>
      <c r="E104" s="469" t="str">
        <f>IF('[1]BASE'!E105="","",'[1]BASE'!E105)</f>
        <v>VILLA LIA "T" - VILLA LIA</v>
      </c>
      <c r="F104" s="469">
        <f>IF('[1]BASE'!F105="","",'[1]BASE'!F105)</f>
        <v>132</v>
      </c>
      <c r="G104" s="469">
        <f>IF('[1]BASE'!G105="","",'[1]BASE'!G105)</f>
        <v>8</v>
      </c>
      <c r="H104" s="469" t="str">
        <f>IF('[1]BASE'!H105="","",'[1]BASE'!H105)</f>
        <v>C</v>
      </c>
      <c r="I104" s="470">
        <f>IF('[1]BASE'!FX105="","",'[1]BASE'!FX105)</f>
      </c>
      <c r="J104" s="470">
        <f>IF('[1]BASE'!FY105="","",'[1]BASE'!FY105)</f>
      </c>
      <c r="K104" s="470">
        <f>IF('[1]BASE'!FZ105="","",'[1]BASE'!FZ105)</f>
      </c>
      <c r="L104" s="470">
        <f>IF('[1]BASE'!GA105="","",'[1]BASE'!GA105)</f>
      </c>
      <c r="M104" s="470">
        <f>IF('[1]BASE'!GB105="","",'[1]BASE'!GB105)</f>
      </c>
      <c r="N104" s="470">
        <f>IF('[1]BASE'!GC105="","",'[1]BASE'!GC105)</f>
      </c>
      <c r="O104" s="470">
        <f>IF('[1]BASE'!GD105="","",'[1]BASE'!GD105)</f>
      </c>
      <c r="P104" s="470">
        <f>IF('[1]BASE'!GE105="","",'[1]BASE'!GE105)</f>
      </c>
      <c r="Q104" s="470">
        <f>IF('[1]BASE'!GF105="","",'[1]BASE'!GF105)</f>
      </c>
      <c r="R104" s="470">
        <f>IF('[1]BASE'!GG105="","",'[1]BASE'!GG105)</f>
      </c>
      <c r="S104" s="470">
        <f>IF('[1]BASE'!GH105="","",'[1]BASE'!GH105)</f>
      </c>
      <c r="T104" s="470">
        <f>IF('[1]BASE'!GI105="","",'[1]BASE'!GI105)</f>
      </c>
      <c r="U104" s="471"/>
      <c r="V104" s="468"/>
    </row>
    <row r="105" spans="2:22" s="462" customFormat="1" ht="19.5" customHeight="1">
      <c r="B105" s="463"/>
      <c r="C105" s="472">
        <f>IF('[1]BASE'!C106="","",'[1]BASE'!C106)</f>
        <v>90</v>
      </c>
      <c r="D105" s="472">
        <f>IF('[1]BASE'!D106="","",'[1]BASE'!D106)</f>
        <v>1424</v>
      </c>
      <c r="E105" s="472" t="str">
        <f>IF('[1]BASE'!E106="","",'[1]BASE'!E106)</f>
        <v>ZARATE - ATUCHA I</v>
      </c>
      <c r="F105" s="472">
        <f>IF('[1]BASE'!F106="","",'[1]BASE'!F106)</f>
        <v>132</v>
      </c>
      <c r="G105" s="472">
        <f>IF('[1]BASE'!G106="","",'[1]BASE'!G106)</f>
        <v>22.1</v>
      </c>
      <c r="H105" s="472" t="str">
        <f>IF('[1]BASE'!H106="","",'[1]BASE'!H106)</f>
        <v>C</v>
      </c>
      <c r="I105" s="473">
        <f>IF('[1]BASE'!FX106="","",'[1]BASE'!FX106)</f>
      </c>
      <c r="J105" s="473">
        <f>IF('[1]BASE'!FY106="","",'[1]BASE'!FY106)</f>
      </c>
      <c r="K105" s="473">
        <f>IF('[1]BASE'!FZ106="","",'[1]BASE'!FZ106)</f>
      </c>
      <c r="L105" s="473">
        <f>IF('[1]BASE'!GA106="","",'[1]BASE'!GA106)</f>
      </c>
      <c r="M105" s="473">
        <f>IF('[1]BASE'!GB106="","",'[1]BASE'!GB106)</f>
      </c>
      <c r="N105" s="473">
        <f>IF('[1]BASE'!GC106="","",'[1]BASE'!GC106)</f>
      </c>
      <c r="O105" s="473">
        <f>IF('[1]BASE'!GD106="","",'[1]BASE'!GD106)</f>
      </c>
      <c r="P105" s="473">
        <f>IF('[1]BASE'!GE106="","",'[1]BASE'!GE106)</f>
      </c>
      <c r="Q105" s="473">
        <f>IF('[1]BASE'!GF106="","",'[1]BASE'!GF106)</f>
      </c>
      <c r="R105" s="473">
        <f>IF('[1]BASE'!GG106="","",'[1]BASE'!GG106)</f>
      </c>
      <c r="S105" s="473">
        <f>IF('[1]BASE'!GH106="","",'[1]BASE'!GH106)</f>
      </c>
      <c r="T105" s="473">
        <f>IF('[1]BASE'!GI106="","",'[1]BASE'!GI106)</f>
      </c>
      <c r="U105" s="471"/>
      <c r="V105" s="468"/>
    </row>
    <row r="106" spans="2:22" s="462" customFormat="1" ht="19.5" customHeight="1" hidden="1">
      <c r="B106" s="463"/>
      <c r="C106" s="469">
        <f>IF('[1]BASE'!C107="","",'[1]BASE'!C107)</f>
        <v>91</v>
      </c>
      <c r="D106" s="469">
        <f>IF('[1]BASE'!D107="","",'[1]BASE'!D107)</f>
        <v>2955</v>
      </c>
      <c r="E106" s="469" t="str">
        <f>IF('[1]BASE'!E107="","",'[1]BASE'!E107)</f>
        <v>ZARATE - EASTMAN T</v>
      </c>
      <c r="F106" s="469">
        <f>IF('[1]BASE'!F107="","",'[1]BASE'!F107)</f>
        <v>132</v>
      </c>
      <c r="G106" s="469">
        <f>IF('[1]BASE'!G107="","",'[1]BASE'!G107)</f>
        <v>11</v>
      </c>
      <c r="H106" s="469" t="str">
        <f>IF('[1]BASE'!H107="","",'[1]BASE'!H107)</f>
        <v>C</v>
      </c>
      <c r="I106" s="470" t="str">
        <f>IF('[1]BASE'!FX107="","",'[1]BASE'!FX107)</f>
        <v>XXXX</v>
      </c>
      <c r="J106" s="470" t="str">
        <f>IF('[1]BASE'!FY107="","",'[1]BASE'!FY107)</f>
        <v>XXXX</v>
      </c>
      <c r="K106" s="470" t="str">
        <f>IF('[1]BASE'!FZ107="","",'[1]BASE'!FZ107)</f>
        <v>XXXX</v>
      </c>
      <c r="L106" s="470" t="str">
        <f>IF('[1]BASE'!GA107="","",'[1]BASE'!GA107)</f>
        <v>XXXX</v>
      </c>
      <c r="M106" s="470" t="str">
        <f>IF('[1]BASE'!GB107="","",'[1]BASE'!GB107)</f>
        <v>XXXX</v>
      </c>
      <c r="N106" s="470" t="str">
        <f>IF('[1]BASE'!GC107="","",'[1]BASE'!GC107)</f>
        <v>XXXX</v>
      </c>
      <c r="O106" s="470" t="str">
        <f>IF('[1]BASE'!GD107="","",'[1]BASE'!GD107)</f>
        <v>XXXX</v>
      </c>
      <c r="P106" s="470" t="str">
        <f>IF('[1]BASE'!GE107="","",'[1]BASE'!GE107)</f>
        <v>XXXX</v>
      </c>
      <c r="Q106" s="470" t="str">
        <f>IF('[1]BASE'!GF107="","",'[1]BASE'!GF107)</f>
        <v>XXXX</v>
      </c>
      <c r="R106" s="470" t="str">
        <f>IF('[1]BASE'!GG107="","",'[1]BASE'!GG107)</f>
        <v>XXXX</v>
      </c>
      <c r="S106" s="470" t="str">
        <f>IF('[1]BASE'!GH107="","",'[1]BASE'!GH107)</f>
        <v>XXXX</v>
      </c>
      <c r="T106" s="470" t="str">
        <f>IF('[1]BASE'!GI107="","",'[1]BASE'!GI107)</f>
        <v>XXXX</v>
      </c>
      <c r="U106" s="471"/>
      <c r="V106" s="468"/>
    </row>
    <row r="107" spans="2:22" s="462" customFormat="1" ht="19.5" customHeight="1" hidden="1">
      <c r="B107" s="463"/>
      <c r="C107" s="472">
        <f>IF('[1]BASE'!C108="","",'[1]BASE'!C108)</f>
        <v>92</v>
      </c>
      <c r="D107" s="472">
        <f>IF('[1]BASE'!D108="","",'[1]BASE'!D108)</f>
        <v>1423</v>
      </c>
      <c r="E107" s="472" t="str">
        <f>IF('[1]BASE'!E108="","",'[1]BASE'!E108)</f>
        <v>ZARATE - MATHEU</v>
      </c>
      <c r="F107" s="472">
        <f>IF('[1]BASE'!F108="","",'[1]BASE'!F108)</f>
        <v>132</v>
      </c>
      <c r="G107" s="472">
        <f>IF('[1]BASE'!G108="","",'[1]BASE'!G108)</f>
        <v>37.7</v>
      </c>
      <c r="H107" s="472" t="str">
        <f>IF('[1]BASE'!H108="","",'[1]BASE'!H108)</f>
        <v>C</v>
      </c>
      <c r="I107" s="473" t="str">
        <f>IF('[1]BASE'!FX108="","",'[1]BASE'!FX108)</f>
        <v>XXXX</v>
      </c>
      <c r="J107" s="473" t="str">
        <f>IF('[1]BASE'!FY108="","",'[1]BASE'!FY108)</f>
        <v>XXXX</v>
      </c>
      <c r="K107" s="473" t="str">
        <f>IF('[1]BASE'!FZ108="","",'[1]BASE'!FZ108)</f>
        <v>XXXX</v>
      </c>
      <c r="L107" s="473" t="str">
        <f>IF('[1]BASE'!GA108="","",'[1]BASE'!GA108)</f>
        <v>XXXX</v>
      </c>
      <c r="M107" s="473" t="str">
        <f>IF('[1]BASE'!GB108="","",'[1]BASE'!GB108)</f>
        <v>XXXX</v>
      </c>
      <c r="N107" s="473" t="str">
        <f>IF('[1]BASE'!GC108="","",'[1]BASE'!GC108)</f>
        <v>XXXX</v>
      </c>
      <c r="O107" s="473" t="str">
        <f>IF('[1]BASE'!GD108="","",'[1]BASE'!GD108)</f>
        <v>XXXX</v>
      </c>
      <c r="P107" s="473" t="str">
        <f>IF('[1]BASE'!GE108="","",'[1]BASE'!GE108)</f>
        <v>XXXX</v>
      </c>
      <c r="Q107" s="473" t="str">
        <f>IF('[1]BASE'!GF108="","",'[1]BASE'!GF108)</f>
        <v>XXXX</v>
      </c>
      <c r="R107" s="473" t="str">
        <f>IF('[1]BASE'!GG108="","",'[1]BASE'!GG108)</f>
        <v>XXXX</v>
      </c>
      <c r="S107" s="473" t="str">
        <f>IF('[1]BASE'!GH108="","",'[1]BASE'!GH108)</f>
        <v>XXXX</v>
      </c>
      <c r="T107" s="473" t="str">
        <f>IF('[1]BASE'!GI108="","",'[1]BASE'!GI108)</f>
        <v>XXXX</v>
      </c>
      <c r="U107" s="471"/>
      <c r="V107" s="468"/>
    </row>
    <row r="108" spans="2:22" s="462" customFormat="1" ht="19.5" customHeight="1" hidden="1">
      <c r="B108" s="463"/>
      <c r="C108" s="469">
        <f>IF('[1]BASE'!C109="","",'[1]BASE'!C109)</f>
        <v>93</v>
      </c>
      <c r="D108" s="469">
        <f>IF('[1]BASE'!D109="","",'[1]BASE'!D109)</f>
        <v>1434</v>
      </c>
      <c r="E108" s="469" t="str">
        <f>IF('[1]BASE'!E109="","",'[1]BASE'!E109)</f>
        <v>9 DE JULIO 66 - BRAGADO</v>
      </c>
      <c r="F108" s="469">
        <f>IF('[1]BASE'!F109="","",'[1]BASE'!F109)</f>
        <v>66</v>
      </c>
      <c r="G108" s="469">
        <f>IF('[1]BASE'!G109="","",'[1]BASE'!G109)</f>
        <v>60.94</v>
      </c>
      <c r="H108" s="469" t="str">
        <f>IF('[1]BASE'!H109="","",'[1]BASE'!H109)</f>
        <v>C</v>
      </c>
      <c r="I108" s="470" t="str">
        <f>IF('[1]BASE'!FX109="","",'[1]BASE'!FX109)</f>
        <v>XXXX</v>
      </c>
      <c r="J108" s="470" t="str">
        <f>IF('[1]BASE'!FY109="","",'[1]BASE'!FY109)</f>
        <v>XXXX</v>
      </c>
      <c r="K108" s="470" t="str">
        <f>IF('[1]BASE'!FZ109="","",'[1]BASE'!FZ109)</f>
        <v>XXXX</v>
      </c>
      <c r="L108" s="470" t="str">
        <f>IF('[1]BASE'!GA109="","",'[1]BASE'!GA109)</f>
        <v>XXXX</v>
      </c>
      <c r="M108" s="470" t="str">
        <f>IF('[1]BASE'!GB109="","",'[1]BASE'!GB109)</f>
        <v>XXXX</v>
      </c>
      <c r="N108" s="470" t="str">
        <f>IF('[1]BASE'!GC109="","",'[1]BASE'!GC109)</f>
        <v>XXXX</v>
      </c>
      <c r="O108" s="470" t="str">
        <f>IF('[1]BASE'!GD109="","",'[1]BASE'!GD109)</f>
        <v>XXXX</v>
      </c>
      <c r="P108" s="470" t="str">
        <f>IF('[1]BASE'!GE109="","",'[1]BASE'!GE109)</f>
        <v>XXXX</v>
      </c>
      <c r="Q108" s="470" t="str">
        <f>IF('[1]BASE'!GF109="","",'[1]BASE'!GF109)</f>
        <v>XXXX</v>
      </c>
      <c r="R108" s="470" t="str">
        <f>IF('[1]BASE'!GG109="","",'[1]BASE'!GG109)</f>
        <v>XXXX</v>
      </c>
      <c r="S108" s="470" t="str">
        <f>IF('[1]BASE'!GH109="","",'[1]BASE'!GH109)</f>
        <v>XXXX</v>
      </c>
      <c r="T108" s="470" t="str">
        <f>IF('[1]BASE'!GI109="","",'[1]BASE'!GI109)</f>
        <v>XXXX</v>
      </c>
      <c r="U108" s="471"/>
      <c r="V108" s="468"/>
    </row>
    <row r="109" spans="2:22" s="462" customFormat="1" ht="19.5" customHeight="1" hidden="1">
      <c r="B109" s="463"/>
      <c r="C109" s="472">
        <f>IF('[1]BASE'!C110="","",'[1]BASE'!C110)</f>
        <v>94</v>
      </c>
      <c r="D109" s="472" t="str">
        <f>IF('[1]BASE'!D110="","",'[1]BASE'!D110)</f>
        <v>CE-000</v>
      </c>
      <c r="E109" s="472" t="str">
        <f>IF('[1]BASE'!E110="","",'[1]BASE'!E110)</f>
        <v>CAP. SARMIENTO - ANTONIO DE ARECO - LUJAN</v>
      </c>
      <c r="F109" s="472">
        <f>IF('[1]BASE'!F110="","",'[1]BASE'!F110)</f>
        <v>66</v>
      </c>
      <c r="G109" s="472">
        <f>IF('[1]BASE'!G110="","",'[1]BASE'!G110)</f>
        <v>81.3</v>
      </c>
      <c r="H109" s="472" t="str">
        <f>IF('[1]BASE'!H110="","",'[1]BASE'!H110)</f>
        <v>C</v>
      </c>
      <c r="I109" s="473" t="str">
        <f>IF('[1]BASE'!FX110="","",'[1]BASE'!FX110)</f>
        <v>XXXX</v>
      </c>
      <c r="J109" s="473" t="str">
        <f>IF('[1]BASE'!FY110="","",'[1]BASE'!FY110)</f>
        <v>XXXX</v>
      </c>
      <c r="K109" s="473" t="str">
        <f>IF('[1]BASE'!FZ110="","",'[1]BASE'!FZ110)</f>
        <v>XXXX</v>
      </c>
      <c r="L109" s="473" t="str">
        <f>IF('[1]BASE'!GA110="","",'[1]BASE'!GA110)</f>
        <v>XXXX</v>
      </c>
      <c r="M109" s="473" t="str">
        <f>IF('[1]BASE'!GB110="","",'[1]BASE'!GB110)</f>
        <v>XXXX</v>
      </c>
      <c r="N109" s="473" t="str">
        <f>IF('[1]BASE'!GC110="","",'[1]BASE'!GC110)</f>
        <v>XXXX</v>
      </c>
      <c r="O109" s="473" t="str">
        <f>IF('[1]BASE'!GD110="","",'[1]BASE'!GD110)</f>
        <v>XXXX</v>
      </c>
      <c r="P109" s="473" t="str">
        <f>IF('[1]BASE'!GE110="","",'[1]BASE'!GE110)</f>
        <v>XXXX</v>
      </c>
      <c r="Q109" s="473" t="str">
        <f>IF('[1]BASE'!GF110="","",'[1]BASE'!GF110)</f>
        <v>XXXX</v>
      </c>
      <c r="R109" s="473" t="str">
        <f>IF('[1]BASE'!GG110="","",'[1]BASE'!GG110)</f>
        <v>XXXX</v>
      </c>
      <c r="S109" s="473" t="str">
        <f>IF('[1]BASE'!GH110="","",'[1]BASE'!GH110)</f>
        <v>XXXX</v>
      </c>
      <c r="T109" s="473" t="str">
        <f>IF('[1]BASE'!GI110="","",'[1]BASE'!GI110)</f>
        <v>XXXX</v>
      </c>
      <c r="U109" s="471"/>
      <c r="V109" s="468"/>
    </row>
    <row r="110" spans="2:22" s="462" customFormat="1" ht="19.5" customHeight="1">
      <c r="B110" s="463"/>
      <c r="C110" s="469">
        <f>IF('[1]BASE'!C111="","",'[1]BASE'!C111)</f>
        <v>95</v>
      </c>
      <c r="D110" s="469">
        <f>IF('[1]BASE'!D111="","",'[1]BASE'!D111)</f>
        <v>1421</v>
      </c>
      <c r="E110" s="469" t="str">
        <f>IF('[1]BASE'!E111="","",'[1]BASE'!E111)</f>
        <v>ARRECIFES - CAP. SARMIENTO</v>
      </c>
      <c r="F110" s="469">
        <f>IF('[1]BASE'!F111="","",'[1]BASE'!F111)</f>
        <v>66</v>
      </c>
      <c r="G110" s="469">
        <f>IF('[1]BASE'!G111="","",'[1]BASE'!G111)</f>
        <v>31.9</v>
      </c>
      <c r="H110" s="469" t="str">
        <f>IF('[1]BASE'!H111="","",'[1]BASE'!H111)</f>
        <v>C</v>
      </c>
      <c r="I110" s="470">
        <f>IF('[1]BASE'!FX111="","",'[1]BASE'!FX111)</f>
      </c>
      <c r="J110" s="470">
        <f>IF('[1]BASE'!FY111="","",'[1]BASE'!FY111)</f>
      </c>
      <c r="K110" s="470">
        <f>IF('[1]BASE'!FZ111="","",'[1]BASE'!FZ111)</f>
      </c>
      <c r="L110" s="470">
        <f>IF('[1]BASE'!GA111="","",'[1]BASE'!GA111)</f>
        <v>1</v>
      </c>
      <c r="M110" s="470">
        <f>IF('[1]BASE'!GB111="","",'[1]BASE'!GB111)</f>
      </c>
      <c r="N110" s="470">
        <f>IF('[1]BASE'!GC111="","",'[1]BASE'!GC111)</f>
      </c>
      <c r="O110" s="470">
        <f>IF('[1]BASE'!GD111="","",'[1]BASE'!GD111)</f>
      </c>
      <c r="P110" s="470">
        <f>IF('[1]BASE'!GE111="","",'[1]BASE'!GE111)</f>
      </c>
      <c r="Q110" s="470">
        <f>IF('[1]BASE'!GF111="","",'[1]BASE'!GF111)</f>
      </c>
      <c r="R110" s="470">
        <f>IF('[1]BASE'!GG111="","",'[1]BASE'!GG111)</f>
      </c>
      <c r="S110" s="470">
        <f>IF('[1]BASE'!GH111="","",'[1]BASE'!GH111)</f>
      </c>
      <c r="T110" s="470">
        <f>IF('[1]BASE'!GI111="","",'[1]BASE'!GI111)</f>
        <v>2</v>
      </c>
      <c r="U110" s="471"/>
      <c r="V110" s="468"/>
    </row>
    <row r="111" spans="2:22" s="462" customFormat="1" ht="19.5" customHeight="1">
      <c r="B111" s="463"/>
      <c r="C111" s="472">
        <f>IF('[1]BASE'!C112="","",'[1]BASE'!C112)</f>
        <v>96</v>
      </c>
      <c r="D111" s="472">
        <f>IF('[1]BASE'!D112="","",'[1]BASE'!D112)</f>
        <v>1536</v>
      </c>
      <c r="E111" s="472" t="str">
        <f>IF('[1]BASE'!E112="","",'[1]BASE'!E112)</f>
        <v>CARLOS CASARES - 9 DE JULIO 66</v>
      </c>
      <c r="F111" s="472">
        <f>IF('[1]BASE'!F112="","",'[1]BASE'!F112)</f>
        <v>66</v>
      </c>
      <c r="G111" s="472">
        <f>IF('[1]BASE'!G112="","",'[1]BASE'!G112)</f>
        <v>46.8</v>
      </c>
      <c r="H111" s="472" t="str">
        <f>IF('[1]BASE'!H112="","",'[1]BASE'!H112)</f>
        <v>C</v>
      </c>
      <c r="I111" s="473">
        <f>IF('[1]BASE'!FX112="","",'[1]BASE'!FX112)</f>
      </c>
      <c r="J111" s="473">
        <f>IF('[1]BASE'!FY112="","",'[1]BASE'!FY112)</f>
      </c>
      <c r="K111" s="473">
        <f>IF('[1]BASE'!FZ112="","",'[1]BASE'!FZ112)</f>
      </c>
      <c r="L111" s="473">
        <f>IF('[1]BASE'!GA112="","",'[1]BASE'!GA112)</f>
      </c>
      <c r="M111" s="473">
        <f>IF('[1]BASE'!GB112="","",'[1]BASE'!GB112)</f>
      </c>
      <c r="N111" s="473">
        <f>IF('[1]BASE'!GC112="","",'[1]BASE'!GC112)</f>
      </c>
      <c r="O111" s="473">
        <f>IF('[1]BASE'!GD112="","",'[1]BASE'!GD112)</f>
      </c>
      <c r="P111" s="473">
        <f>IF('[1]BASE'!GE112="","",'[1]BASE'!GE112)</f>
      </c>
      <c r="Q111" s="473">
        <f>IF('[1]BASE'!GF112="","",'[1]BASE'!GF112)</f>
        <v>1</v>
      </c>
      <c r="R111" s="473">
        <f>IF('[1]BASE'!GG112="","",'[1]BASE'!GG112)</f>
      </c>
      <c r="S111" s="473">
        <f>IF('[1]BASE'!GH112="","",'[1]BASE'!GH112)</f>
        <v>1</v>
      </c>
      <c r="T111" s="473">
        <f>IF('[1]BASE'!GI112="","",'[1]BASE'!GI112)</f>
      </c>
      <c r="U111" s="471"/>
      <c r="V111" s="468"/>
    </row>
    <row r="112" spans="2:22" s="462" customFormat="1" ht="19.5" customHeight="1">
      <c r="B112" s="463"/>
      <c r="C112" s="469">
        <f>IF('[1]BASE'!C113="","",'[1]BASE'!C113)</f>
        <v>97</v>
      </c>
      <c r="D112" s="469">
        <f>IF('[1]BASE'!D113="","",'[1]BASE'!D113)</f>
        <v>1530</v>
      </c>
      <c r="E112" s="469" t="str">
        <f>IF('[1]BASE'!E113="","",'[1]BASE'!E113)</f>
        <v>PEHUAJO - CARLOS CASARES</v>
      </c>
      <c r="F112" s="469">
        <f>IF('[1]BASE'!F113="","",'[1]BASE'!F113)</f>
        <v>66</v>
      </c>
      <c r="G112" s="469">
        <f>IF('[1]BASE'!G113="","",'[1]BASE'!G113)</f>
        <v>53.1</v>
      </c>
      <c r="H112" s="469" t="str">
        <f>IF('[1]BASE'!H113="","",'[1]BASE'!H113)</f>
        <v>C</v>
      </c>
      <c r="I112" s="470">
        <f>IF('[1]BASE'!FX113="","",'[1]BASE'!FX113)</f>
      </c>
      <c r="J112" s="470">
        <f>IF('[1]BASE'!FY113="","",'[1]BASE'!FY113)</f>
      </c>
      <c r="K112" s="470">
        <f>IF('[1]BASE'!FZ113="","",'[1]BASE'!FZ113)</f>
      </c>
      <c r="L112" s="470">
        <f>IF('[1]BASE'!GA113="","",'[1]BASE'!GA113)</f>
      </c>
      <c r="M112" s="470">
        <f>IF('[1]BASE'!GB113="","",'[1]BASE'!GB113)</f>
      </c>
      <c r="N112" s="470">
        <f>IF('[1]BASE'!GC113="","",'[1]BASE'!GC113)</f>
      </c>
      <c r="O112" s="470">
        <f>IF('[1]BASE'!GD113="","",'[1]BASE'!GD113)</f>
      </c>
      <c r="P112" s="470">
        <f>IF('[1]BASE'!GE113="","",'[1]BASE'!GE113)</f>
        <v>2</v>
      </c>
      <c r="Q112" s="470">
        <f>IF('[1]BASE'!GF113="","",'[1]BASE'!GF113)</f>
      </c>
      <c r="R112" s="470">
        <f>IF('[1]BASE'!GG113="","",'[1]BASE'!GG113)</f>
      </c>
      <c r="S112" s="470">
        <f>IF('[1]BASE'!GH113="","",'[1]BASE'!GH113)</f>
        <v>1</v>
      </c>
      <c r="T112" s="470">
        <f>IF('[1]BASE'!GI113="","",'[1]BASE'!GI113)</f>
      </c>
      <c r="U112" s="471"/>
      <c r="V112" s="468"/>
    </row>
    <row r="113" spans="2:22" s="462" customFormat="1" ht="19.5" customHeight="1">
      <c r="B113" s="463"/>
      <c r="C113" s="472">
        <f>IF('[1]BASE'!C114="","",'[1]BASE'!C114)</f>
        <v>98</v>
      </c>
      <c r="D113" s="472">
        <f>IF('[1]BASE'!D114="","",'[1]BASE'!D114)</f>
        <v>1441</v>
      </c>
      <c r="E113" s="472" t="str">
        <f>IF('[1]BASE'!E114="","",'[1]BASE'!E114)</f>
        <v>PERGAMINO - ARRECIFES</v>
      </c>
      <c r="F113" s="472">
        <f>IF('[1]BASE'!F114="","",'[1]BASE'!F114)</f>
        <v>66</v>
      </c>
      <c r="G113" s="472">
        <f>IF('[1]BASE'!G114="","",'[1]BASE'!G114)</f>
        <v>43.8</v>
      </c>
      <c r="H113" s="472" t="str">
        <f>IF('[1]BASE'!H114="","",'[1]BASE'!H114)</f>
        <v>B</v>
      </c>
      <c r="I113" s="473">
        <f>IF('[1]BASE'!FX114="","",'[1]BASE'!FX114)</f>
        <v>1</v>
      </c>
      <c r="J113" s="473">
        <f>IF('[1]BASE'!FY114="","",'[1]BASE'!FY114)</f>
        <v>1</v>
      </c>
      <c r="K113" s="473">
        <f>IF('[1]BASE'!FZ114="","",'[1]BASE'!FZ114)</f>
      </c>
      <c r="L113" s="473">
        <f>IF('[1]BASE'!GA114="","",'[1]BASE'!GA114)</f>
      </c>
      <c r="M113" s="473">
        <f>IF('[1]BASE'!GB114="","",'[1]BASE'!GB114)</f>
      </c>
      <c r="N113" s="473">
        <f>IF('[1]BASE'!GC114="","",'[1]BASE'!GC114)</f>
        <v>1</v>
      </c>
      <c r="O113" s="473">
        <f>IF('[1]BASE'!GD114="","",'[1]BASE'!GD114)</f>
      </c>
      <c r="P113" s="473">
        <f>IF('[1]BASE'!GE114="","",'[1]BASE'!GE114)</f>
      </c>
      <c r="Q113" s="473">
        <f>IF('[1]BASE'!GF114="","",'[1]BASE'!GF114)</f>
      </c>
      <c r="R113" s="473">
        <f>IF('[1]BASE'!GG114="","",'[1]BASE'!GG114)</f>
      </c>
      <c r="S113" s="473">
        <f>IF('[1]BASE'!GH114="","",'[1]BASE'!GH114)</f>
      </c>
      <c r="T113" s="473">
        <f>IF('[1]BASE'!GI114="","",'[1]BASE'!GI114)</f>
        <v>1</v>
      </c>
      <c r="U113" s="471"/>
      <c r="V113" s="468"/>
    </row>
    <row r="114" spans="2:22" s="462" customFormat="1" ht="19.5" customHeight="1">
      <c r="B114" s="463"/>
      <c r="C114" s="469">
        <f>IF('[1]BASE'!C115="","",'[1]BASE'!C115)</f>
        <v>99</v>
      </c>
      <c r="D114" s="469">
        <f>IF('[1]BASE'!D115="","",'[1]BASE'!D115)</f>
        <v>1436</v>
      </c>
      <c r="E114" s="469" t="str">
        <f>IF('[1]BASE'!E115="","",'[1]BASE'!E115)</f>
        <v>TRENQUE LAUQUEN - PEHUAJO</v>
      </c>
      <c r="F114" s="469">
        <f>IF('[1]BASE'!F115="","",'[1]BASE'!F115)</f>
        <v>66</v>
      </c>
      <c r="G114" s="469">
        <f>IF('[1]BASE'!G115="","",'[1]BASE'!G115)</f>
        <v>80.1</v>
      </c>
      <c r="H114" s="469" t="str">
        <f>IF('[1]BASE'!H115="","",'[1]BASE'!H115)</f>
        <v>B</v>
      </c>
      <c r="I114" s="470">
        <f>IF('[1]BASE'!FX115="","",'[1]BASE'!FX115)</f>
        <v>1</v>
      </c>
      <c r="J114" s="470">
        <f>IF('[1]BASE'!FY115="","",'[1]BASE'!FY115)</f>
        <v>1</v>
      </c>
      <c r="K114" s="470">
        <f>IF('[1]BASE'!FZ115="","",'[1]BASE'!FZ115)</f>
      </c>
      <c r="L114" s="470">
        <f>IF('[1]BASE'!GA115="","",'[1]BASE'!GA115)</f>
      </c>
      <c r="M114" s="470">
        <f>IF('[1]BASE'!GB115="","",'[1]BASE'!GB115)</f>
      </c>
      <c r="N114" s="470">
        <f>IF('[1]BASE'!GC115="","",'[1]BASE'!GC115)</f>
      </c>
      <c r="O114" s="470">
        <f>IF('[1]BASE'!GD115="","",'[1]BASE'!GD115)</f>
      </c>
      <c r="P114" s="470">
        <f>IF('[1]BASE'!GE115="","",'[1]BASE'!GE115)</f>
      </c>
      <c r="Q114" s="470">
        <f>IF('[1]BASE'!GF115="","",'[1]BASE'!GF115)</f>
      </c>
      <c r="R114" s="470">
        <f>IF('[1]BASE'!GG115="","",'[1]BASE'!GG115)</f>
      </c>
      <c r="S114" s="470">
        <f>IF('[1]BASE'!GH115="","",'[1]BASE'!GH115)</f>
        <v>2</v>
      </c>
      <c r="T114" s="470">
        <f>IF('[1]BASE'!GI115="","",'[1]BASE'!GI115)</f>
      </c>
      <c r="U114" s="471"/>
      <c r="V114" s="468"/>
    </row>
    <row r="115" spans="2:22" s="462" customFormat="1" ht="19.5" customHeight="1">
      <c r="B115" s="463"/>
      <c r="C115" s="472">
        <f>IF('[1]BASE'!C116="","",'[1]BASE'!C116)</f>
        <v>100</v>
      </c>
      <c r="D115" s="472">
        <f>IF('[1]BASE'!D116="","",'[1]BASE'!D116)</f>
        <v>3556</v>
      </c>
      <c r="E115" s="472" t="str">
        <f>IF('[1]BASE'!E116="","",'[1]BASE'!E116)</f>
        <v>NUEVA CAMPANA - MINETTI (CORCEMAR)</v>
      </c>
      <c r="F115" s="472">
        <f>IF('[1]BASE'!F116="","",'[1]BASE'!F116)</f>
        <v>132</v>
      </c>
      <c r="G115" s="472">
        <f>IF('[1]BASE'!G116="","",'[1]BASE'!G116)</f>
        <v>5</v>
      </c>
      <c r="H115" s="472" t="str">
        <f>IF('[1]BASE'!H116="","",'[1]BASE'!H116)</f>
        <v>C</v>
      </c>
      <c r="I115" s="473">
        <f>IF('[1]BASE'!FX116="","",'[1]BASE'!FX116)</f>
      </c>
      <c r="J115" s="473">
        <f>IF('[1]BASE'!FY116="","",'[1]BASE'!FY116)</f>
      </c>
      <c r="K115" s="473">
        <f>IF('[1]BASE'!FZ116="","",'[1]BASE'!FZ116)</f>
      </c>
      <c r="L115" s="473">
        <f>IF('[1]BASE'!GA116="","",'[1]BASE'!GA116)</f>
      </c>
      <c r="M115" s="473">
        <f>IF('[1]BASE'!GB116="","",'[1]BASE'!GB116)</f>
      </c>
      <c r="N115" s="473">
        <f>IF('[1]BASE'!GC116="","",'[1]BASE'!GC116)</f>
      </c>
      <c r="O115" s="473">
        <f>IF('[1]BASE'!GD116="","",'[1]BASE'!GD116)</f>
      </c>
      <c r="P115" s="473">
        <f>IF('[1]BASE'!GE116="","",'[1]BASE'!GE116)</f>
      </c>
      <c r="Q115" s="473">
        <f>IF('[1]BASE'!GF116="","",'[1]BASE'!GF116)</f>
      </c>
      <c r="R115" s="473">
        <f>IF('[1]BASE'!GG116="","",'[1]BASE'!GG116)</f>
      </c>
      <c r="S115" s="473">
        <f>IF('[1]BASE'!GH116="","",'[1]BASE'!GH116)</f>
      </c>
      <c r="T115" s="473">
        <f>IF('[1]BASE'!GI116="","",'[1]BASE'!GI116)</f>
      </c>
      <c r="U115" s="471"/>
      <c r="V115" s="468"/>
    </row>
    <row r="116" spans="2:22" s="462" customFormat="1" ht="19.5" customHeight="1">
      <c r="B116" s="463"/>
      <c r="C116" s="469">
        <f>IF('[1]BASE'!C117="","",'[1]BASE'!C117)</f>
        <v>101</v>
      </c>
      <c r="D116" s="469">
        <f>IF('[1]BASE'!D117="","",'[1]BASE'!D117)</f>
        <v>3557</v>
      </c>
      <c r="E116" s="469" t="str">
        <f>IF('[1]BASE'!E117="","",'[1]BASE'!E117)</f>
        <v>(CORCEMAR) MINETTI - ZARATE</v>
      </c>
      <c r="F116" s="469">
        <f>IF('[1]BASE'!F117="","",'[1]BASE'!F117)</f>
        <v>132</v>
      </c>
      <c r="G116" s="469">
        <f>IF('[1]BASE'!G117="","",'[1]BASE'!G117)</f>
        <v>7</v>
      </c>
      <c r="H116" s="469" t="str">
        <f>IF('[1]BASE'!H117="","",'[1]BASE'!H117)</f>
        <v>C</v>
      </c>
      <c r="I116" s="470">
        <f>IF('[1]BASE'!FX117="","",'[1]BASE'!FX117)</f>
      </c>
      <c r="J116" s="470">
        <f>IF('[1]BASE'!FY117="","",'[1]BASE'!FY117)</f>
      </c>
      <c r="K116" s="470">
        <f>IF('[1]BASE'!FZ117="","",'[1]BASE'!FZ117)</f>
      </c>
      <c r="L116" s="470">
        <f>IF('[1]BASE'!GA117="","",'[1]BASE'!GA117)</f>
      </c>
      <c r="M116" s="470">
        <f>IF('[1]BASE'!GB117="","",'[1]BASE'!GB117)</f>
      </c>
      <c r="N116" s="470">
        <f>IF('[1]BASE'!GC117="","",'[1]BASE'!GC117)</f>
      </c>
      <c r="O116" s="470">
        <f>IF('[1]BASE'!GD117="","",'[1]BASE'!GD117)</f>
      </c>
      <c r="P116" s="470">
        <f>IF('[1]BASE'!GE117="","",'[1]BASE'!GE117)</f>
      </c>
      <c r="Q116" s="470">
        <f>IF('[1]BASE'!GF117="","",'[1]BASE'!GF117)</f>
      </c>
      <c r="R116" s="470">
        <f>IF('[1]BASE'!GG117="","",'[1]BASE'!GG117)</f>
      </c>
      <c r="S116" s="470">
        <f>IF('[1]BASE'!GH117="","",'[1]BASE'!GH117)</f>
      </c>
      <c r="T116" s="470">
        <f>IF('[1]BASE'!GI117="","",'[1]BASE'!GI117)</f>
      </c>
      <c r="U116" s="471"/>
      <c r="V116" s="468"/>
    </row>
    <row r="117" spans="2:22" s="462" customFormat="1" ht="19.5" customHeight="1" hidden="1">
      <c r="B117" s="463"/>
      <c r="C117" s="472">
        <f>IF('[1]BASE'!C118="","",'[1]BASE'!C118)</f>
        <v>102</v>
      </c>
      <c r="D117" s="472">
        <f>IF('[1]BASE'!D118="","",'[1]BASE'!D118)</f>
        <v>3285</v>
      </c>
      <c r="E117" s="472" t="str">
        <f>IF('[1]BASE'!E118="","",'[1]BASE'!E118)</f>
        <v>EASTMAN T - PROTISA</v>
      </c>
      <c r="F117" s="472">
        <f>IF('[1]BASE'!F118="","",'[1]BASE'!F118)</f>
        <v>132</v>
      </c>
      <c r="G117" s="472">
        <f>IF('[1]BASE'!G118="","",'[1]BASE'!G118)</f>
        <v>5.5</v>
      </c>
      <c r="H117" s="472" t="str">
        <f>IF('[1]BASE'!H118="","",'[1]BASE'!H118)</f>
        <v>C</v>
      </c>
      <c r="I117" s="473" t="str">
        <f>IF('[1]BASE'!FX118="","",'[1]BASE'!FX118)</f>
        <v>XXXX</v>
      </c>
      <c r="J117" s="473" t="str">
        <f>IF('[1]BASE'!FY118="","",'[1]BASE'!FY118)</f>
        <v>XXXX</v>
      </c>
      <c r="K117" s="473" t="str">
        <f>IF('[1]BASE'!FZ118="","",'[1]BASE'!FZ118)</f>
        <v>XXXX</v>
      </c>
      <c r="L117" s="473" t="str">
        <f>IF('[1]BASE'!GA118="","",'[1]BASE'!GA118)</f>
        <v>XXXX</v>
      </c>
      <c r="M117" s="473" t="str">
        <f>IF('[1]BASE'!GB118="","",'[1]BASE'!GB118)</f>
        <v>XXXX</v>
      </c>
      <c r="N117" s="473" t="str">
        <f>IF('[1]BASE'!GC118="","",'[1]BASE'!GC118)</f>
        <v>XXXX</v>
      </c>
      <c r="O117" s="473" t="str">
        <f>IF('[1]BASE'!GD118="","",'[1]BASE'!GD118)</f>
        <v>XXXX</v>
      </c>
      <c r="P117" s="473" t="str">
        <f>IF('[1]BASE'!GE118="","",'[1]BASE'!GE118)</f>
        <v>XXXX</v>
      </c>
      <c r="Q117" s="473" t="str">
        <f>IF('[1]BASE'!GF118="","",'[1]BASE'!GF118)</f>
        <v>XXXX</v>
      </c>
      <c r="R117" s="473" t="str">
        <f>IF('[1]BASE'!GG118="","",'[1]BASE'!GG118)</f>
        <v>XXXX</v>
      </c>
      <c r="S117" s="473" t="str">
        <f>IF('[1]BASE'!GH118="","",'[1]BASE'!GH118)</f>
        <v>XXXX</v>
      </c>
      <c r="T117" s="473" t="str">
        <f>IF('[1]BASE'!GI118="","",'[1]BASE'!GI118)</f>
        <v>XXXX</v>
      </c>
      <c r="U117" s="471"/>
      <c r="V117" s="468"/>
    </row>
    <row r="118" spans="2:22" s="462" customFormat="1" ht="19.5" customHeight="1">
      <c r="B118" s="463"/>
      <c r="C118" s="469">
        <f>IF('[1]BASE'!C119="","",'[1]BASE'!C119)</f>
        <v>103</v>
      </c>
      <c r="D118" s="469">
        <f>IF('[1]BASE'!D119="","",'[1]BASE'!D119)</f>
        <v>3286</v>
      </c>
      <c r="E118" s="469" t="str">
        <f>IF('[1]BASE'!E119="","",'[1]BASE'!E119)</f>
        <v>PROTISA - EASTMAN</v>
      </c>
      <c r="F118" s="469">
        <f>IF('[1]BASE'!F119="","",'[1]BASE'!F119)</f>
        <v>132</v>
      </c>
      <c r="G118" s="469">
        <f>IF('[1]BASE'!G119="","",'[1]BASE'!G119)</f>
        <v>1</v>
      </c>
      <c r="H118" s="469" t="str">
        <f>IF('[1]BASE'!H119="","",'[1]BASE'!H119)</f>
        <v>C</v>
      </c>
      <c r="I118" s="470">
        <f>IF('[1]BASE'!FX119="","",'[1]BASE'!FX119)</f>
      </c>
      <c r="J118" s="470">
        <f>IF('[1]BASE'!FY119="","",'[1]BASE'!FY119)</f>
      </c>
      <c r="K118" s="470">
        <f>IF('[1]BASE'!FZ119="","",'[1]BASE'!FZ119)</f>
      </c>
      <c r="L118" s="470">
        <f>IF('[1]BASE'!GA119="","",'[1]BASE'!GA119)</f>
      </c>
      <c r="M118" s="470">
        <f>IF('[1]BASE'!GB119="","",'[1]BASE'!GB119)</f>
      </c>
      <c r="N118" s="470">
        <f>IF('[1]BASE'!GC119="","",'[1]BASE'!GC119)</f>
      </c>
      <c r="O118" s="470">
        <f>IF('[1]BASE'!GD119="","",'[1]BASE'!GD119)</f>
      </c>
      <c r="P118" s="470">
        <f>IF('[1]BASE'!GE119="","",'[1]BASE'!GE119)</f>
      </c>
      <c r="Q118" s="470">
        <f>IF('[1]BASE'!GF119="","",'[1]BASE'!GF119)</f>
      </c>
      <c r="R118" s="470">
        <f>IF('[1]BASE'!GG119="","",'[1]BASE'!GG119)</f>
      </c>
      <c r="S118" s="470">
        <f>IF('[1]BASE'!GH119="","",'[1]BASE'!GH119)</f>
      </c>
      <c r="T118" s="470">
        <f>IF('[1]BASE'!GI119="","",'[1]BASE'!GI119)</f>
      </c>
      <c r="U118" s="471"/>
      <c r="V118" s="468"/>
    </row>
    <row r="119" spans="2:22" s="462" customFormat="1" ht="19.5" customHeight="1">
      <c r="B119" s="463"/>
      <c r="C119" s="472">
        <f>IF('[1]BASE'!C120="","",'[1]BASE'!C120)</f>
        <v>104</v>
      </c>
      <c r="D119" s="472">
        <f>IF('[1]BASE'!D120="","",'[1]BASE'!D120)</f>
        <v>3482</v>
      </c>
      <c r="E119" s="472" t="str">
        <f>IF('[1]BASE'!E120="","",'[1]BASE'!E120)</f>
        <v>BAHIA BLANCA - PETROQ. BAHIA BLANCA 2</v>
      </c>
      <c r="F119" s="472">
        <f>IF('[1]BASE'!F120="","",'[1]BASE'!F120)</f>
        <v>132</v>
      </c>
      <c r="G119" s="472">
        <f>IF('[1]BASE'!G120="","",'[1]BASE'!G120)</f>
        <v>29.8</v>
      </c>
      <c r="H119" s="472" t="str">
        <f>IF('[1]BASE'!H120="","",'[1]BASE'!H120)</f>
        <v>C</v>
      </c>
      <c r="I119" s="473">
        <f>IF('[1]BASE'!FX120="","",'[1]BASE'!FX120)</f>
      </c>
      <c r="J119" s="473">
        <f>IF('[1]BASE'!FY120="","",'[1]BASE'!FY120)</f>
      </c>
      <c r="K119" s="473">
        <f>IF('[1]BASE'!FZ120="","",'[1]BASE'!FZ120)</f>
      </c>
      <c r="L119" s="473">
        <f>IF('[1]BASE'!GA120="","",'[1]BASE'!GA120)</f>
      </c>
      <c r="M119" s="473">
        <f>IF('[1]BASE'!GB120="","",'[1]BASE'!GB120)</f>
      </c>
      <c r="N119" s="473">
        <f>IF('[1]BASE'!GC120="","",'[1]BASE'!GC120)</f>
      </c>
      <c r="O119" s="473">
        <f>IF('[1]BASE'!GD120="","",'[1]BASE'!GD120)</f>
      </c>
      <c r="P119" s="473">
        <f>IF('[1]BASE'!GE120="","",'[1]BASE'!GE120)</f>
      </c>
      <c r="Q119" s="473">
        <f>IF('[1]BASE'!GF120="","",'[1]BASE'!GF120)</f>
      </c>
      <c r="R119" s="473">
        <f>IF('[1]BASE'!GG120="","",'[1]BASE'!GG120)</f>
      </c>
      <c r="S119" s="473">
        <f>IF('[1]BASE'!GH120="","",'[1]BASE'!GH120)</f>
      </c>
      <c r="T119" s="473">
        <f>IF('[1]BASE'!GI120="","",'[1]BASE'!GI120)</f>
      </c>
      <c r="U119" s="471"/>
      <c r="V119" s="468"/>
    </row>
    <row r="120" spans="2:22" s="462" customFormat="1" ht="19.5" customHeight="1">
      <c r="B120" s="463"/>
      <c r="C120" s="469">
        <f>IF('[1]BASE'!C121="","",'[1]BASE'!C121)</f>
        <v>105</v>
      </c>
      <c r="D120" s="469">
        <f>IF('[1]BASE'!D121="","",'[1]BASE'!D121)</f>
        <v>3483</v>
      </c>
      <c r="E120" s="469" t="str">
        <f>IF('[1]BASE'!E121="","",'[1]BASE'!E121)</f>
        <v>BAHIA BLANCA - PETROQ. BAHIA BLANCA 3</v>
      </c>
      <c r="F120" s="469">
        <f>IF('[1]BASE'!F121="","",'[1]BASE'!F121)</f>
        <v>132</v>
      </c>
      <c r="G120" s="469">
        <f>IF('[1]BASE'!G121="","",'[1]BASE'!G121)</f>
        <v>29.8</v>
      </c>
      <c r="H120" s="469" t="str">
        <f>IF('[1]BASE'!H121="","",'[1]BASE'!H121)</f>
        <v>C</v>
      </c>
      <c r="I120" s="470">
        <f>IF('[1]BASE'!FX121="","",'[1]BASE'!FX121)</f>
      </c>
      <c r="J120" s="470">
        <f>IF('[1]BASE'!FY121="","",'[1]BASE'!FY121)</f>
      </c>
      <c r="K120" s="470">
        <f>IF('[1]BASE'!FZ121="","",'[1]BASE'!FZ121)</f>
      </c>
      <c r="L120" s="470">
        <f>IF('[1]BASE'!GA121="","",'[1]BASE'!GA121)</f>
        <v>1</v>
      </c>
      <c r="M120" s="470">
        <f>IF('[1]BASE'!GB121="","",'[1]BASE'!GB121)</f>
      </c>
      <c r="N120" s="470">
        <f>IF('[1]BASE'!GC121="","",'[1]BASE'!GC121)</f>
      </c>
      <c r="O120" s="470">
        <f>IF('[1]BASE'!GD121="","",'[1]BASE'!GD121)</f>
      </c>
      <c r="P120" s="470">
        <f>IF('[1]BASE'!GE121="","",'[1]BASE'!GE121)</f>
      </c>
      <c r="Q120" s="470">
        <f>IF('[1]BASE'!GF121="","",'[1]BASE'!GF121)</f>
      </c>
      <c r="R120" s="470">
        <f>IF('[1]BASE'!GG121="","",'[1]BASE'!GG121)</f>
      </c>
      <c r="S120" s="470">
        <f>IF('[1]BASE'!GH121="","",'[1]BASE'!GH121)</f>
      </c>
      <c r="T120" s="470">
        <f>IF('[1]BASE'!GI121="","",'[1]BASE'!GI121)</f>
      </c>
      <c r="U120" s="471"/>
      <c r="V120" s="468"/>
    </row>
    <row r="121" spans="2:22" s="462" customFormat="1" ht="19.5" customHeight="1">
      <c r="B121" s="463"/>
      <c r="C121" s="472">
        <f>IF('[1]BASE'!C122="","",'[1]BASE'!C122)</f>
        <v>106</v>
      </c>
      <c r="D121" s="472">
        <f>IF('[1]BASE'!D122="","",'[1]BASE'!D122)</f>
        <v>3541</v>
      </c>
      <c r="E121" s="472" t="str">
        <f>IF('[1]BASE'!E122="","",'[1]BASE'!E122)</f>
        <v>PETROQ. BAHIA BLANCA - PROFERTIL</v>
      </c>
      <c r="F121" s="472">
        <f>IF('[1]BASE'!F122="","",'[1]BASE'!F122)</f>
        <v>132</v>
      </c>
      <c r="G121" s="472">
        <f>IF('[1]BASE'!G122="","",'[1]BASE'!G122)</f>
        <v>1.8</v>
      </c>
      <c r="H121" s="472" t="str">
        <f>IF('[1]BASE'!H122="","",'[1]BASE'!H122)</f>
        <v>C</v>
      </c>
      <c r="I121" s="473">
        <f>IF('[1]BASE'!FX122="","",'[1]BASE'!FX122)</f>
      </c>
      <c r="J121" s="473">
        <f>IF('[1]BASE'!FY122="","",'[1]BASE'!FY122)</f>
      </c>
      <c r="K121" s="473">
        <f>IF('[1]BASE'!FZ122="","",'[1]BASE'!FZ122)</f>
      </c>
      <c r="L121" s="473">
        <f>IF('[1]BASE'!GA122="","",'[1]BASE'!GA122)</f>
      </c>
      <c r="M121" s="473">
        <f>IF('[1]BASE'!GB122="","",'[1]BASE'!GB122)</f>
      </c>
      <c r="N121" s="473">
        <f>IF('[1]BASE'!GC122="","",'[1]BASE'!GC122)</f>
      </c>
      <c r="O121" s="473">
        <f>IF('[1]BASE'!GD122="","",'[1]BASE'!GD122)</f>
      </c>
      <c r="P121" s="473">
        <f>IF('[1]BASE'!GE122="","",'[1]BASE'!GE122)</f>
      </c>
      <c r="Q121" s="473">
        <f>IF('[1]BASE'!GF122="","",'[1]BASE'!GF122)</f>
      </c>
      <c r="R121" s="473">
        <f>IF('[1]BASE'!GG122="","",'[1]BASE'!GG122)</f>
      </c>
      <c r="S121" s="473">
        <f>IF('[1]BASE'!GH122="","",'[1]BASE'!GH122)</f>
      </c>
      <c r="T121" s="473">
        <f>IF('[1]BASE'!GI122="","",'[1]BASE'!GI122)</f>
      </c>
      <c r="U121" s="471"/>
      <c r="V121" s="468"/>
    </row>
    <row r="122" spans="2:22" s="462" customFormat="1" ht="19.5" customHeight="1">
      <c r="B122" s="463"/>
      <c r="C122" s="469">
        <f>IF('[1]BASE'!C123="","",'[1]BASE'!C123)</f>
        <v>107</v>
      </c>
      <c r="D122" s="469">
        <f>IF('[1]BASE'!D123="","",'[1]BASE'!D123)</f>
        <v>3575</v>
      </c>
      <c r="E122" s="469" t="str">
        <f>IF('[1]BASE'!E123="","",'[1]BASE'!E123)</f>
        <v>NUEVA CAMPANA - PRAXAIR</v>
      </c>
      <c r="F122" s="469">
        <f>IF('[1]BASE'!F123="","",'[1]BASE'!F123)</f>
        <v>132</v>
      </c>
      <c r="G122" s="469">
        <f>IF('[1]BASE'!G123="","",'[1]BASE'!G123)</f>
        <v>6.1</v>
      </c>
      <c r="H122" s="469" t="str">
        <f>IF('[1]BASE'!H123="","",'[1]BASE'!H123)</f>
        <v>C</v>
      </c>
      <c r="I122" s="470">
        <f>IF('[1]BASE'!FX123="","",'[1]BASE'!FX123)</f>
      </c>
      <c r="J122" s="470">
        <f>IF('[1]BASE'!FY123="","",'[1]BASE'!FY123)</f>
      </c>
      <c r="K122" s="470">
        <f>IF('[1]BASE'!FZ123="","",'[1]BASE'!FZ123)</f>
      </c>
      <c r="L122" s="470">
        <f>IF('[1]BASE'!GA123="","",'[1]BASE'!GA123)</f>
      </c>
      <c r="M122" s="470">
        <f>IF('[1]BASE'!GB123="","",'[1]BASE'!GB123)</f>
      </c>
      <c r="N122" s="470">
        <f>IF('[1]BASE'!GC123="","",'[1]BASE'!GC123)</f>
      </c>
      <c r="O122" s="470">
        <f>IF('[1]BASE'!GD123="","",'[1]BASE'!GD123)</f>
      </c>
      <c r="P122" s="470">
        <f>IF('[1]BASE'!GE123="","",'[1]BASE'!GE123)</f>
      </c>
      <c r="Q122" s="470">
        <f>IF('[1]BASE'!GF123="","",'[1]BASE'!GF123)</f>
      </c>
      <c r="R122" s="470">
        <f>IF('[1]BASE'!GG123="","",'[1]BASE'!GG123)</f>
      </c>
      <c r="S122" s="470">
        <f>IF('[1]BASE'!GH123="","",'[1]BASE'!GH123)</f>
      </c>
      <c r="T122" s="470">
        <f>IF('[1]BASE'!GI123="","",'[1]BASE'!GI123)</f>
      </c>
      <c r="U122" s="471"/>
      <c r="V122" s="468"/>
    </row>
    <row r="123" spans="2:22" s="462" customFormat="1" ht="19.5" customHeight="1">
      <c r="B123" s="463"/>
      <c r="C123" s="472">
        <f>IF('[1]BASE'!C124="","",'[1]BASE'!C124)</f>
        <v>108</v>
      </c>
      <c r="D123" s="472">
        <f>IF('[1]BASE'!D124="","",'[1]BASE'!D124)</f>
        <v>3576</v>
      </c>
      <c r="E123" s="472" t="str">
        <f>IF('[1]BASE'!E124="","",'[1]BASE'!E124)</f>
        <v>PRAXAIR - CAMPANA</v>
      </c>
      <c r="F123" s="472">
        <f>IF('[1]BASE'!F124="","",'[1]BASE'!F124)</f>
        <v>132</v>
      </c>
      <c r="G123" s="472">
        <f>IF('[1]BASE'!G124="","",'[1]BASE'!G124)</f>
        <v>1.1</v>
      </c>
      <c r="H123" s="472" t="str">
        <f>IF('[1]BASE'!H124="","",'[1]BASE'!H124)</f>
        <v>C</v>
      </c>
      <c r="I123" s="473">
        <f>IF('[1]BASE'!FX124="","",'[1]BASE'!FX124)</f>
      </c>
      <c r="J123" s="473">
        <f>IF('[1]BASE'!FY124="","",'[1]BASE'!FY124)</f>
      </c>
      <c r="K123" s="473">
        <f>IF('[1]BASE'!FZ124="","",'[1]BASE'!FZ124)</f>
      </c>
      <c r="L123" s="473">
        <f>IF('[1]BASE'!GA124="","",'[1]BASE'!GA124)</f>
      </c>
      <c r="M123" s="473">
        <f>IF('[1]BASE'!GB124="","",'[1]BASE'!GB124)</f>
      </c>
      <c r="N123" s="473">
        <f>IF('[1]BASE'!GC124="","",'[1]BASE'!GC124)</f>
      </c>
      <c r="O123" s="473">
        <f>IF('[1]BASE'!GD124="","",'[1]BASE'!GD124)</f>
      </c>
      <c r="P123" s="473">
        <f>IF('[1]BASE'!GE124="","",'[1]BASE'!GE124)</f>
      </c>
      <c r="Q123" s="473">
        <f>IF('[1]BASE'!GF124="","",'[1]BASE'!GF124)</f>
      </c>
      <c r="R123" s="473">
        <f>IF('[1]BASE'!GG124="","",'[1]BASE'!GG124)</f>
      </c>
      <c r="S123" s="473">
        <f>IF('[1]BASE'!GH124="","",'[1]BASE'!GH124)</f>
      </c>
      <c r="T123" s="473">
        <f>IF('[1]BASE'!GI124="","",'[1]BASE'!GI124)</f>
      </c>
      <c r="U123" s="471"/>
      <c r="V123" s="468"/>
    </row>
    <row r="124" spans="2:22" s="462" customFormat="1" ht="19.5" customHeight="1">
      <c r="B124" s="463"/>
      <c r="C124" s="469">
        <f>IF('[1]BASE'!C125="","",'[1]BASE'!C125)</f>
        <v>109</v>
      </c>
      <c r="D124" s="469">
        <f>IF('[1]BASE'!D125="","",'[1]BASE'!D125)</f>
        <v>3596</v>
      </c>
      <c r="E124" s="469" t="str">
        <f>IF('[1]BASE'!E125="","",'[1]BASE'!E125)</f>
        <v>PUNTA ALTA - CORONEL ROSALES</v>
      </c>
      <c r="F124" s="469">
        <f>IF('[1]BASE'!F125="","",'[1]BASE'!F125)</f>
        <v>132</v>
      </c>
      <c r="G124" s="469">
        <f>IF('[1]BASE'!G125="","",'[1]BASE'!G125)</f>
        <v>4.1</v>
      </c>
      <c r="H124" s="469" t="str">
        <f>IF('[1]BASE'!H125="","",'[1]BASE'!H125)</f>
        <v>C</v>
      </c>
      <c r="I124" s="470">
        <f>IF('[1]BASE'!FX125="","",'[1]BASE'!FX125)</f>
      </c>
      <c r="J124" s="470">
        <f>IF('[1]BASE'!FY125="","",'[1]BASE'!FY125)</f>
        <v>1</v>
      </c>
      <c r="K124" s="470">
        <f>IF('[1]BASE'!FZ125="","",'[1]BASE'!FZ125)</f>
      </c>
      <c r="L124" s="470">
        <f>IF('[1]BASE'!GA125="","",'[1]BASE'!GA125)</f>
      </c>
      <c r="M124" s="470">
        <f>IF('[1]BASE'!GB125="","",'[1]BASE'!GB125)</f>
      </c>
      <c r="N124" s="470">
        <f>IF('[1]BASE'!GC125="","",'[1]BASE'!GC125)</f>
      </c>
      <c r="O124" s="470">
        <f>IF('[1]BASE'!GD125="","",'[1]BASE'!GD125)</f>
      </c>
      <c r="P124" s="470">
        <f>IF('[1]BASE'!GE125="","",'[1]BASE'!GE125)</f>
      </c>
      <c r="Q124" s="470">
        <f>IF('[1]BASE'!GF125="","",'[1]BASE'!GF125)</f>
      </c>
      <c r="R124" s="470">
        <f>IF('[1]BASE'!GG125="","",'[1]BASE'!GG125)</f>
      </c>
      <c r="S124" s="470">
        <f>IF('[1]BASE'!GH125="","",'[1]BASE'!GH125)</f>
      </c>
      <c r="T124" s="470">
        <f>IF('[1]BASE'!GI125="","",'[1]BASE'!GI125)</f>
      </c>
      <c r="U124" s="471"/>
      <c r="V124" s="468"/>
    </row>
    <row r="125" spans="2:22" s="462" customFormat="1" ht="19.5" customHeight="1">
      <c r="B125" s="463"/>
      <c r="C125" s="472">
        <f>IF('[1]BASE'!C126="","",'[1]BASE'!C126)</f>
        <v>110</v>
      </c>
      <c r="D125" s="472">
        <f>IF('[1]BASE'!D126="","",'[1]BASE'!D126)</f>
        <v>3535</v>
      </c>
      <c r="E125" s="472" t="str">
        <f>IF('[1]BASE'!E126="","",'[1]BASE'!E126)</f>
        <v>PAPEL PRENSA - BARADERO</v>
      </c>
      <c r="F125" s="472">
        <f>IF('[1]BASE'!F126="","",'[1]BASE'!F126)</f>
        <v>132</v>
      </c>
      <c r="G125" s="472">
        <f>IF('[1]BASE'!G126="","",'[1]BASE'!G126)</f>
        <v>24</v>
      </c>
      <c r="H125" s="472" t="str">
        <f>IF('[1]BASE'!H126="","",'[1]BASE'!H126)</f>
        <v>C</v>
      </c>
      <c r="I125" s="473">
        <f>IF('[1]BASE'!FX126="","",'[1]BASE'!FX126)</f>
      </c>
      <c r="J125" s="473">
        <f>IF('[1]BASE'!FY126="","",'[1]BASE'!FY126)</f>
      </c>
      <c r="K125" s="473">
        <f>IF('[1]BASE'!FZ126="","",'[1]BASE'!FZ126)</f>
      </c>
      <c r="L125" s="473">
        <f>IF('[1]BASE'!GA126="","",'[1]BASE'!GA126)</f>
      </c>
      <c r="M125" s="473">
        <f>IF('[1]BASE'!GB126="","",'[1]BASE'!GB126)</f>
      </c>
      <c r="N125" s="473">
        <f>IF('[1]BASE'!GC126="","",'[1]BASE'!GC126)</f>
      </c>
      <c r="O125" s="473">
        <f>IF('[1]BASE'!GD126="","",'[1]BASE'!GD126)</f>
      </c>
      <c r="P125" s="473">
        <f>IF('[1]BASE'!GE126="","",'[1]BASE'!GE126)</f>
      </c>
      <c r="Q125" s="473">
        <f>IF('[1]BASE'!GF126="","",'[1]BASE'!GF126)</f>
        <v>1</v>
      </c>
      <c r="R125" s="473">
        <f>IF('[1]BASE'!GG126="","",'[1]BASE'!GG126)</f>
      </c>
      <c r="S125" s="473">
        <f>IF('[1]BASE'!GH126="","",'[1]BASE'!GH126)</f>
      </c>
      <c r="T125" s="473">
        <f>IF('[1]BASE'!GI126="","",'[1]BASE'!GI126)</f>
      </c>
      <c r="U125" s="471"/>
      <c r="V125" s="468"/>
    </row>
    <row r="126" spans="2:22" s="462" customFormat="1" ht="19.5" customHeight="1" hidden="1">
      <c r="B126" s="463"/>
      <c r="C126" s="469">
        <f>IF('[1]BASE'!C127="","",'[1]BASE'!C127)</f>
        <v>111</v>
      </c>
      <c r="D126" s="469">
        <f>IF('[1]BASE'!D127="","",'[1]BASE'!D127)</f>
        <v>3715</v>
      </c>
      <c r="E126" s="469" t="str">
        <f>IF('[1]BASE'!E127="","",'[1]BASE'!E127)</f>
        <v>SALTO BA - CHACABUCO</v>
      </c>
      <c r="F126" s="469">
        <f>IF('[1]BASE'!F127="","",'[1]BASE'!F127)</f>
        <v>132</v>
      </c>
      <c r="G126" s="469">
        <f>IF('[1]BASE'!G127="","",'[1]BASE'!G127)</f>
        <v>60.1</v>
      </c>
      <c r="H126" s="469" t="str">
        <f>IF('[1]BASE'!H127="","",'[1]BASE'!H127)</f>
        <v>C</v>
      </c>
      <c r="I126" s="470" t="str">
        <f>IF('[1]BASE'!FX127="","",'[1]BASE'!FX127)</f>
        <v>XXXX</v>
      </c>
      <c r="J126" s="470" t="str">
        <f>IF('[1]BASE'!FY127="","",'[1]BASE'!FY127)</f>
        <v>XXXX</v>
      </c>
      <c r="K126" s="470" t="str">
        <f>IF('[1]BASE'!FZ127="","",'[1]BASE'!FZ127)</f>
        <v>XXXX</v>
      </c>
      <c r="L126" s="470" t="str">
        <f>IF('[1]BASE'!GA127="","",'[1]BASE'!GA127)</f>
        <v>XXXX</v>
      </c>
      <c r="M126" s="470" t="str">
        <f>IF('[1]BASE'!GB127="","",'[1]BASE'!GB127)</f>
        <v>XXXX</v>
      </c>
      <c r="N126" s="470" t="str">
        <f>IF('[1]BASE'!GC127="","",'[1]BASE'!GC127)</f>
        <v>XXXX</v>
      </c>
      <c r="O126" s="470" t="str">
        <f>IF('[1]BASE'!GD127="","",'[1]BASE'!GD127)</f>
        <v>XXXX</v>
      </c>
      <c r="P126" s="470" t="str">
        <f>IF('[1]BASE'!GE127="","",'[1]BASE'!GE127)</f>
        <v>XXXX</v>
      </c>
      <c r="Q126" s="470" t="str">
        <f>IF('[1]BASE'!GF127="","",'[1]BASE'!GF127)</f>
        <v>XXXX</v>
      </c>
      <c r="R126" s="470" t="str">
        <f>IF('[1]BASE'!GG127="","",'[1]BASE'!GG127)</f>
        <v>XXXX</v>
      </c>
      <c r="S126" s="470" t="str">
        <f>IF('[1]BASE'!GH127="","",'[1]BASE'!GH127)</f>
        <v>XXXX</v>
      </c>
      <c r="T126" s="470" t="str">
        <f>IF('[1]BASE'!GI127="","",'[1]BASE'!GI127)</f>
        <v>XXXX</v>
      </c>
      <c r="U126" s="471"/>
      <c r="V126" s="468"/>
    </row>
    <row r="127" spans="2:22" s="462" customFormat="1" ht="19.5" customHeight="1">
      <c r="B127" s="463"/>
      <c r="C127" s="472">
        <f>IF('[1]BASE'!C128="","",'[1]BASE'!C128)</f>
        <v>112</v>
      </c>
      <c r="D127" s="472">
        <f>IF('[1]BASE'!D128="","",'[1]BASE'!D128)</f>
        <v>3689</v>
      </c>
      <c r="E127" s="472" t="str">
        <f>IF('[1]BASE'!E128="","",'[1]BASE'!E128)</f>
        <v>LA PAMPITA - LAPRIDA</v>
      </c>
      <c r="F127" s="472">
        <f>IF('[1]BASE'!F128="","",'[1]BASE'!F128)</f>
        <v>132</v>
      </c>
      <c r="G127" s="472">
        <f>IF('[1]BASE'!G128="","",'[1]BASE'!G128)</f>
        <v>72.2</v>
      </c>
      <c r="H127" s="472" t="str">
        <f>IF('[1]BASE'!H128="","",'[1]BASE'!H128)</f>
        <v>C</v>
      </c>
      <c r="I127" s="473">
        <f>IF('[1]BASE'!FX128="","",'[1]BASE'!FX128)</f>
      </c>
      <c r="J127" s="473">
        <f>IF('[1]BASE'!FY128="","",'[1]BASE'!FY128)</f>
      </c>
      <c r="K127" s="473">
        <f>IF('[1]BASE'!FZ128="","",'[1]BASE'!FZ128)</f>
      </c>
      <c r="L127" s="473">
        <f>IF('[1]BASE'!GA128="","",'[1]BASE'!GA128)</f>
      </c>
      <c r="M127" s="473">
        <f>IF('[1]BASE'!GB128="","",'[1]BASE'!GB128)</f>
        <v>1</v>
      </c>
      <c r="N127" s="473">
        <f>IF('[1]BASE'!GC128="","",'[1]BASE'!GC128)</f>
      </c>
      <c r="O127" s="473">
        <f>IF('[1]BASE'!GD128="","",'[1]BASE'!GD128)</f>
      </c>
      <c r="P127" s="473">
        <f>IF('[1]BASE'!GE128="","",'[1]BASE'!GE128)</f>
      </c>
      <c r="Q127" s="473">
        <f>IF('[1]BASE'!GF128="","",'[1]BASE'!GF128)</f>
      </c>
      <c r="R127" s="473">
        <f>IF('[1]BASE'!GG128="","",'[1]BASE'!GG128)</f>
      </c>
      <c r="S127" s="473">
        <f>IF('[1]BASE'!GH128="","",'[1]BASE'!GH128)</f>
      </c>
      <c r="T127" s="473">
        <f>IF('[1]BASE'!GI128="","",'[1]BASE'!GI128)</f>
      </c>
      <c r="U127" s="471"/>
      <c r="V127" s="468"/>
    </row>
    <row r="128" spans="2:22" s="462" customFormat="1" ht="19.5" customHeight="1">
      <c r="B128" s="463"/>
      <c r="C128" s="469">
        <f>IF('[1]BASE'!C129="","",'[1]BASE'!C129)</f>
        <v>113</v>
      </c>
      <c r="D128" s="469">
        <f>IF('[1]BASE'!D129="","",'[1]BASE'!D129)</f>
        <v>3690</v>
      </c>
      <c r="E128" s="469" t="str">
        <f>IF('[1]BASE'!E129="","",'[1]BASE'!E129)</f>
        <v>OLAVARRIA - LA PAMPITA</v>
      </c>
      <c r="F128" s="469">
        <f>IF('[1]BASE'!F129="","",'[1]BASE'!F129)</f>
        <v>132</v>
      </c>
      <c r="G128" s="469">
        <f>IF('[1]BASE'!G129="","",'[1]BASE'!G129)</f>
        <v>27.5</v>
      </c>
      <c r="H128" s="469" t="str">
        <f>IF('[1]BASE'!H129="","",'[1]BASE'!H129)</f>
        <v>C</v>
      </c>
      <c r="I128" s="470">
        <f>IF('[1]BASE'!FX129="","",'[1]BASE'!FX129)</f>
      </c>
      <c r="J128" s="470">
        <f>IF('[1]BASE'!FY129="","",'[1]BASE'!FY129)</f>
      </c>
      <c r="K128" s="470">
        <f>IF('[1]BASE'!FZ129="","",'[1]BASE'!FZ129)</f>
      </c>
      <c r="L128" s="470">
        <f>IF('[1]BASE'!GA129="","",'[1]BASE'!GA129)</f>
      </c>
      <c r="M128" s="470">
        <f>IF('[1]BASE'!GB129="","",'[1]BASE'!GB129)</f>
      </c>
      <c r="N128" s="470">
        <f>IF('[1]BASE'!GC129="","",'[1]BASE'!GC129)</f>
      </c>
      <c r="O128" s="470">
        <f>IF('[1]BASE'!GD129="","",'[1]BASE'!GD129)</f>
      </c>
      <c r="P128" s="470">
        <f>IF('[1]BASE'!GE129="","",'[1]BASE'!GE129)</f>
      </c>
      <c r="Q128" s="470">
        <f>IF('[1]BASE'!GF129="","",'[1]BASE'!GF129)</f>
      </c>
      <c r="R128" s="470">
        <f>IF('[1]BASE'!GG129="","",'[1]BASE'!GG129)</f>
      </c>
      <c r="S128" s="470">
        <f>IF('[1]BASE'!GH129="","",'[1]BASE'!GH129)</f>
      </c>
      <c r="T128" s="470">
        <f>IF('[1]BASE'!GI129="","",'[1]BASE'!GI129)</f>
      </c>
      <c r="U128" s="471"/>
      <c r="V128" s="468"/>
    </row>
    <row r="129" spans="2:22" s="462" customFormat="1" ht="19.5" customHeight="1">
      <c r="B129" s="463"/>
      <c r="C129" s="472">
        <f>IF('[1]BASE'!C130="","",'[1]BASE'!C130)</f>
        <v>114</v>
      </c>
      <c r="D129" s="472">
        <f>IF('[1]BASE'!D130="","",'[1]BASE'!D130)</f>
        <v>3796</v>
      </c>
      <c r="E129" s="472" t="str">
        <f>IF('[1]BASE'!E130="","",'[1]BASE'!E130)</f>
        <v>C. SARMIENTO - S.A. DE ARECO</v>
      </c>
      <c r="F129" s="472">
        <f>IF('[1]BASE'!F130="","",'[1]BASE'!F130)</f>
        <v>66</v>
      </c>
      <c r="G129" s="472">
        <f>IF('[1]BASE'!G130="","",'[1]BASE'!G130)</f>
        <v>31.5</v>
      </c>
      <c r="H129" s="472" t="str">
        <f>IF('[1]BASE'!H130="","",'[1]BASE'!H130)</f>
        <v>C</v>
      </c>
      <c r="I129" s="473">
        <f>IF('[1]BASE'!FX130="","",'[1]BASE'!FX130)</f>
      </c>
      <c r="J129" s="473">
        <f>IF('[1]BASE'!FY130="","",'[1]BASE'!FY130)</f>
      </c>
      <c r="K129" s="473">
        <f>IF('[1]BASE'!FZ130="","",'[1]BASE'!FZ130)</f>
      </c>
      <c r="L129" s="473">
        <f>IF('[1]BASE'!GA130="","",'[1]BASE'!GA130)</f>
      </c>
      <c r="M129" s="473">
        <f>IF('[1]BASE'!GB130="","",'[1]BASE'!GB130)</f>
      </c>
      <c r="N129" s="473">
        <f>IF('[1]BASE'!GC130="","",'[1]BASE'!GC130)</f>
      </c>
      <c r="O129" s="473">
        <f>IF('[1]BASE'!GD130="","",'[1]BASE'!GD130)</f>
      </c>
      <c r="P129" s="473">
        <f>IF('[1]BASE'!GE130="","",'[1]BASE'!GE130)</f>
      </c>
      <c r="Q129" s="473">
        <f>IF('[1]BASE'!GF130="","",'[1]BASE'!GF130)</f>
      </c>
      <c r="R129" s="473">
        <f>IF('[1]BASE'!GG130="","",'[1]BASE'!GG130)</f>
      </c>
      <c r="S129" s="473">
        <f>IF('[1]BASE'!GH130="","",'[1]BASE'!GH130)</f>
      </c>
      <c r="T129" s="473">
        <f>IF('[1]BASE'!GI130="","",'[1]BASE'!GI130)</f>
      </c>
      <c r="U129" s="471"/>
      <c r="V129" s="468"/>
    </row>
    <row r="130" spans="2:22" s="462" customFormat="1" ht="19.5" customHeight="1">
      <c r="B130" s="463"/>
      <c r="C130" s="469">
        <f>IF('[1]BASE'!C131="","",'[1]BASE'!C131)</f>
        <v>115</v>
      </c>
      <c r="D130" s="469">
        <f>IF('[1]BASE'!D131="","",'[1]BASE'!D131)</f>
        <v>3797</v>
      </c>
      <c r="E130" s="469" t="str">
        <f>IF('[1]BASE'!E131="","",'[1]BASE'!E131)</f>
        <v>S.A. DE ARECO - LUJAN BAS</v>
      </c>
      <c r="F130" s="469">
        <f>IF('[1]BASE'!F131="","",'[1]BASE'!F131)</f>
        <v>66</v>
      </c>
      <c r="G130" s="469">
        <f>IF('[1]BASE'!G131="","",'[1]BASE'!G131)</f>
        <v>49.8</v>
      </c>
      <c r="H130" s="469" t="str">
        <f>IF('[1]BASE'!H131="","",'[1]BASE'!H131)</f>
        <v>C</v>
      </c>
      <c r="I130" s="470">
        <f>IF('[1]BASE'!FX131="","",'[1]BASE'!FX131)</f>
      </c>
      <c r="J130" s="470">
        <f>IF('[1]BASE'!FY131="","",'[1]BASE'!FY131)</f>
      </c>
      <c r="K130" s="470">
        <f>IF('[1]BASE'!FZ131="","",'[1]BASE'!FZ131)</f>
      </c>
      <c r="L130" s="470">
        <f>IF('[1]BASE'!GA131="","",'[1]BASE'!GA131)</f>
      </c>
      <c r="M130" s="470">
        <f>IF('[1]BASE'!GB131="","",'[1]BASE'!GB131)</f>
      </c>
      <c r="N130" s="470">
        <f>IF('[1]BASE'!GC131="","",'[1]BASE'!GC131)</f>
      </c>
      <c r="O130" s="470">
        <f>IF('[1]BASE'!GD131="","",'[1]BASE'!GD131)</f>
      </c>
      <c r="P130" s="470">
        <f>IF('[1]BASE'!GE131="","",'[1]BASE'!GE131)</f>
      </c>
      <c r="Q130" s="470">
        <f>IF('[1]BASE'!GF131="","",'[1]BASE'!GF131)</f>
      </c>
      <c r="R130" s="470">
        <f>IF('[1]BASE'!GG131="","",'[1]BASE'!GG131)</f>
      </c>
      <c r="S130" s="470">
        <f>IF('[1]BASE'!GH131="","",'[1]BASE'!GH131)</f>
      </c>
      <c r="T130" s="470">
        <f>IF('[1]BASE'!GI131="","",'[1]BASE'!GI131)</f>
      </c>
      <c r="U130" s="471"/>
      <c r="V130" s="468"/>
    </row>
    <row r="131" spans="2:22" s="462" customFormat="1" ht="19.5" customHeight="1">
      <c r="B131" s="463"/>
      <c r="C131" s="472">
        <f>IF('[1]BASE'!C132="","",'[1]BASE'!C132)</f>
        <v>116</v>
      </c>
      <c r="D131" s="472">
        <f>IF('[1]BASE'!D132="","",'[1]BASE'!D132)</f>
        <v>3829</v>
      </c>
      <c r="E131" s="472" t="str">
        <f>IF('[1]BASE'!E132="","",'[1]BASE'!E132)</f>
        <v>OLAVARRIA - BARKER</v>
      </c>
      <c r="F131" s="472">
        <f>IF('[1]BASE'!F132="","",'[1]BASE'!F132)</f>
        <v>132</v>
      </c>
      <c r="G131" s="472">
        <f>IF('[1]BASE'!G132="","",'[1]BASE'!G132)</f>
        <v>139.4</v>
      </c>
      <c r="H131" s="472" t="str">
        <f>IF('[1]BASE'!H132="","",'[1]BASE'!H132)</f>
        <v>C</v>
      </c>
      <c r="I131" s="473">
        <f>IF('[1]BASE'!FX132="","",'[1]BASE'!FX132)</f>
      </c>
      <c r="J131" s="473">
        <f>IF('[1]BASE'!FY132="","",'[1]BASE'!FY132)</f>
      </c>
      <c r="K131" s="473">
        <f>IF('[1]BASE'!FZ132="","",'[1]BASE'!FZ132)</f>
      </c>
      <c r="L131" s="473">
        <f>IF('[1]BASE'!GA132="","",'[1]BASE'!GA132)</f>
      </c>
      <c r="M131" s="473">
        <f>IF('[1]BASE'!GB132="","",'[1]BASE'!GB132)</f>
      </c>
      <c r="N131" s="473">
        <f>IF('[1]BASE'!GC132="","",'[1]BASE'!GC132)</f>
        <v>1</v>
      </c>
      <c r="O131" s="473">
        <f>IF('[1]BASE'!GD132="","",'[1]BASE'!GD132)</f>
        <v>1</v>
      </c>
      <c r="P131" s="473">
        <f>IF('[1]BASE'!GE132="","",'[1]BASE'!GE132)</f>
      </c>
      <c r="Q131" s="473">
        <f>IF('[1]BASE'!GF132="","",'[1]BASE'!GF132)</f>
      </c>
      <c r="R131" s="473">
        <f>IF('[1]BASE'!GG132="","",'[1]BASE'!GG132)</f>
      </c>
      <c r="S131" s="473">
        <f>IF('[1]BASE'!GH132="","",'[1]BASE'!GH132)</f>
      </c>
      <c r="T131" s="473">
        <f>IF('[1]BASE'!GI132="","",'[1]BASE'!GI132)</f>
      </c>
      <c r="U131" s="471"/>
      <c r="V131" s="468"/>
    </row>
    <row r="132" spans="2:22" s="462" customFormat="1" ht="19.5" customHeight="1">
      <c r="B132" s="463"/>
      <c r="C132" s="469">
        <f>IF('[1]BASE'!C133="","",'[1]BASE'!C133)</f>
        <v>117</v>
      </c>
      <c r="D132" s="469">
        <f>IF('[1]BASE'!D133="","",'[1]BASE'!D133)</f>
        <v>4067</v>
      </c>
      <c r="E132" s="469" t="str">
        <f>IF('[1]BASE'!E133="","",'[1]BASE'!E133)</f>
        <v>CHILLAR - OLAVARRIA </v>
      </c>
      <c r="F132" s="469">
        <f>IF('[1]BASE'!F133="","",'[1]BASE'!F133)</f>
        <v>132</v>
      </c>
      <c r="G132" s="469">
        <f>IF('[1]BASE'!G133="","",'[1]BASE'!G133)</f>
        <v>73.43</v>
      </c>
      <c r="H132" s="469" t="str">
        <f>IF('[1]BASE'!H133="","",'[1]BASE'!H133)</f>
        <v>C</v>
      </c>
      <c r="I132" s="470">
        <f>IF('[1]BASE'!FX133="","",'[1]BASE'!FX133)</f>
      </c>
      <c r="J132" s="470">
        <f>IF('[1]BASE'!FY133="","",'[1]BASE'!FY133)</f>
      </c>
      <c r="K132" s="470">
        <f>IF('[1]BASE'!FZ133="","",'[1]BASE'!FZ133)</f>
      </c>
      <c r="L132" s="470">
        <f>IF('[1]BASE'!GA133="","",'[1]BASE'!GA133)</f>
        <v>1</v>
      </c>
      <c r="M132" s="470">
        <f>IF('[1]BASE'!GB133="","",'[1]BASE'!GB133)</f>
      </c>
      <c r="N132" s="470">
        <f>IF('[1]BASE'!GC133="","",'[1]BASE'!GC133)</f>
      </c>
      <c r="O132" s="470">
        <f>IF('[1]BASE'!GD133="","",'[1]BASE'!GD133)</f>
      </c>
      <c r="P132" s="470">
        <f>IF('[1]BASE'!GE133="","",'[1]BASE'!GE133)</f>
      </c>
      <c r="Q132" s="470">
        <f>IF('[1]BASE'!GF133="","",'[1]BASE'!GF133)</f>
      </c>
      <c r="R132" s="470">
        <f>IF('[1]BASE'!GG133="","",'[1]BASE'!GG133)</f>
      </c>
      <c r="S132" s="470">
        <f>IF('[1]BASE'!GH133="","",'[1]BASE'!GH133)</f>
      </c>
      <c r="T132" s="470">
        <f>IF('[1]BASE'!GI133="","",'[1]BASE'!GI133)</f>
      </c>
      <c r="U132" s="471"/>
      <c r="V132" s="468"/>
    </row>
    <row r="133" spans="2:22" s="462" customFormat="1" ht="19.5" customHeight="1">
      <c r="B133" s="463"/>
      <c r="C133" s="472">
        <f>IF('[1]BASE'!C134="","",'[1]BASE'!C134)</f>
        <v>118</v>
      </c>
      <c r="D133" s="472">
        <f>IF('[1]BASE'!D134="","",'[1]BASE'!D134)</f>
        <v>4070</v>
      </c>
      <c r="E133" s="472" t="str">
        <f>IF('[1]BASE'!E134="","",'[1]BASE'!E134)</f>
        <v>CHILLAR  - GONZALEZ CHAVES</v>
      </c>
      <c r="F133" s="472">
        <f>IF('[1]BASE'!F134="","",'[1]BASE'!F134)</f>
        <v>132</v>
      </c>
      <c r="G133" s="472">
        <f>IF('[1]BASE'!G134="","",'[1]BASE'!G134)</f>
        <v>89.14</v>
      </c>
      <c r="H133" s="472" t="str">
        <f>IF('[1]BASE'!H134="","",'[1]BASE'!H134)</f>
        <v>C</v>
      </c>
      <c r="I133" s="473">
        <f>IF('[1]BASE'!FX134="","",'[1]BASE'!FX134)</f>
      </c>
      <c r="J133" s="473">
        <f>IF('[1]BASE'!FY134="","",'[1]BASE'!FY134)</f>
      </c>
      <c r="K133" s="473">
        <f>IF('[1]BASE'!FZ134="","",'[1]BASE'!FZ134)</f>
      </c>
      <c r="L133" s="473">
        <f>IF('[1]BASE'!GA134="","",'[1]BASE'!GA134)</f>
      </c>
      <c r="M133" s="473">
        <f>IF('[1]BASE'!GB134="","",'[1]BASE'!GB134)</f>
      </c>
      <c r="N133" s="473">
        <f>IF('[1]BASE'!GC134="","",'[1]BASE'!GC134)</f>
      </c>
      <c r="O133" s="473">
        <f>IF('[1]BASE'!GD134="","",'[1]BASE'!GD134)</f>
      </c>
      <c r="P133" s="473">
        <f>IF('[1]BASE'!GE134="","",'[1]BASE'!GE134)</f>
      </c>
      <c r="Q133" s="473">
        <f>IF('[1]BASE'!GF134="","",'[1]BASE'!GF134)</f>
      </c>
      <c r="R133" s="473">
        <f>IF('[1]BASE'!GG134="","",'[1]BASE'!GG134)</f>
      </c>
      <c r="S133" s="473">
        <f>IF('[1]BASE'!GH134="","",'[1]BASE'!GH134)</f>
      </c>
      <c r="T133" s="473">
        <f>IF('[1]BASE'!GI134="","",'[1]BASE'!GI134)</f>
      </c>
      <c r="U133" s="471"/>
      <c r="V133" s="468"/>
    </row>
    <row r="134" spans="2:22" s="462" customFormat="1" ht="19.5" customHeight="1">
      <c r="B134" s="463"/>
      <c r="C134" s="469">
        <f>IF('[1]BASE'!C135="","",'[1]BASE'!C135)</f>
        <v>119</v>
      </c>
      <c r="D134" s="469">
        <f>IF('[1]BASE'!D135="","",'[1]BASE'!D135)</f>
        <v>4077</v>
      </c>
      <c r="E134" s="469" t="str">
        <f>IF('[1]BASE'!E135="","",'[1]BASE'!E135)</f>
        <v>CACHARI - RAUCH</v>
      </c>
      <c r="F134" s="469">
        <f>IF('[1]BASE'!F135="","",'[1]BASE'!F135)</f>
        <v>132</v>
      </c>
      <c r="G134" s="469">
        <f>IF('[1]BASE'!G135="","",'[1]BASE'!G135)</f>
        <v>19.6</v>
      </c>
      <c r="H134" s="469" t="str">
        <f>IF('[1]BASE'!H135="","",'[1]BASE'!H135)</f>
        <v>C</v>
      </c>
      <c r="I134" s="470">
        <f>IF('[1]BASE'!FX135="","",'[1]BASE'!FX135)</f>
      </c>
      <c r="J134" s="470">
        <f>IF('[1]BASE'!FY135="","",'[1]BASE'!FY135)</f>
      </c>
      <c r="K134" s="470">
        <f>IF('[1]BASE'!FZ135="","",'[1]BASE'!FZ135)</f>
      </c>
      <c r="L134" s="470">
        <f>IF('[1]BASE'!GA135="","",'[1]BASE'!GA135)</f>
      </c>
      <c r="M134" s="470">
        <f>IF('[1]BASE'!GB135="","",'[1]BASE'!GB135)</f>
      </c>
      <c r="N134" s="470">
        <f>IF('[1]BASE'!GC135="","",'[1]BASE'!GC135)</f>
      </c>
      <c r="O134" s="470">
        <f>IF('[1]BASE'!GD135="","",'[1]BASE'!GD135)</f>
      </c>
      <c r="P134" s="470">
        <f>IF('[1]BASE'!GE135="","",'[1]BASE'!GE135)</f>
      </c>
      <c r="Q134" s="470">
        <f>IF('[1]BASE'!GF135="","",'[1]BASE'!GF135)</f>
      </c>
      <c r="R134" s="470">
        <f>IF('[1]BASE'!GG135="","",'[1]BASE'!GG135)</f>
      </c>
      <c r="S134" s="470">
        <f>IF('[1]BASE'!GH135="","",'[1]BASE'!GH135)</f>
      </c>
      <c r="T134" s="470">
        <f>IF('[1]BASE'!GI135="","",'[1]BASE'!GI135)</f>
      </c>
      <c r="U134" s="471"/>
      <c r="V134" s="468"/>
    </row>
    <row r="135" spans="2:22" s="462" customFormat="1" ht="19.5" customHeight="1">
      <c r="B135" s="463"/>
      <c r="C135" s="472">
        <f>IF('[1]BASE'!C136="","",'[1]BASE'!C136)</f>
        <v>120</v>
      </c>
      <c r="D135" s="472">
        <f>IF('[1]BASE'!D136="","",'[1]BASE'!D136)</f>
        <v>4075</v>
      </c>
      <c r="E135" s="472" t="str">
        <f>IF('[1]BASE'!E136="","",'[1]BASE'!E136)</f>
        <v>AZUL - CACHARI</v>
      </c>
      <c r="F135" s="472">
        <f>IF('[1]BASE'!F136="","",'[1]BASE'!F136)</f>
        <v>132</v>
      </c>
      <c r="G135" s="472">
        <f>IF('[1]BASE'!G136="","",'[1]BASE'!G136)</f>
        <v>55.7</v>
      </c>
      <c r="H135" s="472" t="str">
        <f>IF('[1]BASE'!H136="","",'[1]BASE'!H136)</f>
        <v>C</v>
      </c>
      <c r="I135" s="473">
        <f>IF('[1]BASE'!FX136="","",'[1]BASE'!FX136)</f>
      </c>
      <c r="J135" s="473">
        <f>IF('[1]BASE'!FY136="","",'[1]BASE'!FY136)</f>
      </c>
      <c r="K135" s="473">
        <f>IF('[1]BASE'!FZ136="","",'[1]BASE'!FZ136)</f>
      </c>
      <c r="L135" s="473">
        <f>IF('[1]BASE'!GA136="","",'[1]BASE'!GA136)</f>
      </c>
      <c r="M135" s="473">
        <f>IF('[1]BASE'!GB136="","",'[1]BASE'!GB136)</f>
      </c>
      <c r="N135" s="473">
        <f>IF('[1]BASE'!GC136="","",'[1]BASE'!GC136)</f>
      </c>
      <c r="O135" s="473">
        <f>IF('[1]BASE'!GD136="","",'[1]BASE'!GD136)</f>
      </c>
      <c r="P135" s="473">
        <f>IF('[1]BASE'!GE136="","",'[1]BASE'!GE136)</f>
      </c>
      <c r="Q135" s="473">
        <f>IF('[1]BASE'!GF136="","",'[1]BASE'!GF136)</f>
      </c>
      <c r="R135" s="473">
        <f>IF('[1]BASE'!GG136="","",'[1]BASE'!GG136)</f>
        <v>1</v>
      </c>
      <c r="S135" s="473">
        <f>IF('[1]BASE'!GH136="","",'[1]BASE'!GH136)</f>
      </c>
      <c r="T135" s="473">
        <f>IF('[1]BASE'!GI136="","",'[1]BASE'!GI136)</f>
      </c>
      <c r="U135" s="471"/>
      <c r="V135" s="468"/>
    </row>
    <row r="136" spans="2:22" s="462" customFormat="1" ht="19.5" customHeight="1">
      <c r="B136" s="463"/>
      <c r="C136" s="469">
        <f>IF('[1]BASE'!C137="","",'[1]BASE'!C137)</f>
        <v>121</v>
      </c>
      <c r="D136" s="469">
        <f>IF('[1]BASE'!D137="","",'[1]BASE'!D137)</f>
        <v>4076</v>
      </c>
      <c r="E136" s="469" t="str">
        <f>IF('[1]BASE'!E137="","",'[1]BASE'!E137)</f>
        <v>CACHARI - LAS FLORES</v>
      </c>
      <c r="F136" s="469">
        <f>IF('[1]BASE'!F137="","",'[1]BASE'!F137)</f>
        <v>132</v>
      </c>
      <c r="G136" s="469">
        <f>IF('[1]BASE'!G137="","",'[1]BASE'!G137)</f>
        <v>51.3</v>
      </c>
      <c r="H136" s="469" t="str">
        <f>IF('[1]BASE'!H137="","",'[1]BASE'!H137)</f>
        <v>C</v>
      </c>
      <c r="I136" s="470">
        <f>IF('[1]BASE'!FX137="","",'[1]BASE'!FX137)</f>
      </c>
      <c r="J136" s="470">
        <f>IF('[1]BASE'!FY137="","",'[1]BASE'!FY137)</f>
      </c>
      <c r="K136" s="470">
        <f>IF('[1]BASE'!FZ137="","",'[1]BASE'!FZ137)</f>
      </c>
      <c r="L136" s="470">
        <f>IF('[1]BASE'!GA137="","",'[1]BASE'!GA137)</f>
      </c>
      <c r="M136" s="470">
        <f>IF('[1]BASE'!GB137="","",'[1]BASE'!GB137)</f>
      </c>
      <c r="N136" s="470">
        <f>IF('[1]BASE'!GC137="","",'[1]BASE'!GC137)</f>
      </c>
      <c r="O136" s="470">
        <f>IF('[1]BASE'!GD137="","",'[1]BASE'!GD137)</f>
      </c>
      <c r="P136" s="470">
        <f>IF('[1]BASE'!GE137="","",'[1]BASE'!GE137)</f>
      </c>
      <c r="Q136" s="470">
        <f>IF('[1]BASE'!GF137="","",'[1]BASE'!GF137)</f>
      </c>
      <c r="R136" s="470">
        <f>IF('[1]BASE'!GG137="","",'[1]BASE'!GG137)</f>
      </c>
      <c r="S136" s="470">
        <f>IF('[1]BASE'!GH137="","",'[1]BASE'!GH137)</f>
      </c>
      <c r="T136" s="470">
        <f>IF('[1]BASE'!GI137="","",'[1]BASE'!GI137)</f>
      </c>
      <c r="U136" s="471"/>
      <c r="V136" s="468"/>
    </row>
    <row r="137" spans="2:22" s="462" customFormat="1" ht="19.5" customHeight="1">
      <c r="B137" s="463"/>
      <c r="C137" s="472">
        <f>IF('[1]BASE'!C138="","",'[1]BASE'!C138)</f>
        <v>122</v>
      </c>
      <c r="D137" s="472">
        <f>IF('[1]BASE'!D138="","",'[1]BASE'!D138)</f>
        <v>4074</v>
      </c>
      <c r="E137" s="472" t="str">
        <f>IF('[1]BASE'!E138="","",'[1]BASE'!E138)</f>
        <v>INDIO RICO - PRINGLES</v>
      </c>
      <c r="F137" s="472">
        <f>IF('[1]BASE'!F138="","",'[1]BASE'!F138)</f>
        <v>132</v>
      </c>
      <c r="G137" s="472">
        <f>IF('[1]BASE'!G138="","",'[1]BASE'!G138)</f>
        <v>44.4</v>
      </c>
      <c r="H137" s="472" t="str">
        <f>IF('[1]BASE'!H138="","",'[1]BASE'!H138)</f>
        <v>C</v>
      </c>
      <c r="I137" s="473">
        <f>IF('[1]BASE'!FX138="","",'[1]BASE'!FX138)</f>
      </c>
      <c r="J137" s="473">
        <f>IF('[1]BASE'!FY138="","",'[1]BASE'!FY138)</f>
      </c>
      <c r="K137" s="473">
        <f>IF('[1]BASE'!FZ138="","",'[1]BASE'!FZ138)</f>
      </c>
      <c r="L137" s="473">
        <f>IF('[1]BASE'!GA138="","",'[1]BASE'!GA138)</f>
      </c>
      <c r="M137" s="473">
        <f>IF('[1]BASE'!GB138="","",'[1]BASE'!GB138)</f>
      </c>
      <c r="N137" s="473">
        <f>IF('[1]BASE'!GC138="","",'[1]BASE'!GC138)</f>
      </c>
      <c r="O137" s="473">
        <f>IF('[1]BASE'!GD138="","",'[1]BASE'!GD138)</f>
      </c>
      <c r="P137" s="473">
        <f>IF('[1]BASE'!GE138="","",'[1]BASE'!GE138)</f>
      </c>
      <c r="Q137" s="473">
        <f>IF('[1]BASE'!GF138="","",'[1]BASE'!GF138)</f>
      </c>
      <c r="R137" s="473">
        <f>IF('[1]BASE'!GG138="","",'[1]BASE'!GG138)</f>
      </c>
      <c r="S137" s="473">
        <f>IF('[1]BASE'!GH138="","",'[1]BASE'!GH138)</f>
      </c>
      <c r="T137" s="473">
        <f>IF('[1]BASE'!GI138="","",'[1]BASE'!GI138)</f>
      </c>
      <c r="U137" s="471"/>
      <c r="V137" s="468"/>
    </row>
    <row r="138" spans="2:22" s="462" customFormat="1" ht="19.5" customHeight="1">
      <c r="B138" s="463"/>
      <c r="C138" s="469">
        <f>IF('[1]BASE'!C139="","",'[1]BASE'!C139)</f>
        <v>123</v>
      </c>
      <c r="D138" s="469">
        <f>IF('[1]BASE'!D139="","",'[1]BASE'!D139)</f>
        <v>4096</v>
      </c>
      <c r="E138" s="469" t="str">
        <f>IF('[1]BASE'!E139="","",'[1]BASE'!E139)</f>
        <v>MONTE - ROSAS</v>
      </c>
      <c r="F138" s="469">
        <f>IF('[1]BASE'!F139="","",'[1]BASE'!F139)</f>
        <v>132</v>
      </c>
      <c r="G138" s="469">
        <f>IF('[1]BASE'!G139="","",'[1]BASE'!G139)</f>
        <v>58.4</v>
      </c>
      <c r="H138" s="469" t="str">
        <f>IF('[1]BASE'!H139="","",'[1]BASE'!H139)</f>
        <v>C</v>
      </c>
      <c r="I138" s="470">
        <f>IF('[1]BASE'!FX139="","",'[1]BASE'!FX139)</f>
      </c>
      <c r="J138" s="470">
        <f>IF('[1]BASE'!FY139="","",'[1]BASE'!FY139)</f>
      </c>
      <c r="K138" s="470">
        <f>IF('[1]BASE'!FZ139="","",'[1]BASE'!FZ139)</f>
      </c>
      <c r="L138" s="470">
        <f>IF('[1]BASE'!GA139="","",'[1]BASE'!GA139)</f>
      </c>
      <c r="M138" s="470">
        <f>IF('[1]BASE'!GB139="","",'[1]BASE'!GB139)</f>
      </c>
      <c r="N138" s="470">
        <f>IF('[1]BASE'!GC139="","",'[1]BASE'!GC139)</f>
      </c>
      <c r="O138" s="470">
        <f>IF('[1]BASE'!GD139="","",'[1]BASE'!GD139)</f>
      </c>
      <c r="P138" s="470">
        <f>IF('[1]BASE'!GE139="","",'[1]BASE'!GE139)</f>
        <v>1</v>
      </c>
      <c r="Q138" s="470">
        <f>IF('[1]BASE'!GF139="","",'[1]BASE'!GF139)</f>
        <v>1</v>
      </c>
      <c r="R138" s="470">
        <f>IF('[1]BASE'!GG139="","",'[1]BASE'!GG139)</f>
      </c>
      <c r="S138" s="470">
        <f>IF('[1]BASE'!GH139="","",'[1]BASE'!GH139)</f>
      </c>
      <c r="T138" s="470">
        <f>IF('[1]BASE'!GI139="","",'[1]BASE'!GI139)</f>
      </c>
      <c r="U138" s="471"/>
      <c r="V138" s="468"/>
    </row>
    <row r="139" spans="2:22" s="462" customFormat="1" ht="19.5" customHeight="1">
      <c r="B139" s="463"/>
      <c r="C139" s="472">
        <f>IF('[1]BASE'!C140="","",'[1]BASE'!C140)</f>
        <v>124</v>
      </c>
      <c r="D139" s="472">
        <f>IF('[1]BASE'!D140="","",'[1]BASE'!D140)</f>
        <v>4097</v>
      </c>
      <c r="E139" s="472" t="str">
        <f>IF('[1]BASE'!E140="","",'[1]BASE'!E140)</f>
        <v>ROSAS - NEWTON</v>
      </c>
      <c r="F139" s="472">
        <f>IF('[1]BASE'!F140="","",'[1]BASE'!F140)</f>
        <v>132</v>
      </c>
      <c r="G139" s="472">
        <f>IF('[1]BASE'!G140="","",'[1]BASE'!G140)</f>
        <v>11</v>
      </c>
      <c r="H139" s="472" t="str">
        <f>IF('[1]BASE'!H140="","",'[1]BASE'!H140)</f>
        <v>C</v>
      </c>
      <c r="I139" s="473">
        <f>IF('[1]BASE'!FX140="","",'[1]BASE'!FX140)</f>
      </c>
      <c r="J139" s="473">
        <f>IF('[1]BASE'!FY140="","",'[1]BASE'!FY140)</f>
      </c>
      <c r="K139" s="473">
        <f>IF('[1]BASE'!FZ140="","",'[1]BASE'!FZ140)</f>
      </c>
      <c r="L139" s="473">
        <f>IF('[1]BASE'!GA140="","",'[1]BASE'!GA140)</f>
      </c>
      <c r="M139" s="473">
        <f>IF('[1]BASE'!GB140="","",'[1]BASE'!GB140)</f>
      </c>
      <c r="N139" s="473">
        <f>IF('[1]BASE'!GC140="","",'[1]BASE'!GC140)</f>
      </c>
      <c r="O139" s="473">
        <f>IF('[1]BASE'!GD140="","",'[1]BASE'!GD140)</f>
      </c>
      <c r="P139" s="473">
        <f>IF('[1]BASE'!GE140="","",'[1]BASE'!GE140)</f>
      </c>
      <c r="Q139" s="473">
        <f>IF('[1]BASE'!GF140="","",'[1]BASE'!GF140)</f>
      </c>
      <c r="R139" s="473">
        <f>IF('[1]BASE'!GG140="","",'[1]BASE'!GG140)</f>
      </c>
      <c r="S139" s="473">
        <f>IF('[1]BASE'!GH140="","",'[1]BASE'!GH140)</f>
      </c>
      <c r="T139" s="473">
        <f>IF('[1]BASE'!GI140="","",'[1]BASE'!GI140)</f>
      </c>
      <c r="U139" s="471"/>
      <c r="V139" s="468"/>
    </row>
    <row r="140" spans="2:22" s="462" customFormat="1" ht="19.5" customHeight="1">
      <c r="B140" s="463"/>
      <c r="C140" s="469">
        <f>IF('[1]BASE'!C141="","",'[1]BASE'!C141)</f>
        <v>125</v>
      </c>
      <c r="D140" s="469">
        <f>IF('[1]BASE'!D141="","",'[1]BASE'!D141)</f>
        <v>4095</v>
      </c>
      <c r="E140" s="469" t="str">
        <f>IF('[1]BASE'!E141="","",'[1]BASE'!E141)</f>
        <v>LAS FLORES - ROSAS</v>
      </c>
      <c r="F140" s="469">
        <f>IF('[1]BASE'!F141="","",'[1]BASE'!F141)</f>
        <v>132</v>
      </c>
      <c r="G140" s="469">
        <f>IF('[1]BASE'!G141="","",'[1]BASE'!G141)</f>
        <v>28.4</v>
      </c>
      <c r="H140" s="469" t="str">
        <f>IF('[1]BASE'!H141="","",'[1]BASE'!H141)</f>
        <v>C</v>
      </c>
      <c r="I140" s="470">
        <f>IF('[1]BASE'!FX141="","",'[1]BASE'!FX141)</f>
      </c>
      <c r="J140" s="470">
        <f>IF('[1]BASE'!FY141="","",'[1]BASE'!FY141)</f>
      </c>
      <c r="K140" s="470">
        <f>IF('[1]BASE'!FZ141="","",'[1]BASE'!FZ141)</f>
      </c>
      <c r="L140" s="470">
        <f>IF('[1]BASE'!GA141="","",'[1]BASE'!GA141)</f>
      </c>
      <c r="M140" s="470">
        <f>IF('[1]BASE'!GB141="","",'[1]BASE'!GB141)</f>
      </c>
      <c r="N140" s="470">
        <f>IF('[1]BASE'!GC141="","",'[1]BASE'!GC141)</f>
      </c>
      <c r="O140" s="470">
        <f>IF('[1]BASE'!GD141="","",'[1]BASE'!GD141)</f>
      </c>
      <c r="P140" s="470">
        <f>IF('[1]BASE'!GE141="","",'[1]BASE'!GE141)</f>
      </c>
      <c r="Q140" s="470">
        <f>IF('[1]BASE'!GF141="","",'[1]BASE'!GF141)</f>
      </c>
      <c r="R140" s="470">
        <f>IF('[1]BASE'!GG141="","",'[1]BASE'!GG141)</f>
      </c>
      <c r="S140" s="470">
        <f>IF('[1]BASE'!GH141="","",'[1]BASE'!GH141)</f>
      </c>
      <c r="T140" s="470">
        <f>IF('[1]BASE'!GI141="","",'[1]BASE'!GI141)</f>
      </c>
      <c r="U140" s="471"/>
      <c r="V140" s="468"/>
    </row>
    <row r="141" spans="2:22" s="462" customFormat="1" ht="19.5" customHeight="1">
      <c r="B141" s="463"/>
      <c r="C141" s="472">
        <f>IF('[1]BASE'!C142="","",'[1]BASE'!C142)</f>
        <v>126</v>
      </c>
      <c r="D141" s="472">
        <f>IF('[1]BASE'!D142="","",'[1]BASE'!D142)</f>
        <v>4830</v>
      </c>
      <c r="E141" s="472" t="str">
        <f>IF('[1]BASE'!E142="","",'[1]BASE'!E142)</f>
        <v>LOS CHAÑARES - PTQ. BAHIA BLANCA</v>
      </c>
      <c r="F141" s="472">
        <f>IF('[1]BASE'!F142="","",'[1]BASE'!F142)</f>
        <v>132</v>
      </c>
      <c r="G141" s="472">
        <f>IF('[1]BASE'!G142="","",'[1]BASE'!G142)</f>
        <v>15.701</v>
      </c>
      <c r="H141" s="472" t="str">
        <f>IF('[1]BASE'!H142="","",'[1]BASE'!H142)</f>
        <v>C</v>
      </c>
      <c r="I141" s="473">
        <f>IF('[1]BASE'!FX142="","",'[1]BASE'!FX142)</f>
      </c>
      <c r="J141" s="473">
        <f>IF('[1]BASE'!FY142="","",'[1]BASE'!FY142)</f>
      </c>
      <c r="K141" s="473">
        <f>IF('[1]BASE'!FZ142="","",'[1]BASE'!FZ142)</f>
      </c>
      <c r="L141" s="473">
        <f>IF('[1]BASE'!GA142="","",'[1]BASE'!GA142)</f>
        <v>1</v>
      </c>
      <c r="M141" s="473">
        <f>IF('[1]BASE'!GB142="","",'[1]BASE'!GB142)</f>
        <v>1</v>
      </c>
      <c r="N141" s="473">
        <f>IF('[1]BASE'!GC142="","",'[1]BASE'!GC142)</f>
      </c>
      <c r="O141" s="473">
        <f>IF('[1]BASE'!GD142="","",'[1]BASE'!GD142)</f>
      </c>
      <c r="P141" s="473">
        <f>IF('[1]BASE'!GE142="","",'[1]BASE'!GE142)</f>
      </c>
      <c r="Q141" s="473">
        <f>IF('[1]BASE'!GF142="","",'[1]BASE'!GF142)</f>
      </c>
      <c r="R141" s="473">
        <f>IF('[1]BASE'!GG142="","",'[1]BASE'!GG142)</f>
      </c>
      <c r="S141" s="473">
        <f>IF('[1]BASE'!GH142="","",'[1]BASE'!GH142)</f>
      </c>
      <c r="T141" s="473">
        <f>IF('[1]BASE'!GI142="","",'[1]BASE'!GI142)</f>
      </c>
      <c r="U141" s="471"/>
      <c r="V141" s="468"/>
    </row>
    <row r="142" spans="2:22" s="462" customFormat="1" ht="19.5" customHeight="1">
      <c r="B142" s="463"/>
      <c r="C142" s="469">
        <f>IF('[1]BASE'!C143="","",'[1]BASE'!C143)</f>
        <v>127</v>
      </c>
      <c r="D142" s="469">
        <f>IF('[1]BASE'!D143="","",'[1]BASE'!D143)</f>
        <v>4831</v>
      </c>
      <c r="E142" s="469" t="str">
        <f>IF('[1]BASE'!E143="","",'[1]BASE'!E143)</f>
        <v>NORTE II - LOS CHAÑARES</v>
      </c>
      <c r="F142" s="469">
        <f>IF('[1]BASE'!F143="","",'[1]BASE'!F143)</f>
        <v>132</v>
      </c>
      <c r="G142" s="469">
        <f>IF('[1]BASE'!G143="","",'[1]BASE'!G143)</f>
        <v>15.725</v>
      </c>
      <c r="H142" s="469" t="str">
        <f>IF('[1]BASE'!H143="","",'[1]BASE'!H143)</f>
        <v>C</v>
      </c>
      <c r="I142" s="470">
        <f>IF('[1]BASE'!FX143="","",'[1]BASE'!FX143)</f>
      </c>
      <c r="J142" s="470">
        <f>IF('[1]BASE'!FY143="","",'[1]BASE'!FY143)</f>
      </c>
      <c r="K142" s="470">
        <f>IF('[1]BASE'!FZ143="","",'[1]BASE'!FZ143)</f>
      </c>
      <c r="L142" s="470">
        <f>IF('[1]BASE'!GA143="","",'[1]BASE'!GA143)</f>
      </c>
      <c r="M142" s="470">
        <f>IF('[1]BASE'!GB143="","",'[1]BASE'!GB143)</f>
      </c>
      <c r="N142" s="470">
        <f>IF('[1]BASE'!GC143="","",'[1]BASE'!GC143)</f>
      </c>
      <c r="O142" s="470">
        <f>IF('[1]BASE'!GD143="","",'[1]BASE'!GD143)</f>
      </c>
      <c r="P142" s="470">
        <f>IF('[1]BASE'!GE143="","",'[1]BASE'!GE143)</f>
      </c>
      <c r="Q142" s="470">
        <f>IF('[1]BASE'!GF143="","",'[1]BASE'!GF143)</f>
      </c>
      <c r="R142" s="470">
        <f>IF('[1]BASE'!GG143="","",'[1]BASE'!GG143)</f>
      </c>
      <c r="S142" s="470">
        <f>IF('[1]BASE'!GH143="","",'[1]BASE'!GH143)</f>
      </c>
      <c r="T142" s="470">
        <f>IF('[1]BASE'!GI143="","",'[1]BASE'!GI143)</f>
      </c>
      <c r="U142" s="471"/>
      <c r="V142" s="468"/>
    </row>
    <row r="143" spans="2:22" s="462" customFormat="1" ht="19.5" customHeight="1">
      <c r="B143" s="463"/>
      <c r="C143" s="472">
        <f>IF('[1]BASE'!C144="","",'[1]BASE'!C144)</f>
        <v>128</v>
      </c>
      <c r="D143" s="472">
        <f>IF('[1]BASE'!D144="","",'[1]BASE'!D144)</f>
        <v>4701</v>
      </c>
      <c r="E143" s="472" t="str">
        <f>IF('[1]BASE'!E144="","",'[1]BASE'!E144)</f>
        <v>CHACABUCO - CHACABUCO IND.</v>
      </c>
      <c r="F143" s="472">
        <f>IF('[1]BASE'!F144="","",'[1]BASE'!F144)</f>
        <v>132</v>
      </c>
      <c r="G143" s="472">
        <f>IF('[1]BASE'!G144="","",'[1]BASE'!G144)</f>
        <v>15.9</v>
      </c>
      <c r="H143" s="472" t="str">
        <f>IF('[1]BASE'!H144="","",'[1]BASE'!H144)</f>
        <v>C</v>
      </c>
      <c r="I143" s="473">
        <f>IF('[1]BASE'!FX144="","",'[1]BASE'!FX144)</f>
      </c>
      <c r="J143" s="473">
        <f>IF('[1]BASE'!FY144="","",'[1]BASE'!FY144)</f>
      </c>
      <c r="K143" s="473">
        <f>IF('[1]BASE'!FZ144="","",'[1]BASE'!FZ144)</f>
      </c>
      <c r="L143" s="473">
        <f>IF('[1]BASE'!GA144="","",'[1]BASE'!GA144)</f>
      </c>
      <c r="M143" s="473">
        <f>IF('[1]BASE'!GB144="","",'[1]BASE'!GB144)</f>
      </c>
      <c r="N143" s="473">
        <f>IF('[1]BASE'!GC144="","",'[1]BASE'!GC144)</f>
        <v>1</v>
      </c>
      <c r="O143" s="473">
        <f>IF('[1]BASE'!GD144="","",'[1]BASE'!GD144)</f>
      </c>
      <c r="P143" s="473">
        <f>IF('[1]BASE'!GE144="","",'[1]BASE'!GE144)</f>
      </c>
      <c r="Q143" s="473">
        <f>IF('[1]BASE'!GF144="","",'[1]BASE'!GF144)</f>
      </c>
      <c r="R143" s="473">
        <f>IF('[1]BASE'!GG144="","",'[1]BASE'!GG144)</f>
      </c>
      <c r="S143" s="473">
        <f>IF('[1]BASE'!GH144="","",'[1]BASE'!GH144)</f>
      </c>
      <c r="T143" s="473">
        <f>IF('[1]BASE'!GI144="","",'[1]BASE'!GI144)</f>
      </c>
      <c r="U143" s="471"/>
      <c r="V143" s="468"/>
    </row>
    <row r="144" spans="2:22" s="462" customFormat="1" ht="19.5" customHeight="1">
      <c r="B144" s="463"/>
      <c r="C144" s="469">
        <f>IF('[1]BASE'!C145="","",'[1]BASE'!C145)</f>
        <v>129</v>
      </c>
      <c r="D144" s="469">
        <f>IF('[1]BASE'!D145="","",'[1]BASE'!D145)</f>
        <v>4702</v>
      </c>
      <c r="E144" s="469" t="str">
        <f>IF('[1]BASE'!E145="","",'[1]BASE'!E145)</f>
        <v>CHACABUCO IND. - SALTO BA</v>
      </c>
      <c r="F144" s="469">
        <f>IF('[1]BASE'!F145="","",'[1]BASE'!F145)</f>
        <v>132</v>
      </c>
      <c r="G144" s="469">
        <f>IF('[1]BASE'!G145="","",'[1]BASE'!G145)</f>
        <v>48.6</v>
      </c>
      <c r="H144" s="469" t="str">
        <f>IF('[1]BASE'!H145="","",'[1]BASE'!H145)</f>
        <v>C</v>
      </c>
      <c r="I144" s="470">
        <f>IF('[1]BASE'!FX145="","",'[1]BASE'!FX145)</f>
      </c>
      <c r="J144" s="470">
        <f>IF('[1]BASE'!FY145="","",'[1]BASE'!FY145)</f>
      </c>
      <c r="K144" s="470">
        <f>IF('[1]BASE'!FZ145="","",'[1]BASE'!FZ145)</f>
      </c>
      <c r="L144" s="470">
        <f>IF('[1]BASE'!GA145="","",'[1]BASE'!GA145)</f>
      </c>
      <c r="M144" s="470">
        <f>IF('[1]BASE'!GB145="","",'[1]BASE'!GB145)</f>
      </c>
      <c r="N144" s="470">
        <f>IF('[1]BASE'!GC145="","",'[1]BASE'!GC145)</f>
      </c>
      <c r="O144" s="470">
        <f>IF('[1]BASE'!GD145="","",'[1]BASE'!GD145)</f>
      </c>
      <c r="P144" s="470">
        <f>IF('[1]BASE'!GE145="","",'[1]BASE'!GE145)</f>
      </c>
      <c r="Q144" s="470">
        <f>IF('[1]BASE'!GF145="","",'[1]BASE'!GF145)</f>
      </c>
      <c r="R144" s="470">
        <f>IF('[1]BASE'!GG145="","",'[1]BASE'!GG145)</f>
      </c>
      <c r="S144" s="470">
        <f>IF('[1]BASE'!GH145="","",'[1]BASE'!GH145)</f>
      </c>
      <c r="T144" s="470">
        <f>IF('[1]BASE'!GI145="","",'[1]BASE'!GI145)</f>
      </c>
      <c r="U144" s="471"/>
      <c r="V144" s="468"/>
    </row>
    <row r="145" spans="2:22" s="462" customFormat="1" ht="19.5" customHeight="1">
      <c r="B145" s="463"/>
      <c r="C145" s="472">
        <f>IF('[1]BASE'!C146="","",'[1]BASE'!C146)</f>
        <v>130</v>
      </c>
      <c r="D145" s="472">
        <f>IF('[1]BASE'!D146="","",'[1]BASE'!D146)</f>
        <v>4935</v>
      </c>
      <c r="E145" s="472" t="str">
        <f>IF('[1]BASE'!E146="","",'[1]BASE'!E146)</f>
        <v>LAS PALMAS - SAN PEDRO</v>
      </c>
      <c r="F145" s="472">
        <f>IF('[1]BASE'!F146="","",'[1]BASE'!F146)</f>
        <v>132</v>
      </c>
      <c r="G145" s="472">
        <f>IF('[1]BASE'!G146="","",'[1]BASE'!G146)</f>
        <v>67.3</v>
      </c>
      <c r="H145" s="472" t="str">
        <f>IF('[1]BASE'!H146="","",'[1]BASE'!H146)</f>
        <v>C</v>
      </c>
      <c r="I145" s="473">
        <f>IF('[1]BASE'!FX146="","",'[1]BASE'!FX146)</f>
      </c>
      <c r="J145" s="473">
        <f>IF('[1]BASE'!FY146="","",'[1]BASE'!FY146)</f>
      </c>
      <c r="K145" s="473">
        <f>IF('[1]BASE'!FZ146="","",'[1]BASE'!FZ146)</f>
      </c>
      <c r="L145" s="473">
        <f>IF('[1]BASE'!GA146="","",'[1]BASE'!GA146)</f>
        <v>1</v>
      </c>
      <c r="M145" s="473">
        <f>IF('[1]BASE'!GB146="","",'[1]BASE'!GB146)</f>
      </c>
      <c r="N145" s="473">
        <f>IF('[1]BASE'!GC146="","",'[1]BASE'!GC146)</f>
        <v>1</v>
      </c>
      <c r="O145" s="473">
        <f>IF('[1]BASE'!GD146="","",'[1]BASE'!GD146)</f>
      </c>
      <c r="P145" s="473">
        <f>IF('[1]BASE'!GE146="","",'[1]BASE'!GE146)</f>
      </c>
      <c r="Q145" s="473">
        <f>IF('[1]BASE'!GF146="","",'[1]BASE'!GF146)</f>
        <v>1</v>
      </c>
      <c r="R145" s="473">
        <f>IF('[1]BASE'!GG146="","",'[1]BASE'!GG146)</f>
      </c>
      <c r="S145" s="473">
        <f>IF('[1]BASE'!GH146="","",'[1]BASE'!GH146)</f>
      </c>
      <c r="T145" s="473">
        <f>IF('[1]BASE'!GI146="","",'[1]BASE'!GI146)</f>
      </c>
      <c r="U145" s="471"/>
      <c r="V145" s="468"/>
    </row>
    <row r="146" spans="2:22" s="462" customFormat="1" ht="19.5" customHeight="1">
      <c r="B146" s="463"/>
      <c r="C146" s="469">
        <f>IF('[1]BASE'!C147="","",'[1]BASE'!C147)</f>
        <v>131</v>
      </c>
      <c r="D146" s="469">
        <f>IF('[1]BASE'!D147="","",'[1]BASE'!D147)</f>
        <v>4933</v>
      </c>
      <c r="E146" s="469" t="str">
        <f>IF('[1]BASE'!E147="","",'[1]BASE'!E147)</f>
        <v>ZARATE - LAS PALMAS</v>
      </c>
      <c r="F146" s="469">
        <f>IF('[1]BASE'!F147="","",'[1]BASE'!F147)</f>
        <v>132</v>
      </c>
      <c r="G146" s="469">
        <f>IF('[1]BASE'!G147="","",'[1]BASE'!G147)</f>
        <v>8.7</v>
      </c>
      <c r="H146" s="469" t="str">
        <f>IF('[1]BASE'!H147="","",'[1]BASE'!H147)</f>
        <v>C</v>
      </c>
      <c r="I146" s="470">
        <f>IF('[1]BASE'!FX147="","",'[1]BASE'!FX147)</f>
      </c>
      <c r="J146" s="470">
        <f>IF('[1]BASE'!FY147="","",'[1]BASE'!FY147)</f>
      </c>
      <c r="K146" s="470">
        <f>IF('[1]BASE'!FZ147="","",'[1]BASE'!FZ147)</f>
      </c>
      <c r="L146" s="470">
        <f>IF('[1]BASE'!GA147="","",'[1]BASE'!GA147)</f>
      </c>
      <c r="M146" s="470">
        <f>IF('[1]BASE'!GB147="","",'[1]BASE'!GB147)</f>
      </c>
      <c r="N146" s="470">
        <f>IF('[1]BASE'!GC147="","",'[1]BASE'!GC147)</f>
      </c>
      <c r="O146" s="470">
        <f>IF('[1]BASE'!GD147="","",'[1]BASE'!GD147)</f>
      </c>
      <c r="P146" s="470">
        <f>IF('[1]BASE'!GE147="","",'[1]BASE'!GE147)</f>
      </c>
      <c r="Q146" s="470">
        <f>IF('[1]BASE'!GF147="","",'[1]BASE'!GF147)</f>
      </c>
      <c r="R146" s="470">
        <f>IF('[1]BASE'!GG147="","",'[1]BASE'!GG147)</f>
      </c>
      <c r="S146" s="470">
        <f>IF('[1]BASE'!GH147="","",'[1]BASE'!GH147)</f>
      </c>
      <c r="T146" s="470">
        <f>IF('[1]BASE'!GI147="","",'[1]BASE'!GI147)</f>
      </c>
      <c r="U146" s="471"/>
      <c r="V146" s="468"/>
    </row>
    <row r="147" spans="2:22" s="462" customFormat="1" ht="19.5" customHeight="1">
      <c r="B147" s="463"/>
      <c r="C147" s="472">
        <f>IF('[1]BASE'!C148="","",'[1]BASE'!C148)</f>
        <v>132</v>
      </c>
      <c r="D147" s="472">
        <f>IF('[1]BASE'!D148="","",'[1]BASE'!D148)</f>
      </c>
      <c r="E147" s="472" t="str">
        <f>IF('[1]BASE'!E148="","",'[1]BASE'!E148)</f>
        <v>LAS PALMAS - PROTISA</v>
      </c>
      <c r="F147" s="472">
        <f>IF('[1]BASE'!F148="","",'[1]BASE'!F148)</f>
        <v>132</v>
      </c>
      <c r="G147" s="472">
        <f>IF('[1]BASE'!G148="","",'[1]BASE'!G148)</f>
        <v>4.4</v>
      </c>
      <c r="H147" s="472" t="str">
        <f>IF('[1]BASE'!H148="","",'[1]BASE'!H148)</f>
        <v>C</v>
      </c>
      <c r="I147" s="473">
        <f>IF('[1]BASE'!FX148="","",'[1]BASE'!FX148)</f>
      </c>
      <c r="J147" s="473">
        <f>IF('[1]BASE'!FY148="","",'[1]BASE'!FY148)</f>
      </c>
      <c r="K147" s="473">
        <f>IF('[1]BASE'!FZ148="","",'[1]BASE'!FZ148)</f>
      </c>
      <c r="L147" s="473">
        <f>IF('[1]BASE'!GA148="","",'[1]BASE'!GA148)</f>
      </c>
      <c r="M147" s="473">
        <f>IF('[1]BASE'!GB148="","",'[1]BASE'!GB148)</f>
      </c>
      <c r="N147" s="473">
        <f>IF('[1]BASE'!GC148="","",'[1]BASE'!GC148)</f>
      </c>
      <c r="O147" s="473">
        <f>IF('[1]BASE'!GD148="","",'[1]BASE'!GD148)</f>
      </c>
      <c r="P147" s="473">
        <f>IF('[1]BASE'!GE148="","",'[1]BASE'!GE148)</f>
      </c>
      <c r="Q147" s="473">
        <f>IF('[1]BASE'!GF148="","",'[1]BASE'!GF148)</f>
      </c>
      <c r="R147" s="473">
        <f>IF('[1]BASE'!GG148="","",'[1]BASE'!GG148)</f>
      </c>
      <c r="S147" s="473">
        <f>IF('[1]BASE'!GH148="","",'[1]BASE'!GH148)</f>
      </c>
      <c r="T147" s="473">
        <f>IF('[1]BASE'!GI148="","",'[1]BASE'!GI148)</f>
      </c>
      <c r="U147" s="471"/>
      <c r="V147" s="468"/>
    </row>
    <row r="148" spans="2:22" s="462" customFormat="1" ht="19.5" customHeight="1">
      <c r="B148" s="463"/>
      <c r="C148" s="469">
        <f>IF('[1]BASE'!C149="","",'[1]BASE'!C149)</f>
        <v>133</v>
      </c>
      <c r="D148" s="469">
        <f>IF('[1]BASE'!D149="","",'[1]BASE'!D149)</f>
        <v>4671</v>
      </c>
      <c r="E148" s="469" t="str">
        <f>IF('[1]BASE'!E149="","",'[1]BASE'!E149)</f>
        <v>PERGAMINO - COLON</v>
      </c>
      <c r="F148" s="469">
        <f>IF('[1]BASE'!F149="","",'[1]BASE'!F149)</f>
        <v>132</v>
      </c>
      <c r="G148" s="469">
        <f>IF('[1]BASE'!G149="","",'[1]BASE'!G149)</f>
        <v>52.7</v>
      </c>
      <c r="H148" s="469" t="str">
        <f>IF('[1]BASE'!H149="","",'[1]BASE'!H149)</f>
        <v>C</v>
      </c>
      <c r="I148" s="470">
        <f>IF('[1]BASE'!FX149="","",'[1]BASE'!FX149)</f>
      </c>
      <c r="J148" s="470">
        <f>IF('[1]BASE'!FY149="","",'[1]BASE'!FY149)</f>
      </c>
      <c r="K148" s="470">
        <f>IF('[1]BASE'!FZ149="","",'[1]BASE'!FZ149)</f>
      </c>
      <c r="L148" s="470">
        <f>IF('[1]BASE'!GA149="","",'[1]BASE'!GA149)</f>
        <v>1</v>
      </c>
      <c r="M148" s="470">
        <f>IF('[1]BASE'!GB149="","",'[1]BASE'!GB149)</f>
      </c>
      <c r="N148" s="470">
        <f>IF('[1]BASE'!GC149="","",'[1]BASE'!GC149)</f>
      </c>
      <c r="O148" s="470">
        <f>IF('[1]BASE'!GD149="","",'[1]BASE'!GD149)</f>
      </c>
      <c r="P148" s="470">
        <f>IF('[1]BASE'!GE149="","",'[1]BASE'!GE149)</f>
      </c>
      <c r="Q148" s="470">
        <f>IF('[1]BASE'!GF149="","",'[1]BASE'!GF149)</f>
      </c>
      <c r="R148" s="470">
        <f>IF('[1]BASE'!GG149="","",'[1]BASE'!GG149)</f>
      </c>
      <c r="S148" s="470">
        <f>IF('[1]BASE'!GH149="","",'[1]BASE'!GH149)</f>
      </c>
      <c r="T148" s="470">
        <f>IF('[1]BASE'!GI149="","",'[1]BASE'!GI149)</f>
      </c>
      <c r="U148" s="471"/>
      <c r="V148" s="468"/>
    </row>
    <row r="149" spans="2:22" s="462" customFormat="1" ht="19.5" customHeight="1">
      <c r="B149" s="463"/>
      <c r="C149" s="472">
        <f>IF('[1]BASE'!C150="","",'[1]BASE'!C150)</f>
        <v>134</v>
      </c>
      <c r="D149" s="472">
        <f>IF('[1]BASE'!D150="","",'[1]BASE'!D150)</f>
        <v>1434</v>
      </c>
      <c r="E149" s="472" t="str">
        <f>IF('[1]BASE'!E150="","",'[1]BASE'!E150)</f>
        <v>9 DE JULIO 66 - BRAGADO</v>
      </c>
      <c r="F149" s="472">
        <f>IF('[1]BASE'!F150="","",'[1]BASE'!F150)</f>
        <v>66</v>
      </c>
      <c r="G149" s="472">
        <f>IF('[1]BASE'!G150="","",'[1]BASE'!G150)</f>
        <v>60.94</v>
      </c>
      <c r="H149" s="472" t="str">
        <f>IF('[1]BASE'!H150="","",'[1]BASE'!H150)</f>
        <v>C</v>
      </c>
      <c r="I149" s="473">
        <f>IF('[1]BASE'!FX150="","",'[1]BASE'!FX150)</f>
        <v>1</v>
      </c>
      <c r="J149" s="473">
        <f>IF('[1]BASE'!FY150="","",'[1]BASE'!FY150)</f>
      </c>
      <c r="K149" s="473">
        <f>IF('[1]BASE'!FZ150="","",'[1]BASE'!FZ150)</f>
      </c>
      <c r="L149" s="473">
        <f>IF('[1]BASE'!GA150="","",'[1]BASE'!GA150)</f>
      </c>
      <c r="M149" s="473">
        <f>IF('[1]BASE'!GB150="","",'[1]BASE'!GB150)</f>
      </c>
      <c r="N149" s="473">
        <f>IF('[1]BASE'!GC150="","",'[1]BASE'!GC150)</f>
      </c>
      <c r="O149" s="473">
        <f>IF('[1]BASE'!GD150="","",'[1]BASE'!GD150)</f>
      </c>
      <c r="P149" s="473">
        <f>IF('[1]BASE'!GE150="","",'[1]BASE'!GE150)</f>
      </c>
      <c r="Q149" s="473">
        <f>IF('[1]BASE'!GF150="","",'[1]BASE'!GF150)</f>
      </c>
      <c r="R149" s="473">
        <f>IF('[1]BASE'!GG150="","",'[1]BASE'!GG150)</f>
      </c>
      <c r="S149" s="473">
        <f>IF('[1]BASE'!GH150="","",'[1]BASE'!GH150)</f>
      </c>
      <c r="T149" s="473">
        <f>IF('[1]BASE'!GI150="","",'[1]BASE'!GI150)</f>
      </c>
      <c r="U149" s="471"/>
      <c r="V149" s="468"/>
    </row>
    <row r="150" spans="2:22" s="462" customFormat="1" ht="19.5" customHeight="1">
      <c r="B150" s="463"/>
      <c r="C150" s="469">
        <f>IF('[1]BASE'!C151="","",'[1]BASE'!C151)</f>
        <v>135</v>
      </c>
      <c r="D150" s="469">
        <f>IF('[1]BASE'!D151="","",'[1]BASE'!D151)</f>
        <v>4715</v>
      </c>
      <c r="E150" s="469" t="str">
        <f>IF('[1]BASE'!E151="","",'[1]BASE'!E151)</f>
        <v>LUJAN GBA - LUJAN II GBA</v>
      </c>
      <c r="F150" s="469">
        <f>IF('[1]BASE'!F151="","",'[1]BASE'!F151)</f>
        <v>132</v>
      </c>
      <c r="G150" s="469">
        <f>IF('[1]BASE'!G151="","",'[1]BASE'!G151)</f>
        <v>9.02</v>
      </c>
      <c r="H150" s="469" t="str">
        <f>IF('[1]BASE'!H151="","",'[1]BASE'!H151)</f>
        <v>C</v>
      </c>
      <c r="I150" s="470">
        <f>IF('[1]BASE'!FX151="","",'[1]BASE'!FX151)</f>
      </c>
      <c r="J150" s="470">
        <f>IF('[1]BASE'!FY151="","",'[1]BASE'!FY151)</f>
      </c>
      <c r="K150" s="470">
        <f>IF('[1]BASE'!FZ151="","",'[1]BASE'!FZ151)</f>
      </c>
      <c r="L150" s="470">
        <f>IF('[1]BASE'!GA151="","",'[1]BASE'!GA151)</f>
      </c>
      <c r="M150" s="470">
        <f>IF('[1]BASE'!GB151="","",'[1]BASE'!GB151)</f>
      </c>
      <c r="N150" s="470">
        <f>IF('[1]BASE'!GC151="","",'[1]BASE'!GC151)</f>
      </c>
      <c r="O150" s="470">
        <f>IF('[1]BASE'!GD151="","",'[1]BASE'!GD151)</f>
      </c>
      <c r="P150" s="470">
        <f>IF('[1]BASE'!GE151="","",'[1]BASE'!GE151)</f>
      </c>
      <c r="Q150" s="470">
        <f>IF('[1]BASE'!GF151="","",'[1]BASE'!GF151)</f>
      </c>
      <c r="R150" s="470">
        <f>IF('[1]BASE'!GG151="","",'[1]BASE'!GG151)</f>
      </c>
      <c r="S150" s="470">
        <f>IF('[1]BASE'!GH151="","",'[1]BASE'!GH151)</f>
      </c>
      <c r="T150" s="470">
        <f>IF('[1]BASE'!GI151="","",'[1]BASE'!GI151)</f>
      </c>
      <c r="U150" s="471"/>
      <c r="V150" s="468"/>
    </row>
    <row r="151" spans="2:22" s="462" customFormat="1" ht="19.5" customHeight="1">
      <c r="B151" s="463"/>
      <c r="C151" s="472">
        <f>IF('[1]BASE'!C152="","",'[1]BASE'!C152)</f>
        <v>136</v>
      </c>
      <c r="D151" s="472">
        <f>IF('[1]BASE'!D152="","",'[1]BASE'!D152)</f>
        <v>4716</v>
      </c>
      <c r="E151" s="472" t="str">
        <f>IF('[1]BASE'!E152="","",'[1]BASE'!E152)</f>
        <v>LUJAN  II - MALV.1- CATONAS 1 - MORON 1</v>
      </c>
      <c r="F151" s="472">
        <f>IF('[1]BASE'!F152="","",'[1]BASE'!F152)</f>
        <v>132</v>
      </c>
      <c r="G151" s="472">
        <f>IF('[1]BASE'!G152="","",'[1]BASE'!G152)</f>
        <v>38.29</v>
      </c>
      <c r="H151" s="472" t="str">
        <f>IF('[1]BASE'!H152="","",'[1]BASE'!H152)</f>
        <v>A</v>
      </c>
      <c r="I151" s="473">
        <f>IF('[1]BASE'!FX152="","",'[1]BASE'!FX152)</f>
      </c>
      <c r="J151" s="473">
        <f>IF('[1]BASE'!FY152="","",'[1]BASE'!FY152)</f>
      </c>
      <c r="K151" s="473">
        <f>IF('[1]BASE'!FZ152="","",'[1]BASE'!FZ152)</f>
      </c>
      <c r="L151" s="473">
        <f>IF('[1]BASE'!GA152="","",'[1]BASE'!GA152)</f>
      </c>
      <c r="M151" s="473">
        <f>IF('[1]BASE'!GB152="","",'[1]BASE'!GB152)</f>
      </c>
      <c r="N151" s="473">
        <f>IF('[1]BASE'!GC152="","",'[1]BASE'!GC152)</f>
      </c>
      <c r="O151" s="473">
        <f>IF('[1]BASE'!GD152="","",'[1]BASE'!GD152)</f>
      </c>
      <c r="P151" s="473">
        <f>IF('[1]BASE'!GE152="","",'[1]BASE'!GE152)</f>
      </c>
      <c r="Q151" s="473">
        <f>IF('[1]BASE'!GF152="","",'[1]BASE'!GF152)</f>
      </c>
      <c r="R151" s="473">
        <f>IF('[1]BASE'!GG152="","",'[1]BASE'!GG152)</f>
      </c>
      <c r="S151" s="473">
        <f>IF('[1]BASE'!GH152="","",'[1]BASE'!GH152)</f>
      </c>
      <c r="T151" s="473">
        <f>IF('[1]BASE'!GI152="","",'[1]BASE'!GI152)</f>
      </c>
      <c r="U151" s="471"/>
      <c r="V151" s="468"/>
    </row>
    <row r="152" spans="2:22" s="462" customFormat="1" ht="19.5" customHeight="1">
      <c r="B152" s="463"/>
      <c r="C152" s="469">
        <f>IF('[1]BASE'!C153="","",'[1]BASE'!C153)</f>
        <v>137</v>
      </c>
      <c r="D152" s="469">
        <f>IF('[1]BASE'!D153="","",'[1]BASE'!D153)</f>
        <v>4888</v>
      </c>
      <c r="E152" s="469" t="str">
        <f>IF('[1]BASE'!E153="","",'[1]BASE'!E153)</f>
        <v>ZARATE -CAMPANA III</v>
      </c>
      <c r="F152" s="469">
        <f>IF('[1]BASE'!F153="","",'[1]BASE'!F153)</f>
        <v>132</v>
      </c>
      <c r="G152" s="469">
        <f>IF('[1]BASE'!G153="","",'[1]BASE'!G153)</f>
        <v>16.8</v>
      </c>
      <c r="H152" s="469" t="str">
        <f>IF('[1]BASE'!H153="","",'[1]BASE'!H153)</f>
        <v>C</v>
      </c>
      <c r="I152" s="470">
        <f>IF('[1]BASE'!FX153="","",'[1]BASE'!FX153)</f>
      </c>
      <c r="J152" s="470">
        <f>IF('[1]BASE'!FY153="","",'[1]BASE'!FY153)</f>
      </c>
      <c r="K152" s="470">
        <f>IF('[1]BASE'!FZ153="","",'[1]BASE'!FZ153)</f>
      </c>
      <c r="L152" s="470">
        <f>IF('[1]BASE'!GA153="","",'[1]BASE'!GA153)</f>
      </c>
      <c r="M152" s="470">
        <f>IF('[1]BASE'!GB153="","",'[1]BASE'!GB153)</f>
      </c>
      <c r="N152" s="470">
        <f>IF('[1]BASE'!GC153="","",'[1]BASE'!GC153)</f>
      </c>
      <c r="O152" s="470">
        <f>IF('[1]BASE'!GD153="","",'[1]BASE'!GD153)</f>
      </c>
      <c r="P152" s="470">
        <f>IF('[1]BASE'!GE153="","",'[1]BASE'!GE153)</f>
      </c>
      <c r="Q152" s="470">
        <f>IF('[1]BASE'!GF153="","",'[1]BASE'!GF153)</f>
      </c>
      <c r="R152" s="470">
        <f>IF('[1]BASE'!GG153="","",'[1]BASE'!GG153)</f>
      </c>
      <c r="S152" s="470">
        <f>IF('[1]BASE'!GH153="","",'[1]BASE'!GH153)</f>
      </c>
      <c r="T152" s="470">
        <f>IF('[1]BASE'!GI153="","",'[1]BASE'!GI153)</f>
      </c>
      <c r="U152" s="471"/>
      <c r="V152" s="468"/>
    </row>
    <row r="153" spans="2:22" s="462" customFormat="1" ht="19.5" customHeight="1">
      <c r="B153" s="463"/>
      <c r="C153" s="472">
        <f>IF('[1]BASE'!C154="","",'[1]BASE'!C154)</f>
        <v>138</v>
      </c>
      <c r="D153" s="472">
        <f>IF('[1]BASE'!D154="","",'[1]BASE'!D154)</f>
        <v>4889</v>
      </c>
      <c r="E153" s="472" t="str">
        <f>IF('[1]BASE'!E154="","",'[1]BASE'!E154)</f>
        <v>CAMPANBA III - MATHEU</v>
      </c>
      <c r="F153" s="472">
        <f>IF('[1]BASE'!F154="","",'[1]BASE'!F154)</f>
        <v>132</v>
      </c>
      <c r="G153" s="472">
        <f>IF('[1]BASE'!G154="","",'[1]BASE'!G154)</f>
        <v>24.7</v>
      </c>
      <c r="H153" s="472" t="str">
        <f>IF('[1]BASE'!H154="","",'[1]BASE'!H154)</f>
        <v>C</v>
      </c>
      <c r="I153" s="473">
        <f>IF('[1]BASE'!FX154="","",'[1]BASE'!FX154)</f>
      </c>
      <c r="J153" s="473">
        <f>IF('[1]BASE'!FY154="","",'[1]BASE'!FY154)</f>
      </c>
      <c r="K153" s="473">
        <f>IF('[1]BASE'!FZ154="","",'[1]BASE'!FZ154)</f>
      </c>
      <c r="L153" s="473">
        <f>IF('[1]BASE'!GA154="","",'[1]BASE'!GA154)</f>
      </c>
      <c r="M153" s="473">
        <f>IF('[1]BASE'!GB154="","",'[1]BASE'!GB154)</f>
      </c>
      <c r="N153" s="473">
        <f>IF('[1]BASE'!GC154="","",'[1]BASE'!GC154)</f>
      </c>
      <c r="O153" s="473">
        <f>IF('[1]BASE'!GD154="","",'[1]BASE'!GD154)</f>
      </c>
      <c r="P153" s="473">
        <f>IF('[1]BASE'!GE154="","",'[1]BASE'!GE154)</f>
      </c>
      <c r="Q153" s="473">
        <f>IF('[1]BASE'!GF154="","",'[1]BASE'!GF154)</f>
      </c>
      <c r="R153" s="473">
        <f>IF('[1]BASE'!GG154="","",'[1]BASE'!GG154)</f>
      </c>
      <c r="S153" s="473">
        <f>IF('[1]BASE'!GH154="","",'[1]BASE'!GH154)</f>
      </c>
      <c r="T153" s="473">
        <f>IF('[1]BASE'!GI154="","",'[1]BASE'!GI154)</f>
      </c>
      <c r="U153" s="471"/>
      <c r="V153" s="468"/>
    </row>
    <row r="154" spans="2:22" s="462" customFormat="1" ht="19.5" customHeight="1">
      <c r="B154" s="463"/>
      <c r="C154" s="469">
        <f>IF('[1]BASE'!C155="","",'[1]BASE'!C155)</f>
        <v>139</v>
      </c>
      <c r="D154" s="469">
        <f>IF('[1]BASE'!D155="","",'[1]BASE'!D155)</f>
        <v>4914</v>
      </c>
      <c r="E154" s="469" t="str">
        <f>IF('[1]BASE'!E155="","",'[1]BASE'!E155)</f>
        <v>RAMALLO - SIDERAR</v>
      </c>
      <c r="F154" s="469">
        <f>IF('[1]BASE'!F155="","",'[1]BASE'!F155)</f>
        <v>132</v>
      </c>
      <c r="G154" s="469">
        <f>IF('[1]BASE'!G155="","",'[1]BASE'!G155)</f>
        <v>6.75</v>
      </c>
      <c r="H154" s="469" t="str">
        <f>IF('[1]BASE'!H155="","",'[1]BASE'!H155)</f>
        <v>C</v>
      </c>
      <c r="I154" s="470">
        <f>IF('[1]BASE'!FX155="","",'[1]BASE'!FX155)</f>
      </c>
      <c r="J154" s="470">
        <f>IF('[1]BASE'!FY155="","",'[1]BASE'!FY155)</f>
      </c>
      <c r="K154" s="470">
        <f>IF('[1]BASE'!FZ155="","",'[1]BASE'!FZ155)</f>
      </c>
      <c r="L154" s="470">
        <f>IF('[1]BASE'!GA155="","",'[1]BASE'!GA155)</f>
      </c>
      <c r="M154" s="470">
        <f>IF('[1]BASE'!GB155="","",'[1]BASE'!GB155)</f>
      </c>
      <c r="N154" s="470">
        <f>IF('[1]BASE'!GC155="","",'[1]BASE'!GC155)</f>
      </c>
      <c r="O154" s="470">
        <f>IF('[1]BASE'!GD155="","",'[1]BASE'!GD155)</f>
      </c>
      <c r="P154" s="470">
        <f>IF('[1]BASE'!GE155="","",'[1]BASE'!GE155)</f>
      </c>
      <c r="Q154" s="470">
        <f>IF('[1]BASE'!GF155="","",'[1]BASE'!GF155)</f>
      </c>
      <c r="R154" s="470">
        <f>IF('[1]BASE'!GG155="","",'[1]BASE'!GG155)</f>
      </c>
      <c r="S154" s="470">
        <f>IF('[1]BASE'!GH155="","",'[1]BASE'!GH155)</f>
      </c>
      <c r="T154" s="470">
        <f>IF('[1]BASE'!GI155="","",'[1]BASE'!GI155)</f>
      </c>
      <c r="U154" s="471"/>
      <c r="V154" s="468"/>
    </row>
    <row r="155" spans="2:22" s="462" customFormat="1" ht="19.5" customHeight="1">
      <c r="B155" s="463"/>
      <c r="C155" s="472">
        <f>IF('[1]BASE'!C156="","",'[1]BASE'!C156)</f>
        <v>140</v>
      </c>
      <c r="D155" s="472">
        <f>IF('[1]BASE'!D156="","",'[1]BASE'!D156)</f>
        <v>4915</v>
      </c>
      <c r="E155" s="472" t="str">
        <f>IF('[1]BASE'!E156="","",'[1]BASE'!E156)</f>
        <v>SIDERAR - SAN NICOLÁS</v>
      </c>
      <c r="F155" s="472">
        <f>IF('[1]BASE'!F156="","",'[1]BASE'!F156)</f>
        <v>132</v>
      </c>
      <c r="G155" s="472">
        <f>IF('[1]BASE'!G156="","",'[1]BASE'!G156)</f>
        <v>1.31</v>
      </c>
      <c r="H155" s="472" t="str">
        <f>IF('[1]BASE'!H156="","",'[1]BASE'!H156)</f>
        <v>C</v>
      </c>
      <c r="I155" s="473">
        <f>IF('[1]BASE'!FX156="","",'[1]BASE'!FX156)</f>
      </c>
      <c r="J155" s="473">
        <f>IF('[1]BASE'!FY156="","",'[1]BASE'!FY156)</f>
      </c>
      <c r="K155" s="473">
        <f>IF('[1]BASE'!FZ156="","",'[1]BASE'!FZ156)</f>
      </c>
      <c r="L155" s="473">
        <f>IF('[1]BASE'!GA156="","",'[1]BASE'!GA156)</f>
      </c>
      <c r="M155" s="473">
        <f>IF('[1]BASE'!GB156="","",'[1]BASE'!GB156)</f>
      </c>
      <c r="N155" s="473">
        <f>IF('[1]BASE'!GC156="","",'[1]BASE'!GC156)</f>
      </c>
      <c r="O155" s="473">
        <f>IF('[1]BASE'!GD156="","",'[1]BASE'!GD156)</f>
      </c>
      <c r="P155" s="473">
        <f>IF('[1]BASE'!GE156="","",'[1]BASE'!GE156)</f>
      </c>
      <c r="Q155" s="473">
        <f>IF('[1]BASE'!GF156="","",'[1]BASE'!GF156)</f>
      </c>
      <c r="R155" s="473">
        <f>IF('[1]BASE'!GG156="","",'[1]BASE'!GG156)</f>
      </c>
      <c r="S155" s="473">
        <f>IF('[1]BASE'!GH156="","",'[1]BASE'!GH156)</f>
      </c>
      <c r="T155" s="473">
        <f>IF('[1]BASE'!GI156="","",'[1]BASE'!GI156)</f>
      </c>
      <c r="U155" s="471"/>
      <c r="V155" s="468"/>
    </row>
    <row r="156" spans="2:22" s="462" customFormat="1" ht="19.5" customHeight="1">
      <c r="B156" s="463"/>
      <c r="C156" s="469">
        <f>IF('[1]BASE'!C157="","",'[1]BASE'!C157)</f>
        <v>141</v>
      </c>
      <c r="D156" s="469">
        <f>IF('[1]BASE'!D157="","",'[1]BASE'!D157)</f>
      </c>
      <c r="E156" s="469" t="str">
        <f>IF('[1]BASE'!E157="","",'[1]BASE'!E157)</f>
        <v>RAMALLO IND - RAMALLO</v>
      </c>
      <c r="F156" s="469">
        <f>IF('[1]BASE'!F157="","",'[1]BASE'!F157)</f>
        <v>132</v>
      </c>
      <c r="G156" s="469">
        <f>IF('[1]BASE'!G157="","",'[1]BASE'!G157)</f>
        <v>17.66</v>
      </c>
      <c r="H156" s="469" t="str">
        <f>IF('[1]BASE'!H157="","",'[1]BASE'!H157)</f>
        <v>C</v>
      </c>
      <c r="I156" s="470">
        <f>IF('[1]BASE'!FX157="","",'[1]BASE'!FX157)</f>
      </c>
      <c r="J156" s="470">
        <f>IF('[1]BASE'!FY157="","",'[1]BASE'!FY157)</f>
      </c>
      <c r="K156" s="470">
        <f>IF('[1]BASE'!FZ157="","",'[1]BASE'!FZ157)</f>
      </c>
      <c r="L156" s="470">
        <f>IF('[1]BASE'!GA157="","",'[1]BASE'!GA157)</f>
      </c>
      <c r="M156" s="470">
        <f>IF('[1]BASE'!GB157="","",'[1]BASE'!GB157)</f>
      </c>
      <c r="N156" s="470">
        <f>IF('[1]BASE'!GC157="","",'[1]BASE'!GC157)</f>
      </c>
      <c r="O156" s="470">
        <f>IF('[1]BASE'!GD157="","",'[1]BASE'!GD157)</f>
      </c>
      <c r="P156" s="470">
        <f>IF('[1]BASE'!GE157="","",'[1]BASE'!GE157)</f>
      </c>
      <c r="Q156" s="470">
        <f>IF('[1]BASE'!GF157="","",'[1]BASE'!GF157)</f>
      </c>
      <c r="R156" s="470">
        <f>IF('[1]BASE'!GG157="","",'[1]BASE'!GG157)</f>
      </c>
      <c r="S156" s="470">
        <f>IF('[1]BASE'!GH157="","",'[1]BASE'!GH157)</f>
      </c>
      <c r="T156" s="470">
        <f>IF('[1]BASE'!GI157="","",'[1]BASE'!GI157)</f>
      </c>
      <c r="U156" s="471"/>
      <c r="V156" s="468"/>
    </row>
    <row r="157" spans="2:22" s="462" customFormat="1" ht="19.5" customHeight="1">
      <c r="B157" s="463"/>
      <c r="C157" s="472">
        <f>IF('[1]BASE'!C158="","",'[1]BASE'!C158)</f>
        <v>142</v>
      </c>
      <c r="D157" s="472">
        <f>IF('[1]BASE'!D158="","",'[1]BASE'!D158)</f>
        <v>4964</v>
      </c>
      <c r="E157" s="472" t="str">
        <f>IF('[1]BASE'!E158="","",'[1]BASE'!E158)</f>
        <v>PINAMAR - VALERIA DEL MAR</v>
      </c>
      <c r="F157" s="472">
        <f>IF('[1]BASE'!F158="","",'[1]BASE'!F158)</f>
        <v>132</v>
      </c>
      <c r="G157" s="472">
        <f>IF('[1]BASE'!G158="","",'[1]BASE'!G158)</f>
        <v>6</v>
      </c>
      <c r="H157" s="472" t="str">
        <f>IF('[1]BASE'!H158="","",'[1]BASE'!H158)</f>
        <v>C</v>
      </c>
      <c r="I157" s="473">
        <f>IF('[1]BASE'!FX158="","",'[1]BASE'!FX158)</f>
      </c>
      <c r="J157" s="473">
        <f>IF('[1]BASE'!FY158="","",'[1]BASE'!FY158)</f>
      </c>
      <c r="K157" s="473">
        <f>IF('[1]BASE'!FZ158="","",'[1]BASE'!FZ158)</f>
      </c>
      <c r="L157" s="473">
        <f>IF('[1]BASE'!GA158="","",'[1]BASE'!GA158)</f>
      </c>
      <c r="M157" s="473">
        <f>IF('[1]BASE'!GB158="","",'[1]BASE'!GB158)</f>
      </c>
      <c r="N157" s="473">
        <f>IF('[1]BASE'!GC158="","",'[1]BASE'!GC158)</f>
      </c>
      <c r="O157" s="473">
        <f>IF('[1]BASE'!GD158="","",'[1]BASE'!GD158)</f>
      </c>
      <c r="P157" s="473">
        <f>IF('[1]BASE'!GE158="","",'[1]BASE'!GE158)</f>
      </c>
      <c r="Q157" s="473">
        <f>IF('[1]BASE'!GF158="","",'[1]BASE'!GF158)</f>
      </c>
      <c r="R157" s="473">
        <f>IF('[1]BASE'!GG158="","",'[1]BASE'!GG158)</f>
      </c>
      <c r="S157" s="473">
        <f>IF('[1]BASE'!GH158="","",'[1]BASE'!GH158)</f>
      </c>
      <c r="T157" s="473">
        <f>IF('[1]BASE'!GI158="","",'[1]BASE'!GI158)</f>
      </c>
      <c r="U157" s="471"/>
      <c r="V157" s="468"/>
    </row>
    <row r="158" spans="2:22" s="462" customFormat="1" ht="19.5" customHeight="1">
      <c r="B158" s="463"/>
      <c r="C158" s="469">
        <f>IF('[1]BASE'!C159="","",'[1]BASE'!C159)</f>
        <v>143</v>
      </c>
      <c r="D158" s="469">
        <f>IF('[1]BASE'!D159="","",'[1]BASE'!D159)</f>
        <v>4965</v>
      </c>
      <c r="E158" s="469" t="str">
        <f>IF('[1]BASE'!E159="","",'[1]BASE'!E159)</f>
        <v>VALERIA DEL MAR - VILLA GESELL</v>
      </c>
      <c r="F158" s="469">
        <f>IF('[1]BASE'!F159="","",'[1]BASE'!F159)</f>
        <v>132</v>
      </c>
      <c r="G158" s="469">
        <f>IF('[1]BASE'!G159="","",'[1]BASE'!G159)</f>
        <v>14.28</v>
      </c>
      <c r="H158" s="469" t="str">
        <f>IF('[1]BASE'!H159="","",'[1]BASE'!H159)</f>
        <v>C</v>
      </c>
      <c r="I158" s="470">
        <f>IF('[1]BASE'!FX159="","",'[1]BASE'!FX159)</f>
      </c>
      <c r="J158" s="470">
        <f>IF('[1]BASE'!FY159="","",'[1]BASE'!FY159)</f>
      </c>
      <c r="K158" s="470">
        <f>IF('[1]BASE'!FZ159="","",'[1]BASE'!FZ159)</f>
      </c>
      <c r="L158" s="470">
        <f>IF('[1]BASE'!GA159="","",'[1]BASE'!GA159)</f>
      </c>
      <c r="M158" s="470">
        <f>IF('[1]BASE'!GB159="","",'[1]BASE'!GB159)</f>
      </c>
      <c r="N158" s="470">
        <f>IF('[1]BASE'!GC159="","",'[1]BASE'!GC159)</f>
      </c>
      <c r="O158" s="470">
        <f>IF('[1]BASE'!GD159="","",'[1]BASE'!GD159)</f>
      </c>
      <c r="P158" s="470">
        <f>IF('[1]BASE'!GE159="","",'[1]BASE'!GE159)</f>
      </c>
      <c r="Q158" s="470">
        <f>IF('[1]BASE'!GF159="","",'[1]BASE'!GF159)</f>
      </c>
      <c r="R158" s="470">
        <f>IF('[1]BASE'!GG159="","",'[1]BASE'!GG159)</f>
      </c>
      <c r="S158" s="470">
        <f>IF('[1]BASE'!GH159="","",'[1]BASE'!GH159)</f>
      </c>
      <c r="T158" s="470">
        <f>IF('[1]BASE'!GI159="","",'[1]BASE'!GI159)</f>
      </c>
      <c r="U158" s="471"/>
      <c r="V158" s="468"/>
    </row>
    <row r="159" spans="2:22" s="462" customFormat="1" ht="19.5" customHeight="1">
      <c r="B159" s="463"/>
      <c r="C159" s="472">
        <f>IF('[1]BASE'!C160="","",'[1]BASE'!C160)</f>
        <v>144</v>
      </c>
      <c r="D159" s="472">
        <f>IF('[1]BASE'!D160="","",'[1]BASE'!D160)</f>
      </c>
      <c r="E159" s="472" t="str">
        <f>IF('[1]BASE'!E160="","",'[1]BASE'!E160)</f>
        <v>BAHIA BLANCA - MONTE HERMOSO</v>
      </c>
      <c r="F159" s="472">
        <f>IF('[1]BASE'!F160="","",'[1]BASE'!F160)</f>
        <v>132</v>
      </c>
      <c r="G159" s="472">
        <f>IF('[1]BASE'!G160="","",'[1]BASE'!G160)</f>
        <v>90</v>
      </c>
      <c r="H159" s="472" t="s">
        <v>69</v>
      </c>
      <c r="I159" s="473" t="str">
        <f>IF('[1]BASE'!FX160="","",'[1]BASE'!FX160)</f>
        <v>XXXX</v>
      </c>
      <c r="J159" s="473" t="str">
        <f>IF('[1]BASE'!FY160="","",'[1]BASE'!FY160)</f>
        <v>XXXX</v>
      </c>
      <c r="K159" s="473" t="str">
        <f>IF('[1]BASE'!FZ160="","",'[1]BASE'!FZ160)</f>
        <v>XXXX</v>
      </c>
      <c r="L159" s="473" t="str">
        <f>IF('[1]BASE'!GA160="","",'[1]BASE'!GA160)</f>
        <v>XXXX</v>
      </c>
      <c r="M159" s="473" t="str">
        <f>IF('[1]BASE'!GB160="","",'[1]BASE'!GB160)</f>
        <v>XXXX</v>
      </c>
      <c r="N159" s="473" t="str">
        <f>IF('[1]BASE'!GC160="","",'[1]BASE'!GC160)</f>
        <v>XXXX</v>
      </c>
      <c r="O159" s="473" t="str">
        <f>IF('[1]BASE'!GD160="","",'[1]BASE'!GD160)</f>
        <v>XXXX</v>
      </c>
      <c r="P159" s="473" t="str">
        <f>IF('[1]BASE'!GE160="","",'[1]BASE'!GE160)</f>
        <v>XXXX</v>
      </c>
      <c r="Q159" s="473" t="str">
        <f>IF('[1]BASE'!GF160="","",'[1]BASE'!GF160)</f>
        <v>XXXX</v>
      </c>
      <c r="R159" s="473" t="str">
        <f>IF('[1]BASE'!GG160="","",'[1]BASE'!GG160)</f>
        <v>XXXX</v>
      </c>
      <c r="S159" s="473">
        <f>IF('[1]BASE'!GH160="","",'[1]BASE'!GH160)</f>
      </c>
      <c r="T159" s="473">
        <f>IF('[1]BASE'!GI160="","",'[1]BASE'!GI160)</f>
      </c>
      <c r="U159" s="471"/>
      <c r="V159" s="468"/>
    </row>
    <row r="160" spans="2:22" s="462" customFormat="1" ht="19.5" customHeight="1">
      <c r="B160" s="463"/>
      <c r="C160" s="469">
        <f>IF('[1]BASE'!C161="","",'[1]BASE'!C161)</f>
        <v>145</v>
      </c>
      <c r="D160" s="469">
        <f>IF('[1]BASE'!D161="","",'[1]BASE'!D161)</f>
      </c>
      <c r="E160" s="469" t="str">
        <f>IF('[1]BASE'!E161="","",'[1]BASE'!E161)</f>
        <v>MONTE HERMOSO - CORONEL DORREGO</v>
      </c>
      <c r="F160" s="469">
        <f>IF('[1]BASE'!F161="","",'[1]BASE'!F161)</f>
        <v>132</v>
      </c>
      <c r="G160" s="469">
        <f>IF('[1]BASE'!G161="","",'[1]BASE'!G161)</f>
        <v>35.4</v>
      </c>
      <c r="H160" s="469" t="s">
        <v>69</v>
      </c>
      <c r="I160" s="470" t="str">
        <f>IF('[1]BASE'!FX161="","",'[1]BASE'!FX161)</f>
        <v>XXXX</v>
      </c>
      <c r="J160" s="470" t="str">
        <f>IF('[1]BASE'!FY161="","",'[1]BASE'!FY161)</f>
        <v>XXXX</v>
      </c>
      <c r="K160" s="470" t="str">
        <f>IF('[1]BASE'!FZ161="","",'[1]BASE'!FZ161)</f>
        <v>XXXX</v>
      </c>
      <c r="L160" s="470" t="str">
        <f>IF('[1]BASE'!GA161="","",'[1]BASE'!GA161)</f>
        <v>XXXX</v>
      </c>
      <c r="M160" s="470" t="str">
        <f>IF('[1]BASE'!GB161="","",'[1]BASE'!GB161)</f>
        <v>XXXX</v>
      </c>
      <c r="N160" s="470" t="str">
        <f>IF('[1]BASE'!GC161="","",'[1]BASE'!GC161)</f>
        <v>XXXX</v>
      </c>
      <c r="O160" s="470" t="str">
        <f>IF('[1]BASE'!GD161="","",'[1]BASE'!GD161)</f>
        <v>XXXX</v>
      </c>
      <c r="P160" s="470" t="str">
        <f>IF('[1]BASE'!GE161="","",'[1]BASE'!GE161)</f>
        <v>XXXX</v>
      </c>
      <c r="Q160" s="470" t="str">
        <f>IF('[1]BASE'!GF161="","",'[1]BASE'!GF161)</f>
        <v>XXXX</v>
      </c>
      <c r="R160" s="470" t="str">
        <f>IF('[1]BASE'!GG161="","",'[1]BASE'!GG161)</f>
        <v>XXXX</v>
      </c>
      <c r="S160" s="470">
        <f>IF('[1]BASE'!GH161="","",'[1]BASE'!GH161)</f>
      </c>
      <c r="T160" s="470">
        <f>IF('[1]BASE'!GI161="","",'[1]BASE'!GI161)</f>
      </c>
      <c r="U160" s="471"/>
      <c r="V160" s="468"/>
    </row>
    <row r="161" spans="2:22" s="462" customFormat="1" ht="19.5" customHeight="1">
      <c r="B161" s="463"/>
      <c r="C161" s="472"/>
      <c r="D161" s="472"/>
      <c r="E161" s="472"/>
      <c r="F161" s="472"/>
      <c r="G161" s="472"/>
      <c r="H161" s="472"/>
      <c r="I161" s="473"/>
      <c r="J161" s="473"/>
      <c r="K161" s="473"/>
      <c r="L161" s="473"/>
      <c r="M161" s="473"/>
      <c r="N161" s="473"/>
      <c r="O161" s="473"/>
      <c r="P161" s="473"/>
      <c r="Q161" s="473"/>
      <c r="R161" s="473"/>
      <c r="S161" s="473"/>
      <c r="T161" s="473"/>
      <c r="U161" s="471"/>
      <c r="V161" s="468"/>
    </row>
    <row r="162" spans="2:22" s="462" customFormat="1" ht="19.5" customHeight="1" thickBot="1">
      <c r="B162" s="463"/>
      <c r="C162" s="474"/>
      <c r="D162" s="474"/>
      <c r="E162" s="474"/>
      <c r="F162" s="474"/>
      <c r="G162" s="475"/>
      <c r="H162" s="476"/>
      <c r="I162" s="477"/>
      <c r="J162" s="477"/>
      <c r="K162" s="477"/>
      <c r="L162" s="477"/>
      <c r="M162" s="477"/>
      <c r="N162" s="477"/>
      <c r="O162" s="477"/>
      <c r="P162" s="477"/>
      <c r="Q162" s="477"/>
      <c r="R162" s="477"/>
      <c r="S162" s="477"/>
      <c r="T162" s="477"/>
      <c r="U162" s="471"/>
      <c r="V162" s="468"/>
    </row>
    <row r="163" spans="2:22" s="462" customFormat="1" ht="19.5" customHeight="1" thickBot="1" thickTop="1">
      <c r="B163" s="463"/>
      <c r="C163" s="478"/>
      <c r="D163" s="478"/>
      <c r="E163" s="479" t="s">
        <v>183</v>
      </c>
      <c r="F163" s="480">
        <f>ROUND(SUM($G$16:$G$162)-SUMIF(T16:T162,"XXXX",$G$16:$G$162),2)</f>
        <v>6162.72</v>
      </c>
      <c r="G163" s="481" t="s">
        <v>184</v>
      </c>
      <c r="H163" s="481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71"/>
      <c r="V163" s="468"/>
    </row>
    <row r="164" spans="2:22" s="462" customFormat="1" ht="19.5" customHeight="1" thickBot="1" thickTop="1">
      <c r="B164" s="463"/>
      <c r="C164" s="478"/>
      <c r="D164" s="483"/>
      <c r="G164" s="484" t="s">
        <v>185</v>
      </c>
      <c r="H164" s="484"/>
      <c r="I164" s="485">
        <f aca="true" t="shared" si="0" ref="I164:T164">SUM(I16:I162)</f>
        <v>4</v>
      </c>
      <c r="J164" s="485">
        <f t="shared" si="0"/>
        <v>9</v>
      </c>
      <c r="K164" s="485">
        <f t="shared" si="0"/>
        <v>8</v>
      </c>
      <c r="L164" s="485">
        <f t="shared" si="0"/>
        <v>8</v>
      </c>
      <c r="M164" s="485">
        <f t="shared" si="0"/>
        <v>6</v>
      </c>
      <c r="N164" s="485">
        <f t="shared" si="0"/>
        <v>10</v>
      </c>
      <c r="O164" s="485">
        <f t="shared" si="0"/>
        <v>9</v>
      </c>
      <c r="P164" s="485">
        <f t="shared" si="0"/>
        <v>6</v>
      </c>
      <c r="Q164" s="485">
        <f t="shared" si="0"/>
        <v>4</v>
      </c>
      <c r="R164" s="485">
        <f t="shared" si="0"/>
        <v>7</v>
      </c>
      <c r="S164" s="485">
        <f t="shared" si="0"/>
        <v>15</v>
      </c>
      <c r="T164" s="485">
        <f t="shared" si="0"/>
        <v>9</v>
      </c>
      <c r="U164" s="486"/>
      <c r="V164" s="468"/>
    </row>
    <row r="165" spans="2:22" s="462" customFormat="1" ht="19.5" customHeight="1" thickBot="1" thickTop="1">
      <c r="B165" s="463"/>
      <c r="C165" s="478"/>
      <c r="D165" s="483"/>
      <c r="F165" s="487"/>
      <c r="G165" s="488" t="s">
        <v>186</v>
      </c>
      <c r="H165" s="488"/>
      <c r="I165" s="489">
        <f>'[1]BASE'!FX166</f>
        <v>1.57</v>
      </c>
      <c r="J165" s="489">
        <f>'[1]BASE'!FY166</f>
        <v>1.59</v>
      </c>
      <c r="K165" s="489">
        <f>'[1]BASE'!FZ166</f>
        <v>1.67</v>
      </c>
      <c r="L165" s="489">
        <f>'[1]BASE'!GA166</f>
        <v>1.68</v>
      </c>
      <c r="M165" s="489">
        <f>'[1]BASE'!GB166</f>
        <v>1.64</v>
      </c>
      <c r="N165" s="489">
        <f>'[1]BASE'!GC166</f>
        <v>1.47</v>
      </c>
      <c r="O165" s="489">
        <f>'[1]BASE'!GD166</f>
        <v>1.59</v>
      </c>
      <c r="P165" s="489">
        <f>'[1]BASE'!GE166</f>
        <v>1.57</v>
      </c>
      <c r="Q165" s="489">
        <f>'[1]BASE'!GF166</f>
        <v>1.52</v>
      </c>
      <c r="R165" s="489">
        <f>'[1]BASE'!GG166</f>
        <v>1.47</v>
      </c>
      <c r="S165" s="489">
        <f>'[1]BASE'!GH166</f>
        <v>1.43</v>
      </c>
      <c r="T165" s="489">
        <f>'[1]BASE'!GI166</f>
        <v>1.57</v>
      </c>
      <c r="U165" s="489">
        <f>SUM(I164:T164)/F163*100</f>
        <v>1.5415271178959937</v>
      </c>
      <c r="V165" s="468"/>
    </row>
    <row r="166" spans="2:22" ht="18.75" customHeight="1" thickBot="1" thickTop="1">
      <c r="B166" s="452"/>
      <c r="C166" s="478"/>
      <c r="D166" s="490"/>
      <c r="E166" s="491"/>
      <c r="F166" s="492"/>
      <c r="G166" s="493"/>
      <c r="H166" s="493"/>
      <c r="I166" s="494"/>
      <c r="J166" s="494"/>
      <c r="K166" s="494"/>
      <c r="L166" s="494"/>
      <c r="M166" s="494"/>
      <c r="N166" s="494"/>
      <c r="O166" s="494"/>
      <c r="P166" s="494"/>
      <c r="Q166" s="494"/>
      <c r="R166" s="494"/>
      <c r="S166" s="494"/>
      <c r="T166" s="494"/>
      <c r="V166" s="495"/>
    </row>
    <row r="167" spans="2:22" ht="21" thickBot="1" thickTop="1">
      <c r="B167" s="496"/>
      <c r="C167" s="497"/>
      <c r="D167" s="453"/>
      <c r="E167" s="490"/>
      <c r="G167" s="498"/>
      <c r="L167" s="514" t="s">
        <v>187</v>
      </c>
      <c r="M167" s="515"/>
      <c r="N167" s="500">
        <f>U165</f>
        <v>1.5415271178959937</v>
      </c>
      <c r="O167" s="501" t="s">
        <v>188</v>
      </c>
      <c r="P167" s="499"/>
      <c r="Q167" s="502"/>
      <c r="R167" s="453"/>
      <c r="S167" s="453"/>
      <c r="T167" s="453"/>
      <c r="V167" s="503"/>
    </row>
    <row r="168" spans="2:22" ht="18.75" customHeight="1" thickBot="1" thickTop="1">
      <c r="B168" s="504"/>
      <c r="C168" s="505"/>
      <c r="D168" s="506"/>
      <c r="E168" s="506"/>
      <c r="F168" s="507"/>
      <c r="G168" s="508"/>
      <c r="H168" s="508"/>
      <c r="I168" s="509"/>
      <c r="J168" s="509"/>
      <c r="K168" s="509"/>
      <c r="L168" s="509"/>
      <c r="M168" s="509"/>
      <c r="N168" s="509"/>
      <c r="O168" s="509"/>
      <c r="P168" s="509"/>
      <c r="Q168" s="509"/>
      <c r="R168" s="509"/>
      <c r="S168" s="509"/>
      <c r="T168" s="509"/>
      <c r="U168" s="509"/>
      <c r="V168" s="510"/>
    </row>
    <row r="169" spans="3:195" ht="13.5" thickTop="1">
      <c r="C169" s="511"/>
      <c r="D169" s="493"/>
      <c r="E169" s="493"/>
      <c r="F169" s="493"/>
      <c r="G169" s="493"/>
      <c r="H169" s="493"/>
      <c r="I169" s="512"/>
      <c r="J169" s="512"/>
      <c r="K169" s="512"/>
      <c r="L169" s="512"/>
      <c r="M169" s="512"/>
      <c r="N169" s="512"/>
      <c r="O169" s="512"/>
      <c r="P169" s="512"/>
      <c r="Q169" s="512"/>
      <c r="R169" s="512"/>
      <c r="S169" s="512"/>
      <c r="T169" s="512"/>
      <c r="U169" s="494"/>
      <c r="V169" s="453"/>
      <c r="W169" s="453"/>
      <c r="X169" s="453"/>
      <c r="Y169" s="453"/>
      <c r="Z169" s="453"/>
      <c r="AA169" s="453"/>
      <c r="AB169" s="453"/>
      <c r="AC169" s="453"/>
      <c r="AD169" s="453"/>
      <c r="AE169" s="453"/>
      <c r="AF169" s="453"/>
      <c r="AG169" s="453"/>
      <c r="AH169" s="453"/>
      <c r="AI169" s="453"/>
      <c r="AJ169" s="453"/>
      <c r="AK169" s="453"/>
      <c r="AL169" s="453"/>
      <c r="AM169" s="453"/>
      <c r="AN169" s="453"/>
      <c r="AO169" s="453"/>
      <c r="AP169" s="453"/>
      <c r="AQ169" s="453"/>
      <c r="AR169" s="453"/>
      <c r="AS169" s="453"/>
      <c r="AT169" s="453"/>
      <c r="AU169" s="453"/>
      <c r="AV169" s="453"/>
      <c r="AW169" s="453"/>
      <c r="AX169" s="453"/>
      <c r="AY169" s="453"/>
      <c r="AZ169" s="453"/>
      <c r="BA169" s="453"/>
      <c r="BB169" s="453"/>
      <c r="BC169" s="453"/>
      <c r="BD169" s="453"/>
      <c r="BE169" s="453"/>
      <c r="BF169" s="453"/>
      <c r="BG169" s="453"/>
      <c r="BH169" s="453"/>
      <c r="BI169" s="453"/>
      <c r="BJ169" s="453"/>
      <c r="BK169" s="453"/>
      <c r="BL169" s="453"/>
      <c r="BM169" s="453"/>
      <c r="BN169" s="453"/>
      <c r="BO169" s="453"/>
      <c r="BP169" s="453"/>
      <c r="BQ169" s="453"/>
      <c r="BR169" s="453"/>
      <c r="BS169" s="453"/>
      <c r="BT169" s="453"/>
      <c r="BU169" s="453"/>
      <c r="BV169" s="453"/>
      <c r="BW169" s="453"/>
      <c r="BX169" s="453"/>
      <c r="BY169" s="453"/>
      <c r="BZ169" s="453"/>
      <c r="CA169" s="453"/>
      <c r="CB169" s="453"/>
      <c r="CC169" s="453"/>
      <c r="CD169" s="453"/>
      <c r="CE169" s="453"/>
      <c r="CF169" s="453"/>
      <c r="CG169" s="453"/>
      <c r="CH169" s="453"/>
      <c r="CI169" s="453"/>
      <c r="CJ169" s="453"/>
      <c r="CK169" s="453"/>
      <c r="CL169" s="453"/>
      <c r="CM169" s="453"/>
      <c r="CN169" s="453"/>
      <c r="CO169" s="453"/>
      <c r="CP169" s="453"/>
      <c r="CQ169" s="453"/>
      <c r="CR169" s="453"/>
      <c r="CS169" s="453"/>
      <c r="CT169" s="453"/>
      <c r="CU169" s="453"/>
      <c r="CV169" s="453"/>
      <c r="CW169" s="453"/>
      <c r="CX169" s="453"/>
      <c r="CY169" s="453"/>
      <c r="CZ169" s="453"/>
      <c r="DA169" s="453"/>
      <c r="DB169" s="453"/>
      <c r="DC169" s="453"/>
      <c r="DD169" s="453"/>
      <c r="DE169" s="453"/>
      <c r="DF169" s="453"/>
      <c r="DG169" s="453"/>
      <c r="DH169" s="453"/>
      <c r="DI169" s="453"/>
      <c r="DJ169" s="453"/>
      <c r="DK169" s="453"/>
      <c r="DL169" s="453"/>
      <c r="DM169" s="453"/>
      <c r="DN169" s="453"/>
      <c r="DO169" s="453"/>
      <c r="DP169" s="453"/>
      <c r="DQ169" s="453"/>
      <c r="DR169" s="453"/>
      <c r="DS169" s="453"/>
      <c r="DT169" s="453"/>
      <c r="DU169" s="453"/>
      <c r="DV169" s="453"/>
      <c r="DW169" s="453"/>
      <c r="DX169" s="453"/>
      <c r="DY169" s="453"/>
      <c r="DZ169" s="453"/>
      <c r="EA169" s="453"/>
      <c r="EB169" s="453"/>
      <c r="EC169" s="453"/>
      <c r="ED169" s="453"/>
      <c r="EE169" s="453"/>
      <c r="EF169" s="453"/>
      <c r="EG169" s="453"/>
      <c r="EH169" s="453"/>
      <c r="EI169" s="453"/>
      <c r="EJ169" s="453"/>
      <c r="EK169" s="453"/>
      <c r="EL169" s="453"/>
      <c r="EM169" s="453"/>
      <c r="EN169" s="453"/>
      <c r="EO169" s="453"/>
      <c r="EP169" s="453"/>
      <c r="EQ169" s="453"/>
      <c r="ER169" s="453"/>
      <c r="ES169" s="453"/>
      <c r="ET169" s="453"/>
      <c r="EU169" s="453"/>
      <c r="EV169" s="453"/>
      <c r="EW169" s="453"/>
      <c r="EX169" s="453"/>
      <c r="EY169" s="453"/>
      <c r="EZ169" s="453"/>
      <c r="FA169" s="453"/>
      <c r="FB169" s="453"/>
      <c r="FC169" s="453"/>
      <c r="FD169" s="453"/>
      <c r="FE169" s="453"/>
      <c r="FF169" s="453"/>
      <c r="FG169" s="453"/>
      <c r="FH169" s="453"/>
      <c r="FI169" s="453"/>
      <c r="FJ169" s="453"/>
      <c r="FK169" s="453"/>
      <c r="FL169" s="453"/>
      <c r="FM169" s="453"/>
      <c r="FN169" s="453"/>
      <c r="FO169" s="453"/>
      <c r="FP169" s="453"/>
      <c r="FQ169" s="453"/>
      <c r="FR169" s="453"/>
      <c r="FS169" s="453"/>
      <c r="FT169" s="453"/>
      <c r="FU169" s="453"/>
      <c r="FV169" s="453"/>
      <c r="FW169" s="453"/>
      <c r="FX169" s="453"/>
      <c r="FY169" s="453"/>
      <c r="FZ169" s="453"/>
      <c r="GA169" s="453"/>
      <c r="GB169" s="453"/>
      <c r="GC169" s="453"/>
      <c r="GD169" s="453"/>
      <c r="GE169" s="453"/>
      <c r="GF169" s="453"/>
      <c r="GG169" s="453"/>
      <c r="GH169" s="453"/>
      <c r="GI169" s="453"/>
      <c r="GJ169" s="453"/>
      <c r="GK169" s="453"/>
      <c r="GL169" s="453"/>
      <c r="GM169" s="453"/>
    </row>
    <row r="170" spans="3:195" ht="12.75">
      <c r="C170" s="511"/>
      <c r="D170" s="493"/>
      <c r="E170" s="493"/>
      <c r="F170" s="493"/>
      <c r="G170" s="493"/>
      <c r="H170" s="493"/>
      <c r="I170" s="512"/>
      <c r="J170" s="512"/>
      <c r="K170" s="512"/>
      <c r="L170" s="512"/>
      <c r="M170" s="512"/>
      <c r="N170" s="512"/>
      <c r="O170" s="512"/>
      <c r="P170" s="512"/>
      <c r="Q170" s="512"/>
      <c r="R170" s="512"/>
      <c r="S170" s="512"/>
      <c r="T170" s="512"/>
      <c r="U170" s="494"/>
      <c r="V170" s="453"/>
      <c r="W170" s="453"/>
      <c r="X170" s="453"/>
      <c r="Y170" s="453"/>
      <c r="Z170" s="453"/>
      <c r="AA170" s="453"/>
      <c r="AB170" s="453"/>
      <c r="AC170" s="453"/>
      <c r="AD170" s="453"/>
      <c r="AE170" s="453"/>
      <c r="AF170" s="453"/>
      <c r="AG170" s="453"/>
      <c r="AH170" s="453"/>
      <c r="AI170" s="453"/>
      <c r="AJ170" s="453"/>
      <c r="AK170" s="453"/>
      <c r="AL170" s="453"/>
      <c r="AM170" s="453"/>
      <c r="AN170" s="453"/>
      <c r="AO170" s="453"/>
      <c r="AP170" s="453"/>
      <c r="AQ170" s="453"/>
      <c r="AR170" s="453"/>
      <c r="AS170" s="453"/>
      <c r="AT170" s="453"/>
      <c r="AU170" s="453"/>
      <c r="AV170" s="453"/>
      <c r="AW170" s="453"/>
      <c r="AX170" s="453"/>
      <c r="AY170" s="453"/>
      <c r="AZ170" s="453"/>
      <c r="BA170" s="453"/>
      <c r="BB170" s="453"/>
      <c r="BC170" s="453"/>
      <c r="BD170" s="453"/>
      <c r="BE170" s="453"/>
      <c r="BF170" s="453"/>
      <c r="BG170" s="453"/>
      <c r="BH170" s="453"/>
      <c r="BI170" s="453"/>
      <c r="BJ170" s="453"/>
      <c r="BK170" s="453"/>
      <c r="BL170" s="453"/>
      <c r="BM170" s="453"/>
      <c r="BN170" s="453"/>
      <c r="BO170" s="453"/>
      <c r="BP170" s="453"/>
      <c r="BQ170" s="453"/>
      <c r="BR170" s="453"/>
      <c r="BS170" s="453"/>
      <c r="BT170" s="453"/>
      <c r="BU170" s="453"/>
      <c r="BV170" s="453"/>
      <c r="BW170" s="453"/>
      <c r="BX170" s="453"/>
      <c r="BY170" s="453"/>
      <c r="BZ170" s="453"/>
      <c r="CA170" s="453"/>
      <c r="CB170" s="453"/>
      <c r="CC170" s="453"/>
      <c r="CD170" s="453"/>
      <c r="CE170" s="453"/>
      <c r="CF170" s="453"/>
      <c r="CG170" s="453"/>
      <c r="CH170" s="453"/>
      <c r="CI170" s="453"/>
      <c r="CJ170" s="453"/>
      <c r="CK170" s="453"/>
      <c r="CL170" s="453"/>
      <c r="CM170" s="453"/>
      <c r="CN170" s="453"/>
      <c r="CO170" s="453"/>
      <c r="CP170" s="453"/>
      <c r="CQ170" s="453"/>
      <c r="CR170" s="453"/>
      <c r="CS170" s="453"/>
      <c r="CT170" s="453"/>
      <c r="CU170" s="453"/>
      <c r="CV170" s="453"/>
      <c r="CW170" s="453"/>
      <c r="CX170" s="453"/>
      <c r="CY170" s="453"/>
      <c r="CZ170" s="453"/>
      <c r="DA170" s="453"/>
      <c r="DB170" s="453"/>
      <c r="DC170" s="453"/>
      <c r="DD170" s="453"/>
      <c r="DE170" s="453"/>
      <c r="DF170" s="453"/>
      <c r="DG170" s="453"/>
      <c r="DH170" s="453"/>
      <c r="DI170" s="453"/>
      <c r="DJ170" s="453"/>
      <c r="DK170" s="453"/>
      <c r="DL170" s="453"/>
      <c r="DM170" s="453"/>
      <c r="DN170" s="453"/>
      <c r="DO170" s="453"/>
      <c r="DP170" s="453"/>
      <c r="DQ170" s="453"/>
      <c r="DR170" s="453"/>
      <c r="DS170" s="453"/>
      <c r="DT170" s="453"/>
      <c r="DU170" s="453"/>
      <c r="DV170" s="453"/>
      <c r="DW170" s="453"/>
      <c r="DX170" s="453"/>
      <c r="DY170" s="453"/>
      <c r="DZ170" s="453"/>
      <c r="EA170" s="453"/>
      <c r="EB170" s="453"/>
      <c r="EC170" s="453"/>
      <c r="ED170" s="453"/>
      <c r="EE170" s="453"/>
      <c r="EF170" s="453"/>
      <c r="EG170" s="453"/>
      <c r="EH170" s="453"/>
      <c r="EI170" s="453"/>
      <c r="EJ170" s="453"/>
      <c r="EK170" s="453"/>
      <c r="EL170" s="453"/>
      <c r="EM170" s="453"/>
      <c r="EN170" s="453"/>
      <c r="EO170" s="453"/>
      <c r="EP170" s="453"/>
      <c r="EQ170" s="453"/>
      <c r="ER170" s="453"/>
      <c r="ES170" s="453"/>
      <c r="ET170" s="453"/>
      <c r="EU170" s="453"/>
      <c r="EV170" s="453"/>
      <c r="EW170" s="453"/>
      <c r="EX170" s="453"/>
      <c r="EY170" s="453"/>
      <c r="EZ170" s="453"/>
      <c r="FA170" s="453"/>
      <c r="FB170" s="453"/>
      <c r="FC170" s="453"/>
      <c r="FD170" s="453"/>
      <c r="FE170" s="453"/>
      <c r="FF170" s="453"/>
      <c r="FG170" s="453"/>
      <c r="FH170" s="453"/>
      <c r="FI170" s="453"/>
      <c r="FJ170" s="453"/>
      <c r="FK170" s="453"/>
      <c r="FL170" s="453"/>
      <c r="FM170" s="453"/>
      <c r="FN170" s="453"/>
      <c r="FO170" s="453"/>
      <c r="FP170" s="453"/>
      <c r="FQ170" s="453"/>
      <c r="FR170" s="453"/>
      <c r="FS170" s="453"/>
      <c r="FT170" s="453"/>
      <c r="FU170" s="453"/>
      <c r="FV170" s="453"/>
      <c r="FW170" s="453"/>
      <c r="FX170" s="453"/>
      <c r="FY170" s="453"/>
      <c r="FZ170" s="453"/>
      <c r="GA170" s="453"/>
      <c r="GB170" s="453"/>
      <c r="GC170" s="453"/>
      <c r="GD170" s="453"/>
      <c r="GE170" s="453"/>
      <c r="GF170" s="453"/>
      <c r="GG170" s="453"/>
      <c r="GH170" s="453"/>
      <c r="GI170" s="453"/>
      <c r="GJ170" s="453"/>
      <c r="GK170" s="453"/>
      <c r="GL170" s="453"/>
      <c r="GM170" s="453"/>
    </row>
    <row r="171" spans="3:195" ht="12.75">
      <c r="C171" s="511"/>
      <c r="D171" s="493"/>
      <c r="E171" s="493"/>
      <c r="F171" s="493"/>
      <c r="G171" s="493"/>
      <c r="H171" s="493"/>
      <c r="I171" s="512"/>
      <c r="J171" s="512"/>
      <c r="K171" s="512"/>
      <c r="L171" s="512"/>
      <c r="M171" s="512"/>
      <c r="N171" s="512"/>
      <c r="O171" s="512"/>
      <c r="P171" s="512"/>
      <c r="Q171" s="512"/>
      <c r="R171" s="512"/>
      <c r="S171" s="512"/>
      <c r="T171" s="512"/>
      <c r="U171" s="494"/>
      <c r="V171" s="453"/>
      <c r="W171" s="453"/>
      <c r="X171" s="453"/>
      <c r="Y171" s="453"/>
      <c r="Z171" s="453"/>
      <c r="AA171" s="453"/>
      <c r="AB171" s="453"/>
      <c r="AC171" s="453"/>
      <c r="AD171" s="453"/>
      <c r="AE171" s="453"/>
      <c r="AF171" s="453"/>
      <c r="AG171" s="453"/>
      <c r="AH171" s="453"/>
      <c r="AI171" s="453"/>
      <c r="AJ171" s="453"/>
      <c r="AK171" s="453"/>
      <c r="AL171" s="453"/>
      <c r="AM171" s="453"/>
      <c r="AN171" s="453"/>
      <c r="AO171" s="453"/>
      <c r="AP171" s="453"/>
      <c r="AQ171" s="453"/>
      <c r="AR171" s="453"/>
      <c r="AS171" s="453"/>
      <c r="AT171" s="453"/>
      <c r="AU171" s="453"/>
      <c r="AV171" s="453"/>
      <c r="AW171" s="453"/>
      <c r="AX171" s="453"/>
      <c r="AY171" s="453"/>
      <c r="AZ171" s="453"/>
      <c r="BA171" s="453"/>
      <c r="BB171" s="453"/>
      <c r="BC171" s="453"/>
      <c r="BD171" s="453"/>
      <c r="BE171" s="453"/>
      <c r="BF171" s="453"/>
      <c r="BG171" s="453"/>
      <c r="BH171" s="453"/>
      <c r="BI171" s="453"/>
      <c r="BJ171" s="453"/>
      <c r="BK171" s="453"/>
      <c r="BL171" s="453"/>
      <c r="BM171" s="453"/>
      <c r="BN171" s="453"/>
      <c r="BO171" s="453"/>
      <c r="BP171" s="453"/>
      <c r="BQ171" s="453"/>
      <c r="BR171" s="453"/>
      <c r="BS171" s="453"/>
      <c r="BT171" s="453"/>
      <c r="BU171" s="453"/>
      <c r="BV171" s="453"/>
      <c r="BW171" s="453"/>
      <c r="BX171" s="453"/>
      <c r="BY171" s="453"/>
      <c r="BZ171" s="453"/>
      <c r="CA171" s="453"/>
      <c r="CB171" s="453"/>
      <c r="CC171" s="453"/>
      <c r="CD171" s="453"/>
      <c r="CE171" s="453"/>
      <c r="CF171" s="453"/>
      <c r="CG171" s="453"/>
      <c r="CH171" s="453"/>
      <c r="CI171" s="453"/>
      <c r="CJ171" s="453"/>
      <c r="CK171" s="453"/>
      <c r="CL171" s="453"/>
      <c r="CM171" s="453"/>
      <c r="CN171" s="453"/>
      <c r="CO171" s="453"/>
      <c r="CP171" s="453"/>
      <c r="CQ171" s="453"/>
      <c r="CR171" s="453"/>
      <c r="CS171" s="453"/>
      <c r="CT171" s="453"/>
      <c r="CU171" s="453"/>
      <c r="CV171" s="453"/>
      <c r="CW171" s="453"/>
      <c r="CX171" s="453"/>
      <c r="CY171" s="453"/>
      <c r="CZ171" s="453"/>
      <c r="DA171" s="453"/>
      <c r="DB171" s="453"/>
      <c r="DC171" s="453"/>
      <c r="DD171" s="453"/>
      <c r="DE171" s="453"/>
      <c r="DF171" s="453"/>
      <c r="DG171" s="453"/>
      <c r="DH171" s="453"/>
      <c r="DI171" s="453"/>
      <c r="DJ171" s="453"/>
      <c r="DK171" s="453"/>
      <c r="DL171" s="453"/>
      <c r="DM171" s="453"/>
      <c r="DN171" s="453"/>
      <c r="DO171" s="453"/>
      <c r="DP171" s="453"/>
      <c r="DQ171" s="453"/>
      <c r="DR171" s="453"/>
      <c r="DS171" s="453"/>
      <c r="DT171" s="453"/>
      <c r="DU171" s="453"/>
      <c r="DV171" s="453"/>
      <c r="DW171" s="453"/>
      <c r="DX171" s="453"/>
      <c r="DY171" s="453"/>
      <c r="DZ171" s="453"/>
      <c r="EA171" s="453"/>
      <c r="EB171" s="453"/>
      <c r="EC171" s="453"/>
      <c r="ED171" s="453"/>
      <c r="EE171" s="453"/>
      <c r="EF171" s="453"/>
      <c r="EG171" s="453"/>
      <c r="EH171" s="453"/>
      <c r="EI171" s="453"/>
      <c r="EJ171" s="453"/>
      <c r="EK171" s="453"/>
      <c r="EL171" s="453"/>
      <c r="EM171" s="453"/>
      <c r="EN171" s="453"/>
      <c r="EO171" s="453"/>
      <c r="EP171" s="453"/>
      <c r="EQ171" s="453"/>
      <c r="ER171" s="453"/>
      <c r="ES171" s="453"/>
      <c r="ET171" s="453"/>
      <c r="EU171" s="453"/>
      <c r="EV171" s="453"/>
      <c r="EW171" s="453"/>
      <c r="EX171" s="453"/>
      <c r="EY171" s="453"/>
      <c r="EZ171" s="453"/>
      <c r="FA171" s="453"/>
      <c r="FB171" s="453"/>
      <c r="FC171" s="453"/>
      <c r="FD171" s="453"/>
      <c r="FE171" s="453"/>
      <c r="FF171" s="453"/>
      <c r="FG171" s="453"/>
      <c r="FH171" s="453"/>
      <c r="FI171" s="453"/>
      <c r="FJ171" s="453"/>
      <c r="FK171" s="453"/>
      <c r="FL171" s="453"/>
      <c r="FM171" s="453"/>
      <c r="FN171" s="453"/>
      <c r="FO171" s="453"/>
      <c r="FP171" s="453"/>
      <c r="FQ171" s="453"/>
      <c r="FR171" s="453"/>
      <c r="FS171" s="453"/>
      <c r="FT171" s="453"/>
      <c r="FU171" s="453"/>
      <c r="FV171" s="453"/>
      <c r="FW171" s="453"/>
      <c r="FX171" s="453"/>
      <c r="FY171" s="453"/>
      <c r="FZ171" s="453"/>
      <c r="GA171" s="453"/>
      <c r="GB171" s="453"/>
      <c r="GC171" s="453"/>
      <c r="GD171" s="453"/>
      <c r="GE171" s="453"/>
      <c r="GF171" s="453"/>
      <c r="GG171" s="453"/>
      <c r="GH171" s="453"/>
      <c r="GI171" s="453"/>
      <c r="GJ171" s="453"/>
      <c r="GK171" s="453"/>
      <c r="GL171" s="453"/>
      <c r="GM171" s="453"/>
    </row>
    <row r="172" spans="3:195" ht="12.75">
      <c r="C172" s="511"/>
      <c r="D172" s="493"/>
      <c r="E172" s="493"/>
      <c r="F172" s="493"/>
      <c r="G172" s="493"/>
      <c r="H172" s="493"/>
      <c r="I172" s="493"/>
      <c r="J172" s="493"/>
      <c r="K172" s="493"/>
      <c r="L172" s="493"/>
      <c r="M172" s="493"/>
      <c r="N172" s="493"/>
      <c r="O172" s="493"/>
      <c r="P172" s="493"/>
      <c r="Q172" s="493"/>
      <c r="R172" s="493"/>
      <c r="S172" s="493"/>
      <c r="T172" s="493"/>
      <c r="U172" s="493"/>
      <c r="V172" s="453"/>
      <c r="W172" s="453"/>
      <c r="X172" s="453"/>
      <c r="Y172" s="453"/>
      <c r="Z172" s="453"/>
      <c r="AA172" s="453"/>
      <c r="AB172" s="453"/>
      <c r="AC172" s="453"/>
      <c r="AD172" s="453"/>
      <c r="AE172" s="453"/>
      <c r="AF172" s="453"/>
      <c r="AG172" s="453"/>
      <c r="AH172" s="453"/>
      <c r="AI172" s="453"/>
      <c r="AJ172" s="453"/>
      <c r="AK172" s="453"/>
      <c r="AL172" s="453"/>
      <c r="AM172" s="453"/>
      <c r="AN172" s="453"/>
      <c r="AO172" s="453"/>
      <c r="AP172" s="453"/>
      <c r="AQ172" s="453"/>
      <c r="AR172" s="453"/>
      <c r="AS172" s="453"/>
      <c r="AT172" s="453"/>
      <c r="AU172" s="453"/>
      <c r="AV172" s="453"/>
      <c r="AW172" s="453"/>
      <c r="AX172" s="453"/>
      <c r="AY172" s="453"/>
      <c r="AZ172" s="453"/>
      <c r="BA172" s="453"/>
      <c r="BB172" s="453"/>
      <c r="BC172" s="453"/>
      <c r="BD172" s="453"/>
      <c r="BE172" s="453"/>
      <c r="BF172" s="453"/>
      <c r="BG172" s="453"/>
      <c r="BH172" s="453"/>
      <c r="BI172" s="453"/>
      <c r="BJ172" s="453"/>
      <c r="BK172" s="453"/>
      <c r="BL172" s="453"/>
      <c r="BM172" s="453"/>
      <c r="BN172" s="453"/>
      <c r="BO172" s="453"/>
      <c r="BP172" s="453"/>
      <c r="BQ172" s="453"/>
      <c r="BR172" s="453"/>
      <c r="BS172" s="453"/>
      <c r="BT172" s="453"/>
      <c r="BU172" s="453"/>
      <c r="BV172" s="453"/>
      <c r="BW172" s="453"/>
      <c r="BX172" s="453"/>
      <c r="BY172" s="453"/>
      <c r="BZ172" s="453"/>
      <c r="CA172" s="453"/>
      <c r="CB172" s="453"/>
      <c r="CC172" s="453"/>
      <c r="CD172" s="453"/>
      <c r="CE172" s="453"/>
      <c r="CF172" s="453"/>
      <c r="CG172" s="453"/>
      <c r="CH172" s="453"/>
      <c r="CI172" s="453"/>
      <c r="CJ172" s="453"/>
      <c r="CK172" s="453"/>
      <c r="CL172" s="453"/>
      <c r="CM172" s="453"/>
      <c r="CN172" s="453"/>
      <c r="CO172" s="453"/>
      <c r="CP172" s="453"/>
      <c r="CQ172" s="453"/>
      <c r="CR172" s="453"/>
      <c r="CS172" s="453"/>
      <c r="CT172" s="453"/>
      <c r="CU172" s="453"/>
      <c r="CV172" s="453"/>
      <c r="CW172" s="453"/>
      <c r="CX172" s="453"/>
      <c r="CY172" s="453"/>
      <c r="CZ172" s="453"/>
      <c r="DA172" s="453"/>
      <c r="DB172" s="453"/>
      <c r="DC172" s="453"/>
      <c r="DD172" s="453"/>
      <c r="DE172" s="453"/>
      <c r="DF172" s="453"/>
      <c r="DG172" s="453"/>
      <c r="DH172" s="453"/>
      <c r="DI172" s="453"/>
      <c r="DJ172" s="453"/>
      <c r="DK172" s="453"/>
      <c r="DL172" s="453"/>
      <c r="DM172" s="453"/>
      <c r="DN172" s="453"/>
      <c r="DO172" s="453"/>
      <c r="DP172" s="453"/>
      <c r="DQ172" s="453"/>
      <c r="DR172" s="453"/>
      <c r="DS172" s="453"/>
      <c r="DT172" s="453"/>
      <c r="DU172" s="453"/>
      <c r="DV172" s="453"/>
      <c r="DW172" s="453"/>
      <c r="DX172" s="453"/>
      <c r="DY172" s="453"/>
      <c r="DZ172" s="453"/>
      <c r="EA172" s="453"/>
      <c r="EB172" s="453"/>
      <c r="EC172" s="453"/>
      <c r="ED172" s="453"/>
      <c r="EE172" s="453"/>
      <c r="EF172" s="453"/>
      <c r="EG172" s="453"/>
      <c r="EH172" s="453"/>
      <c r="EI172" s="453"/>
      <c r="EJ172" s="453"/>
      <c r="EK172" s="453"/>
      <c r="EL172" s="453"/>
      <c r="EM172" s="453"/>
      <c r="EN172" s="453"/>
      <c r="EO172" s="453"/>
      <c r="EP172" s="453"/>
      <c r="EQ172" s="453"/>
      <c r="ER172" s="453"/>
      <c r="ES172" s="453"/>
      <c r="ET172" s="453"/>
      <c r="EU172" s="453"/>
      <c r="EV172" s="453"/>
      <c r="EW172" s="453"/>
      <c r="EX172" s="453"/>
      <c r="EY172" s="453"/>
      <c r="EZ172" s="453"/>
      <c r="FA172" s="453"/>
      <c r="FB172" s="453"/>
      <c r="FC172" s="453"/>
      <c r="FD172" s="453"/>
      <c r="FE172" s="453"/>
      <c r="FF172" s="453"/>
      <c r="FG172" s="453"/>
      <c r="FH172" s="453"/>
      <c r="FI172" s="453"/>
      <c r="FJ172" s="453"/>
      <c r="FK172" s="453"/>
      <c r="FL172" s="453"/>
      <c r="FM172" s="453"/>
      <c r="FN172" s="453"/>
      <c r="FO172" s="453"/>
      <c r="FP172" s="453"/>
      <c r="FQ172" s="453"/>
      <c r="FR172" s="453"/>
      <c r="FS172" s="453"/>
      <c r="FT172" s="453"/>
      <c r="FU172" s="453"/>
      <c r="FV172" s="453"/>
      <c r="FW172" s="453"/>
      <c r="FX172" s="453"/>
      <c r="FY172" s="453"/>
      <c r="FZ172" s="453"/>
      <c r="GA172" s="453"/>
      <c r="GB172" s="453"/>
      <c r="GC172" s="453"/>
      <c r="GD172" s="453"/>
      <c r="GE172" s="453"/>
      <c r="GF172" s="453"/>
      <c r="GG172" s="453"/>
      <c r="GH172" s="453"/>
      <c r="GI172" s="453"/>
      <c r="GJ172" s="453"/>
      <c r="GK172" s="453"/>
      <c r="GL172" s="453"/>
      <c r="GM172" s="453"/>
    </row>
    <row r="173" spans="3:195" ht="12.75">
      <c r="C173" s="511"/>
      <c r="D173" s="453"/>
      <c r="E173" s="453"/>
      <c r="F173" s="493"/>
      <c r="G173" s="493"/>
      <c r="H173" s="493"/>
      <c r="I173" s="453"/>
      <c r="J173" s="453"/>
      <c r="K173" s="453"/>
      <c r="L173" s="453"/>
      <c r="M173" s="453"/>
      <c r="N173" s="453"/>
      <c r="O173" s="453"/>
      <c r="P173" s="453"/>
      <c r="Q173" s="453"/>
      <c r="R173" s="453"/>
      <c r="S173" s="453"/>
      <c r="T173" s="453"/>
      <c r="U173" s="453"/>
      <c r="V173" s="453"/>
      <c r="W173" s="453"/>
      <c r="X173" s="453"/>
      <c r="Y173" s="453"/>
      <c r="Z173" s="453"/>
      <c r="AA173" s="453"/>
      <c r="AB173" s="453"/>
      <c r="AC173" s="453"/>
      <c r="AD173" s="453"/>
      <c r="AE173" s="453"/>
      <c r="AF173" s="453"/>
      <c r="AG173" s="453"/>
      <c r="AH173" s="453"/>
      <c r="AI173" s="453"/>
      <c r="AJ173" s="453"/>
      <c r="AK173" s="453"/>
      <c r="AL173" s="453"/>
      <c r="AM173" s="453"/>
      <c r="AN173" s="453"/>
      <c r="AO173" s="453"/>
      <c r="AP173" s="453"/>
      <c r="AQ173" s="453"/>
      <c r="AR173" s="453"/>
      <c r="AS173" s="453"/>
      <c r="AT173" s="453"/>
      <c r="AU173" s="453"/>
      <c r="AV173" s="453"/>
      <c r="AW173" s="453"/>
      <c r="AX173" s="453"/>
      <c r="AY173" s="453"/>
      <c r="AZ173" s="453"/>
      <c r="BA173" s="453"/>
      <c r="BB173" s="453"/>
      <c r="BC173" s="453"/>
      <c r="BD173" s="453"/>
      <c r="BE173" s="453"/>
      <c r="BF173" s="453"/>
      <c r="BG173" s="453"/>
      <c r="BH173" s="453"/>
      <c r="BI173" s="453"/>
      <c r="BJ173" s="453"/>
      <c r="BK173" s="453"/>
      <c r="BL173" s="453"/>
      <c r="BM173" s="453"/>
      <c r="BN173" s="453"/>
      <c r="BO173" s="453"/>
      <c r="BP173" s="453"/>
      <c r="BQ173" s="453"/>
      <c r="BR173" s="453"/>
      <c r="BS173" s="453"/>
      <c r="BT173" s="453"/>
      <c r="BU173" s="453"/>
      <c r="BV173" s="453"/>
      <c r="BW173" s="453"/>
      <c r="BX173" s="453"/>
      <c r="BY173" s="453"/>
      <c r="BZ173" s="453"/>
      <c r="CA173" s="453"/>
      <c r="CB173" s="453"/>
      <c r="CC173" s="453"/>
      <c r="CD173" s="453"/>
      <c r="CE173" s="453"/>
      <c r="CF173" s="453"/>
      <c r="CG173" s="453"/>
      <c r="CH173" s="453"/>
      <c r="CI173" s="453"/>
      <c r="CJ173" s="453"/>
      <c r="CK173" s="453"/>
      <c r="CL173" s="453"/>
      <c r="CM173" s="453"/>
      <c r="CN173" s="453"/>
      <c r="CO173" s="453"/>
      <c r="CP173" s="453"/>
      <c r="CQ173" s="453"/>
      <c r="CR173" s="453"/>
      <c r="CS173" s="453"/>
      <c r="CT173" s="453"/>
      <c r="CU173" s="453"/>
      <c r="CV173" s="453"/>
      <c r="CW173" s="453"/>
      <c r="CX173" s="453"/>
      <c r="CY173" s="453"/>
      <c r="CZ173" s="453"/>
      <c r="DA173" s="453"/>
      <c r="DB173" s="453"/>
      <c r="DC173" s="453"/>
      <c r="DD173" s="453"/>
      <c r="DE173" s="453"/>
      <c r="DF173" s="453"/>
      <c r="DG173" s="453"/>
      <c r="DH173" s="453"/>
      <c r="DI173" s="453"/>
      <c r="DJ173" s="453"/>
      <c r="DK173" s="453"/>
      <c r="DL173" s="453"/>
      <c r="DM173" s="453"/>
      <c r="DN173" s="453"/>
      <c r="DO173" s="453"/>
      <c r="DP173" s="453"/>
      <c r="DQ173" s="453"/>
      <c r="DR173" s="453"/>
      <c r="DS173" s="453"/>
      <c r="DT173" s="453"/>
      <c r="DU173" s="453"/>
      <c r="DV173" s="453"/>
      <c r="DW173" s="453"/>
      <c r="DX173" s="453"/>
      <c r="DY173" s="453"/>
      <c r="DZ173" s="453"/>
      <c r="EA173" s="453"/>
      <c r="EB173" s="453"/>
      <c r="EC173" s="453"/>
      <c r="ED173" s="453"/>
      <c r="EE173" s="453"/>
      <c r="EF173" s="453"/>
      <c r="EG173" s="453"/>
      <c r="EH173" s="453"/>
      <c r="EI173" s="453"/>
      <c r="EJ173" s="453"/>
      <c r="EK173" s="453"/>
      <c r="EL173" s="453"/>
      <c r="EM173" s="453"/>
      <c r="EN173" s="453"/>
      <c r="EO173" s="453"/>
      <c r="EP173" s="453"/>
      <c r="EQ173" s="453"/>
      <c r="ER173" s="453"/>
      <c r="ES173" s="453"/>
      <c r="ET173" s="453"/>
      <c r="EU173" s="453"/>
      <c r="EV173" s="453"/>
      <c r="EW173" s="453"/>
      <c r="EX173" s="453"/>
      <c r="EY173" s="453"/>
      <c r="EZ173" s="453"/>
      <c r="FA173" s="453"/>
      <c r="FB173" s="453"/>
      <c r="FC173" s="453"/>
      <c r="FD173" s="453"/>
      <c r="FE173" s="453"/>
      <c r="FF173" s="453"/>
      <c r="FG173" s="453"/>
      <c r="FH173" s="453"/>
      <c r="FI173" s="453"/>
      <c r="FJ173" s="453"/>
      <c r="FK173" s="453"/>
      <c r="FL173" s="453"/>
      <c r="FM173" s="453"/>
      <c r="FN173" s="453"/>
      <c r="FO173" s="453"/>
      <c r="FP173" s="453"/>
      <c r="FQ173" s="453"/>
      <c r="FR173" s="453"/>
      <c r="FS173" s="453"/>
      <c r="FT173" s="453"/>
      <c r="FU173" s="453"/>
      <c r="FV173" s="453"/>
      <c r="FW173" s="453"/>
      <c r="FX173" s="453"/>
      <c r="FY173" s="453"/>
      <c r="FZ173" s="453"/>
      <c r="GA173" s="453"/>
      <c r="GB173" s="453"/>
      <c r="GC173" s="453"/>
      <c r="GD173" s="453"/>
      <c r="GE173" s="453"/>
      <c r="GF173" s="453"/>
      <c r="GG173" s="453"/>
      <c r="GH173" s="453"/>
      <c r="GI173" s="453"/>
      <c r="GJ173" s="453"/>
      <c r="GK173" s="453"/>
      <c r="GL173" s="453"/>
      <c r="GM173" s="453"/>
    </row>
    <row r="174" spans="3:8" ht="12.75">
      <c r="C174" s="511"/>
      <c r="F174" s="511"/>
      <c r="G174" s="511"/>
      <c r="H174" s="511"/>
    </row>
    <row r="175" spans="3:8" ht="12.75">
      <c r="C175" s="511"/>
      <c r="F175" s="511"/>
      <c r="G175" s="511"/>
      <c r="H175" s="511"/>
    </row>
    <row r="176" spans="3:8" ht="12.75">
      <c r="C176" s="511"/>
      <c r="F176" s="511"/>
      <c r="G176" s="511"/>
      <c r="H176" s="511"/>
    </row>
    <row r="177" spans="6:8" ht="12.75">
      <c r="F177" s="511"/>
      <c r="G177" s="511"/>
      <c r="H177" s="511"/>
    </row>
    <row r="199" spans="9:20" ht="12.75">
      <c r="I199" s="513"/>
      <c r="J199" s="513"/>
      <c r="K199" s="513"/>
      <c r="L199" s="513"/>
      <c r="M199" s="513"/>
      <c r="N199" s="513"/>
      <c r="O199" s="513"/>
      <c r="P199" s="513"/>
      <c r="Q199" s="513"/>
      <c r="R199" s="513"/>
      <c r="S199" s="513"/>
      <c r="T199" s="513"/>
    </row>
  </sheetData>
  <sheetProtection/>
  <mergeCells count="5">
    <mergeCell ref="L167:M167"/>
    <mergeCell ref="B12:V12"/>
    <mergeCell ref="B5:V5"/>
    <mergeCell ref="B7:V7"/>
    <mergeCell ref="B9:V9"/>
  </mergeCells>
  <printOptions/>
  <pageMargins left="0.6" right="0.1968503937007874" top="0.36" bottom="0.37" header="0.19" footer="0.19"/>
  <pageSetup fitToHeight="1" fitToWidth="1" horizontalDpi="300" verticalDpi="300" orientation="portrait" paperSize="9" scale="27" r:id="rId2"/>
  <headerFooter alignWithMargins="0">
    <oddFooter>&amp;L&amp;"Times New Roman,Normal"&amp;5&amp;Z&amp;F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AAguirre</cp:lastModifiedBy>
  <cp:lastPrinted>2014-06-04T13:54:15Z</cp:lastPrinted>
  <dcterms:created xsi:type="dcterms:W3CDTF">1998-09-02T21:36:20Z</dcterms:created>
  <dcterms:modified xsi:type="dcterms:W3CDTF">2014-06-09T19:42:40Z</dcterms:modified>
  <cp:category/>
  <cp:version/>
  <cp:contentType/>
  <cp:contentStatus/>
</cp:coreProperties>
</file>