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802" sheetId="1" r:id="rId1"/>
    <sheet name="LI-0802" sheetId="2" r:id="rId2"/>
    <sheet name="LI-0802 (2)" sheetId="3" r:id="rId3"/>
    <sheet name="LI-0802 (3)" sheetId="4" r:id="rId4"/>
    <sheet name="Incendio" sheetId="5" r:id="rId5"/>
    <sheet name="TR-0802" sheetId="6" r:id="rId6"/>
    <sheet name="TR-0802 (2)" sheetId="7" r:id="rId7"/>
    <sheet name="SA-0802" sheetId="8" r:id="rId8"/>
    <sheet name="RE-Res. 1_03" sheetId="9" r:id="rId9"/>
    <sheet name="TASA FALLA" sheetId="10" r:id="rId10"/>
    <sheet name="QITBA" sheetId="11" r:id="rId11"/>
  </sheets>
  <externalReferences>
    <externalReference r:id="rId14"/>
  </externalReferences>
  <definedNames>
    <definedName name="_xlnm.Print_Area" localSheetId="1">'LI-0802'!$A$1:$AB$39</definedName>
    <definedName name="_xlnm.Print_Area" localSheetId="2">'LI-0802 (2)'!$A$1:$AB$43</definedName>
    <definedName name="_xlnm.Print_Area" localSheetId="3">'LI-0802 (3)'!$A$1:$AB$44</definedName>
    <definedName name="_xlnm.Print_Area" localSheetId="8">'RE-Res. 1_03'!$A$1:$AC$29</definedName>
    <definedName name="_xlnm.Print_Area" localSheetId="7">'SA-0802'!$A$1:$U$45</definedName>
    <definedName name="_xlnm.Print_Area" localSheetId="9">'TASA FALLA'!$A$1:$V$147</definedName>
    <definedName name="_xlnm.Print_Area" localSheetId="0">'TOT-0802'!$A$1:$K$35</definedName>
    <definedName name="_xlnm.Print_Area" localSheetId="5">'TR-0802'!$A$1:$AB$45</definedName>
    <definedName name="_xlnm.Print_Area" localSheetId="6">'TR-0802 (2)'!$A$1:$AB$45</definedName>
    <definedName name="DD" localSheetId="4">'Incendio'!DD</definedName>
    <definedName name="DD" localSheetId="1">'LI-0802'!DD</definedName>
    <definedName name="DD" localSheetId="2">'LI-0802 (2)'!DD</definedName>
    <definedName name="DD" localSheetId="3">'LI-0802 (3)'!DD</definedName>
    <definedName name="DD" localSheetId="8">'RE-Res. 1_03'!DD</definedName>
    <definedName name="DD" localSheetId="7">'SA-0802'!DD</definedName>
    <definedName name="DD" localSheetId="9">'TASA FALLA'!DD</definedName>
    <definedName name="DD" localSheetId="5">'TR-0802'!DD</definedName>
    <definedName name="DD" localSheetId="6">'TR-0802 (2)'!DD</definedName>
    <definedName name="DD">[0]!DD</definedName>
    <definedName name="DDD" localSheetId="4">'Incendio'!DDD</definedName>
    <definedName name="DDD" localSheetId="1">'LI-0802'!DDD</definedName>
    <definedName name="DDD" localSheetId="2">'LI-0802 (2)'!DDD</definedName>
    <definedName name="DDD" localSheetId="3">'LI-0802 (3)'!DDD</definedName>
    <definedName name="DDD" localSheetId="8">'RE-Res. 1_03'!DDD</definedName>
    <definedName name="DDD" localSheetId="7">'SA-0802'!DDD</definedName>
    <definedName name="DDD" localSheetId="9">'TASA FALLA'!DDD</definedName>
    <definedName name="DDD" localSheetId="5">'TR-0802'!DDD</definedName>
    <definedName name="DDD" localSheetId="6">'TR-0802 (2)'!DDD</definedName>
    <definedName name="DDD">[0]!DDD</definedName>
    <definedName name="DISTROCUYO" localSheetId="4">'Incendio'!DISTROCUYO</definedName>
    <definedName name="DISTROCUYO" localSheetId="1">'LI-0802'!DISTROCUYO</definedName>
    <definedName name="DISTROCUYO" localSheetId="2">'LI-0802 (2)'!DISTROCUYO</definedName>
    <definedName name="DISTROCUYO" localSheetId="3">'LI-0802 (3)'!DISTROCUYO</definedName>
    <definedName name="DISTROCUYO" localSheetId="8">'RE-Res. 1_03'!DISTROCUYO</definedName>
    <definedName name="DISTROCUYO" localSheetId="7">'SA-0802'!DISTROCUYO</definedName>
    <definedName name="DISTROCUYO" localSheetId="9">'TASA FALLA'!DISTROCUYO</definedName>
    <definedName name="DISTROCUYO" localSheetId="5">'TR-0802'!DISTROCUYO</definedName>
    <definedName name="DISTROCUYO" localSheetId="6">'TR-0802 (2)'!DISTROCUYO</definedName>
    <definedName name="DISTROCUYO">[0]!DISTROCUYO</definedName>
    <definedName name="INICIO" localSheetId="4">'Incendio'!INICIO</definedName>
    <definedName name="INICIO" localSheetId="1">'LI-0802'!INICIO</definedName>
    <definedName name="INICIO" localSheetId="2">'LI-0802 (2)'!INICIO</definedName>
    <definedName name="INICIO" localSheetId="3">'LI-0802 (3)'!INICIO</definedName>
    <definedName name="INICIO" localSheetId="8">'RE-Res. 1_03'!INICIO</definedName>
    <definedName name="INICIO" localSheetId="7">'SA-0802'!INICIO</definedName>
    <definedName name="INICIO" localSheetId="9">'TASA FALLA'!INICIO</definedName>
    <definedName name="INICIO" localSheetId="5">'TR-0802'!INICIO</definedName>
    <definedName name="INICIO" localSheetId="6">'TR-0802 (2)'!INICIO</definedName>
    <definedName name="INICIO">[0]!INICIO</definedName>
    <definedName name="INICIOTI" localSheetId="4">'Incendio'!INICIOTI</definedName>
    <definedName name="INICIOTI" localSheetId="1">'LI-0802'!INICIOTI</definedName>
    <definedName name="INICIOTI" localSheetId="2">'LI-0802 (2)'!INICIOTI</definedName>
    <definedName name="INICIOTI" localSheetId="3">'LI-0802 (3)'!INICIOTI</definedName>
    <definedName name="INICIOTI" localSheetId="8">'RE-Res. 1_03'!INICIOTI</definedName>
    <definedName name="INICIOTI" localSheetId="7">'SA-0802'!INICIOTI</definedName>
    <definedName name="INICIOTI" localSheetId="9">'TASA FALLA'!INICIOTI</definedName>
    <definedName name="INICIOTI" localSheetId="5">'TR-0802'!INICIOTI</definedName>
    <definedName name="INICIOTI" localSheetId="6">'TR-0802 (2)'!INICIOTI</definedName>
    <definedName name="INICIOTI">[0]!INICIOTI</definedName>
    <definedName name="LINEAS" localSheetId="4">'Incendio'!LINEAS</definedName>
    <definedName name="LINEAS" localSheetId="1">'LI-0802'!LINEAS</definedName>
    <definedName name="LINEAS" localSheetId="2">'LI-0802 (2)'!LINEAS</definedName>
    <definedName name="LINEAS" localSheetId="3">'LI-0802 (3)'!LINEAS</definedName>
    <definedName name="LINEAS" localSheetId="8">'RE-Res. 1_03'!LINEAS</definedName>
    <definedName name="LINEAS" localSheetId="7">'SA-0802'!LINEAS</definedName>
    <definedName name="LINEAS" localSheetId="9">'TASA FALLA'!LINEAS</definedName>
    <definedName name="LINEAS" localSheetId="5">'TR-0802'!LINEAS</definedName>
    <definedName name="LINEAS" localSheetId="6">'TR-0802 (2)'!LINEAS</definedName>
    <definedName name="LINEAS">[0]!LINEAS</definedName>
    <definedName name="NAME_L" localSheetId="4">'Incendio'!NAME_L</definedName>
    <definedName name="NAME_L" localSheetId="1">'LI-0802'!NAME_L</definedName>
    <definedName name="NAME_L" localSheetId="2">'LI-0802 (2)'!NAME_L</definedName>
    <definedName name="NAME_L" localSheetId="3">'LI-0802 (3)'!NAME_L</definedName>
    <definedName name="NAME_L" localSheetId="8">'RE-Res. 1_03'!NAME_L</definedName>
    <definedName name="NAME_L" localSheetId="7">'SA-0802'!NAME_L</definedName>
    <definedName name="NAME_L" localSheetId="9">'TASA FALLA'!NAME_L</definedName>
    <definedName name="NAME_L" localSheetId="5">'TR-0802'!NAME_L</definedName>
    <definedName name="NAME_L" localSheetId="6">'TR-0802 (2)'!NAME_L</definedName>
    <definedName name="NAME_L">[0]!NAME_L</definedName>
    <definedName name="NAME_L_TI" localSheetId="4">'Incendio'!NAME_L_TI</definedName>
    <definedName name="NAME_L_TI" localSheetId="1">'LI-0802'!NAME_L_TI</definedName>
    <definedName name="NAME_L_TI" localSheetId="2">'LI-0802 (2)'!NAME_L_TI</definedName>
    <definedName name="NAME_L_TI" localSheetId="3">'LI-0802 (3)'!NAME_L_TI</definedName>
    <definedName name="NAME_L_TI" localSheetId="8">'RE-Res. 1_03'!NAME_L_TI</definedName>
    <definedName name="NAME_L_TI" localSheetId="7">'SA-0802'!NAME_L_TI</definedName>
    <definedName name="NAME_L_TI" localSheetId="9">'TASA FALLA'!NAME_L_TI</definedName>
    <definedName name="NAME_L_TI" localSheetId="5">'TR-0802'!NAME_L_TI</definedName>
    <definedName name="NAME_L_TI" localSheetId="6">'TR-0802 (2)'!NAME_L_TI</definedName>
    <definedName name="NAME_L_TI">[0]!NAME_L_TI</definedName>
    <definedName name="QITBA" localSheetId="10">'QITBA'!$A$1:$L$105</definedName>
    <definedName name="QITBA">#REF!</definedName>
    <definedName name="TRAN">[0]!TRAN</definedName>
    <definedName name="TRANSNOA" localSheetId="4">'Incendio'!TRANSNOA</definedName>
    <definedName name="TRANSNOA" localSheetId="1">'LI-0802'!TRANSNOA</definedName>
    <definedName name="TRANSNOA" localSheetId="2">'LI-0802 (2)'!TRANSNOA</definedName>
    <definedName name="TRANSNOA" localSheetId="3">'LI-0802 (3)'!TRANSNOA</definedName>
    <definedName name="TRANSNOA" localSheetId="8">'RE-Res. 1_03'!TRANSNOA</definedName>
    <definedName name="TRANSNOA" localSheetId="7">'SA-0802'!TRANSNOA</definedName>
    <definedName name="TRANSNOA" localSheetId="9">'TASA FALLA'!TRANSNOA</definedName>
    <definedName name="TRANSNOA" localSheetId="5">'TR-0802'!TRANSNOA</definedName>
    <definedName name="TRANSNOA" localSheetId="6">'TR-0802 (2)'!TRANSNOA</definedName>
    <definedName name="TRANSNOA">[0]!TRANSNOA</definedName>
    <definedName name="x">[0]!x</definedName>
    <definedName name="XX" localSheetId="4">'Incendio'!XX</definedName>
    <definedName name="XX" localSheetId="1">'LI-0802'!XX</definedName>
    <definedName name="XX" localSheetId="2">'LI-0802 (2)'!XX</definedName>
    <definedName name="XX" localSheetId="3">'LI-0802 (3)'!XX</definedName>
    <definedName name="XX" localSheetId="8">'RE-Res. 1_03'!XX</definedName>
    <definedName name="XX" localSheetId="7">'SA-0802'!XX</definedName>
    <definedName name="XX" localSheetId="9">'TASA FALLA'!XX</definedName>
    <definedName name="XX" localSheetId="5">'TR-0802'!XX</definedName>
    <definedName name="XX" localSheetId="6">'TR-0802 (2)'!XX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<sst xmlns="http://schemas.openxmlformats.org/spreadsheetml/2006/main" count="1771" uniqueCount="516">
  <si>
    <t>25/02/2008 08:10</t>
  </si>
  <si>
    <t>25/02/2008 14:36</t>
  </si>
  <si>
    <t>25/02/2008 09:10</t>
  </si>
  <si>
    <t>25/02/2008 15:09</t>
  </si>
  <si>
    <t>PUNTA ALTA     33   SALIDA a B. NAVAL P.BELG.4  IN</t>
  </si>
  <si>
    <t>25/02/2008 11:18</t>
  </si>
  <si>
    <t>25/02/2008 12:41</t>
  </si>
  <si>
    <t>26/02/2008 08:18</t>
  </si>
  <si>
    <t>26/02/2008 15:19</t>
  </si>
  <si>
    <t>LINCOLN 132/33/13.2  15 T1LI</t>
  </si>
  <si>
    <t>26/02/2008 08:24</t>
  </si>
  <si>
    <t>26/02/2008 16:42</t>
  </si>
  <si>
    <t>SAN NICOLAS    33  SALIDA a OXIGENA terna 2     IN</t>
  </si>
  <si>
    <t>26/02/2008 08:53</t>
  </si>
  <si>
    <t>26/02/2008 15:08</t>
  </si>
  <si>
    <t>OLAV.VIEJA       OLAVARRIA         132.0 1 LI</t>
  </si>
  <si>
    <t>26/02/2008 08:56</t>
  </si>
  <si>
    <t>26/02/2008 13:17</t>
  </si>
  <si>
    <t>26/02/2008 09:23</t>
  </si>
  <si>
    <t>26/02/2008 12:11</t>
  </si>
  <si>
    <t>PETROQ. B.BLANCA 132/33/13.2  15 T1PQ</t>
  </si>
  <si>
    <t>26/02/2008 09:25</t>
  </si>
  <si>
    <t>26/02/2008 15:18</t>
  </si>
  <si>
    <t>27/02/2008 08:11</t>
  </si>
  <si>
    <t>27/02/2008 15:01</t>
  </si>
  <si>
    <t>LINCOLN 132/33/13.2  15 T2LI</t>
  </si>
  <si>
    <t>27/02/2008 08:17</t>
  </si>
  <si>
    <t>27/02/2008 14:41</t>
  </si>
  <si>
    <t>27/02/2008 08:42</t>
  </si>
  <si>
    <t>27/02/2008 15:07</t>
  </si>
  <si>
    <t>27/02/2008 09:09</t>
  </si>
  <si>
    <t>27/02/2008 12:29</t>
  </si>
  <si>
    <t>27/02/2008 09:10</t>
  </si>
  <si>
    <t>27/02/2008 16:51</t>
  </si>
  <si>
    <t>28/02/2008 08:07</t>
  </si>
  <si>
    <t>28/02/2008 15:11</t>
  </si>
  <si>
    <t>SAN NICOLAS    33  SALIDA a ELEVADORES          IN</t>
  </si>
  <si>
    <t>28/02/2008 08:08</t>
  </si>
  <si>
    <t>28/02/2008 14:32</t>
  </si>
  <si>
    <t>28/02/2008 08:28</t>
  </si>
  <si>
    <t>28/02/2008 14:59</t>
  </si>
  <si>
    <t>28/02/2008 12:37</t>
  </si>
  <si>
    <t>28/02/2008 12:54</t>
  </si>
  <si>
    <t>DESCARGA ATMOSFERICA.</t>
  </si>
  <si>
    <t>PERGAMINO      33       SALIDA a ROJAS          IN</t>
  </si>
  <si>
    <t>29/02/2008 07:43</t>
  </si>
  <si>
    <t>29/02/2008 18:11</t>
  </si>
  <si>
    <t>MAR DE AJO       PINAMAR           132.0   LI</t>
  </si>
  <si>
    <t>29/02/2008 08:10</t>
  </si>
  <si>
    <t>29/02/2008 13:51</t>
  </si>
  <si>
    <t>FALLA MONOFÁSICA EN LÍNEA, FASE R Y N</t>
  </si>
  <si>
    <t>OLAVARRIA        HENDERSO          132.0 1 LI</t>
  </si>
  <si>
    <t>29/02/2008 08:22</t>
  </si>
  <si>
    <t>29/02/2008 13:53</t>
  </si>
  <si>
    <t>29/02/2008 08:24</t>
  </si>
  <si>
    <t>29/02/2008 15:15</t>
  </si>
  <si>
    <t>Transporte de la hoja 1/3</t>
  </si>
  <si>
    <t>Transporte de la hoja 2/3</t>
  </si>
  <si>
    <t>RP</t>
  </si>
  <si>
    <t>R</t>
  </si>
  <si>
    <t>Transporte de la hoja 1/2</t>
  </si>
  <si>
    <t>Desde el 01 al 29 de febrero de 2008</t>
  </si>
  <si>
    <t>TRANSBA S.A.</t>
  </si>
  <si>
    <t>LÍNEAS</t>
  </si>
  <si>
    <t>CLASE</t>
  </si>
  <si>
    <t>C</t>
  </si>
  <si>
    <t>B</t>
  </si>
  <si>
    <t>BAHIA BLANCA - PRINGLES</t>
  </si>
  <si>
    <t>BRAGADO - CHACABUCO</t>
  </si>
  <si>
    <t>A</t>
  </si>
  <si>
    <t>C. AVELLANEDA - OLAVARRIA VIEJA</t>
  </si>
  <si>
    <t>CHASCOMUS - VERONICA</t>
  </si>
  <si>
    <t>CNEL. DORREGO - TRES ARROYOS</t>
  </si>
  <si>
    <t>GONZALEZ CHAVEZ - NECOCHEA</t>
  </si>
  <si>
    <t>LAPRIDA - PRINGLES</t>
  </si>
  <si>
    <t>LOMA NEGRA - C. AVELLANEDA</t>
  </si>
  <si>
    <t>LOMA NEGRA - OLAVARRIA</t>
  </si>
  <si>
    <t>MAR DE AJO - PINAMAR</t>
  </si>
  <si>
    <t>MONTE - CHASCOMUS</t>
  </si>
  <si>
    <t>NORTE II - PETROQ. BAHIA BLANCA</t>
  </si>
  <si>
    <t>OLAVARRIA - HENDERSON</t>
  </si>
  <si>
    <t>OLAVARRIA VIEJA - OLAVARRIA</t>
  </si>
  <si>
    <t>P. LURO - C. PATAGONES</t>
  </si>
  <si>
    <t>PEHUAJO - CARLOS CASARES</t>
  </si>
  <si>
    <t>PETROQ. BAHIA BLANCA - URBANA BB</t>
  </si>
  <si>
    <t>SALADILLO - LAS FLORES</t>
  </si>
  <si>
    <t>TANDIL - BALCARCE</t>
  </si>
  <si>
    <t>TANDIL - NECOCHEA</t>
  </si>
  <si>
    <t>Trafo 1</t>
  </si>
  <si>
    <t>132/33/13,2</t>
  </si>
  <si>
    <t>Trafo 2</t>
  </si>
  <si>
    <t>SAN PEDRO</t>
  </si>
  <si>
    <t>ZARATE</t>
  </si>
  <si>
    <t>Trafo 3</t>
  </si>
  <si>
    <t>SAN NICOLAS</t>
  </si>
  <si>
    <t>Trafo 6</t>
  </si>
  <si>
    <t>ROJAS</t>
  </si>
  <si>
    <t>PERGAMINO</t>
  </si>
  <si>
    <t>ARRECIFES</t>
  </si>
  <si>
    <t>66/13,2</t>
  </si>
  <si>
    <t>9 DE JULIO</t>
  </si>
  <si>
    <t>CARLOS CASARES</t>
  </si>
  <si>
    <t>LUJAN</t>
  </si>
  <si>
    <t>LINCOLN</t>
  </si>
  <si>
    <t>HENDERSON</t>
  </si>
  <si>
    <t>T. LAUQUEN</t>
  </si>
  <si>
    <t>BALCARCE</t>
  </si>
  <si>
    <t>BARKER</t>
  </si>
  <si>
    <t>TRES ARROYOS</t>
  </si>
  <si>
    <t>VILLA GESELL</t>
  </si>
  <si>
    <t>MAR DE AJO</t>
  </si>
  <si>
    <t>PUNTA ALTA</t>
  </si>
  <si>
    <t>PETROQUIMICA</t>
  </si>
  <si>
    <t>Alimentador a  SAN PEDRO   2-13</t>
  </si>
  <si>
    <t>Alimentador a SIDERAR terna 2</t>
  </si>
  <si>
    <t>Alimentador a OXIGENA terna 1</t>
  </si>
  <si>
    <t>Alimentador a OXIGENA terna 2</t>
  </si>
  <si>
    <t>Alimentador a ELEVADORES</t>
  </si>
  <si>
    <t>Alimentador a LA EMILIA</t>
  </si>
  <si>
    <t>Alimentador a RAMALLO</t>
  </si>
  <si>
    <t>Alimentador a Coop. COLON</t>
  </si>
  <si>
    <t>Alimentador a ROJAS</t>
  </si>
  <si>
    <t>Alimentador 3 a Coop.9 DE JULIO</t>
  </si>
  <si>
    <t>Alimentador 4 a LA SOFÍA</t>
  </si>
  <si>
    <t>Alimentador 3 a  Coop. BARKER</t>
  </si>
  <si>
    <t>Alimentador 6 a CLAROMECO,ORENSE</t>
  </si>
  <si>
    <t>Interr. 1 Banco de Capacitores</t>
  </si>
  <si>
    <t>Interr. 2 Banco de Capacitores</t>
  </si>
  <si>
    <t>Alimentador a BASE NAVAL P.BELG. 4</t>
  </si>
  <si>
    <t>Alimentador a CARGILL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</si>
  <si>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</si>
  <si>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</si>
  <si>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</si>
  <si>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</si>
  <si>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</si>
  <si>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</si>
  <si>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</si>
  <si>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</si>
  <si>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</si>
  <si>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</si>
  <si>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</si>
  <si>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</si>
  <si>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</si>
  <si>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</si>
  <si>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</si>
  <si>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</si>
  <si>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</si>
  <si>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</si>
  <si>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</si>
  <si>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</si>
  <si>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</si>
  <si>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</si>
  <si>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</si>
  <si>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</si>
  <si>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</si>
  <si>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</si>
  <si>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</si>
  <si>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</si>
  <si>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</si>
  <si>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</si>
  <si>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</si>
  <si>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</si>
  <si>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</si>
  <si>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</si>
  <si>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</si>
  <si>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</si>
  <si>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</si>
  <si>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</si>
  <si>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</si>
  <si>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</si>
  <si>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</si>
  <si>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</si>
  <si>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</si>
  <si>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</si>
  <si>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</si>
  <si>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</si>
  <si>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</si>
  <si>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</si>
  <si>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</si>
  <si>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</si>
  <si>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</si>
  <si>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</si>
  <si>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</si>
  <si>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URBANA BB - C. PIEDRABUENA</t>
  </si>
  <si>
    <t>PERGAMINO - RAMALLO</t>
  </si>
  <si>
    <t>TANDIL - BARKER</t>
  </si>
  <si>
    <t>BAHIA BLANCA - PETROQ. BAHIA BLANCA 3</t>
  </si>
  <si>
    <t>C. DE PATAGONES - VIEDMA</t>
  </si>
  <si>
    <t>Alimentador  4 a TRES ARROYOS 2</t>
  </si>
  <si>
    <t>URBANA BBCA</t>
  </si>
  <si>
    <t>OLAVARRIA - BARKER</t>
  </si>
  <si>
    <t>AZUL - CACHARI</t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</si>
  <si>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</si>
  <si>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</si>
  <si>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</si>
  <si>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</si>
  <si>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</si>
  <si>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</si>
  <si>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</si>
  <si>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</si>
  <si>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</si>
  <si>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</si>
  <si>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</si>
  <si>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</si>
  <si>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</si>
  <si>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</si>
  <si>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CARLOS CASARES - 9 DE JULIO</t>
  </si>
  <si>
    <t>S. A. ARECO - LUJAN</t>
  </si>
  <si>
    <t>3.- REACTIVA</t>
  </si>
  <si>
    <t>MVA    $ =</t>
  </si>
  <si>
    <t>--</t>
  </si>
  <si>
    <t>C. CASARES</t>
  </si>
  <si>
    <t>K1CJ</t>
  </si>
  <si>
    <t>3.-</t>
  </si>
  <si>
    <t>Valores remuneratorios según Res. PEN N° 1460/05</t>
  </si>
  <si>
    <t>TEQP_NEMO</t>
  </si>
  <si>
    <t>ID_EQP_TRANSP</t>
  </si>
  <si>
    <t>EQP_DESC</t>
  </si>
  <si>
    <t>CATEGORIALINEA</t>
  </si>
  <si>
    <t>NOVEDADID</t>
  </si>
  <si>
    <t>FSALIDA</t>
  </si>
  <si>
    <t>FENTRADA</t>
  </si>
  <si>
    <t>TIPO</t>
  </si>
  <si>
    <t>INFORMADAENTERMINO</t>
  </si>
  <si>
    <t>REDUCCION</t>
  </si>
  <si>
    <t>ENS</t>
  </si>
  <si>
    <t>OBSERV</t>
  </si>
  <si>
    <t>LIN</t>
  </si>
  <si>
    <t>MONTE            CHASCOMUS         132.0   LI</t>
  </si>
  <si>
    <t>01/02/2008 12:15</t>
  </si>
  <si>
    <t>01/02/2008 12:21</t>
  </si>
  <si>
    <t>S</t>
  </si>
  <si>
    <t>POR SEGURIDAD</t>
  </si>
  <si>
    <t>AZUL CACHARI 132 1</t>
  </si>
  <si>
    <t>01/02/2008 16:01</t>
  </si>
  <si>
    <t>01/02/2008 16:08</t>
  </si>
  <si>
    <t>BRAGADO CHACABUCO 132 1</t>
  </si>
  <si>
    <t>02/02/2008 06:26</t>
  </si>
  <si>
    <t>02/02/2008 06:32</t>
  </si>
  <si>
    <t>FALLA BIF?SICA, FASES S Y T</t>
  </si>
  <si>
    <t>TRA</t>
  </si>
  <si>
    <t>HENDERSON 132/33/13.2  20 TR6</t>
  </si>
  <si>
    <t>02/02/2008 07:24</t>
  </si>
  <si>
    <t>02/02/2008 16:13</t>
  </si>
  <si>
    <t>N</t>
  </si>
  <si>
    <t>PROGRAMADA POR MANT. CORRECTIVO</t>
  </si>
  <si>
    <t>LOMA NEGRA       OLAVARRIA         132.0 1 LI</t>
  </si>
  <si>
    <t>04/02/2008 07:38</t>
  </si>
  <si>
    <t>04/02/2008 13:40</t>
  </si>
  <si>
    <t>PROGRAMADA POR MANT. ESTACIONAL</t>
  </si>
  <si>
    <t>NORTE II         PETROQ. B.BLANCA  132.0   LI</t>
  </si>
  <si>
    <t>04/02/2008 09:28</t>
  </si>
  <si>
    <t>04/02/2008 14:39</t>
  </si>
  <si>
    <t>TANDIL           BALCARCE          132.0   LI</t>
  </si>
  <si>
    <t>04/02/2008 17:33</t>
  </si>
  <si>
    <t>04/02/2008 17:36</t>
  </si>
  <si>
    <t>FALLA DE TERCERO, TRIFÁSICA PRODUCIDA POR INCENDIO DE BOSQUE.</t>
  </si>
  <si>
    <t>TANDIL           NECOCHEA          132.0   LI</t>
  </si>
  <si>
    <t>04/02/2008 18:31</t>
  </si>
  <si>
    <t>04/02/2008 18:33</t>
  </si>
  <si>
    <t>FALLA DE TERCERO, BIFÁSICA PRODUCIDA POR INCENDIO DE BOSQUE, FASES R Y S.</t>
  </si>
  <si>
    <t>05/02/2008 07:23</t>
  </si>
  <si>
    <t>05/02/2008 13:37</t>
  </si>
  <si>
    <t>05/02/2008 09:06</t>
  </si>
  <si>
    <t>05/02/2008 14:28</t>
  </si>
  <si>
    <t>PROGRAMADA POR MANT. PREVENTIVO</t>
  </si>
  <si>
    <t>CARLOS CASARES 66/13.2  5 T3CJ</t>
  </si>
  <si>
    <t>05/02/2008 12:19</t>
  </si>
  <si>
    <t>05/02/2008 19:17</t>
  </si>
  <si>
    <t>06/02/2008 07:21</t>
  </si>
  <si>
    <t>06/02/2008 13:59</t>
  </si>
  <si>
    <t>06/02/2008 08:25</t>
  </si>
  <si>
    <t>06/02/2008 13:48</t>
  </si>
  <si>
    <t>CON</t>
  </si>
  <si>
    <t>BARKER 13.2 Alimentador a  Coop. BARKER 3</t>
  </si>
  <si>
    <t>06/02/2008 09:09</t>
  </si>
  <si>
    <t>06/02/2008 12:54</t>
  </si>
  <si>
    <t>PETROQ. B.BLANCA 132/33/13.2  40 T3PQ</t>
  </si>
  <si>
    <t>06/02/2008 09:23</t>
  </si>
  <si>
    <t>06/02/2008 14:33</t>
  </si>
  <si>
    <t>06/02/2008 09:41</t>
  </si>
  <si>
    <t>06/02/2008 14:48</t>
  </si>
  <si>
    <t>9 DE JULIO  13.2  SALIDA a Coop.9 DE JULIO 3    IN</t>
  </si>
  <si>
    <t>06/02/2008 10:17</t>
  </si>
  <si>
    <t>06/02/2008 14:56</t>
  </si>
  <si>
    <t>C. CASARES       9 DE JULIO         66.0   LI</t>
  </si>
  <si>
    <t>06/02/2008 18:08</t>
  </si>
  <si>
    <t>06/02/2008 20:32</t>
  </si>
  <si>
    <t>FALLA DE TERCERO, MONOFÁSICA, FASE R Y NEUTRO, PROVOCADA POR UN CAMIÓN VOLCADOR.</t>
  </si>
  <si>
    <t>URBANA B.BLANCA 132/33/13.2  40 T2BU</t>
  </si>
  <si>
    <t>06/02/2008 21:23</t>
  </si>
  <si>
    <t>06/02/2008 22:29</t>
  </si>
  <si>
    <t>FALLA EN EL ALIMENTADOR 311 DE EDES  NO DESPEJADA POR EL INTERRUPTOR.</t>
  </si>
  <si>
    <t>GONZALEZ CHAVEZ  NECOCHEA          132.0   LI</t>
  </si>
  <si>
    <t>07/02/2008 07:05</t>
  </si>
  <si>
    <t>07/02/2008 11:41</t>
  </si>
  <si>
    <t>TRES ARROYOS  33  SALIDA a CLAROMECO,ORENSE     IN</t>
  </si>
  <si>
    <t>07/02/2008 07:12</t>
  </si>
  <si>
    <t>07/02/2008 14:35</t>
  </si>
  <si>
    <t>07/02/2008 08:28</t>
  </si>
  <si>
    <t>07/02/2008 14:57</t>
  </si>
  <si>
    <t>07/02/2008 08:57</t>
  </si>
  <si>
    <t>07/02/2008 15:06</t>
  </si>
  <si>
    <t>07/02/2008 14:11</t>
  </si>
  <si>
    <t>07/02/2008 15:15</t>
  </si>
  <si>
    <t>PROGRAMADA POR OBRAS / MEJORAS</t>
  </si>
  <si>
    <t>CHASCOMUS        VERONICA          132.0   LI</t>
  </si>
  <si>
    <t>08/02/2008 08:08</t>
  </si>
  <si>
    <t>08/02/2008 13:53</t>
  </si>
  <si>
    <t>08/02/2008 08:22</t>
  </si>
  <si>
    <t>08/02/2008 14:45</t>
  </si>
  <si>
    <t>PETROQ. B.BLANCA BAHIA BLANCA      132.0 3 LI</t>
  </si>
  <si>
    <t>08/02/2008 08:47</t>
  </si>
  <si>
    <t>08/02/2008 14:17</t>
  </si>
  <si>
    <t>MAR DE AJO 132/33/13.2  30 T1MJ</t>
  </si>
  <si>
    <t>08/02/2008 14:41</t>
  </si>
  <si>
    <t>08/02/2008 16:51</t>
  </si>
  <si>
    <t>AVERÍA EN AISLADOR SOPORTE, LADO 13,2 KV</t>
  </si>
  <si>
    <t>P.LURO           BAHIA BLANCA      132.0   LI</t>
  </si>
  <si>
    <t>09/02/2008 04:39</t>
  </si>
  <si>
    <t>09/02/2008 10:12</t>
  </si>
  <si>
    <t>FALLA DE TERCERO. CADENA DE AISLADORES AVERIADA, PIQUETE 69, FASE S</t>
  </si>
  <si>
    <t>09/02/2008 06:17</t>
  </si>
  <si>
    <t>09/02/2008 08:45</t>
  </si>
  <si>
    <t>FALLA DE TERCERO, MONOFÁSICA, FASE S. CADENA DE AISLADORES AVERIADA.</t>
  </si>
  <si>
    <t>PUNTA ALTA       BAHIA BLANCA      132.0   LI</t>
  </si>
  <si>
    <t>09/02/2008 06:55</t>
  </si>
  <si>
    <t>09/02/2008 13:02</t>
  </si>
  <si>
    <t>TRENQUE LAUQUEN 132/33/13.2  30 T3TL</t>
  </si>
  <si>
    <t>10/02/2008 07:02</t>
  </si>
  <si>
    <t>10/02/2008 10:09</t>
  </si>
  <si>
    <t>LUJAN- GBA 132/33/13.2  30 T2LJ</t>
  </si>
  <si>
    <t>10/02/2008 08:06</t>
  </si>
  <si>
    <t>10/02/2008 16:50</t>
  </si>
  <si>
    <t>PETROQ. B.BLANCA URBANA BB         132.0   LI</t>
  </si>
  <si>
    <t>11/02/2008 08:47</t>
  </si>
  <si>
    <t>11/02/2008 15:12</t>
  </si>
  <si>
    <t>CARLOS CASARES 13.2  SALIDA  4 a LA SOFIA       IN</t>
  </si>
  <si>
    <t>12/02/2008 08:15</t>
  </si>
  <si>
    <t>12/02/2008 15:01</t>
  </si>
  <si>
    <t>12/02/2008 08:42</t>
  </si>
  <si>
    <t>12/02/2008 14:39</t>
  </si>
  <si>
    <t>SHU</t>
  </si>
  <si>
    <t>C. CASARES CAP K1CJ</t>
  </si>
  <si>
    <t>12/02/2008 09:09</t>
  </si>
  <si>
    <t>12/02/2008 10:06</t>
  </si>
  <si>
    <t>ROJAS          33      SALIDA a Coop. COLON     IN</t>
  </si>
  <si>
    <t>12/02/2008 09:12</t>
  </si>
  <si>
    <t>12/02/2008 15:19</t>
  </si>
  <si>
    <t>TANDIL           BARKER            132.0   LI</t>
  </si>
  <si>
    <t>12/02/2008 09:30</t>
  </si>
  <si>
    <t>12/02/2008 15:33</t>
  </si>
  <si>
    <t>CHACABUCO CAP K1CB</t>
  </si>
  <si>
    <t>12/02/2008 23:37</t>
  </si>
  <si>
    <t>13/02/2008 08:24</t>
  </si>
  <si>
    <t>CAPACITORES SERIE</t>
  </si>
  <si>
    <t>CHACABUCO CAP K3CB</t>
  </si>
  <si>
    <t>13/02/2008 02:23</t>
  </si>
  <si>
    <t>13/02/2008 03:18</t>
  </si>
  <si>
    <t>PEHUAJO          C. CASARES         66.0   LI</t>
  </si>
  <si>
    <t>13/02/2008 08:21</t>
  </si>
  <si>
    <t>13/02/2008 14:12</t>
  </si>
  <si>
    <t>13/02/2008 08:33</t>
  </si>
  <si>
    <t>13/02/2008 13:44</t>
  </si>
  <si>
    <t>13/02/2008 09:15</t>
  </si>
  <si>
    <t>13/02/2008 14:43</t>
  </si>
  <si>
    <t>VILLA GESELL 132/33/13.2  15 T2VG</t>
  </si>
  <si>
    <t>13/02/2008 13:00</t>
  </si>
  <si>
    <t>13/02/2008 13:17</t>
  </si>
  <si>
    <t>TRANSF./ REACT. DESENGANCHÓ LADO 13,2 KV SOLAMENTE POR INCORRECTA ACTUACIÓN DE LA PROTECCIÓN DE CUBA DE CAMPO.</t>
  </si>
  <si>
    <t>S.A. DE ARECO LUJANGBA 66 1</t>
  </si>
  <si>
    <t>14/02/2008 07:44</t>
  </si>
  <si>
    <t>14/02/2008 15:25</t>
  </si>
  <si>
    <t>URBANABB PIEDRABUENA 132 1</t>
  </si>
  <si>
    <t>14/02/2008 09:09</t>
  </si>
  <si>
    <t>14/02/2008 15:19</t>
  </si>
  <si>
    <t>PRINGLES         BAHIA BLANCA      132.0   LI</t>
  </si>
  <si>
    <t>14/02/2008 09:35</t>
  </si>
  <si>
    <t>14/02/2008 14:07</t>
  </si>
  <si>
    <t>VILLA GESELL 13.2 kV Interr. 1 Banco de Capac.</t>
  </si>
  <si>
    <t>14/02/2008 09:55</t>
  </si>
  <si>
    <t>14/02/2008 12:29</t>
  </si>
  <si>
    <t>VILLA GESELL 13.2 kV Interr. 2 Banco de Capac.</t>
  </si>
  <si>
    <t>14/02/2008 10:04</t>
  </si>
  <si>
    <t>BARADERO 132/33/13.2  30 T1BD</t>
  </si>
  <si>
    <t>14/02/2008 21:42</t>
  </si>
  <si>
    <t>15/02/2008 01:23</t>
  </si>
  <si>
    <t>FALLA DE TERCEROS. DESENGANCHÓ T1BD LADO 33 KV COINCIDENTE CON RECIERRE DE ALIMENTADOR 3ALIM2</t>
  </si>
  <si>
    <t>15/02/2008 07:30</t>
  </si>
  <si>
    <t>15/02/2008 15:10</t>
  </si>
  <si>
    <t>15/02/2008 08:47</t>
  </si>
  <si>
    <t>15/02/2008 14:16</t>
  </si>
  <si>
    <t>SAN NICOLAS    33  SALIDA a OXIGENA terna 1     IN</t>
  </si>
  <si>
    <t>15/02/2008 09:30</t>
  </si>
  <si>
    <t>15/02/2008 15:03</t>
  </si>
  <si>
    <t>15/02/2008 10:31</t>
  </si>
  <si>
    <t>15/02/2008 15:12</t>
  </si>
  <si>
    <t>15/02/2008 19:55</t>
  </si>
  <si>
    <t>15/02/2008 20:53</t>
  </si>
  <si>
    <t>P.LURO           C.PATAGONES       132.0   LI</t>
  </si>
  <si>
    <t>16/02/2008 04:51</t>
  </si>
  <si>
    <t>16/02/2008 19:50</t>
  </si>
  <si>
    <t>ARRECIFES 66/13.2  7.5 T4AS</t>
  </si>
  <si>
    <t>16/02/2008 09:24</t>
  </si>
  <si>
    <t>16/02/2008 15:09</t>
  </si>
  <si>
    <t>TRES ARROYOS 132/33/13.2  15 T1TY</t>
  </si>
  <si>
    <t>16/02/2008 16:17</t>
  </si>
  <si>
    <t>16/02/2008 16:43</t>
  </si>
  <si>
    <t>COINCIDE CON EL DESENGANCHE DEL ALIMENTADOR DE 33 KV  TRES ARROYOS  4.</t>
  </si>
  <si>
    <t>OLAVARRIA BARKER 132 1</t>
  </si>
  <si>
    <t>17/02/2008 07:35</t>
  </si>
  <si>
    <t>17/02/2008 17:39</t>
  </si>
  <si>
    <t>SAN PEDRO      13.2 SALIDA a SAN PEDRO   2-13   IN</t>
  </si>
  <si>
    <t>18/02/2008 12:03</t>
  </si>
  <si>
    <t>18/02/2008 12:55</t>
  </si>
  <si>
    <t>C.DE PATAGONES   VIEDMA            132.0   LI1</t>
  </si>
  <si>
    <t>18/02/2008 23:56</t>
  </si>
  <si>
    <t>19/02/2008 13:04</t>
  </si>
  <si>
    <t>FALLA DE TERCEROS.</t>
  </si>
  <si>
    <t>19/02/2008 03:43</t>
  </si>
  <si>
    <t>19/02/2008 21:20</t>
  </si>
  <si>
    <t>L?NEAS</t>
  </si>
  <si>
    <t>SAN NICOLAS    132   SALIDA a SIDERAR terna 2   IN</t>
  </si>
  <si>
    <t>19/02/2008 06:27</t>
  </si>
  <si>
    <t>20/02/2008 21:05</t>
  </si>
  <si>
    <t>LOMA NEGRA       C. AVELLANEDA     132.0   LI</t>
  </si>
  <si>
    <t>19/02/2008 08:28</t>
  </si>
  <si>
    <t>19/02/2008 16:06</t>
  </si>
  <si>
    <t>20/02/2008 08:58</t>
  </si>
  <si>
    <t>20/02/2008 12:41</t>
  </si>
  <si>
    <t>LAPRIDA          PRINGLES          132.0   LI</t>
  </si>
  <si>
    <t>21/02/2008 08:15</t>
  </si>
  <si>
    <t>21/02/2008 15:15</t>
  </si>
  <si>
    <t>21/02/2008 08:16</t>
  </si>
  <si>
    <t>21/02/2008 10:15</t>
  </si>
  <si>
    <t>C. AVELLANEDA    OLAVARRIA VIEJA   132.0   LI</t>
  </si>
  <si>
    <t>21/02/2008 08:42</t>
  </si>
  <si>
    <t>21/02/2008 13:33</t>
  </si>
  <si>
    <t>CNEL. DORREGO    TRES ARROYOS      132.0   LI</t>
  </si>
  <si>
    <t>21/02/2008 12:35</t>
  </si>
  <si>
    <t>21/02/2008 12:40</t>
  </si>
  <si>
    <t>SALADILLO BA LAS FLORES BAS 132 1</t>
  </si>
  <si>
    <t>22/02/2008 06:02</t>
  </si>
  <si>
    <t>22/02/2008 08:31</t>
  </si>
  <si>
    <t>22/02/2008 08:30</t>
  </si>
  <si>
    <t>22/02/2008 15:16</t>
  </si>
  <si>
    <t>22/02/2008 08:50</t>
  </si>
  <si>
    <t>22/02/2008 12:49</t>
  </si>
  <si>
    <t>22/02/2008 09:43</t>
  </si>
  <si>
    <t>22/02/2008 13:25</t>
  </si>
  <si>
    <t>BALCARCE 132/33/13.2  15 T1BL</t>
  </si>
  <si>
    <t>22/02/2008 21:16</t>
  </si>
  <si>
    <t>22/02/2008 22:06</t>
  </si>
  <si>
    <t>FALLA INTERRUPTOR</t>
  </si>
  <si>
    <t>23/02/2008 07:07</t>
  </si>
  <si>
    <t>23/02/2008 10:26</t>
  </si>
  <si>
    <t>PERGAMINO RAMALLO 132 1</t>
  </si>
  <si>
    <t>24/02/2008 04:38</t>
  </si>
  <si>
    <t>24/02/2008 08:03</t>
  </si>
  <si>
    <t>A PEDIDO DE TRANSENER.</t>
  </si>
  <si>
    <t>SAN NICOLAS    132   SALIDA a RAMALLO           IN</t>
  </si>
  <si>
    <t>24/02/2008 08:13</t>
  </si>
  <si>
    <t>24/02/2008 11:29</t>
  </si>
  <si>
    <t>TRES ARROYOS  33  SALIDA a TRES ARROYOS 2       IN</t>
  </si>
  <si>
    <t>24/02/2008 08:19</t>
  </si>
  <si>
    <t>24/02/2008 09:56</t>
  </si>
  <si>
    <t>PETROQUIMICA   33       SALIDA CARGILL          IN</t>
  </si>
  <si>
    <t>24/02/2008 08:26</t>
  </si>
  <si>
    <t>24/02/2008 17:41</t>
  </si>
  <si>
    <t>24/02/2008 08:50</t>
  </si>
  <si>
    <t>24/02/2008 12:16</t>
  </si>
  <si>
    <t>ZARATE 132/33/13.2  30 T2ZA</t>
  </si>
  <si>
    <t>24/02/2008 08:59</t>
  </si>
  <si>
    <t>24/02/2008 15:48</t>
  </si>
  <si>
    <t>SAN NICOLAS    33  SALIDA a LA EMILIA           IN</t>
  </si>
  <si>
    <t>T1BD</t>
  </si>
  <si>
    <t>BARADERO</t>
  </si>
  <si>
    <t>12/2/2008 10:06</t>
  </si>
  <si>
    <t>12/2/2008 09:09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</si>
  <si>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</si>
  <si>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</si>
  <si>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</si>
  <si>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</si>
  <si>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</si>
  <si>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</si>
  <si>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</si>
  <si>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</si>
  <si>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TASA DE FALLA</t>
  </si>
  <si>
    <t>SALIDAS x AÑO / 100 km</t>
  </si>
  <si>
    <t>Tasa de falla correspondiente al mes de febrero de 2008 (provisorio)</t>
  </si>
  <si>
    <t>P - PROGRAMADA</t>
  </si>
  <si>
    <t>F - FORZADA</t>
  </si>
  <si>
    <t>P - PROGRAMADA                    RP - REDUCCIÓN PROGRAMADA</t>
  </si>
  <si>
    <t>F - FORZADA                       R - REDUCCIÓN FORZADA</t>
  </si>
  <si>
    <t>P - PROGRAMAD</t>
  </si>
  <si>
    <t xml:space="preserve">$/100 km-h : LINEAS 220 kV </t>
  </si>
  <si>
    <t>CL</t>
  </si>
  <si>
    <t>K</t>
  </si>
  <si>
    <t>Hs.
Indisp.</t>
  </si>
  <si>
    <t>Mtos.
Indisp.</t>
  </si>
  <si>
    <t>Rest.
%</t>
  </si>
  <si>
    <t>R.D.</t>
  </si>
  <si>
    <t>REDUCCIÓN FORZADA
Por Salida       1ras 5 hs.     hs. Restantes</t>
  </si>
  <si>
    <t>REDUCCIÓN
RESTANTE</t>
  </si>
  <si>
    <t>Informó
enTérm.</t>
  </si>
  <si>
    <t xml:space="preserve">P - PROGRAMADA                  </t>
  </si>
  <si>
    <t xml:space="preserve">$/100 km-h : LINEAS 132 kV </t>
  </si>
  <si>
    <t>PENALIZACIÓN FORZADA
Por Salida    1ras 3 hs.   hs. Restantes</t>
  </si>
  <si>
    <t>1.3.- Incendio de Campos - Aplicación Punto 6.1.5 del Acta Acuerdo</t>
  </si>
  <si>
    <t>1.3.-</t>
  </si>
  <si>
    <t>Incendio de Campos</t>
  </si>
  <si>
    <t>REACTIVA</t>
  </si>
  <si>
    <t>3.1.1.- Equipamiento propio Res. 01/03</t>
  </si>
  <si>
    <t>TOTAL DE PENALIZACIONES A APLICAR</t>
  </si>
  <si>
    <t>3.1.1- Equipamiento propio Res. 01/03</t>
  </si>
  <si>
    <t>ANEXO III al Memorándum D.T.E.E. N°  384/2010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</si>
</sst>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#&quot;.&quot;#&quot;.-&quot;"/>
    <numFmt numFmtId="195" formatCode="#&quot;.&quot;#&quot;.&quot;#&quot;.-&quot;"/>
    <numFmt numFmtId="196" formatCode="&quot;$&quot;#,##0.00;&quot;$&quot;\-#,##0.00"/>
    <numFmt numFmtId="197" formatCode="&quot;$&quot;#,##0.00"/>
    <numFmt numFmtId="198" formatCode="#,##0.00;[Red]#,##0.00"/>
    <numFmt numFmtId="199" formatCode="&quot;$&quot;\ #,##0.00"/>
    <numFmt numFmtId="200" formatCode="&quot;$&quot;\ #,##0.0;&quot;$&quot;\ \-#,##0.0"/>
    <numFmt numFmtId="201" formatCode="&quot;$&quot;\ #,##0.0000;&quot;$&quot;\ \-#,##0.0000"/>
    <numFmt numFmtId="202" formatCode="&quot;$&quot;\ #,##0.00000;&quot;$&quot;\ \-#,##0.00000"/>
    <numFmt numFmtId="203" formatCode="&quot;$&quot;\ #,##0.000000;&quot;$&quot;\ \-#,##0.000000"/>
    <numFmt numFmtId="204" formatCode="&quot;$&quot;#,##0.0;&quot;$&quot;\-#,##0.0"/>
    <numFmt numFmtId="205" formatCode="&quot;$&quot;#,##0;&quot;$&quot;\-#,##0"/>
    <numFmt numFmtId="206" formatCode="&quot;$&quot;\ #,##0.0000000;&quot;$&quot;\ \-#,##0.0000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d\-m"/>
    <numFmt numFmtId="211" formatCode="dd/mm/\a\a\a\a\ hh:\n\n"/>
    <numFmt numFmtId="212" formatCode="d\-m\-yy\ h:mm"/>
    <numFmt numFmtId="213" formatCode="#,##0\ &quot;€&quot;;\-#,##0\ &quot;€&quot;"/>
    <numFmt numFmtId="214" formatCode="#,##0\ &quot;€&quot;;[Red]\-#,##0\ &quot;€&quot;"/>
    <numFmt numFmtId="215" formatCode="#,##0.00\ &quot;€&quot;;\-#,##0.00\ &quot;€&quot;"/>
    <numFmt numFmtId="216" formatCode="#,##0.00\ &quot;€&quot;;[Red]\-#,##0.00\ &quot;€&quot;"/>
    <numFmt numFmtId="217" formatCode="_-* #,##0\ &quot;€&quot;_-;\-* #,##0\ &quot;€&quot;_-;_-* &quot;-&quot;\ &quot;€&quot;_-;_-@_-"/>
    <numFmt numFmtId="218" formatCode="_-* #,##0\ _€_-;\-* #,##0\ _€_-;_-* &quot;-&quot;\ _€_-;_-@_-"/>
    <numFmt numFmtId="219" formatCode="_-* #,##0.00\ &quot;€&quot;_-;\-* #,##0.00\ &quot;€&quot;_-;_-* &quot;-&quot;??\ &quot;€&quot;_-;_-@_-"/>
    <numFmt numFmtId="220" formatCode="_-* #,##0.00\ _€_-;\-* #,##0.00\ _€_-;_-* &quot;-&quot;??\ _€_-;_-@_-"/>
    <numFmt numFmtId="221" formatCode="#,##0.000_);[Red]\(#,##0.000\)"/>
    <numFmt numFmtId="222" formatCode="#,##0.0000_);[Red]\(#,##0.0000\)"/>
    <numFmt numFmtId="223" formatCode="#,##0.00000_);[Red]\(#,##0.00000\)"/>
    <numFmt numFmtId="224" formatCode="#,##0.000000_);[Red]\(#,##0.000000\)"/>
    <numFmt numFmtId="225" formatCode="[$€-2]\ #,##0.00_);[Red]\([$€-2]\ #,##0.00\)"/>
  </numFmts>
  <fonts count="8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10"/>
      <color indexed="26"/>
      <name val="Times New Roman"/>
      <family val="1"/>
    </font>
    <font>
      <sz val="10"/>
      <color indexed="14"/>
      <name val="Times New Roman"/>
      <family val="1"/>
    </font>
    <font>
      <sz val="7"/>
      <color indexed="14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6" fillId="0" borderId="0" xfId="28" applyFont="1">
      <alignment/>
      <protection/>
    </xf>
    <xf numFmtId="0" fontId="6" fillId="0" borderId="0" xfId="28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centerContinuous"/>
      <protection/>
    </xf>
    <xf numFmtId="0" fontId="1" fillId="0" borderId="0" xfId="28">
      <alignment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 applyBorder="1">
      <alignment/>
      <protection/>
    </xf>
    <xf numFmtId="0" fontId="4" fillId="0" borderId="0" xfId="28" applyFont="1" applyFill="1" applyBorder="1" applyAlignment="1" applyProtection="1">
      <alignment horizontal="centerContinuous"/>
      <protection/>
    </xf>
    <xf numFmtId="0" fontId="10" fillId="0" borderId="0" xfId="28" applyFont="1">
      <alignment/>
      <protection/>
    </xf>
    <xf numFmtId="0" fontId="11" fillId="0" borderId="0" xfId="28" applyFont="1">
      <alignment/>
      <protection/>
    </xf>
    <xf numFmtId="0" fontId="13" fillId="0" borderId="1" xfId="28" applyFont="1" applyBorder="1" applyAlignment="1">
      <alignment horizontal="centerContinuous"/>
      <protection/>
    </xf>
    <xf numFmtId="0" fontId="13" fillId="0" borderId="0" xfId="28" applyFont="1" applyBorder="1" applyAlignment="1">
      <alignment horizontal="centerContinuous"/>
      <protection/>
    </xf>
    <xf numFmtId="0" fontId="6" fillId="0" borderId="1" xfId="28" applyFont="1" applyBorder="1">
      <alignment/>
      <protection/>
    </xf>
    <xf numFmtId="0" fontId="6" fillId="0" borderId="2" xfId="28" applyFont="1" applyBorder="1">
      <alignment/>
      <protection/>
    </xf>
    <xf numFmtId="0" fontId="6" fillId="0" borderId="0" xfId="28" applyFont="1" applyBorder="1" applyAlignment="1">
      <alignment horizontal="center"/>
      <protection/>
    </xf>
    <xf numFmtId="0" fontId="9" fillId="0" borderId="0" xfId="28" applyFont="1" applyAlignment="1" applyProtection="1">
      <alignment horizontal="centerContinuous"/>
      <protection locked="0"/>
    </xf>
    <xf numFmtId="0" fontId="12" fillId="0" borderId="0" xfId="28" applyFont="1" applyAlignment="1" applyProtection="1">
      <alignment horizontal="centerContinuous"/>
      <protection locked="0"/>
    </xf>
    <xf numFmtId="0" fontId="4" fillId="0" borderId="0" xfId="28" applyFont="1" applyBorder="1" applyAlignment="1" applyProtection="1">
      <alignment horizontal="centerContinuous"/>
      <protection/>
    </xf>
    <xf numFmtId="0" fontId="6" fillId="0" borderId="3" xfId="28" applyFont="1" applyBorder="1">
      <alignment/>
      <protection/>
    </xf>
    <xf numFmtId="0" fontId="6" fillId="0" borderId="4" xfId="28" applyFont="1" applyBorder="1">
      <alignment/>
      <protection/>
    </xf>
    <xf numFmtId="0" fontId="6" fillId="0" borderId="5" xfId="28" applyFont="1" applyBorder="1">
      <alignment/>
      <protection/>
    </xf>
    <xf numFmtId="0" fontId="15" fillId="0" borderId="0" xfId="28" applyFont="1">
      <alignment/>
      <protection/>
    </xf>
    <xf numFmtId="0" fontId="15" fillId="0" borderId="1" xfId="28" applyFont="1" applyBorder="1">
      <alignment/>
      <protection/>
    </xf>
    <xf numFmtId="0" fontId="16" fillId="0" borderId="0" xfId="28" applyFont="1" applyBorder="1">
      <alignment/>
      <protection/>
    </xf>
    <xf numFmtId="0" fontId="15" fillId="0" borderId="0" xfId="28" applyFont="1" applyBorder="1">
      <alignment/>
      <protection/>
    </xf>
    <xf numFmtId="0" fontId="15" fillId="0" borderId="2" xfId="28" applyFont="1" applyBorder="1">
      <alignment/>
      <protection/>
    </xf>
    <xf numFmtId="0" fontId="3" fillId="0" borderId="0" xfId="28" applyFont="1" applyBorder="1">
      <alignment/>
      <protection/>
    </xf>
    <xf numFmtId="0" fontId="13" fillId="0" borderId="0" xfId="28" applyFont="1" applyFill="1" applyBorder="1" applyAlignment="1" applyProtection="1">
      <alignment horizontal="centerContinuous"/>
      <protection locked="0"/>
    </xf>
    <xf numFmtId="0" fontId="13" fillId="0" borderId="0" xfId="28" applyFont="1" applyAlignment="1">
      <alignment horizontal="centerContinuous"/>
      <protection/>
    </xf>
    <xf numFmtId="0" fontId="13" fillId="0" borderId="0" xfId="28" applyFont="1" applyBorder="1" applyAlignment="1" applyProtection="1">
      <alignment horizontal="centerContinuous"/>
      <protection/>
    </xf>
    <xf numFmtId="0" fontId="13" fillId="0" borderId="2" xfId="28" applyFont="1" applyBorder="1" applyAlignment="1">
      <alignment horizontal="centerContinuous"/>
      <protection/>
    </xf>
    <xf numFmtId="0" fontId="12" fillId="0" borderId="0" xfId="28" applyFont="1" applyBorder="1">
      <alignment/>
      <protection/>
    </xf>
    <xf numFmtId="0" fontId="3" fillId="0" borderId="0" xfId="28" applyFont="1" applyBorder="1" applyProtection="1">
      <alignment/>
      <protection/>
    </xf>
    <xf numFmtId="0" fontId="6" fillId="0" borderId="0" xfId="28" applyFont="1" applyBorder="1" applyProtection="1">
      <alignment/>
      <protection/>
    </xf>
    <xf numFmtId="0" fontId="1" fillId="0" borderId="6" xfId="28" applyFont="1" applyBorder="1" applyAlignment="1" applyProtection="1">
      <alignment horizontal="center"/>
      <protection/>
    </xf>
    <xf numFmtId="179" fontId="1" fillId="0" borderId="6" xfId="28" applyNumberFormat="1" applyFont="1" applyBorder="1" applyAlignment="1">
      <alignment horizontal="centerContinuous"/>
      <protection/>
    </xf>
    <xf numFmtId="0" fontId="3" fillId="0" borderId="7" xfId="28" applyFont="1" applyBorder="1" applyAlignment="1" applyProtection="1">
      <alignment horizontal="centerContinuous"/>
      <protection/>
    </xf>
    <xf numFmtId="0" fontId="3" fillId="0" borderId="0" xfId="28" applyFont="1" applyBorder="1" applyAlignment="1" applyProtection="1">
      <alignment/>
      <protection/>
    </xf>
    <xf numFmtId="0" fontId="1" fillId="0" borderId="0" xfId="28" applyFont="1" applyBorder="1" applyAlignment="1">
      <alignment horizontal="right"/>
      <protection/>
    </xf>
    <xf numFmtId="0" fontId="1" fillId="0" borderId="0" xfId="28" applyFont="1" applyBorder="1" applyAlignment="1" applyProtection="1">
      <alignment horizontal="center"/>
      <protection locked="0"/>
    </xf>
    <xf numFmtId="0" fontId="1" fillId="0" borderId="0" xfId="28" applyFont="1" applyAlignment="1" applyProtection="1">
      <alignment/>
      <protection/>
    </xf>
    <xf numFmtId="175" fontId="6" fillId="0" borderId="7" xfId="28" applyNumberFormat="1" applyFont="1" applyBorder="1" applyAlignment="1">
      <alignment horizontal="centerContinuous"/>
      <protection/>
    </xf>
    <xf numFmtId="175" fontId="6" fillId="0" borderId="0" xfId="28" applyNumberFormat="1" applyFont="1" applyBorder="1" applyAlignment="1">
      <alignment/>
      <protection/>
    </xf>
    <xf numFmtId="0" fontId="1" fillId="0" borderId="0" xfId="28" applyFont="1" applyAlignment="1">
      <alignment horizontal="right"/>
      <protection/>
    </xf>
    <xf numFmtId="175" fontId="6" fillId="0" borderId="0" xfId="28" applyNumberFormat="1" applyFont="1" applyBorder="1">
      <alignment/>
      <protection/>
    </xf>
    <xf numFmtId="0" fontId="6" fillId="0" borderId="0" xfId="28" applyFont="1" applyAlignment="1">
      <alignment horizontal="center" vertical="center"/>
      <protection/>
    </xf>
    <xf numFmtId="0" fontId="6" fillId="0" borderId="1" xfId="28" applyFont="1" applyBorder="1" applyAlignment="1">
      <alignment horizontal="center" vertical="center"/>
      <protection/>
    </xf>
    <xf numFmtId="0" fontId="17" fillId="0" borderId="8" xfId="28" applyFont="1" applyBorder="1" applyAlignment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0" fillId="3" borderId="8" xfId="28" applyFont="1" applyFill="1" applyBorder="1" applyAlignment="1" applyProtection="1">
      <alignment horizontal="center" vertical="center" wrapText="1"/>
      <protection/>
    </xf>
    <xf numFmtId="0" fontId="21" fillId="4" borderId="8" xfId="28" applyFont="1" applyFill="1" applyBorder="1" applyAlignment="1">
      <alignment horizontal="center" vertical="center" wrapText="1"/>
      <protection/>
    </xf>
    <xf numFmtId="0" fontId="22" fillId="5" borderId="8" xfId="28" applyFont="1" applyFill="1" applyBorder="1" applyAlignment="1">
      <alignment horizontal="center" vertical="center" wrapText="1"/>
      <protection/>
    </xf>
    <xf numFmtId="0" fontId="23" fillId="2" borderId="6" xfId="28" applyFont="1" applyFill="1" applyBorder="1" applyAlignment="1" applyProtection="1">
      <alignment horizontal="centerContinuous" vertical="center" wrapText="1"/>
      <protection/>
    </xf>
    <xf numFmtId="0" fontId="24" fillId="2" borderId="9" xfId="28" applyFont="1" applyFill="1" applyBorder="1" applyAlignment="1">
      <alignment horizontal="centerContinuous"/>
      <protection/>
    </xf>
    <xf numFmtId="0" fontId="23" fillId="2" borderId="7" xfId="28" applyFont="1" applyFill="1" applyBorder="1" applyAlignment="1">
      <alignment horizontal="centerContinuous" vertical="center"/>
      <protection/>
    </xf>
    <xf numFmtId="0" fontId="21" fillId="6" borderId="6" xfId="28" applyFont="1" applyFill="1" applyBorder="1" applyAlignment="1" applyProtection="1">
      <alignment horizontal="centerContinuous" vertical="center" wrapText="1"/>
      <protection/>
    </xf>
    <xf numFmtId="0" fontId="21" fillId="6" borderId="9" xfId="28" applyFont="1" applyFill="1" applyBorder="1" applyAlignment="1">
      <alignment horizontal="centerContinuous" vertical="center"/>
      <protection/>
    </xf>
    <xf numFmtId="0" fontId="21" fillId="6" borderId="7" xfId="28" applyFont="1" applyFill="1" applyBorder="1" applyAlignment="1">
      <alignment horizontal="centerContinuous" vertical="center"/>
      <protection/>
    </xf>
    <xf numFmtId="0" fontId="25" fillId="7" borderId="8" xfId="28" applyFont="1" applyFill="1" applyBorder="1" applyAlignment="1">
      <alignment horizontal="center" vertical="center" wrapText="1"/>
      <protection/>
    </xf>
    <xf numFmtId="0" fontId="26" fillId="8" borderId="8" xfId="28" applyFont="1" applyFill="1" applyBorder="1" applyAlignment="1">
      <alignment horizontal="center" vertical="center" wrapText="1"/>
      <protection/>
    </xf>
    <xf numFmtId="0" fontId="17" fillId="0" borderId="8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horizontal="center" vertical="center"/>
      <protection/>
    </xf>
    <xf numFmtId="0" fontId="6" fillId="0" borderId="10" xfId="28" applyFont="1" applyBorder="1" applyProtection="1">
      <alignment/>
      <protection locked="0"/>
    </xf>
    <xf numFmtId="0" fontId="6" fillId="0" borderId="10" xfId="28" applyFont="1" applyBorder="1" applyAlignment="1" applyProtection="1">
      <alignment horizontal="center"/>
      <protection locked="0"/>
    </xf>
    <xf numFmtId="0" fontId="27" fillId="2" borderId="10" xfId="28" applyFont="1" applyFill="1" applyBorder="1" applyProtection="1">
      <alignment/>
      <protection locked="0"/>
    </xf>
    <xf numFmtId="0" fontId="6" fillId="0" borderId="10" xfId="28" applyFont="1" applyBorder="1" applyAlignment="1">
      <alignment horizontal="center"/>
      <protection/>
    </xf>
    <xf numFmtId="0" fontId="28" fillId="3" borderId="10" xfId="28" applyFont="1" applyFill="1" applyBorder="1" applyProtection="1">
      <alignment/>
      <protection locked="0"/>
    </xf>
    <xf numFmtId="0" fontId="29" fillId="4" borderId="10" xfId="28" applyFont="1" applyFill="1" applyBorder="1" applyProtection="1">
      <alignment/>
      <protection locked="0"/>
    </xf>
    <xf numFmtId="0" fontId="30" fillId="5" borderId="10" xfId="28" applyFont="1" applyFill="1" applyBorder="1" applyProtection="1">
      <alignment/>
      <protection locked="0"/>
    </xf>
    <xf numFmtId="0" fontId="31" fillId="2" borderId="10" xfId="28" applyFont="1" applyFill="1" applyBorder="1" applyAlignment="1" applyProtection="1">
      <alignment horizontal="center"/>
      <protection locked="0"/>
    </xf>
    <xf numFmtId="0" fontId="31" fillId="2" borderId="10" xfId="28" applyFont="1" applyFill="1" applyBorder="1" applyProtection="1">
      <alignment/>
      <protection locked="0"/>
    </xf>
    <xf numFmtId="0" fontId="29" fillId="6" borderId="10" xfId="28" applyFont="1" applyFill="1" applyBorder="1" applyProtection="1">
      <alignment/>
      <protection locked="0"/>
    </xf>
    <xf numFmtId="0" fontId="32" fillId="7" borderId="10" xfId="28" applyFont="1" applyFill="1" applyBorder="1" applyProtection="1">
      <alignment/>
      <protection locked="0"/>
    </xf>
    <xf numFmtId="0" fontId="33" fillId="8" borderId="10" xfId="28" applyFont="1" applyFill="1" applyBorder="1" applyProtection="1">
      <alignment/>
      <protection locked="0"/>
    </xf>
    <xf numFmtId="180" fontId="34" fillId="0" borderId="10" xfId="28" applyNumberFormat="1" applyFont="1" applyBorder="1" applyAlignment="1">
      <alignment horizontal="right"/>
      <protection/>
    </xf>
    <xf numFmtId="0" fontId="6" fillId="0" borderId="11" xfId="28" applyFont="1" applyBorder="1" applyProtection="1">
      <alignment/>
      <protection locked="0"/>
    </xf>
    <xf numFmtId="0" fontId="6" fillId="0" borderId="12" xfId="28" applyFont="1" applyBorder="1" applyAlignment="1" applyProtection="1">
      <alignment horizontal="center"/>
      <protection locked="0"/>
    </xf>
    <xf numFmtId="0" fontId="27" fillId="2" borderId="11" xfId="28" applyFont="1" applyFill="1" applyBorder="1" applyProtection="1">
      <alignment/>
      <protection locked="0"/>
    </xf>
    <xf numFmtId="0" fontId="6" fillId="0" borderId="11" xfId="28" applyFont="1" applyBorder="1" applyAlignment="1" applyProtection="1">
      <alignment horizontal="center"/>
      <protection locked="0"/>
    </xf>
    <xf numFmtId="0" fontId="6" fillId="0" borderId="11" xfId="28" applyFont="1" applyBorder="1" applyAlignment="1">
      <alignment horizontal="center"/>
      <protection/>
    </xf>
    <xf numFmtId="0" fontId="28" fillId="3" borderId="11" xfId="28" applyFont="1" applyFill="1" applyBorder="1" applyProtection="1">
      <alignment/>
      <protection locked="0"/>
    </xf>
    <xf numFmtId="0" fontId="29" fillId="4" borderId="11" xfId="28" applyFont="1" applyFill="1" applyBorder="1" applyProtection="1">
      <alignment/>
      <protection locked="0"/>
    </xf>
    <xf numFmtId="0" fontId="30" fillId="5" borderId="11" xfId="28" applyFont="1" applyFill="1" applyBorder="1" applyProtection="1">
      <alignment/>
      <protection locked="0"/>
    </xf>
    <xf numFmtId="0" fontId="31" fillId="2" borderId="11" xfId="28" applyFont="1" applyFill="1" applyBorder="1" applyAlignment="1" applyProtection="1">
      <alignment horizontal="center"/>
      <protection locked="0"/>
    </xf>
    <xf numFmtId="0" fontId="31" fillId="2" borderId="11" xfId="28" applyFont="1" applyFill="1" applyBorder="1" applyProtection="1">
      <alignment/>
      <protection locked="0"/>
    </xf>
    <xf numFmtId="0" fontId="29" fillId="6" borderId="11" xfId="28" applyFont="1" applyFill="1" applyBorder="1" applyProtection="1">
      <alignment/>
      <protection locked="0"/>
    </xf>
    <xf numFmtId="0" fontId="32" fillId="7" borderId="11" xfId="28" applyFont="1" applyFill="1" applyBorder="1" applyProtection="1">
      <alignment/>
      <protection locked="0"/>
    </xf>
    <xf numFmtId="0" fontId="33" fillId="8" borderId="11" xfId="28" applyFont="1" applyFill="1" applyBorder="1" applyProtection="1">
      <alignment/>
      <protection locked="0"/>
    </xf>
    <xf numFmtId="0" fontId="34" fillId="0" borderId="11" xfId="28" applyFont="1" applyBorder="1" applyAlignment="1">
      <alignment horizontal="center"/>
      <protection/>
    </xf>
    <xf numFmtId="2" fontId="6" fillId="0" borderId="12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 locked="0"/>
    </xf>
    <xf numFmtId="176" fontId="27" fillId="2" borderId="11" xfId="28" applyNumberFormat="1" applyFont="1" applyFill="1" applyBorder="1" applyAlignment="1" applyProtection="1">
      <alignment horizontal="center"/>
      <protection locked="0"/>
    </xf>
    <xf numFmtId="22" fontId="6" fillId="0" borderId="11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/>
    </xf>
    <xf numFmtId="1" fontId="6" fillId="0" borderId="11" xfId="28" applyNumberFormat="1" applyFont="1" applyBorder="1" applyAlignment="1" applyProtection="1">
      <alignment horizontal="center"/>
      <protection/>
    </xf>
    <xf numFmtId="176" fontId="6" fillId="0" borderId="11" xfId="28" applyNumberFormat="1" applyFont="1" applyBorder="1" applyAlignment="1" applyProtection="1">
      <alignment horizontal="center"/>
      <protection locked="0"/>
    </xf>
    <xf numFmtId="176" fontId="6" fillId="0" borderId="11" xfId="28" applyNumberFormat="1" applyFont="1" applyBorder="1" applyAlignment="1" applyProtection="1" quotePrefix="1">
      <alignment horizontal="center"/>
      <protection locked="0"/>
    </xf>
    <xf numFmtId="176" fontId="28" fillId="3" borderId="11" xfId="28" applyNumberFormat="1" applyFont="1" applyFill="1" applyBorder="1" applyAlignment="1" applyProtection="1" quotePrefix="1">
      <alignment horizontal="center"/>
      <protection locked="0"/>
    </xf>
    <xf numFmtId="2" fontId="29" fillId="4" borderId="11" xfId="28" applyNumberFormat="1" applyFont="1" applyFill="1" applyBorder="1" applyAlignment="1" applyProtection="1">
      <alignment horizontal="center"/>
      <protection locked="0"/>
    </xf>
    <xf numFmtId="2" fontId="30" fillId="5" borderId="11" xfId="28" applyNumberFormat="1" applyFont="1" applyFill="1" applyBorder="1" applyAlignment="1" applyProtection="1">
      <alignment horizontal="center"/>
      <protection locked="0"/>
    </xf>
    <xf numFmtId="176" fontId="31" fillId="2" borderId="11" xfId="28" applyNumberFormat="1" applyFont="1" applyFill="1" applyBorder="1" applyAlignment="1" applyProtection="1" quotePrefix="1">
      <alignment horizontal="center"/>
      <protection locked="0"/>
    </xf>
    <xf numFmtId="4" fontId="31" fillId="2" borderId="11" xfId="28" applyNumberFormat="1" applyFont="1" applyFill="1" applyBorder="1" applyAlignment="1" applyProtection="1">
      <alignment horizontal="center"/>
      <protection locked="0"/>
    </xf>
    <xf numFmtId="176" fontId="29" fillId="6" borderId="11" xfId="28" applyNumberFormat="1" applyFont="1" applyFill="1" applyBorder="1" applyAlignment="1" applyProtection="1" quotePrefix="1">
      <alignment horizontal="center"/>
      <protection locked="0"/>
    </xf>
    <xf numFmtId="4" fontId="29" fillId="6" borderId="11" xfId="28" applyNumberFormat="1" applyFont="1" applyFill="1" applyBorder="1" applyAlignment="1" applyProtection="1">
      <alignment horizontal="center"/>
      <protection locked="0"/>
    </xf>
    <xf numFmtId="4" fontId="32" fillId="7" borderId="11" xfId="28" applyNumberFormat="1" applyFont="1" applyFill="1" applyBorder="1" applyAlignment="1" applyProtection="1">
      <alignment horizontal="center"/>
      <protection locked="0"/>
    </xf>
    <xf numFmtId="4" fontId="33" fillId="8" borderId="11" xfId="28" applyNumberFormat="1" applyFont="1" applyFill="1" applyBorder="1" applyAlignment="1" applyProtection="1">
      <alignment horizontal="center"/>
      <protection locked="0"/>
    </xf>
    <xf numFmtId="4" fontId="6" fillId="0" borderId="11" xfId="28" applyNumberFormat="1" applyFont="1" applyBorder="1" applyAlignment="1" applyProtection="1">
      <alignment horizontal="center"/>
      <protection locked="0"/>
    </xf>
    <xf numFmtId="4" fontId="34" fillId="0" borderId="11" xfId="28" applyNumberFormat="1" applyFont="1" applyBorder="1" applyAlignment="1">
      <alignment horizontal="right"/>
      <protection/>
    </xf>
    <xf numFmtId="2" fontId="6" fillId="0" borderId="2" xfId="28" applyNumberFormat="1" applyFont="1" applyBorder="1">
      <alignment/>
      <protection/>
    </xf>
    <xf numFmtId="0" fontId="6" fillId="0" borderId="1" xfId="28" applyFont="1" applyBorder="1" applyAlignment="1">
      <alignment horizontal="center"/>
      <protection/>
    </xf>
    <xf numFmtId="0" fontId="6" fillId="0" borderId="13" xfId="28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/>
    </xf>
    <xf numFmtId="176" fontId="27" fillId="2" borderId="13" xfId="28" applyNumberFormat="1" applyFont="1" applyFill="1" applyBorder="1" applyAlignment="1" applyProtection="1">
      <alignment horizontal="center"/>
      <protection/>
    </xf>
    <xf numFmtId="7" fontId="34" fillId="0" borderId="14" xfId="28" applyNumberFormat="1" applyFont="1" applyBorder="1" applyAlignment="1">
      <alignment horizontal="center"/>
      <protection/>
    </xf>
    <xf numFmtId="0" fontId="36" fillId="0" borderId="15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/>
      <protection/>
    </xf>
    <xf numFmtId="0" fontId="6" fillId="0" borderId="0" xfId="28" applyFont="1" applyBorder="1" applyAlignment="1" applyProtection="1">
      <alignment horizontal="center"/>
      <protection/>
    </xf>
    <xf numFmtId="2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 quotePrefix="1">
      <alignment horizontal="center"/>
      <protection/>
    </xf>
    <xf numFmtId="2" fontId="29" fillId="4" borderId="8" xfId="28" applyNumberFormat="1" applyFont="1" applyFill="1" applyBorder="1" applyAlignment="1">
      <alignment horizontal="center"/>
      <protection/>
    </xf>
    <xf numFmtId="2" fontId="30" fillId="5" borderId="8" xfId="28" applyNumberFormat="1" applyFont="1" applyFill="1" applyBorder="1" applyAlignment="1">
      <alignment horizontal="center"/>
      <protection/>
    </xf>
    <xf numFmtId="176" fontId="31" fillId="2" borderId="8" xfId="28" applyNumberFormat="1" applyFont="1" applyFill="1" applyBorder="1" applyAlignment="1" applyProtection="1" quotePrefix="1">
      <alignment horizontal="center"/>
      <protection/>
    </xf>
    <xf numFmtId="176" fontId="29" fillId="6" borderId="8" xfId="28" applyNumberFormat="1" applyFont="1" applyFill="1" applyBorder="1" applyAlignment="1" applyProtection="1" quotePrefix="1">
      <alignment horizontal="center"/>
      <protection/>
    </xf>
    <xf numFmtId="176" fontId="32" fillId="7" borderId="8" xfId="28" applyNumberFormat="1" applyFont="1" applyFill="1" applyBorder="1" applyAlignment="1" applyProtection="1" quotePrefix="1">
      <alignment horizontal="center"/>
      <protection/>
    </xf>
    <xf numFmtId="176" fontId="33" fillId="8" borderId="8" xfId="28" applyNumberFormat="1" applyFont="1" applyFill="1" applyBorder="1" applyAlignment="1" applyProtection="1" quotePrefix="1">
      <alignment horizontal="center"/>
      <protection/>
    </xf>
    <xf numFmtId="4" fontId="7" fillId="0" borderId="0" xfId="28" applyNumberFormat="1" applyFont="1" applyBorder="1" applyAlignment="1">
      <alignment horizontal="center"/>
      <protection/>
    </xf>
    <xf numFmtId="8" fontId="2" fillId="0" borderId="8" xfId="28" applyNumberFormat="1" applyFont="1" applyBorder="1" applyAlignment="1" applyProtection="1">
      <alignment horizontal="right"/>
      <protection locked="0"/>
    </xf>
    <xf numFmtId="2" fontId="6" fillId="0" borderId="2" xfId="28" applyNumberFormat="1" applyFont="1" applyBorder="1" applyAlignment="1">
      <alignment horizontal="center"/>
      <protection/>
    </xf>
    <xf numFmtId="0" fontId="36" fillId="0" borderId="0" xfId="28" applyFont="1">
      <alignment/>
      <protection/>
    </xf>
    <xf numFmtId="0" fontId="36" fillId="0" borderId="1" xfId="28" applyFont="1" applyBorder="1">
      <alignment/>
      <protection/>
    </xf>
    <xf numFmtId="0" fontId="36" fillId="0" borderId="0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 vertical="top"/>
      <protection/>
    </xf>
    <xf numFmtId="0" fontId="36" fillId="0" borderId="0" xfId="28" applyFont="1" applyBorder="1" applyAlignment="1" applyProtection="1">
      <alignment horizontal="center"/>
      <protection/>
    </xf>
    <xf numFmtId="2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 quotePrefix="1">
      <alignment horizontal="center"/>
      <protection/>
    </xf>
    <xf numFmtId="2" fontId="38" fillId="0" borderId="0" xfId="28" applyNumberFormat="1" applyFont="1" applyBorder="1" applyAlignment="1">
      <alignment horizontal="center"/>
      <protection/>
    </xf>
    <xf numFmtId="176" fontId="39" fillId="0" borderId="0" xfId="28" applyNumberFormat="1" applyFont="1" applyBorder="1" applyAlignment="1" applyProtection="1" quotePrefix="1">
      <alignment horizontal="center"/>
      <protection/>
    </xf>
    <xf numFmtId="4" fontId="39" fillId="0" borderId="0" xfId="28" applyNumberFormat="1" applyFont="1" applyBorder="1" applyAlignment="1">
      <alignment horizontal="center"/>
      <protection/>
    </xf>
    <xf numFmtId="8" fontId="40" fillId="0" borderId="0" xfId="28" applyNumberFormat="1" applyFont="1" applyBorder="1" applyAlignment="1" applyProtection="1">
      <alignment horizontal="right"/>
      <protection locked="0"/>
    </xf>
    <xf numFmtId="2" fontId="36" fillId="0" borderId="2" xfId="28" applyNumberFormat="1" applyFont="1" applyBorder="1" applyAlignment="1">
      <alignment horizontal="center"/>
      <protection/>
    </xf>
    <xf numFmtId="0" fontId="6" fillId="0" borderId="16" xfId="28" applyFont="1" applyBorder="1">
      <alignment/>
      <protection/>
    </xf>
    <xf numFmtId="0" fontId="6" fillId="0" borderId="17" xfId="28" applyFont="1" applyBorder="1">
      <alignment/>
      <protection/>
    </xf>
    <xf numFmtId="0" fontId="6" fillId="0" borderId="18" xfId="28" applyFont="1" applyBorder="1">
      <alignment/>
      <protection/>
    </xf>
    <xf numFmtId="0" fontId="1" fillId="0" borderId="0" xfId="28" applyBorder="1">
      <alignment/>
      <protection/>
    </xf>
    <xf numFmtId="0" fontId="8" fillId="0" borderId="0" xfId="28" applyFont="1" applyFill="1">
      <alignment/>
      <protection/>
    </xf>
    <xf numFmtId="0" fontId="8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centerContinuous"/>
      <protection/>
    </xf>
    <xf numFmtId="0" fontId="10" fillId="0" borderId="0" xfId="28" applyFont="1" applyFill="1" applyAlignment="1">
      <alignment horizontal="centerContinuous"/>
      <protection/>
    </xf>
    <xf numFmtId="0" fontId="10" fillId="0" borderId="0" xfId="28" applyFont="1" applyFill="1">
      <alignment/>
      <protection/>
    </xf>
    <xf numFmtId="0" fontId="6" fillId="0" borderId="0" xfId="28" applyFont="1" applyFill="1">
      <alignment/>
      <protection/>
    </xf>
    <xf numFmtId="0" fontId="6" fillId="0" borderId="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5" xfId="28" applyFont="1" applyFill="1" applyBorder="1">
      <alignment/>
      <protection/>
    </xf>
    <xf numFmtId="0" fontId="15" fillId="0" borderId="1" xfId="28" applyFont="1" applyFill="1" applyBorder="1">
      <alignment/>
      <protection/>
    </xf>
    <xf numFmtId="0" fontId="15" fillId="0" borderId="0" xfId="28" applyFont="1" applyFill="1" applyBorder="1">
      <alignment/>
      <protection/>
    </xf>
    <xf numFmtId="0" fontId="16" fillId="0" borderId="0" xfId="28" applyFont="1" applyFill="1" applyBorder="1">
      <alignment/>
      <protection/>
    </xf>
    <xf numFmtId="0" fontId="15" fillId="0" borderId="0" xfId="28" applyFont="1" applyFill="1">
      <alignment/>
      <protection/>
    </xf>
    <xf numFmtId="0" fontId="15" fillId="0" borderId="2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16" fillId="0" borderId="0" xfId="28" applyFont="1" applyFill="1">
      <alignment/>
      <protection/>
    </xf>
    <xf numFmtId="0" fontId="15" fillId="0" borderId="0" xfId="28" applyFont="1" applyFill="1" applyBorder="1" applyProtection="1">
      <alignment/>
      <protection/>
    </xf>
    <xf numFmtId="0" fontId="6" fillId="0" borderId="0" xfId="28" applyFont="1" applyFill="1" applyBorder="1" applyAlignment="1" applyProtection="1">
      <alignment horizontal="left"/>
      <protection/>
    </xf>
    <xf numFmtId="172" fontId="6" fillId="0" borderId="0" xfId="28" applyNumberFormat="1" applyFont="1" applyFill="1" applyBorder="1" applyProtection="1">
      <alignment/>
      <protection/>
    </xf>
    <xf numFmtId="0" fontId="6" fillId="0" borderId="0" xfId="28" applyFont="1" applyFill="1" applyBorder="1" applyProtection="1">
      <alignment/>
      <protection/>
    </xf>
    <xf numFmtId="0" fontId="13" fillId="0" borderId="1" xfId="28" applyFont="1" applyFill="1" applyBorder="1" applyAlignment="1">
      <alignment horizontal="centerContinuous"/>
      <protection/>
    </xf>
    <xf numFmtId="0" fontId="13" fillId="0" borderId="0" xfId="28" applyFont="1" applyFill="1" applyBorder="1" applyAlignment="1">
      <alignment horizontal="centerContinuous"/>
      <protection/>
    </xf>
    <xf numFmtId="0" fontId="13" fillId="0" borderId="2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"/>
      <protection/>
    </xf>
    <xf numFmtId="0" fontId="14" fillId="0" borderId="0" xfId="28" applyFont="1" applyFill="1" applyBorder="1" applyAlignment="1">
      <alignment horizontal="left"/>
      <protection/>
    </xf>
    <xf numFmtId="0" fontId="1" fillId="0" borderId="6" xfId="28" applyFont="1" applyFill="1" applyBorder="1" applyAlignment="1" applyProtection="1">
      <alignment horizontal="left"/>
      <protection/>
    </xf>
    <xf numFmtId="0" fontId="1" fillId="0" borderId="15" xfId="28" applyFont="1" applyFill="1" applyBorder="1" applyAlignment="1" applyProtection="1">
      <alignment horizontal="center"/>
      <protection/>
    </xf>
    <xf numFmtId="0" fontId="1" fillId="0" borderId="15" xfId="28" applyFont="1" applyFill="1" applyBorder="1">
      <alignment/>
      <protection/>
    </xf>
    <xf numFmtId="0" fontId="1" fillId="0" borderId="6" xfId="28" applyFont="1" applyFill="1" applyBorder="1" applyAlignment="1" applyProtection="1" quotePrefix="1">
      <alignment horizontal="left"/>
      <protection/>
    </xf>
    <xf numFmtId="0" fontId="1" fillId="0" borderId="9" xfId="28" applyFont="1" applyFill="1" applyBorder="1" applyAlignment="1" applyProtection="1">
      <alignment horizontal="center"/>
      <protection/>
    </xf>
    <xf numFmtId="172" fontId="1" fillId="0" borderId="8" xfId="28" applyNumberFormat="1" applyFont="1" applyFill="1" applyBorder="1" applyAlignment="1" applyProtection="1">
      <alignment horizontal="center"/>
      <protection/>
    </xf>
    <xf numFmtId="0" fontId="6" fillId="0" borderId="0" xfId="28" applyFont="1" applyAlignment="1" applyProtection="1">
      <alignment/>
      <protection/>
    </xf>
    <xf numFmtId="22" fontId="6" fillId="0" borderId="0" xfId="28" applyNumberFormat="1" applyFont="1" applyFill="1" applyBorder="1">
      <alignment/>
      <protection/>
    </xf>
    <xf numFmtId="0" fontId="6" fillId="0" borderId="0" xfId="28" applyFont="1" applyFill="1" applyBorder="1" applyAlignment="1" applyProtection="1">
      <alignment horizontal="center"/>
      <protection/>
    </xf>
    <xf numFmtId="174" fontId="6" fillId="0" borderId="0" xfId="28" applyNumberFormat="1" applyFont="1" applyFill="1" applyBorder="1" applyProtection="1">
      <alignment/>
      <protection/>
    </xf>
    <xf numFmtId="0" fontId="6" fillId="0" borderId="0" xfId="28" applyFont="1" applyAlignment="1">
      <alignment vertical="center"/>
      <protection/>
    </xf>
    <xf numFmtId="0" fontId="6" fillId="0" borderId="1" xfId="28" applyFont="1" applyFill="1" applyBorder="1" applyAlignment="1">
      <alignment vertical="center"/>
      <protection/>
    </xf>
    <xf numFmtId="0" fontId="17" fillId="0" borderId="8" xfId="28" applyFont="1" applyFill="1" applyBorder="1" applyAlignment="1">
      <alignment horizontal="center" vertical="center"/>
      <protection/>
    </xf>
    <xf numFmtId="0" fontId="17" fillId="0" borderId="8" xfId="28" applyFont="1" applyFill="1" applyBorder="1" applyAlignment="1" applyProtection="1">
      <alignment horizontal="center" vertical="center" wrapText="1"/>
      <protection/>
    </xf>
    <xf numFmtId="0" fontId="17" fillId="0" borderId="8" xfId="28" applyFont="1" applyFill="1" applyBorder="1" applyAlignment="1" applyProtection="1">
      <alignment horizontal="center" vertical="center"/>
      <protection/>
    </xf>
    <xf numFmtId="0" fontId="17" fillId="0" borderId="8" xfId="28" applyFont="1" applyFill="1" applyBorder="1" applyAlignment="1" applyProtection="1" quotePrefix="1">
      <alignment horizontal="center" vertical="center" wrapText="1"/>
      <protection/>
    </xf>
    <xf numFmtId="0" fontId="17" fillId="0" borderId="8" xfId="28" applyFont="1" applyFill="1" applyBorder="1" applyAlignment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6" fillId="8" borderId="8" xfId="28" applyFont="1" applyFill="1" applyBorder="1" applyAlignment="1" applyProtection="1">
      <alignment horizontal="center" vertical="center"/>
      <protection/>
    </xf>
    <xf numFmtId="0" fontId="21" fillId="6" borderId="8" xfId="28" applyFont="1" applyFill="1" applyBorder="1" applyAlignment="1">
      <alignment horizontal="center" vertical="center" wrapText="1"/>
      <protection/>
    </xf>
    <xf numFmtId="0" fontId="20" fillId="9" borderId="8" xfId="28" applyFont="1" applyFill="1" applyBorder="1" applyAlignment="1">
      <alignment horizontal="center" vertical="center" wrapText="1"/>
      <protection/>
    </xf>
    <xf numFmtId="0" fontId="20" fillId="3" borderId="6" xfId="28" applyFont="1" applyFill="1" applyBorder="1" applyAlignment="1" applyProtection="1">
      <alignment horizontal="centerContinuous" vertical="center" wrapText="1"/>
      <protection/>
    </xf>
    <xf numFmtId="0" fontId="20" fillId="3" borderId="7" xfId="28" applyFont="1" applyFill="1" applyBorder="1" applyAlignment="1">
      <alignment horizontal="centerContinuous" vertical="center"/>
      <protection/>
    </xf>
    <xf numFmtId="0" fontId="41" fillId="10" borderId="6" xfId="28" applyFont="1" applyFill="1" applyBorder="1" applyAlignment="1" applyProtection="1">
      <alignment horizontal="centerContinuous" vertical="center" wrapText="1"/>
      <protection/>
    </xf>
    <xf numFmtId="0" fontId="41" fillId="10" borderId="7" xfId="28" applyFont="1" applyFill="1" applyBorder="1" applyAlignment="1">
      <alignment horizontal="centerContinuous" vertical="center"/>
      <protection/>
    </xf>
    <xf numFmtId="0" fontId="25" fillId="11" borderId="8" xfId="28" applyFont="1" applyFill="1" applyBorder="1" applyAlignment="1">
      <alignment horizontal="center" vertical="center" wrapText="1"/>
      <protection/>
    </xf>
    <xf numFmtId="0" fontId="20" fillId="12" borderId="8" xfId="28" applyFont="1" applyFill="1" applyBorder="1" applyAlignment="1">
      <alignment horizontal="center" vertical="center" wrapText="1"/>
      <protection/>
    </xf>
    <xf numFmtId="0" fontId="6" fillId="0" borderId="2" xfId="28" applyFont="1" applyFill="1" applyBorder="1" applyAlignment="1">
      <alignment vertical="center"/>
      <protection/>
    </xf>
    <xf numFmtId="0" fontId="6" fillId="0" borderId="19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Protection="1">
      <alignment/>
      <protection locked="0"/>
    </xf>
    <xf numFmtId="0" fontId="42" fillId="2" borderId="10" xfId="28" applyFont="1" applyFill="1" applyBorder="1" applyProtection="1">
      <alignment/>
      <protection locked="0"/>
    </xf>
    <xf numFmtId="0" fontId="6" fillId="0" borderId="10" xfId="28" applyFont="1" applyFill="1" applyBorder="1" applyAlignment="1">
      <alignment horizontal="center"/>
      <protection/>
    </xf>
    <xf numFmtId="0" fontId="5" fillId="9" borderId="10" xfId="28" applyFont="1" applyFill="1" applyBorder="1" applyProtection="1">
      <alignment/>
      <protection locked="0"/>
    </xf>
    <xf numFmtId="0" fontId="5" fillId="3" borderId="20" xfId="28" applyFont="1" applyFill="1" applyBorder="1" applyAlignment="1" applyProtection="1">
      <alignment horizontal="center"/>
      <protection locked="0"/>
    </xf>
    <xf numFmtId="0" fontId="5" fillId="3" borderId="21" xfId="28" applyFont="1" applyFill="1" applyBorder="1" applyProtection="1">
      <alignment/>
      <protection locked="0"/>
    </xf>
    <xf numFmtId="0" fontId="43" fillId="10" borderId="20" xfId="28" applyFont="1" applyFill="1" applyBorder="1" applyAlignment="1" applyProtection="1">
      <alignment horizontal="center"/>
      <protection locked="0"/>
    </xf>
    <xf numFmtId="0" fontId="43" fillId="10" borderId="21" xfId="28" applyFont="1" applyFill="1" applyBorder="1" applyProtection="1">
      <alignment/>
      <protection locked="0"/>
    </xf>
    <xf numFmtId="0" fontId="32" fillId="11" borderId="10" xfId="28" applyFont="1" applyFill="1" applyBorder="1" applyProtection="1">
      <alignment/>
      <protection locked="0"/>
    </xf>
    <xf numFmtId="0" fontId="5" fillId="12" borderId="10" xfId="28" applyFont="1" applyFill="1" applyBorder="1" applyProtection="1">
      <alignment/>
      <protection locked="0"/>
    </xf>
    <xf numFmtId="180" fontId="34" fillId="0" borderId="10" xfId="28" applyNumberFormat="1" applyFont="1" applyFill="1" applyBorder="1" applyAlignment="1">
      <alignment horizontal="right"/>
      <protection/>
    </xf>
    <xf numFmtId="0" fontId="6" fillId="0" borderId="22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Protection="1">
      <alignment/>
      <protection locked="0"/>
    </xf>
    <xf numFmtId="0" fontId="42" fillId="2" borderId="11" xfId="28" applyFont="1" applyFill="1" applyBorder="1" applyProtection="1">
      <alignment/>
      <protection locked="0"/>
    </xf>
    <xf numFmtId="0" fontId="6" fillId="0" borderId="11" xfId="28" applyFont="1" applyFill="1" applyBorder="1" applyAlignment="1">
      <alignment horizontal="center"/>
      <protection/>
    </xf>
    <xf numFmtId="0" fontId="5" fillId="9" borderId="11" xfId="28" applyFont="1" applyFill="1" applyBorder="1" applyProtection="1">
      <alignment/>
      <protection locked="0"/>
    </xf>
    <xf numFmtId="0" fontId="5" fillId="3" borderId="23" xfId="28" applyFont="1" applyFill="1" applyBorder="1" applyAlignment="1" applyProtection="1">
      <alignment horizontal="center"/>
      <protection locked="0"/>
    </xf>
    <xf numFmtId="0" fontId="5" fillId="3" borderId="24" xfId="28" applyFont="1" applyFill="1" applyBorder="1" applyProtection="1">
      <alignment/>
      <protection locked="0"/>
    </xf>
    <xf numFmtId="0" fontId="43" fillId="10" borderId="23" xfId="28" applyFont="1" applyFill="1" applyBorder="1" applyAlignment="1" applyProtection="1">
      <alignment horizontal="center"/>
      <protection locked="0"/>
    </xf>
    <xf numFmtId="0" fontId="43" fillId="10" borderId="24" xfId="28" applyFont="1" applyFill="1" applyBorder="1" applyProtection="1">
      <alignment/>
      <protection locked="0"/>
    </xf>
    <xf numFmtId="0" fontId="32" fillId="11" borderId="11" xfId="28" applyFont="1" applyFill="1" applyBorder="1" applyProtection="1">
      <alignment/>
      <protection locked="0"/>
    </xf>
    <xf numFmtId="0" fontId="5" fillId="12" borderId="11" xfId="28" applyFont="1" applyFill="1" applyBorder="1" applyProtection="1">
      <alignment/>
      <protection locked="0"/>
    </xf>
    <xf numFmtId="0" fontId="34" fillId="0" borderId="24" xfId="28" applyFont="1" applyFill="1" applyBorder="1" applyAlignment="1">
      <alignment horizontal="right"/>
      <protection/>
    </xf>
    <xf numFmtId="173" fontId="6" fillId="0" borderId="12" xfId="28" applyNumberFormat="1" applyFont="1" applyBorder="1" applyAlignment="1" applyProtection="1" quotePrefix="1">
      <alignment horizontal="center"/>
      <protection locked="0"/>
    </xf>
    <xf numFmtId="2" fontId="6" fillId="0" borderId="12" xfId="28" applyNumberFormat="1" applyFont="1" applyBorder="1" applyAlignment="1" applyProtection="1" quotePrefix="1">
      <alignment horizontal="center"/>
      <protection locked="0"/>
    </xf>
    <xf numFmtId="176" fontId="42" fillId="2" borderId="11" xfId="28" applyNumberFormat="1" applyFont="1" applyFill="1" applyBorder="1" applyAlignment="1" applyProtection="1">
      <alignment horizontal="center"/>
      <protection locked="0"/>
    </xf>
    <xf numFmtId="2" fontId="6" fillId="0" borderId="11" xfId="28" applyNumberFormat="1" applyFont="1" applyFill="1" applyBorder="1" applyAlignment="1" applyProtection="1">
      <alignment horizontal="center"/>
      <protection/>
    </xf>
    <xf numFmtId="3" fontId="6" fillId="0" borderId="11" xfId="28" applyNumberFormat="1" applyFont="1" applyFill="1" applyBorder="1" applyAlignment="1" applyProtection="1">
      <alignment horizontal="center"/>
      <protection/>
    </xf>
    <xf numFmtId="176" fontId="6" fillId="0" borderId="11" xfId="28" applyNumberFormat="1" applyFont="1" applyFill="1" applyBorder="1" applyAlignment="1" applyProtection="1">
      <alignment horizontal="center"/>
      <protection locked="0"/>
    </xf>
    <xf numFmtId="176" fontId="6" fillId="0" borderId="11" xfId="28" applyNumberFormat="1" applyFont="1" applyFill="1" applyBorder="1" applyAlignment="1" applyProtection="1" quotePrefix="1">
      <alignment horizontal="center"/>
      <protection locked="0"/>
    </xf>
    <xf numFmtId="2" fontId="29" fillId="6" borderId="11" xfId="28" applyNumberFormat="1" applyFont="1" applyFill="1" applyBorder="1" applyAlignment="1" applyProtection="1">
      <alignment horizontal="center"/>
      <protection locked="0"/>
    </xf>
    <xf numFmtId="2" fontId="5" fillId="9" borderId="11" xfId="28" applyNumberFormat="1" applyFont="1" applyFill="1" applyBorder="1" applyAlignment="1" applyProtection="1">
      <alignment horizontal="center"/>
      <protection locked="0"/>
    </xf>
    <xf numFmtId="176" fontId="5" fillId="3" borderId="23" xfId="28" applyNumberFormat="1" applyFont="1" applyFill="1" applyBorder="1" applyAlignment="1" applyProtection="1" quotePrefix="1">
      <alignment horizontal="center"/>
      <protection locked="0"/>
    </xf>
    <xf numFmtId="176" fontId="5" fillId="3" borderId="25" xfId="28" applyNumberFormat="1" applyFont="1" applyFill="1" applyBorder="1" applyAlignment="1" applyProtection="1" quotePrefix="1">
      <alignment horizontal="center"/>
      <protection locked="0"/>
    </xf>
    <xf numFmtId="176" fontId="43" fillId="10" borderId="23" xfId="28" applyNumberFormat="1" applyFont="1" applyFill="1" applyBorder="1" applyAlignment="1" applyProtection="1" quotePrefix="1">
      <alignment horizontal="center"/>
      <protection locked="0"/>
    </xf>
    <xf numFmtId="176" fontId="43" fillId="10" borderId="25" xfId="28" applyNumberFormat="1" applyFont="1" applyFill="1" applyBorder="1" applyAlignment="1" applyProtection="1" quotePrefix="1">
      <alignment horizontal="center"/>
      <protection locked="0"/>
    </xf>
    <xf numFmtId="176" fontId="32" fillId="11" borderId="11" xfId="28" applyNumberFormat="1" applyFont="1" applyFill="1" applyBorder="1" applyAlignment="1" applyProtection="1" quotePrefix="1">
      <alignment horizontal="center"/>
      <protection locked="0"/>
    </xf>
    <xf numFmtId="176" fontId="5" fillId="12" borderId="12" xfId="28" applyNumberFormat="1" applyFont="1" applyFill="1" applyBorder="1" applyAlignment="1" applyProtection="1" quotePrefix="1">
      <alignment horizontal="center"/>
      <protection locked="0"/>
    </xf>
    <xf numFmtId="176" fontId="34" fillId="0" borderId="24" xfId="28" applyNumberFormat="1" applyFont="1" applyFill="1" applyBorder="1" applyAlignment="1">
      <alignment horizontal="right"/>
      <protection/>
    </xf>
    <xf numFmtId="2" fontId="6" fillId="0" borderId="2" xfId="28" applyNumberFormat="1" applyFont="1" applyFill="1" applyBorder="1">
      <alignment/>
      <protection/>
    </xf>
    <xf numFmtId="0" fontId="6" fillId="0" borderId="13" xfId="28" applyFont="1" applyFill="1" applyBorder="1">
      <alignment/>
      <protection/>
    </xf>
    <xf numFmtId="0" fontId="42" fillId="2" borderId="13" xfId="28" applyFont="1" applyFill="1" applyBorder="1">
      <alignment/>
      <protection/>
    </xf>
    <xf numFmtId="0" fontId="34" fillId="0" borderId="26" xfId="28" applyFont="1" applyFill="1" applyBorder="1" applyAlignment="1">
      <alignment horizontal="right"/>
      <protection/>
    </xf>
    <xf numFmtId="7" fontId="29" fillId="6" borderId="8" xfId="28" applyNumberFormat="1" applyFont="1" applyFill="1" applyBorder="1" applyAlignment="1">
      <alignment horizontal="center"/>
      <protection/>
    </xf>
    <xf numFmtId="7" fontId="5" fillId="9" borderId="8" xfId="28" applyNumberFormat="1" applyFont="1" applyFill="1" applyBorder="1" applyAlignment="1">
      <alignment horizontal="center"/>
      <protection/>
    </xf>
    <xf numFmtId="7" fontId="5" fillId="3" borderId="8" xfId="28" applyNumberFormat="1" applyFont="1" applyFill="1" applyBorder="1" applyAlignment="1">
      <alignment horizontal="center"/>
      <protection/>
    </xf>
    <xf numFmtId="7" fontId="5" fillId="3" borderId="27" xfId="28" applyNumberFormat="1" applyFont="1" applyFill="1" applyBorder="1" applyAlignment="1">
      <alignment horizontal="center"/>
      <protection/>
    </xf>
    <xf numFmtId="7" fontId="43" fillId="10" borderId="8" xfId="28" applyNumberFormat="1" applyFont="1" applyFill="1" applyBorder="1" applyAlignment="1">
      <alignment horizontal="center"/>
      <protection/>
    </xf>
    <xf numFmtId="7" fontId="32" fillId="11" borderId="8" xfId="28" applyNumberFormat="1" applyFont="1" applyFill="1" applyBorder="1" applyAlignment="1">
      <alignment horizontal="center"/>
      <protection/>
    </xf>
    <xf numFmtId="7" fontId="5" fillId="12" borderId="8" xfId="28" applyNumberFormat="1" applyFont="1" applyFill="1" applyBorder="1" applyAlignment="1">
      <alignment horizontal="center"/>
      <protection/>
    </xf>
    <xf numFmtId="0" fontId="6" fillId="0" borderId="28" xfId="28" applyFont="1" applyFill="1" applyBorder="1">
      <alignment/>
      <protection/>
    </xf>
    <xf numFmtId="7" fontId="2" fillId="0" borderId="8" xfId="28" applyNumberFormat="1" applyFont="1" applyFill="1" applyBorder="1" applyAlignment="1" applyProtection="1">
      <alignment horizontal="right"/>
      <protection locked="0"/>
    </xf>
    <xf numFmtId="0" fontId="36" fillId="0" borderId="1" xfId="28" applyFont="1" applyFill="1" applyBorder="1">
      <alignment/>
      <protection/>
    </xf>
    <xf numFmtId="0" fontId="36" fillId="0" borderId="0" xfId="28" applyFont="1" applyFill="1" applyBorder="1">
      <alignment/>
      <protection/>
    </xf>
    <xf numFmtId="7" fontId="36" fillId="0" borderId="0" xfId="28" applyNumberFormat="1" applyFont="1" applyFill="1" applyBorder="1" applyAlignment="1">
      <alignment horizontal="center"/>
      <protection/>
    </xf>
    <xf numFmtId="7" fontId="36" fillId="0" borderId="0" xfId="28" applyNumberFormat="1" applyFont="1" applyFill="1" applyBorder="1" applyAlignment="1" applyProtection="1">
      <alignment horizontal="right"/>
      <protection locked="0"/>
    </xf>
    <xf numFmtId="0" fontId="36" fillId="0" borderId="2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17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1" fillId="0" borderId="0" xfId="28" applyFill="1" applyBorder="1">
      <alignment/>
      <protection/>
    </xf>
    <xf numFmtId="0" fontId="0" fillId="0" borderId="0" xfId="28" applyFont="1" applyFill="1" applyBorder="1">
      <alignment/>
      <protection/>
    </xf>
    <xf numFmtId="0" fontId="8" fillId="0" borderId="0" xfId="28" applyFont="1" applyAlignment="1">
      <alignment horizontal="centerContinuous" vertical="center"/>
      <protection/>
    </xf>
    <xf numFmtId="0" fontId="6" fillId="0" borderId="0" xfId="28" applyFont="1" applyAlignment="1">
      <alignment horizontal="centerContinuous" vertical="center"/>
      <protection/>
    </xf>
    <xf numFmtId="0" fontId="10" fillId="0" borderId="0" xfId="28" applyFont="1" applyAlignment="1">
      <alignment horizontal="centerContinuous"/>
      <protection/>
    </xf>
    <xf numFmtId="0" fontId="44" fillId="0" borderId="0" xfId="28" applyFont="1" applyBorder="1">
      <alignment/>
      <protection/>
    </xf>
    <xf numFmtId="0" fontId="13" fillId="0" borderId="0" xfId="28" applyFont="1" applyFill="1" applyBorder="1" applyAlignment="1" applyProtection="1" quotePrefix="1">
      <alignment horizontal="centerContinuous"/>
      <protection locked="0"/>
    </xf>
    <xf numFmtId="0" fontId="1" fillId="0" borderId="6" xfId="28" applyFont="1" applyBorder="1" applyAlignment="1" applyProtection="1">
      <alignment horizontal="left"/>
      <protection/>
    </xf>
    <xf numFmtId="177" fontId="1" fillId="0" borderId="27" xfId="28" applyNumberFormat="1" applyFont="1" applyBorder="1" applyAlignment="1" applyProtection="1">
      <alignment horizontal="center"/>
      <protection/>
    </xf>
    <xf numFmtId="0" fontId="1" fillId="0" borderId="8" xfId="28" applyFont="1" applyBorder="1" applyAlignment="1">
      <alignment horizontal="center"/>
      <protection/>
    </xf>
    <xf numFmtId="22" fontId="6" fillId="0" borderId="0" xfId="28" applyNumberFormat="1" applyFont="1" applyBorder="1">
      <alignment/>
      <protection/>
    </xf>
    <xf numFmtId="0" fontId="1" fillId="0" borderId="6" xfId="28" applyFont="1" applyBorder="1">
      <alignment/>
      <protection/>
    </xf>
    <xf numFmtId="177" fontId="45" fillId="0" borderId="27" xfId="28" applyNumberFormat="1" applyFont="1" applyBorder="1" applyAlignment="1">
      <alignment horizontal="center"/>
      <protection/>
    </xf>
    <xf numFmtId="0" fontId="1" fillId="0" borderId="13" xfId="28" applyFont="1" applyBorder="1" applyAlignment="1">
      <alignment horizontal="center"/>
      <protection/>
    </xf>
    <xf numFmtId="0" fontId="6" fillId="0" borderId="0" xfId="28" applyFont="1" applyBorder="1" applyAlignment="1">
      <alignment horizontal="left"/>
      <protection/>
    </xf>
    <xf numFmtId="177" fontId="6" fillId="0" borderId="0" xfId="28" applyNumberFormat="1" applyFont="1" applyBorder="1">
      <alignment/>
      <protection/>
    </xf>
    <xf numFmtId="0" fontId="6" fillId="0" borderId="0" xfId="28" applyFont="1" applyBorder="1" applyAlignment="1" quotePrefix="1">
      <alignment horizontal="center"/>
      <protection/>
    </xf>
    <xf numFmtId="0" fontId="1" fillId="0" borderId="6" xfId="28" applyFont="1" applyBorder="1" applyAlignment="1">
      <alignment horizontal="left"/>
      <protection/>
    </xf>
    <xf numFmtId="1" fontId="1" fillId="0" borderId="13" xfId="28" applyNumberFormat="1" applyFont="1" applyBorder="1" applyAlignment="1">
      <alignment horizontal="center"/>
      <protection/>
    </xf>
    <xf numFmtId="0" fontId="6" fillId="0" borderId="0" xfId="28" applyFont="1" applyBorder="1" applyAlignment="1" applyProtection="1">
      <alignment horizontal="left"/>
      <protection/>
    </xf>
    <xf numFmtId="177" fontId="6" fillId="0" borderId="0" xfId="28" applyNumberFormat="1" applyFont="1" applyBorder="1" applyAlignment="1" applyProtection="1">
      <alignment horizontal="center"/>
      <protection/>
    </xf>
    <xf numFmtId="0" fontId="17" fillId="0" borderId="0" xfId="28" applyFont="1">
      <alignment/>
      <protection/>
    </xf>
    <xf numFmtId="0" fontId="17" fillId="0" borderId="1" xfId="28" applyFont="1" applyBorder="1">
      <alignment/>
      <protection/>
    </xf>
    <xf numFmtId="0" fontId="20" fillId="12" borderId="8" xfId="28" applyFont="1" applyFill="1" applyBorder="1" applyAlignment="1" applyProtection="1">
      <alignment horizontal="center" vertical="center"/>
      <protection/>
    </xf>
    <xf numFmtId="0" fontId="46" fillId="11" borderId="8" xfId="28" applyFont="1" applyFill="1" applyBorder="1" applyAlignment="1">
      <alignment horizontal="center" vertical="center" wrapText="1"/>
      <protection/>
    </xf>
    <xf numFmtId="0" fontId="20" fillId="10" borderId="6" xfId="28" applyFont="1" applyFill="1" applyBorder="1" applyAlignment="1" applyProtection="1">
      <alignment horizontal="centerContinuous" vertical="center" wrapText="1"/>
      <protection/>
    </xf>
    <xf numFmtId="0" fontId="20" fillId="10" borderId="7" xfId="28" applyFont="1" applyFill="1" applyBorder="1" applyAlignment="1">
      <alignment horizontal="centerContinuous" vertical="center"/>
      <protection/>
    </xf>
    <xf numFmtId="0" fontId="21" fillId="13" borderId="8" xfId="28" applyFont="1" applyFill="1" applyBorder="1" applyAlignment="1">
      <alignment horizontal="center" vertical="center" wrapText="1"/>
      <protection/>
    </xf>
    <xf numFmtId="0" fontId="17" fillId="0" borderId="2" xfId="28" applyFont="1" applyFill="1" applyBorder="1">
      <alignment/>
      <protection/>
    </xf>
    <xf numFmtId="172" fontId="6" fillId="0" borderId="10" xfId="28" applyNumberFormat="1" applyFont="1" applyFill="1" applyBorder="1" applyAlignment="1" applyProtection="1">
      <alignment horizontal="center"/>
      <protection locked="0"/>
    </xf>
    <xf numFmtId="0" fontId="27" fillId="2" borderId="10" xfId="28" applyFont="1" applyFill="1" applyBorder="1" applyAlignment="1" applyProtection="1">
      <alignment horizontal="center"/>
      <protection locked="0"/>
    </xf>
    <xf numFmtId="0" fontId="28" fillId="12" borderId="10" xfId="28" applyFont="1" applyFill="1" applyBorder="1" applyAlignment="1" applyProtection="1">
      <alignment horizontal="center"/>
      <protection locked="0"/>
    </xf>
    <xf numFmtId="0" fontId="47" fillId="11" borderId="10" xfId="28" applyFont="1" applyFill="1" applyBorder="1" applyAlignment="1" applyProtection="1">
      <alignment horizontal="center"/>
      <protection locked="0"/>
    </xf>
    <xf numFmtId="176" fontId="5" fillId="10" borderId="20" xfId="28" applyNumberFormat="1" applyFont="1" applyFill="1" applyBorder="1" applyAlignment="1" applyProtection="1" quotePrefix="1">
      <alignment horizontal="center"/>
      <protection locked="0"/>
    </xf>
    <xf numFmtId="176" fontId="5" fillId="10" borderId="29" xfId="28" applyNumberFormat="1" applyFont="1" applyFill="1" applyBorder="1" applyAlignment="1" applyProtection="1" quotePrefix="1">
      <alignment horizontal="center"/>
      <protection locked="0"/>
    </xf>
    <xf numFmtId="176" fontId="29" fillId="13" borderId="10" xfId="28" applyNumberFormat="1" applyFont="1" applyFill="1" applyBorder="1" applyAlignment="1" applyProtection="1" quotePrefix="1">
      <alignment horizontal="center"/>
      <protection locked="0"/>
    </xf>
    <xf numFmtId="0" fontId="6" fillId="0" borderId="19" xfId="28" applyFont="1" applyFill="1" applyBorder="1" applyAlignment="1" applyProtection="1">
      <alignment horizontal="left"/>
      <protection locked="0"/>
    </xf>
    <xf numFmtId="0" fontId="48" fillId="0" borderId="22" xfId="28" applyFont="1" applyFill="1" applyBorder="1" applyAlignment="1" applyProtection="1">
      <alignment horizontal="center"/>
      <protection locked="0"/>
    </xf>
    <xf numFmtId="178" fontId="7" fillId="0" borderId="11" xfId="28" applyNumberFormat="1" applyFont="1" applyFill="1" applyBorder="1" applyAlignment="1" applyProtection="1">
      <alignment horizontal="center"/>
      <protection locked="0"/>
    </xf>
    <xf numFmtId="177" fontId="27" fillId="2" borderId="11" xfId="28" applyNumberFormat="1" applyFont="1" applyFill="1" applyBorder="1" applyAlignment="1" applyProtection="1">
      <alignment horizontal="center"/>
      <protection locked="0"/>
    </xf>
    <xf numFmtId="172" fontId="6" fillId="0" borderId="11" xfId="28" applyNumberFormat="1" applyFont="1" applyFill="1" applyBorder="1" applyAlignment="1" applyProtection="1" quotePrefix="1">
      <alignment horizontal="center"/>
      <protection/>
    </xf>
    <xf numFmtId="172" fontId="28" fillId="12" borderId="11" xfId="28" applyNumberFormat="1" applyFont="1" applyFill="1" applyBorder="1" applyAlignment="1" applyProtection="1">
      <alignment horizontal="center"/>
      <protection locked="0"/>
    </xf>
    <xf numFmtId="2" fontId="47" fillId="11" borderId="11" xfId="28" applyNumberFormat="1" applyFont="1" applyFill="1" applyBorder="1" applyAlignment="1" applyProtection="1">
      <alignment horizontal="center"/>
      <protection locked="0"/>
    </xf>
    <xf numFmtId="176" fontId="5" fillId="10" borderId="23" xfId="28" applyNumberFormat="1" applyFont="1" applyFill="1" applyBorder="1" applyAlignment="1" applyProtection="1" quotePrefix="1">
      <alignment horizontal="center"/>
      <protection locked="0"/>
    </xf>
    <xf numFmtId="176" fontId="5" fillId="10" borderId="25" xfId="28" applyNumberFormat="1" applyFont="1" applyFill="1" applyBorder="1" applyAlignment="1" applyProtection="1" quotePrefix="1">
      <alignment horizontal="center"/>
      <protection locked="0"/>
    </xf>
    <xf numFmtId="176" fontId="29" fillId="13" borderId="11" xfId="28" applyNumberFormat="1" applyFont="1" applyFill="1" applyBorder="1" applyAlignment="1" applyProtection="1" quotePrefix="1">
      <alignment horizontal="center"/>
      <protection locked="0"/>
    </xf>
    <xf numFmtId="176" fontId="6" fillId="0" borderId="22" xfId="28" applyNumberFormat="1" applyFont="1" applyFill="1" applyBorder="1" applyAlignment="1" applyProtection="1">
      <alignment horizontal="center"/>
      <protection locked="0"/>
    </xf>
    <xf numFmtId="176" fontId="34" fillId="0" borderId="11" xfId="28" applyNumberFormat="1" applyFont="1" applyFill="1" applyBorder="1" applyAlignment="1">
      <alignment horizontal="center"/>
      <protection/>
    </xf>
    <xf numFmtId="178" fontId="7" fillId="0" borderId="11" xfId="28" applyNumberFormat="1" applyFont="1" applyFill="1" applyBorder="1" applyAlignment="1" applyProtection="1" quotePrefix="1">
      <alignment horizontal="center"/>
      <protection locked="0"/>
    </xf>
    <xf numFmtId="176" fontId="34" fillId="0" borderId="11" xfId="28" applyNumberFormat="1" applyFont="1" applyFill="1" applyBorder="1" applyAlignment="1">
      <alignment horizontal="right"/>
      <protection/>
    </xf>
    <xf numFmtId="0" fontId="27" fillId="2" borderId="13" xfId="28" applyFont="1" applyFill="1" applyBorder="1">
      <alignment/>
      <protection/>
    </xf>
    <xf numFmtId="0" fontId="34" fillId="0" borderId="26" xfId="28" applyFont="1" applyFill="1" applyBorder="1">
      <alignment/>
      <protection/>
    </xf>
    <xf numFmtId="2" fontId="47" fillId="11" borderId="8" xfId="28" applyNumberFormat="1" applyFont="1" applyFill="1" applyBorder="1" applyAlignment="1">
      <alignment horizontal="center"/>
      <protection/>
    </xf>
    <xf numFmtId="2" fontId="5" fillId="10" borderId="8" xfId="28" applyNumberFormat="1" applyFont="1" applyFill="1" applyBorder="1" applyAlignment="1">
      <alignment horizontal="center"/>
      <protection/>
    </xf>
    <xf numFmtId="2" fontId="29" fillId="13" borderId="8" xfId="28" applyNumberFormat="1" applyFont="1" applyFill="1" applyBorder="1" applyAlignment="1">
      <alignment horizontal="center"/>
      <protection/>
    </xf>
    <xf numFmtId="7" fontId="6" fillId="0" borderId="0" xfId="28" applyNumberFormat="1" applyFont="1" applyFill="1" applyBorder="1" applyAlignment="1">
      <alignment horizontal="center"/>
      <protection/>
    </xf>
    <xf numFmtId="7" fontId="40" fillId="0" borderId="0" xfId="28" applyNumberFormat="1" applyFont="1" applyFill="1" applyBorder="1" applyAlignment="1" applyProtection="1">
      <alignment horizontal="center"/>
      <protection locked="0"/>
    </xf>
    <xf numFmtId="0" fontId="1" fillId="0" borderId="0" xfId="28" applyFont="1">
      <alignment/>
      <protection/>
    </xf>
    <xf numFmtId="0" fontId="49" fillId="0" borderId="0" xfId="28" applyFont="1" applyAlignment="1">
      <alignment horizontal="right" vertical="top"/>
      <protection/>
    </xf>
    <xf numFmtId="0" fontId="49" fillId="0" borderId="0" xfId="28" applyFont="1" applyFill="1" applyAlignment="1">
      <alignment horizontal="right" vertical="top"/>
      <protection/>
    </xf>
    <xf numFmtId="179" fontId="1" fillId="0" borderId="8" xfId="28" applyNumberFormat="1" applyFont="1" applyFill="1" applyBorder="1" applyAlignment="1">
      <alignment horizontal="center"/>
      <protection/>
    </xf>
    <xf numFmtId="177" fontId="1" fillId="0" borderId="27" xfId="28" applyNumberFormat="1" applyFont="1" applyFill="1" applyBorder="1" applyAlignment="1" applyProtection="1">
      <alignment horizontal="center"/>
      <protection/>
    </xf>
    <xf numFmtId="0" fontId="6" fillId="0" borderId="13" xfId="28" applyFont="1" applyFill="1" applyBorder="1" applyProtection="1">
      <alignment/>
      <protection locked="0"/>
    </xf>
    <xf numFmtId="0" fontId="33" fillId="8" borderId="13" xfId="28" applyFont="1" applyFill="1" applyBorder="1" applyProtection="1">
      <alignment/>
      <protection locked="0"/>
    </xf>
    <xf numFmtId="0" fontId="29" fillId="6" borderId="13" xfId="28" applyFont="1" applyFill="1" applyBorder="1" applyProtection="1">
      <alignment/>
      <protection locked="0"/>
    </xf>
    <xf numFmtId="0" fontId="5" fillId="9" borderId="13" xfId="28" applyFont="1" applyFill="1" applyBorder="1" applyProtection="1">
      <alignment/>
      <protection locked="0"/>
    </xf>
    <xf numFmtId="0" fontId="5" fillId="3" borderId="30" xfId="28" applyFont="1" applyFill="1" applyBorder="1" applyProtection="1">
      <alignment/>
      <protection locked="0"/>
    </xf>
    <xf numFmtId="0" fontId="5" fillId="3" borderId="31" xfId="28" applyFont="1" applyFill="1" applyBorder="1" applyProtection="1">
      <alignment/>
      <protection locked="0"/>
    </xf>
    <xf numFmtId="0" fontId="43" fillId="10" borderId="30" xfId="28" applyFont="1" applyFill="1" applyBorder="1" applyProtection="1">
      <alignment/>
      <protection locked="0"/>
    </xf>
    <xf numFmtId="0" fontId="43" fillId="10" borderId="31" xfId="28" applyFont="1" applyFill="1" applyBorder="1" applyProtection="1">
      <alignment/>
      <protection locked="0"/>
    </xf>
    <xf numFmtId="0" fontId="32" fillId="11" borderId="13" xfId="28" applyFont="1" applyFill="1" applyBorder="1" applyProtection="1">
      <alignment/>
      <protection locked="0"/>
    </xf>
    <xf numFmtId="0" fontId="5" fillId="12" borderId="13" xfId="28" applyFont="1" applyFill="1" applyBorder="1" applyProtection="1">
      <alignment/>
      <protection locked="0"/>
    </xf>
    <xf numFmtId="0" fontId="28" fillId="12" borderId="13" xfId="28" applyFont="1" applyFill="1" applyBorder="1" applyProtection="1">
      <alignment/>
      <protection locked="0"/>
    </xf>
    <xf numFmtId="0" fontId="47" fillId="11" borderId="13" xfId="28" applyFont="1" applyFill="1" applyBorder="1" applyProtection="1">
      <alignment/>
      <protection locked="0"/>
    </xf>
    <xf numFmtId="0" fontId="5" fillId="10" borderId="30" xfId="28" applyFont="1" applyFill="1" applyBorder="1" applyProtection="1">
      <alignment/>
      <protection locked="0"/>
    </xf>
    <xf numFmtId="0" fontId="5" fillId="10" borderId="31" xfId="28" applyFont="1" applyFill="1" applyBorder="1" applyProtection="1">
      <alignment/>
      <protection locked="0"/>
    </xf>
    <xf numFmtId="0" fontId="29" fillId="13" borderId="13" xfId="28" applyFont="1" applyFill="1" applyBorder="1" applyProtection="1">
      <alignment/>
      <protection locked="0"/>
    </xf>
    <xf numFmtId="0" fontId="6" fillId="0" borderId="32" xfId="28" applyFont="1" applyBorder="1" applyAlignment="1" applyProtection="1">
      <alignment horizontal="center"/>
      <protection locked="0"/>
    </xf>
    <xf numFmtId="2" fontId="6" fillId="0" borderId="32" xfId="28" applyNumberFormat="1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 locked="0"/>
    </xf>
    <xf numFmtId="22" fontId="6" fillId="0" borderId="13" xfId="28" applyNumberFormat="1" applyFont="1" applyBorder="1" applyAlignment="1" applyProtection="1">
      <alignment horizontal="center"/>
      <protection locked="0"/>
    </xf>
    <xf numFmtId="22" fontId="28" fillId="3" borderId="13" xfId="28" applyNumberFormat="1" applyFont="1" applyFill="1" applyBorder="1" applyAlignment="1" applyProtection="1">
      <alignment horizontal="center"/>
      <protection locked="0"/>
    </xf>
    <xf numFmtId="176" fontId="29" fillId="4" borderId="13" xfId="28" applyNumberFormat="1" applyFont="1" applyFill="1" applyBorder="1" applyAlignment="1" applyProtection="1" quotePrefix="1">
      <alignment horizontal="center"/>
      <protection locked="0"/>
    </xf>
    <xf numFmtId="176" fontId="30" fillId="5" borderId="13" xfId="28" applyNumberFormat="1" applyFont="1" applyFill="1" applyBorder="1" applyAlignment="1" applyProtection="1" quotePrefix="1">
      <alignment horizontal="center"/>
      <protection locked="0"/>
    </xf>
    <xf numFmtId="176" fontId="31" fillId="2" borderId="13" xfId="28" applyNumberFormat="1" applyFont="1" applyFill="1" applyBorder="1" applyAlignment="1" applyProtection="1" quotePrefix="1">
      <alignment horizontal="center"/>
      <protection locked="0"/>
    </xf>
    <xf numFmtId="4" fontId="31" fillId="2" borderId="13" xfId="28" applyNumberFormat="1" applyFont="1" applyFill="1" applyBorder="1" applyAlignment="1" applyProtection="1">
      <alignment horizontal="center"/>
      <protection locked="0"/>
    </xf>
    <xf numFmtId="4" fontId="29" fillId="6" borderId="13" xfId="28" applyNumberFormat="1" applyFont="1" applyFill="1" applyBorder="1" applyAlignment="1" applyProtection="1">
      <alignment horizontal="center"/>
      <protection locked="0"/>
    </xf>
    <xf numFmtId="4" fontId="32" fillId="7" borderId="13" xfId="28" applyNumberFormat="1" applyFont="1" applyFill="1" applyBorder="1" applyAlignment="1" applyProtection="1">
      <alignment horizontal="center"/>
      <protection locked="0"/>
    </xf>
    <xf numFmtId="4" fontId="33" fillId="8" borderId="13" xfId="28" applyNumberFormat="1" applyFont="1" applyFill="1" applyBorder="1" applyAlignment="1" applyProtection="1">
      <alignment horizontal="center"/>
      <protection locked="0"/>
    </xf>
    <xf numFmtId="4" fontId="6" fillId="0" borderId="13" xfId="28" applyNumberFormat="1" applyFont="1" applyBorder="1" applyAlignment="1" applyProtection="1">
      <alignment horizontal="center"/>
      <protection locked="0"/>
    </xf>
    <xf numFmtId="0" fontId="8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49" fillId="0" borderId="0" xfId="24" applyFont="1" applyAlignment="1">
      <alignment horizontal="right" vertical="top"/>
      <protection/>
    </xf>
    <xf numFmtId="0" fontId="50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NumberFormat="1" applyFont="1" applyAlignment="1">
      <alignment horizontal="left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51" fillId="0" borderId="0" xfId="24" applyFont="1" applyFill="1" applyBorder="1" applyAlignment="1" applyProtection="1">
      <alignment horizontal="left"/>
      <protection/>
    </xf>
    <xf numFmtId="0" fontId="8" fillId="0" borderId="0" xfId="24" applyFont="1" applyBorder="1">
      <alignment/>
      <protection/>
    </xf>
    <xf numFmtId="0" fontId="15" fillId="0" borderId="0" xfId="24" applyFont="1">
      <alignment/>
      <protection/>
    </xf>
    <xf numFmtId="0" fontId="52" fillId="0" borderId="0" xfId="24" applyFont="1" applyBorder="1" applyAlignment="1">
      <alignment horizontal="centerContinuous"/>
      <protection/>
    </xf>
    <xf numFmtId="0" fontId="53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15" fillId="0" borderId="0" xfId="24" applyFont="1" applyBorder="1" applyAlignment="1">
      <alignment horizontal="centerContinuous"/>
      <protection/>
    </xf>
    <xf numFmtId="0" fontId="15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0" fontId="12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54" fillId="0" borderId="0" xfId="24" applyFont="1">
      <alignment/>
      <protection/>
    </xf>
    <xf numFmtId="0" fontId="55" fillId="0" borderId="0" xfId="24" applyFont="1" applyBorder="1">
      <alignment/>
      <protection/>
    </xf>
    <xf numFmtId="0" fontId="54" fillId="0" borderId="0" xfId="24" applyFont="1" applyBorder="1">
      <alignment/>
      <protection/>
    </xf>
    <xf numFmtId="0" fontId="56" fillId="0" borderId="3" xfId="24" applyFont="1" applyBorder="1">
      <alignment/>
      <protection/>
    </xf>
    <xf numFmtId="0" fontId="56" fillId="0" borderId="4" xfId="22" applyFont="1" applyBorder="1">
      <alignment/>
      <protection/>
    </xf>
    <xf numFmtId="0" fontId="54" fillId="0" borderId="4" xfId="24" applyFont="1" applyBorder="1">
      <alignment/>
      <protection/>
    </xf>
    <xf numFmtId="0" fontId="54" fillId="0" borderId="5" xfId="24" applyFont="1" applyBorder="1">
      <alignment/>
      <protection/>
    </xf>
    <xf numFmtId="0" fontId="11" fillId="0" borderId="0" xfId="24" applyFont="1">
      <alignment/>
      <protection/>
    </xf>
    <xf numFmtId="0" fontId="13" fillId="0" borderId="1" xfId="24" applyFont="1" applyBorder="1" applyAlignment="1">
      <alignment horizontal="centerContinuous"/>
      <protection/>
    </xf>
    <xf numFmtId="0" fontId="1" fillId="0" borderId="0" xfId="24" applyNumberFormat="1" applyAlignment="1">
      <alignment horizontal="centerContinuous"/>
      <protection/>
    </xf>
    <xf numFmtId="0" fontId="11" fillId="0" borderId="0" xfId="24" applyNumberFormat="1" applyFont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2" xfId="24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11" fillId="0" borderId="1" xfId="24" applyFont="1" applyBorder="1">
      <alignment/>
      <protection/>
    </xf>
    <xf numFmtId="0" fontId="57" fillId="0" borderId="0" xfId="24" applyNumberFormat="1" applyFont="1" applyBorder="1" applyAlignment="1">
      <alignment horizontal="right"/>
      <protection/>
    </xf>
    <xf numFmtId="0" fontId="13" fillId="0" borderId="0" xfId="24" applyFont="1" applyBorder="1">
      <alignment/>
      <protection/>
    </xf>
    <xf numFmtId="0" fontId="11" fillId="0" borderId="2" xfId="24" applyFont="1" applyBorder="1">
      <alignment/>
      <protection/>
    </xf>
    <xf numFmtId="0" fontId="57" fillId="0" borderId="0" xfId="24" applyNumberFormat="1" applyFont="1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57" fillId="0" borderId="0" xfId="24" applyNumberFormat="1" applyFont="1" applyBorder="1" applyAlignment="1">
      <alignment horizontal="right"/>
      <protection/>
    </xf>
    <xf numFmtId="0" fontId="57" fillId="0" borderId="0" xfId="24" applyNumberFormat="1" applyFont="1" applyBorder="1" applyAlignment="1">
      <alignment/>
      <protection/>
    </xf>
    <xf numFmtId="7" fontId="57" fillId="0" borderId="0" xfId="24" applyNumberFormat="1" applyFont="1" applyBorder="1" applyAlignment="1">
      <alignment horizontal="right"/>
      <protection/>
    </xf>
    <xf numFmtId="0" fontId="6" fillId="0" borderId="1" xfId="24" applyFont="1" applyBorder="1">
      <alignment/>
      <protection/>
    </xf>
    <xf numFmtId="0" fontId="3" fillId="0" borderId="0" xfId="24" applyNumberFormat="1" applyFont="1" applyBorder="1" applyAlignment="1">
      <alignment horizontal="right"/>
      <protection/>
    </xf>
    <xf numFmtId="0" fontId="3" fillId="0" borderId="0" xfId="24" applyNumberFormat="1" applyFont="1" applyBorder="1" applyAlignment="1">
      <alignment/>
      <protection/>
    </xf>
    <xf numFmtId="0" fontId="14" fillId="0" borderId="0" xfId="24" applyFont="1" applyBorder="1">
      <alignment/>
      <protection/>
    </xf>
    <xf numFmtId="0" fontId="6" fillId="0" borderId="2" xfId="24" applyFont="1" applyBorder="1">
      <alignment/>
      <protection/>
    </xf>
    <xf numFmtId="0" fontId="57" fillId="0" borderId="0" xfId="24" applyFont="1" applyBorder="1">
      <alignment/>
      <protection/>
    </xf>
    <xf numFmtId="0" fontId="57" fillId="0" borderId="6" xfId="24" applyFont="1" applyBorder="1" applyAlignment="1">
      <alignment horizontal="center"/>
      <protection/>
    </xf>
    <xf numFmtId="7" fontId="57" fillId="0" borderId="7" xfId="24" applyNumberFormat="1" applyFont="1" applyBorder="1" applyAlignment="1">
      <alignment horizontal="center"/>
      <protection/>
    </xf>
    <xf numFmtId="0" fontId="57" fillId="0" borderId="0" xfId="24" applyFont="1" applyBorder="1" applyAlignment="1">
      <alignment horizontal="center"/>
      <protection/>
    </xf>
    <xf numFmtId="7" fontId="57" fillId="0" borderId="0" xfId="24" applyNumberFormat="1" applyFont="1" applyBorder="1" applyAlignment="1">
      <alignment horizontal="center"/>
      <protection/>
    </xf>
    <xf numFmtId="0" fontId="58" fillId="0" borderId="0" xfId="24" applyNumberFormat="1" applyFont="1" applyBorder="1" applyAlignment="1">
      <alignment horizontal="left"/>
      <protection/>
    </xf>
    <xf numFmtId="0" fontId="54" fillId="0" borderId="16" xfId="24" applyFont="1" applyBorder="1">
      <alignment/>
      <protection/>
    </xf>
    <xf numFmtId="0" fontId="54" fillId="0" borderId="17" xfId="24" applyFont="1" applyBorder="1">
      <alignment/>
      <protection/>
    </xf>
    <xf numFmtId="0" fontId="54" fillId="0" borderId="18" xfId="24" applyFont="1" applyBorder="1">
      <alignment/>
      <protection/>
    </xf>
    <xf numFmtId="49" fontId="6" fillId="0" borderId="10" xfId="28" applyNumberFormat="1" applyFont="1" applyFill="1" applyBorder="1" applyAlignment="1" applyProtection="1">
      <alignment horizontal="center"/>
      <protection locked="0"/>
    </xf>
    <xf numFmtId="49" fontId="6" fillId="0" borderId="10" xfId="28" applyNumberFormat="1" applyFont="1" applyFill="1" applyBorder="1" applyProtection="1">
      <alignment/>
      <protection locked="0"/>
    </xf>
    <xf numFmtId="49" fontId="6" fillId="0" borderId="11" xfId="28" applyNumberFormat="1" applyFont="1" applyFill="1" applyBorder="1" applyAlignment="1" applyProtection="1">
      <alignment horizontal="center"/>
      <protection locked="0"/>
    </xf>
    <xf numFmtId="49" fontId="6" fillId="0" borderId="11" xfId="28" applyNumberFormat="1" applyFont="1" applyFill="1" applyBorder="1" applyProtection="1">
      <alignment/>
      <protection locked="0"/>
    </xf>
    <xf numFmtId="49" fontId="6" fillId="0" borderId="13" xfId="28" applyNumberFormat="1" applyFont="1" applyFill="1" applyBorder="1" applyProtection="1">
      <alignment/>
      <protection locked="0"/>
    </xf>
    <xf numFmtId="49" fontId="6" fillId="0" borderId="21" xfId="28" applyNumberFormat="1" applyFont="1" applyFill="1" applyBorder="1" applyAlignment="1" applyProtection="1">
      <alignment horizontal="center"/>
      <protection locked="0"/>
    </xf>
    <xf numFmtId="49" fontId="6" fillId="0" borderId="12" xfId="28" applyNumberFormat="1" applyFont="1" applyFill="1" applyBorder="1" applyAlignment="1" applyProtection="1">
      <alignment horizontal="center"/>
      <protection locked="0"/>
    </xf>
    <xf numFmtId="49" fontId="6" fillId="0" borderId="25" xfId="28" applyNumberFormat="1" applyFont="1" applyFill="1" applyBorder="1" applyAlignment="1" applyProtection="1">
      <alignment horizontal="center"/>
      <protection locked="0"/>
    </xf>
    <xf numFmtId="7" fontId="57" fillId="0" borderId="0" xfId="24" applyNumberFormat="1" applyFont="1" applyBorder="1">
      <alignment/>
      <protection/>
    </xf>
    <xf numFmtId="189" fontId="6" fillId="0" borderId="24" xfId="0" applyNumberFormat="1" applyFont="1" applyBorder="1" applyAlignment="1" applyProtection="1" quotePrefix="1">
      <alignment horizontal="center"/>
      <protection locked="0"/>
    </xf>
    <xf numFmtId="0" fontId="16" fillId="0" borderId="0" xfId="23" applyFont="1" applyBorder="1">
      <alignment/>
      <protection/>
    </xf>
    <xf numFmtId="191" fontId="6" fillId="0" borderId="10" xfId="28" applyNumberFormat="1" applyFont="1" applyFill="1" applyBorder="1" applyProtection="1">
      <alignment/>
      <protection locked="0"/>
    </xf>
    <xf numFmtId="191" fontId="6" fillId="0" borderId="12" xfId="28" applyNumberFormat="1" applyFont="1" applyBorder="1" applyAlignment="1" applyProtection="1" quotePrefix="1">
      <alignment horizontal="center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0" fontId="6" fillId="0" borderId="34" xfId="28" applyFont="1" applyFill="1" applyBorder="1" applyAlignment="1" applyProtection="1">
      <alignment horizontal="center"/>
      <protection locked="0"/>
    </xf>
    <xf numFmtId="176" fontId="42" fillId="2" borderId="12" xfId="28" applyNumberFormat="1" applyFont="1" applyFill="1" applyBorder="1" applyAlignment="1" applyProtection="1">
      <alignment horizontal="center"/>
      <protection locked="0"/>
    </xf>
    <xf numFmtId="0" fontId="1" fillId="0" borderId="0" xfId="25" quotePrefix="1">
      <alignment/>
      <protection/>
    </xf>
    <xf numFmtId="0" fontId="1" fillId="0" borderId="0" xfId="25">
      <alignment/>
      <protection/>
    </xf>
    <xf numFmtId="8" fontId="2" fillId="0" borderId="33" xfId="28" applyNumberFormat="1" applyFont="1" applyBorder="1" applyAlignment="1" applyProtection="1">
      <alignment horizontal="right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0" fontId="1" fillId="0" borderId="0" xfId="26">
      <alignment/>
      <protection/>
    </xf>
    <xf numFmtId="0" fontId="49" fillId="0" borderId="0" xfId="26" applyFont="1" applyAlignment="1">
      <alignment horizontal="right" vertical="top"/>
      <protection/>
    </xf>
    <xf numFmtId="0" fontId="8" fillId="0" borderId="0" xfId="26" applyFont="1">
      <alignment/>
      <protection/>
    </xf>
    <xf numFmtId="0" fontId="61" fillId="0" borderId="0" xfId="26" applyFont="1" applyAlignment="1">
      <alignment horizontal="centerContinuous"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 applyAlignment="1">
      <alignment horizontal="centerContinuous"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6" fillId="0" borderId="0" xfId="26" applyFont="1">
      <alignment/>
      <protection/>
    </xf>
    <xf numFmtId="0" fontId="16" fillId="0" borderId="0" xfId="26" applyFont="1" applyAlignment="1">
      <alignment horizontal="centerContinuous"/>
      <protection/>
    </xf>
    <xf numFmtId="0" fontId="16" fillId="0" borderId="0" xfId="26" applyFont="1" applyAlignment="1">
      <alignment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54" fillId="0" borderId="0" xfId="26" applyFont="1">
      <alignment/>
      <protection/>
    </xf>
    <xf numFmtId="0" fontId="54" fillId="0" borderId="0" xfId="26" applyFont="1" applyAlignment="1">
      <alignment horizontal="centerContinuous"/>
      <protection/>
    </xf>
    <xf numFmtId="0" fontId="1" fillId="0" borderId="3" xfId="26" applyBorder="1" applyAlignment="1">
      <alignment horizontal="centerContinuous"/>
      <protection/>
    </xf>
    <xf numFmtId="0" fontId="1" fillId="0" borderId="4" xfId="26" applyBorder="1" applyAlignment="1">
      <alignment horizontal="centerContinuous"/>
      <protection/>
    </xf>
    <xf numFmtId="0" fontId="1" fillId="0" borderId="5" xfId="26" applyBorder="1" applyAlignment="1">
      <alignment/>
      <protection/>
    </xf>
    <xf numFmtId="0" fontId="1" fillId="0" borderId="1" xfId="26" applyBorder="1">
      <alignment/>
      <protection/>
    </xf>
    <xf numFmtId="0" fontId="1" fillId="0" borderId="0" xfId="26" applyBorder="1">
      <alignment/>
      <protection/>
    </xf>
    <xf numFmtId="0" fontId="1" fillId="0" borderId="2" xfId="26" applyBorder="1" applyAlignment="1">
      <alignment/>
      <protection/>
    </xf>
    <xf numFmtId="0" fontId="17" fillId="0" borderId="0" xfId="26" applyFont="1" applyAlignment="1">
      <alignment horizontal="center" vertical="center"/>
      <protection/>
    </xf>
    <xf numFmtId="171" fontId="17" fillId="0" borderId="1" xfId="17" applyFont="1" applyBorder="1" applyAlignment="1" quotePrefix="1">
      <alignment horizontal="center" vertical="center"/>
    </xf>
    <xf numFmtId="0" fontId="17" fillId="0" borderId="8" xfId="26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6" applyNumberFormat="1" applyFont="1" applyBorder="1" applyAlignment="1">
      <alignment horizontal="center" vertical="center"/>
      <protection/>
    </xf>
    <xf numFmtId="0" fontId="17" fillId="0" borderId="2" xfId="26" applyFont="1" applyBorder="1" applyAlignment="1">
      <alignment horizontal="center" vertical="center"/>
      <protection/>
    </xf>
    <xf numFmtId="0" fontId="63" fillId="0" borderId="0" xfId="26" applyFont="1" applyAlignment="1">
      <alignment vertical="center"/>
      <protection/>
    </xf>
    <xf numFmtId="0" fontId="63" fillId="0" borderId="1" xfId="26" applyFont="1" applyBorder="1" applyAlignment="1">
      <alignment vertical="center"/>
      <protection/>
    </xf>
    <xf numFmtId="0" fontId="63" fillId="0" borderId="22" xfId="26" applyFont="1" applyBorder="1" applyAlignment="1">
      <alignment vertical="center"/>
      <protection/>
    </xf>
    <xf numFmtId="0" fontId="63" fillId="0" borderId="11" xfId="26" applyFont="1" applyBorder="1" applyAlignment="1">
      <alignment vertical="center"/>
      <protection/>
    </xf>
    <xf numFmtId="0" fontId="63" fillId="2" borderId="22" xfId="26" applyFont="1" applyFill="1" applyBorder="1" applyAlignment="1">
      <alignment vertical="center"/>
      <protection/>
    </xf>
    <xf numFmtId="0" fontId="63" fillId="0" borderId="35" xfId="26" applyFont="1" applyFill="1" applyBorder="1" applyAlignment="1">
      <alignment vertical="center"/>
      <protection/>
    </xf>
    <xf numFmtId="0" fontId="63" fillId="0" borderId="2" xfId="26" applyFont="1" applyBorder="1" applyAlignment="1">
      <alignment vertical="center"/>
      <protection/>
    </xf>
    <xf numFmtId="0" fontId="63" fillId="1" borderId="23" xfId="26" applyFont="1" applyFill="1" applyBorder="1" applyAlignment="1">
      <alignment horizontal="center" vertical="center"/>
      <protection/>
    </xf>
    <xf numFmtId="0" fontId="63" fillId="1" borderId="11" xfId="26" applyFont="1" applyFill="1" applyBorder="1" applyAlignment="1">
      <alignment horizontal="center" vertical="center"/>
      <protection/>
    </xf>
    <xf numFmtId="0" fontId="63" fillId="1" borderId="11" xfId="0" applyFont="1" applyFill="1" applyBorder="1" applyAlignment="1">
      <alignment horizontal="center" vertical="center"/>
    </xf>
    <xf numFmtId="0" fontId="63" fillId="2" borderId="22" xfId="26" applyFont="1" applyFill="1" applyBorder="1" applyAlignment="1">
      <alignment horizontal="center" vertical="center"/>
      <protection/>
    </xf>
    <xf numFmtId="0" fontId="63" fillId="0" borderId="26" xfId="26" applyFont="1" applyFill="1" applyBorder="1" applyAlignment="1">
      <alignment horizontal="center" vertical="center"/>
      <protection/>
    </xf>
    <xf numFmtId="0" fontId="63" fillId="0" borderId="36" xfId="26" applyFont="1" applyBorder="1" applyAlignment="1">
      <alignment horizontal="center" vertical="center"/>
      <protection/>
    </xf>
    <xf numFmtId="0" fontId="63" fillId="0" borderId="12" xfId="26" applyFont="1" applyBorder="1" applyAlignment="1">
      <alignment horizontal="center" vertical="center"/>
      <protection/>
    </xf>
    <xf numFmtId="0" fontId="63" fillId="1" borderId="36" xfId="26" applyFont="1" applyFill="1" applyBorder="1" applyAlignment="1">
      <alignment horizontal="center" vertical="center"/>
      <protection/>
    </xf>
    <xf numFmtId="0" fontId="63" fillId="1" borderId="12" xfId="26" applyFont="1" applyFill="1" applyBorder="1" applyAlignment="1">
      <alignment horizontal="center" vertical="center"/>
      <protection/>
    </xf>
    <xf numFmtId="0" fontId="63" fillId="0" borderId="36" xfId="26" applyFont="1" applyFill="1" applyBorder="1" applyAlignment="1">
      <alignment horizontal="center" vertical="center"/>
      <protection/>
    </xf>
    <xf numFmtId="0" fontId="63" fillId="14" borderId="36" xfId="26" applyFont="1" applyFill="1" applyBorder="1" applyAlignment="1">
      <alignment horizontal="center" vertical="center"/>
      <protection/>
    </xf>
    <xf numFmtId="0" fontId="63" fillId="15" borderId="36" xfId="26" applyFont="1" applyFill="1" applyBorder="1" applyAlignment="1">
      <alignment horizontal="center" vertical="center"/>
      <protection/>
    </xf>
    <xf numFmtId="0" fontId="63" fillId="14" borderId="12" xfId="26" applyFont="1" applyFill="1" applyBorder="1" applyAlignment="1">
      <alignment horizontal="center" vertical="center"/>
      <protection/>
    </xf>
    <xf numFmtId="0" fontId="63" fillId="15" borderId="12" xfId="26" applyFont="1" applyFill="1" applyBorder="1" applyAlignment="1">
      <alignment horizontal="center" vertical="center"/>
      <protection/>
    </xf>
    <xf numFmtId="0" fontId="63" fillId="0" borderId="37" xfId="26" applyFont="1" applyBorder="1" applyAlignment="1">
      <alignment horizontal="center" vertical="center"/>
      <protection/>
    </xf>
    <xf numFmtId="0" fontId="63" fillId="0" borderId="32" xfId="26" applyFont="1" applyBorder="1" applyAlignment="1">
      <alignment horizontal="center" vertical="center"/>
      <protection/>
    </xf>
    <xf numFmtId="0" fontId="63" fillId="0" borderId="38" xfId="26" applyFont="1" applyBorder="1" applyAlignment="1">
      <alignment horizontal="center" vertical="center"/>
      <protection/>
    </xf>
    <xf numFmtId="0" fontId="63" fillId="2" borderId="38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horizontal="center" vertical="center"/>
      <protection/>
    </xf>
    <xf numFmtId="0" fontId="64" fillId="0" borderId="15" xfId="26" applyFont="1" applyBorder="1" applyAlignment="1" applyProtection="1">
      <alignment horizontal="right" vertical="center"/>
      <protection/>
    </xf>
    <xf numFmtId="184" fontId="65" fillId="0" borderId="8" xfId="26" applyNumberFormat="1" applyFont="1" applyBorder="1" applyAlignment="1">
      <alignment horizontal="center" vertical="center"/>
      <protection/>
    </xf>
    <xf numFmtId="0" fontId="66" fillId="0" borderId="0" xfId="26" applyFont="1" applyBorder="1" applyAlignment="1">
      <alignment horizontal="center" vertical="center"/>
      <protection/>
    </xf>
    <xf numFmtId="0" fontId="63" fillId="0" borderId="9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vertical="center"/>
      <protection/>
    </xf>
    <xf numFmtId="0" fontId="64" fillId="0" borderId="0" xfId="26" applyFont="1" applyAlignment="1">
      <alignment horizontal="right" vertical="center"/>
      <protection/>
    </xf>
    <xf numFmtId="0" fontId="63" fillId="0" borderId="8" xfId="26" applyFont="1" applyBorder="1" applyAlignment="1">
      <alignment horizontal="center" vertical="center"/>
      <protection/>
    </xf>
    <xf numFmtId="0" fontId="63" fillId="0" borderId="13" xfId="26" applyFont="1" applyFill="1" applyBorder="1" applyAlignment="1">
      <alignment horizontal="center" vertical="center"/>
      <protection/>
    </xf>
    <xf numFmtId="0" fontId="65" fillId="0" borderId="0" xfId="26" applyFont="1" applyBorder="1" applyAlignment="1">
      <alignment horizontal="center" vertical="center"/>
      <protection/>
    </xf>
    <xf numFmtId="17" fontId="64" fillId="0" borderId="0" xfId="26" applyNumberFormat="1" applyFont="1" applyBorder="1" applyAlignment="1">
      <alignment horizontal="right" vertical="center"/>
      <protection/>
    </xf>
    <xf numFmtId="2" fontId="64" fillId="16" borderId="8" xfId="26" applyNumberFormat="1" applyFont="1" applyFill="1" applyBorder="1" applyAlignment="1">
      <alignment horizontal="center" vertical="center"/>
      <protection/>
    </xf>
    <xf numFmtId="0" fontId="6" fillId="16" borderId="39" xfId="26" applyFont="1" applyFill="1" applyBorder="1">
      <alignment/>
      <protection/>
    </xf>
    <xf numFmtId="0" fontId="6" fillId="0" borderId="0" xfId="26" applyFont="1" applyBorder="1">
      <alignment/>
      <protection/>
    </xf>
    <xf numFmtId="0" fontId="3" fillId="0" borderId="0" xfId="26" applyFont="1" applyBorder="1" applyAlignment="1" applyProtection="1">
      <alignment horizontal="center"/>
      <protection/>
    </xf>
    <xf numFmtId="176" fontId="3" fillId="0" borderId="0" xfId="26" applyNumberFormat="1" applyFont="1" applyBorder="1" applyAlignment="1" applyProtection="1">
      <alignment horizontal="right"/>
      <protection/>
    </xf>
    <xf numFmtId="0" fontId="1" fillId="0" borderId="0" xfId="26" applyBorder="1" applyAlignment="1">
      <alignment horizontal="center"/>
      <protection/>
    </xf>
    <xf numFmtId="2" fontId="1" fillId="0" borderId="0" xfId="26" applyNumberFormat="1" applyBorder="1" applyAlignment="1">
      <alignment horizontal="center"/>
      <protection/>
    </xf>
    <xf numFmtId="2" fontId="1" fillId="0" borderId="2" xfId="26" applyNumberFormat="1" applyBorder="1" applyAlignment="1">
      <alignment horizontal="center"/>
      <protection/>
    </xf>
    <xf numFmtId="0" fontId="67" fillId="0" borderId="1" xfId="26" applyFont="1" applyBorder="1">
      <alignment/>
      <protection/>
    </xf>
    <xf numFmtId="0" fontId="1" fillId="0" borderId="6" xfId="26" applyFont="1" applyBorder="1">
      <alignment/>
      <protection/>
    </xf>
    <xf numFmtId="0" fontId="1" fillId="0" borderId="9" xfId="26" applyBorder="1">
      <alignment/>
      <protection/>
    </xf>
    <xf numFmtId="2" fontId="69" fillId="0" borderId="9" xfId="26" applyNumberFormat="1" applyFont="1" applyBorder="1" applyAlignment="1">
      <alignment horizontal="center"/>
      <protection/>
    </xf>
    <xf numFmtId="0" fontId="70" fillId="0" borderId="9" xfId="26" applyFont="1" applyBorder="1">
      <alignment/>
      <protection/>
    </xf>
    <xf numFmtId="0" fontId="1" fillId="0" borderId="7" xfId="26" applyBorder="1">
      <alignment/>
      <protection/>
    </xf>
    <xf numFmtId="0" fontId="1" fillId="0" borderId="2" xfId="26" applyBorder="1">
      <alignment/>
      <protection/>
    </xf>
    <xf numFmtId="0" fontId="67" fillId="0" borderId="16" xfId="26" applyFont="1" applyBorder="1">
      <alignment/>
      <protection/>
    </xf>
    <xf numFmtId="0" fontId="3" fillId="0" borderId="17" xfId="26" applyFont="1" applyBorder="1" applyAlignment="1" applyProtection="1">
      <alignment horizontal="left"/>
      <protection/>
    </xf>
    <xf numFmtId="0" fontId="6" fillId="0" borderId="17" xfId="26" applyFont="1" applyBorder="1">
      <alignment/>
      <protection/>
    </xf>
    <xf numFmtId="0" fontId="3" fillId="0" borderId="17" xfId="26" applyFont="1" applyBorder="1" applyAlignment="1">
      <alignment horizontal="center"/>
      <protection/>
    </xf>
    <xf numFmtId="1" fontId="71" fillId="0" borderId="17" xfId="26" applyNumberFormat="1" applyFont="1" applyBorder="1" applyAlignment="1" applyProtection="1">
      <alignment horizontal="center"/>
      <protection/>
    </xf>
    <xf numFmtId="0" fontId="1" fillId="0" borderId="17" xfId="26" applyBorder="1">
      <alignment/>
      <protection/>
    </xf>
    <xf numFmtId="0" fontId="1" fillId="0" borderId="18" xfId="26" applyBorder="1">
      <alignment/>
      <protection/>
    </xf>
    <xf numFmtId="0" fontId="1" fillId="0" borderId="0" xfId="26" applyAlignment="1">
      <alignment horizontal="center"/>
      <protection/>
    </xf>
    <xf numFmtId="179" fontId="1" fillId="0" borderId="0" xfId="26" applyNumberFormat="1" applyBorder="1" applyAlignment="1">
      <alignment horizontal="center"/>
      <protection/>
    </xf>
    <xf numFmtId="0" fontId="1" fillId="0" borderId="0" xfId="26" applyAlignment="1">
      <alignment horizontal="right"/>
      <protection/>
    </xf>
    <xf numFmtId="0" fontId="68" fillId="0" borderId="40" xfId="26" applyFont="1" applyBorder="1" applyAlignment="1">
      <alignment horizontal="center" vertical="center"/>
      <protection/>
    </xf>
    <xf numFmtId="2" fontId="47" fillId="11" borderId="11" xfId="28" applyNumberFormat="1" applyFont="1" applyFill="1" applyBorder="1" applyAlignment="1" applyProtection="1" quotePrefix="1">
      <alignment horizontal="center"/>
      <protection locked="0"/>
    </xf>
    <xf numFmtId="0" fontId="6" fillId="0" borderId="11" xfId="28" applyFont="1" applyFill="1" applyBorder="1" applyProtection="1" quotePrefix="1">
      <alignment/>
      <protection locked="0"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49" fillId="0" borderId="0" xfId="21" applyFont="1" applyAlignment="1">
      <alignment horizontal="right" vertical="top"/>
      <protection/>
    </xf>
    <xf numFmtId="0" fontId="8" fillId="0" borderId="0" xfId="21" applyFont="1" applyFill="1">
      <alignment/>
      <protection/>
    </xf>
    <xf numFmtId="0" fontId="9" fillId="0" borderId="0" xfId="21" applyFont="1" applyAlignment="1">
      <alignment horizontal="centerContinuous"/>
      <protection/>
    </xf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4" xfId="21" applyFont="1" applyBorder="1" applyAlignment="1" applyProtection="1">
      <alignment horizontal="left"/>
      <protection/>
    </xf>
    <xf numFmtId="0" fontId="6" fillId="0" borderId="5" xfId="21" applyFont="1" applyFill="1" applyBorder="1">
      <alignment/>
      <protection/>
    </xf>
    <xf numFmtId="0" fontId="15" fillId="0" borderId="0" xfId="21" applyFont="1">
      <alignment/>
      <protection/>
    </xf>
    <xf numFmtId="0" fontId="15" fillId="0" borderId="1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15" fillId="0" borderId="2" xfId="21" applyFont="1" applyFill="1" applyBorder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0" xfId="21" applyFont="1" applyBorder="1" applyProtection="1">
      <alignment/>
      <protection/>
    </xf>
    <xf numFmtId="0" fontId="11" fillId="0" borderId="0" xfId="21" applyFont="1">
      <alignment/>
      <protection/>
    </xf>
    <xf numFmtId="0" fontId="13" fillId="0" borderId="1" xfId="21" applyFont="1" applyBorder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2" xfId="21" applyFont="1" applyFill="1" applyBorder="1" applyAlignment="1">
      <alignment horizontal="centerContinuous"/>
      <protection/>
    </xf>
    <xf numFmtId="0" fontId="6" fillId="0" borderId="0" xfId="21" applyFont="1" applyBorder="1" applyAlignment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1" fillId="0" borderId="6" xfId="21" applyFont="1" applyBorder="1" applyAlignment="1" applyProtection="1">
      <alignment horizontal="center"/>
      <protection/>
    </xf>
    <xf numFmtId="179" fontId="0" fillId="0" borderId="6" xfId="21" applyNumberFormat="1" applyFont="1" applyBorder="1" applyAlignment="1">
      <alignment horizontal="centerContinuous"/>
      <protection/>
    </xf>
    <xf numFmtId="0" fontId="1" fillId="0" borderId="7" xfId="21" applyBorder="1" applyAlignment="1">
      <alignment horizontal="centerContinuous"/>
      <protection/>
    </xf>
    <xf numFmtId="0" fontId="1" fillId="0" borderId="0" xfId="21" applyFont="1" applyBorder="1" applyAlignment="1" applyProtection="1">
      <alignment horizontal="center"/>
      <protection/>
    </xf>
    <xf numFmtId="179" fontId="1" fillId="0" borderId="0" xfId="21" applyNumberFormat="1" applyFont="1" applyBorder="1" applyAlignment="1">
      <alignment horizontal="centerContinuous"/>
      <protection/>
    </xf>
    <xf numFmtId="22" fontId="6" fillId="0" borderId="0" xfId="21" applyNumberFormat="1" applyFont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41" xfId="21" applyFont="1" applyBorder="1">
      <alignment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8" xfId="21" applyFont="1" applyBorder="1" applyAlignment="1" applyProtection="1">
      <alignment horizontal="center" vertical="center"/>
      <protection/>
    </xf>
    <xf numFmtId="172" fontId="17" fillId="0" borderId="8" xfId="21" applyNumberFormat="1" applyFont="1" applyBorder="1" applyAlignment="1" applyProtection="1">
      <alignment horizontal="center" vertical="center" wrapText="1"/>
      <protection/>
    </xf>
    <xf numFmtId="0" fontId="17" fillId="0" borderId="8" xfId="21" applyFont="1" applyBorder="1" applyAlignment="1" applyProtection="1">
      <alignment horizontal="center" vertical="center" wrapText="1"/>
      <protection/>
    </xf>
    <xf numFmtId="176" fontId="17" fillId="0" borderId="8" xfId="21" applyNumberFormat="1" applyFont="1" applyBorder="1" applyAlignment="1" applyProtection="1">
      <alignment horizontal="center" vertical="center"/>
      <protection/>
    </xf>
    <xf numFmtId="176" fontId="22" fillId="17" borderId="8" xfId="21" applyNumberFormat="1" applyFont="1" applyFill="1" applyBorder="1" applyAlignment="1" applyProtection="1">
      <alignment horizontal="center" vertical="center"/>
      <protection/>
    </xf>
    <xf numFmtId="0" fontId="26" fillId="5" borderId="8" xfId="21" applyFont="1" applyFill="1" applyBorder="1" applyAlignment="1" applyProtection="1">
      <alignment horizontal="center" vertical="center"/>
      <protection/>
    </xf>
    <xf numFmtId="0" fontId="17" fillId="0" borderId="6" xfId="21" applyFont="1" applyBorder="1" applyAlignment="1" applyProtection="1">
      <alignment horizontal="center" vertical="center"/>
      <protection/>
    </xf>
    <xf numFmtId="0" fontId="17" fillId="0" borderId="6" xfId="21" applyFont="1" applyBorder="1" applyAlignment="1" applyProtection="1">
      <alignment horizontal="center" vertical="center" wrapText="1"/>
      <protection/>
    </xf>
    <xf numFmtId="0" fontId="41" fillId="10" borderId="8" xfId="21" applyFont="1" applyFill="1" applyBorder="1" applyAlignment="1">
      <alignment horizontal="center" vertical="center" wrapText="1"/>
      <protection/>
    </xf>
    <xf numFmtId="0" fontId="46" fillId="11" borderId="8" xfId="21" applyFont="1" applyFill="1" applyBorder="1" applyAlignment="1">
      <alignment horizontal="center" vertical="center" wrapText="1"/>
      <protection/>
    </xf>
    <xf numFmtId="0" fontId="23" fillId="2" borderId="6" xfId="21" applyFont="1" applyFill="1" applyBorder="1" applyAlignment="1" applyProtection="1">
      <alignment horizontal="centerContinuous" vertical="center" wrapText="1"/>
      <protection/>
    </xf>
    <xf numFmtId="0" fontId="24" fillId="2" borderId="9" xfId="21" applyFont="1" applyFill="1" applyBorder="1" applyAlignment="1">
      <alignment horizontal="centerContinuous"/>
      <protection/>
    </xf>
    <xf numFmtId="0" fontId="23" fillId="2" borderId="7" xfId="21" applyFont="1" applyFill="1" applyBorder="1" applyAlignment="1">
      <alignment horizontal="centerContinuous" vertical="center"/>
      <protection/>
    </xf>
    <xf numFmtId="0" fontId="72" fillId="18" borderId="6" xfId="21" applyFont="1" applyFill="1" applyBorder="1" applyAlignment="1">
      <alignment horizontal="centerContinuous" vertical="center" wrapText="1"/>
      <protection/>
    </xf>
    <xf numFmtId="0" fontId="73" fillId="18" borderId="9" xfId="21" applyFont="1" applyFill="1" applyBorder="1" applyAlignment="1">
      <alignment horizontal="centerContinuous"/>
      <protection/>
    </xf>
    <xf numFmtId="0" fontId="72" fillId="18" borderId="7" xfId="21" applyFont="1" applyFill="1" applyBorder="1" applyAlignment="1">
      <alignment horizontal="centerContinuous" vertical="center"/>
      <protection/>
    </xf>
    <xf numFmtId="0" fontId="74" fillId="12" borderId="8" xfId="21" applyFont="1" applyFill="1" applyBorder="1" applyAlignment="1">
      <alignment horizontal="center" vertical="center" wrapText="1"/>
      <protection/>
    </xf>
    <xf numFmtId="0" fontId="75" fillId="19" borderId="8" xfId="21" applyFont="1" applyFill="1" applyBorder="1" applyAlignment="1">
      <alignment horizontal="center" vertical="center" wrapText="1"/>
      <protection/>
    </xf>
    <xf numFmtId="0" fontId="17" fillId="0" borderId="8" xfId="21" applyFont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11" xfId="21" applyFont="1" applyFill="1" applyBorder="1" applyAlignment="1" applyProtection="1">
      <alignment horizontal="center"/>
      <protection locked="0"/>
    </xf>
    <xf numFmtId="0" fontId="6" fillId="0" borderId="11" xfId="27" applyFont="1" applyFill="1" applyBorder="1" applyAlignment="1" applyProtection="1">
      <alignment horizontal="center"/>
      <protection locked="0"/>
    </xf>
    <xf numFmtId="172" fontId="6" fillId="0" borderId="11" xfId="27" applyNumberFormat="1" applyFont="1" applyFill="1" applyBorder="1" applyAlignment="1" applyProtection="1">
      <alignment horizontal="center"/>
      <protection locked="0"/>
    </xf>
    <xf numFmtId="184" fontId="6" fillId="0" borderId="11" xfId="27" applyNumberFormat="1" applyFont="1" applyFill="1" applyBorder="1" applyAlignment="1" applyProtection="1">
      <alignment horizontal="center"/>
      <protection locked="0"/>
    </xf>
    <xf numFmtId="0" fontId="76" fillId="17" borderId="11" xfId="21" applyFont="1" applyFill="1" applyBorder="1" applyAlignment="1" applyProtection="1">
      <alignment horizontal="center"/>
      <protection/>
    </xf>
    <xf numFmtId="179" fontId="77" fillId="5" borderId="11" xfId="21" applyNumberFormat="1" applyFont="1" applyFill="1" applyBorder="1" applyAlignment="1" applyProtection="1">
      <alignment horizontal="center"/>
      <protection/>
    </xf>
    <xf numFmtId="22" fontId="6" fillId="0" borderId="24" xfId="27" applyNumberFormat="1" applyFont="1" applyFill="1" applyBorder="1" applyAlignment="1" applyProtection="1">
      <alignment horizontal="center"/>
      <protection locked="0"/>
    </xf>
    <xf numFmtId="22" fontId="6" fillId="0" borderId="22" xfId="27" applyNumberFormat="1" applyFont="1" applyFill="1" applyBorder="1" applyAlignment="1" applyProtection="1">
      <alignment horizontal="center"/>
      <protection locked="0"/>
    </xf>
    <xf numFmtId="4" fontId="6" fillId="15" borderId="11" xfId="21" applyNumberFormat="1" applyFont="1" applyFill="1" applyBorder="1" applyAlignment="1" applyProtection="1" quotePrefix="1">
      <alignment horizontal="center"/>
      <protection/>
    </xf>
    <xf numFmtId="172" fontId="6" fillId="15" borderId="11" xfId="21" applyNumberFormat="1" applyFont="1" applyFill="1" applyBorder="1" applyAlignment="1" applyProtection="1" quotePrefix="1">
      <alignment horizontal="center"/>
      <protection/>
    </xf>
    <xf numFmtId="176" fontId="6" fillId="0" borderId="24" xfId="21" applyNumberFormat="1" applyFont="1" applyBorder="1" applyAlignment="1" applyProtection="1">
      <alignment horizontal="center"/>
      <protection locked="0"/>
    </xf>
    <xf numFmtId="189" fontId="6" fillId="0" borderId="11" xfId="21" applyNumberFormat="1" applyFont="1" applyBorder="1" applyAlignment="1" applyProtection="1" quotePrefix="1">
      <alignment horizontal="center"/>
      <protection locked="0"/>
    </xf>
    <xf numFmtId="176" fontId="6" fillId="0" borderId="11" xfId="21" applyNumberFormat="1" applyFont="1" applyBorder="1" applyAlignment="1" applyProtection="1">
      <alignment horizontal="center"/>
      <protection locked="0"/>
    </xf>
    <xf numFmtId="2" fontId="43" fillId="10" borderId="11" xfId="21" applyNumberFormat="1" applyFont="1" applyFill="1" applyBorder="1" applyAlignment="1" applyProtection="1">
      <alignment horizontal="center"/>
      <protection locked="0"/>
    </xf>
    <xf numFmtId="2" fontId="47" fillId="11" borderId="24" xfId="21" applyNumberFormat="1" applyFont="1" applyFill="1" applyBorder="1" applyAlignment="1" applyProtection="1">
      <alignment horizontal="center"/>
      <protection locked="0"/>
    </xf>
    <xf numFmtId="176" fontId="31" fillId="2" borderId="23" xfId="21" applyNumberFormat="1" applyFont="1" applyFill="1" applyBorder="1" applyAlignment="1" applyProtection="1" quotePrefix="1">
      <alignment horizontal="center"/>
      <protection locked="0"/>
    </xf>
    <xf numFmtId="176" fontId="31" fillId="2" borderId="42" xfId="21" applyNumberFormat="1" applyFont="1" applyFill="1" applyBorder="1" applyAlignment="1" applyProtection="1" quotePrefix="1">
      <alignment horizontal="center"/>
      <protection locked="0"/>
    </xf>
    <xf numFmtId="4" fontId="31" fillId="2" borderId="24" xfId="21" applyNumberFormat="1" applyFont="1" applyFill="1" applyBorder="1" applyAlignment="1" applyProtection="1">
      <alignment horizontal="center"/>
      <protection locked="0"/>
    </xf>
    <xf numFmtId="176" fontId="78" fillId="18" borderId="23" xfId="21" applyNumberFormat="1" applyFont="1" applyFill="1" applyBorder="1" applyAlignment="1" applyProtection="1" quotePrefix="1">
      <alignment horizontal="center"/>
      <protection locked="0"/>
    </xf>
    <xf numFmtId="176" fontId="78" fillId="18" borderId="42" xfId="21" applyNumberFormat="1" applyFont="1" applyFill="1" applyBorder="1" applyAlignment="1" applyProtection="1" quotePrefix="1">
      <alignment horizontal="center"/>
      <protection locked="0"/>
    </xf>
    <xf numFmtId="4" fontId="78" fillId="18" borderId="24" xfId="21" applyNumberFormat="1" applyFont="1" applyFill="1" applyBorder="1" applyAlignment="1" applyProtection="1">
      <alignment horizontal="center"/>
      <protection locked="0"/>
    </xf>
    <xf numFmtId="4" fontId="79" fillId="12" borderId="11" xfId="21" applyNumberFormat="1" applyFont="1" applyFill="1" applyBorder="1" applyAlignment="1" applyProtection="1">
      <alignment horizontal="center"/>
      <protection locked="0"/>
    </xf>
    <xf numFmtId="4" fontId="80" fillId="19" borderId="11" xfId="21" applyNumberFormat="1" applyFont="1" applyFill="1" applyBorder="1" applyAlignment="1" applyProtection="1">
      <alignment horizontal="center"/>
      <protection locked="0"/>
    </xf>
    <xf numFmtId="4" fontId="7" fillId="0" borderId="11" xfId="21" applyNumberFormat="1" applyFont="1" applyBorder="1" applyAlignment="1" applyProtection="1">
      <alignment horizontal="center"/>
      <protection locked="0"/>
    </xf>
    <xf numFmtId="4" fontId="34" fillId="0" borderId="24" xfId="21" applyNumberFormat="1" applyFont="1" applyFill="1" applyBorder="1" applyAlignment="1">
      <alignment horizontal="right"/>
      <protection/>
    </xf>
    <xf numFmtId="2" fontId="6" fillId="0" borderId="2" xfId="21" applyNumberFormat="1" applyFont="1" applyFill="1" applyBorder="1" applyAlignment="1">
      <alignment horizontal="center"/>
      <protection/>
    </xf>
    <xf numFmtId="0" fontId="6" fillId="0" borderId="11" xfId="21" applyFont="1" applyBorder="1" applyAlignment="1" applyProtection="1">
      <alignment horizontal="center"/>
      <protection locked="0"/>
    </xf>
    <xf numFmtId="172" fontId="6" fillId="0" borderId="11" xfId="21" applyNumberFormat="1" applyFont="1" applyBorder="1" applyAlignment="1" applyProtection="1">
      <alignment horizontal="center"/>
      <protection locked="0"/>
    </xf>
    <xf numFmtId="173" fontId="6" fillId="0" borderId="11" xfId="21" applyNumberFormat="1" applyFont="1" applyBorder="1" applyAlignment="1" applyProtection="1">
      <alignment horizontal="center"/>
      <protection locked="0"/>
    </xf>
    <xf numFmtId="22" fontId="6" fillId="0" borderId="24" xfId="21" applyNumberFormat="1" applyFont="1" applyBorder="1" applyAlignment="1" applyProtection="1">
      <alignment horizontal="center"/>
      <protection locked="0"/>
    </xf>
    <xf numFmtId="22" fontId="6" fillId="0" borderId="43" xfId="21" applyNumberFormat="1" applyFont="1" applyBorder="1" applyAlignment="1" applyProtection="1">
      <alignment horizontal="center"/>
      <protection locked="0"/>
    </xf>
    <xf numFmtId="0" fontId="6" fillId="0" borderId="12" xfId="21" applyFont="1" applyFill="1" applyBorder="1" applyAlignment="1">
      <alignment horizontal="center"/>
      <protection/>
    </xf>
    <xf numFmtId="184" fontId="6" fillId="0" borderId="11" xfId="21" applyNumberFormat="1" applyFont="1" applyBorder="1" applyAlignment="1" applyProtection="1">
      <alignment horizontal="center"/>
      <protection locked="0"/>
    </xf>
    <xf numFmtId="22" fontId="6" fillId="0" borderId="22" xfId="21" applyNumberFormat="1" applyFont="1" applyBorder="1" applyAlignment="1" applyProtection="1">
      <alignment horizontal="center"/>
      <protection locked="0"/>
    </xf>
    <xf numFmtId="172" fontId="6" fillId="0" borderId="11" xfId="21" applyNumberFormat="1" applyFont="1" applyFill="1" applyBorder="1" applyAlignment="1" applyProtection="1">
      <alignment horizontal="center"/>
      <protection locked="0"/>
    </xf>
    <xf numFmtId="184" fontId="6" fillId="0" borderId="11" xfId="21" applyNumberFormat="1" applyFont="1" applyFill="1" applyBorder="1" applyAlignment="1" applyProtection="1">
      <alignment horizontal="center"/>
      <protection locked="0"/>
    </xf>
    <xf numFmtId="22" fontId="6" fillId="0" borderId="24" xfId="21" applyNumberFormat="1" applyFont="1" applyFill="1" applyBorder="1" applyAlignment="1" applyProtection="1">
      <alignment horizontal="center"/>
      <protection locked="0"/>
    </xf>
    <xf numFmtId="22" fontId="6" fillId="0" borderId="43" xfId="21" applyNumberFormat="1" applyFont="1" applyFill="1" applyBorder="1" applyAlignment="1" applyProtection="1">
      <alignment horizontal="center"/>
      <protection locked="0"/>
    </xf>
    <xf numFmtId="0" fontId="6" fillId="0" borderId="13" xfId="21" applyFont="1" applyBorder="1" applyAlignment="1" applyProtection="1">
      <alignment horizontal="center"/>
      <protection locked="0"/>
    </xf>
    <xf numFmtId="172" fontId="7" fillId="0" borderId="13" xfId="21" applyNumberFormat="1" applyFont="1" applyBorder="1" applyAlignment="1" applyProtection="1">
      <alignment horizontal="center"/>
      <protection locked="0"/>
    </xf>
    <xf numFmtId="184" fontId="6" fillId="0" borderId="13" xfId="21" applyNumberFormat="1" applyFont="1" applyBorder="1" applyAlignment="1" applyProtection="1">
      <alignment horizontal="center"/>
      <protection locked="0"/>
    </xf>
    <xf numFmtId="173" fontId="6" fillId="0" borderId="13" xfId="21" applyNumberFormat="1" applyFont="1" applyBorder="1" applyAlignment="1" applyProtection="1">
      <alignment horizontal="center"/>
      <protection locked="0"/>
    </xf>
    <xf numFmtId="0" fontId="76" fillId="17" borderId="13" xfId="21" applyFont="1" applyFill="1" applyBorder="1" applyAlignment="1" applyProtection="1">
      <alignment horizontal="center"/>
      <protection/>
    </xf>
    <xf numFmtId="179" fontId="77" fillId="5" borderId="13" xfId="21" applyNumberFormat="1" applyFont="1" applyFill="1" applyBorder="1" applyAlignment="1" applyProtection="1">
      <alignment horizontal="center"/>
      <protection/>
    </xf>
    <xf numFmtId="22" fontId="6" fillId="0" borderId="13" xfId="21" applyNumberFormat="1" applyFont="1" applyBorder="1" applyAlignment="1" applyProtection="1">
      <alignment horizontal="center"/>
      <protection locked="0"/>
    </xf>
    <xf numFmtId="176" fontId="6" fillId="0" borderId="13" xfId="21" applyNumberFormat="1" applyFont="1" applyBorder="1" applyAlignment="1" applyProtection="1">
      <alignment horizontal="center"/>
      <protection/>
    </xf>
    <xf numFmtId="176" fontId="6" fillId="0" borderId="13" xfId="21" applyNumberFormat="1" applyFont="1" applyBorder="1" applyAlignment="1" applyProtection="1">
      <alignment horizontal="center"/>
      <protection locked="0"/>
    </xf>
    <xf numFmtId="189" fontId="6" fillId="0" borderId="13" xfId="21" applyNumberFormat="1" applyFont="1" applyBorder="1" applyAlignment="1" applyProtection="1" quotePrefix="1">
      <alignment horizontal="center"/>
      <protection locked="0"/>
    </xf>
    <xf numFmtId="2" fontId="81" fillId="10" borderId="13" xfId="21" applyNumberFormat="1" applyFont="1" applyFill="1" applyBorder="1" applyAlignment="1" applyProtection="1">
      <alignment horizontal="center"/>
      <protection locked="0"/>
    </xf>
    <xf numFmtId="2" fontId="47" fillId="11" borderId="13" xfId="21" applyNumberFormat="1" applyFont="1" applyFill="1" applyBorder="1" applyAlignment="1" applyProtection="1">
      <alignment horizontal="center"/>
      <protection locked="0"/>
    </xf>
    <xf numFmtId="176" fontId="31" fillId="2" borderId="30" xfId="21" applyNumberFormat="1" applyFont="1" applyFill="1" applyBorder="1" applyAlignment="1" applyProtection="1" quotePrefix="1">
      <alignment horizontal="center"/>
      <protection locked="0"/>
    </xf>
    <xf numFmtId="176" fontId="31" fillId="2" borderId="44" xfId="21" applyNumberFormat="1" applyFont="1" applyFill="1" applyBorder="1" applyAlignment="1" applyProtection="1" quotePrefix="1">
      <alignment horizontal="center"/>
      <protection locked="0"/>
    </xf>
    <xf numFmtId="4" fontId="31" fillId="2" borderId="31" xfId="21" applyNumberFormat="1" applyFont="1" applyFill="1" applyBorder="1" applyAlignment="1" applyProtection="1">
      <alignment horizontal="center"/>
      <protection locked="0"/>
    </xf>
    <xf numFmtId="176" fontId="78" fillId="18" borderId="30" xfId="21" applyNumberFormat="1" applyFont="1" applyFill="1" applyBorder="1" applyAlignment="1" applyProtection="1" quotePrefix="1">
      <alignment horizontal="center"/>
      <protection locked="0"/>
    </xf>
    <xf numFmtId="176" fontId="78" fillId="18" borderId="44" xfId="21" applyNumberFormat="1" applyFont="1" applyFill="1" applyBorder="1" applyAlignment="1" applyProtection="1" quotePrefix="1">
      <alignment horizontal="center"/>
      <protection locked="0"/>
    </xf>
    <xf numFmtId="4" fontId="78" fillId="18" borderId="31" xfId="21" applyNumberFormat="1" applyFont="1" applyFill="1" applyBorder="1" applyAlignment="1" applyProtection="1">
      <alignment horizontal="center"/>
      <protection locked="0"/>
    </xf>
    <xf numFmtId="4" fontId="79" fillId="12" borderId="13" xfId="21" applyNumberFormat="1" applyFont="1" applyFill="1" applyBorder="1" applyAlignment="1" applyProtection="1">
      <alignment horizontal="center"/>
      <protection locked="0"/>
    </xf>
    <xf numFmtId="4" fontId="80" fillId="19" borderId="13" xfId="21" applyNumberFormat="1" applyFont="1" applyFill="1" applyBorder="1" applyAlignment="1" applyProtection="1">
      <alignment horizontal="center"/>
      <protection locked="0"/>
    </xf>
    <xf numFmtId="4" fontId="7" fillId="0" borderId="13" xfId="21" applyNumberFormat="1" applyFont="1" applyBorder="1" applyAlignment="1" applyProtection="1">
      <alignment horizontal="center"/>
      <protection locked="0"/>
    </xf>
    <xf numFmtId="2" fontId="34" fillId="0" borderId="45" xfId="21" applyNumberFormat="1" applyFont="1" applyFill="1" applyBorder="1" applyAlignment="1">
      <alignment horizontal="right"/>
      <protection/>
    </xf>
    <xf numFmtId="0" fontId="36" fillId="0" borderId="15" xfId="21" applyFont="1" applyBorder="1" applyAlignment="1">
      <alignment horizontal="center"/>
      <protection/>
    </xf>
    <xf numFmtId="0" fontId="37" fillId="0" borderId="0" xfId="21" applyFont="1" applyBorder="1" applyAlignment="1" applyProtection="1">
      <alignment horizontal="left"/>
      <protection/>
    </xf>
    <xf numFmtId="172" fontId="7" fillId="0" borderId="0" xfId="21" applyNumberFormat="1" applyFont="1" applyBorder="1" applyAlignment="1" applyProtection="1">
      <alignment horizontal="center"/>
      <protection/>
    </xf>
    <xf numFmtId="173" fontId="6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89" fontId="6" fillId="0" borderId="0" xfId="21" applyNumberFormat="1" applyFont="1" applyBorder="1" applyAlignment="1" applyProtection="1" quotePrefix="1">
      <alignment horizontal="center"/>
      <protection/>
    </xf>
    <xf numFmtId="2" fontId="43" fillId="10" borderId="8" xfId="21" applyNumberFormat="1" applyFont="1" applyFill="1" applyBorder="1" applyAlignment="1" applyProtection="1">
      <alignment horizontal="center"/>
      <protection/>
    </xf>
    <xf numFmtId="2" fontId="47" fillId="11" borderId="8" xfId="21" applyNumberFormat="1" applyFont="1" applyFill="1" applyBorder="1" applyAlignment="1" applyProtection="1">
      <alignment horizontal="center"/>
      <protection/>
    </xf>
    <xf numFmtId="2" fontId="31" fillId="2" borderId="8" xfId="21" applyNumberFormat="1" applyFont="1" applyFill="1" applyBorder="1" applyAlignment="1" applyProtection="1">
      <alignment horizontal="center"/>
      <protection/>
    </xf>
    <xf numFmtId="2" fontId="78" fillId="18" borderId="8" xfId="21" applyNumberFormat="1" applyFont="1" applyFill="1" applyBorder="1" applyAlignment="1" applyProtection="1">
      <alignment horizontal="center"/>
      <protection/>
    </xf>
    <xf numFmtId="2" fontId="79" fillId="12" borderId="8" xfId="21" applyNumberFormat="1" applyFont="1" applyFill="1" applyBorder="1" applyAlignment="1" applyProtection="1">
      <alignment horizontal="center"/>
      <protection/>
    </xf>
    <xf numFmtId="2" fontId="80" fillId="19" borderId="8" xfId="21" applyNumberFormat="1" applyFont="1" applyFill="1" applyBorder="1" applyAlignment="1" applyProtection="1">
      <alignment horizontal="center"/>
      <protection/>
    </xf>
    <xf numFmtId="2" fontId="82" fillId="0" borderId="28" xfId="21" applyNumberFormat="1" applyFont="1" applyBorder="1" applyAlignment="1" applyProtection="1">
      <alignment horizontal="center"/>
      <protection/>
    </xf>
    <xf numFmtId="7" fontId="2" fillId="0" borderId="8" xfId="21" applyNumberFormat="1" applyFont="1" applyFill="1" applyBorder="1" applyAlignment="1" applyProtection="1">
      <alignment horizontal="right"/>
      <protection/>
    </xf>
    <xf numFmtId="0" fontId="36" fillId="0" borderId="1" xfId="21" applyFont="1" applyBorder="1">
      <alignment/>
      <protection/>
    </xf>
    <xf numFmtId="0" fontId="36" fillId="0" borderId="0" xfId="21" applyFont="1" applyBorder="1" applyAlignment="1">
      <alignment horizontal="center"/>
      <protection/>
    </xf>
    <xf numFmtId="0" fontId="37" fillId="0" borderId="0" xfId="21" applyFont="1" applyBorder="1" applyAlignment="1" applyProtection="1">
      <alignment horizontal="left" vertical="top"/>
      <protection/>
    </xf>
    <xf numFmtId="172" fontId="39" fillId="0" borderId="0" xfId="21" applyNumberFormat="1" applyFont="1" applyBorder="1" applyAlignment="1" applyProtection="1">
      <alignment horizontal="center"/>
      <protection/>
    </xf>
    <xf numFmtId="0" fontId="36" fillId="0" borderId="0" xfId="21" applyFont="1" applyBorder="1" applyAlignment="1" applyProtection="1">
      <alignment horizontal="center"/>
      <protection/>
    </xf>
    <xf numFmtId="173" fontId="36" fillId="0" borderId="0" xfId="21" applyNumberFormat="1" applyFont="1" applyBorder="1" applyAlignment="1" applyProtection="1">
      <alignment horizontal="center"/>
      <protection/>
    </xf>
    <xf numFmtId="176" fontId="36" fillId="0" borderId="0" xfId="21" applyNumberFormat="1" applyFont="1" applyBorder="1" applyAlignment="1" applyProtection="1">
      <alignment horizontal="center"/>
      <protection/>
    </xf>
    <xf numFmtId="189" fontId="36" fillId="0" borderId="0" xfId="21" applyNumberFormat="1" applyFont="1" applyBorder="1" applyAlignment="1" applyProtection="1" quotePrefix="1">
      <alignment horizontal="center"/>
      <protection/>
    </xf>
    <xf numFmtId="2" fontId="83" fillId="0" borderId="0" xfId="21" applyNumberFormat="1" applyFont="1" applyBorder="1" applyAlignment="1" applyProtection="1">
      <alignment horizontal="center"/>
      <protection/>
    </xf>
    <xf numFmtId="7" fontId="40" fillId="0" borderId="0" xfId="21" applyNumberFormat="1" applyFont="1" applyFill="1" applyBorder="1" applyAlignment="1" applyProtection="1">
      <alignment horizontal="right"/>
      <protection/>
    </xf>
    <xf numFmtId="4" fontId="36" fillId="0" borderId="2" xfId="21" applyNumberFormat="1" applyFont="1" applyFill="1" applyBorder="1" applyAlignment="1">
      <alignment horizontal="center"/>
      <protection/>
    </xf>
    <xf numFmtId="0" fontId="36" fillId="0" borderId="0" xfId="21" applyFont="1">
      <alignment/>
      <protection/>
    </xf>
    <xf numFmtId="0" fontId="6" fillId="0" borderId="16" xfId="21" applyFont="1" applyBorder="1">
      <alignment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0" fontId="1" fillId="0" borderId="0" xfId="21" applyBorder="1">
      <alignment/>
      <protection/>
    </xf>
    <xf numFmtId="0" fontId="62" fillId="0" borderId="1" xfId="26" applyFont="1" applyBorder="1" applyAlignment="1">
      <alignment horizontal="center"/>
      <protection/>
    </xf>
    <xf numFmtId="0" fontId="62" fillId="0" borderId="0" xfId="26" applyFont="1" applyBorder="1" applyAlignment="1">
      <alignment horizontal="center"/>
      <protection/>
    </xf>
    <xf numFmtId="0" fontId="62" fillId="0" borderId="2" xfId="26" applyFont="1" applyBorder="1" applyAlignment="1">
      <alignment horizontal="center"/>
      <protection/>
    </xf>
    <xf numFmtId="0" fontId="16" fillId="0" borderId="0" xfId="26" applyFont="1" applyAlignment="1">
      <alignment horizontal="center"/>
      <protection/>
    </xf>
    <xf numFmtId="0" fontId="52" fillId="0" borderId="0" xfId="26" applyFont="1" applyAlignment="1">
      <alignment horizontal="center"/>
      <protection/>
    </xf>
    <xf numFmtId="0" fontId="55" fillId="0" borderId="0" xfId="26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708NER Anexo II" xfId="21"/>
    <cellStyle name="Normal_EDN-EDS-ELP-SGE" xfId="22"/>
    <cellStyle name="Normal_F0407NER" xfId="23"/>
    <cellStyle name="Normal_PAFTT Anexo 28" xfId="24"/>
    <cellStyle name="Normal_QTBA02" xfId="25"/>
    <cellStyle name="Normal_T0002TBA" xfId="26"/>
    <cellStyle name="Normal_TRANS" xfId="27"/>
    <cellStyle name="Normal_TRANSBA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DP18" t="str">
            <v>XXXX</v>
          </cell>
          <cell r="DQ18" t="str">
            <v>XXXX</v>
          </cell>
          <cell r="DR18" t="str">
            <v>XXXX</v>
          </cell>
          <cell r="DS18" t="str">
            <v>XXXX</v>
          </cell>
          <cell r="DT18" t="str">
            <v>XXXX</v>
          </cell>
          <cell r="DU18" t="str">
            <v>XXXX</v>
          </cell>
          <cell r="DV18" t="str">
            <v>XXXX</v>
          </cell>
          <cell r="DW18" t="str">
            <v>XXXX</v>
          </cell>
          <cell r="DX18" t="str">
            <v>XXXX</v>
          </cell>
          <cell r="DY18" t="str">
            <v>XXXX</v>
          </cell>
          <cell r="DZ18" t="str">
            <v>XXXX</v>
          </cell>
          <cell r="EA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DV20">
            <v>1</v>
          </cell>
          <cell r="DZ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DP22">
            <v>1</v>
          </cell>
          <cell r="DX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DP23">
            <v>1</v>
          </cell>
          <cell r="DW23">
            <v>2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DU26">
            <v>1</v>
          </cell>
          <cell r="DV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EA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DQ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DP29" t="str">
            <v>XXXX</v>
          </cell>
          <cell r="DQ29" t="str">
            <v>XXXX</v>
          </cell>
          <cell r="DR29" t="str">
            <v>XXXX</v>
          </cell>
          <cell r="DS29" t="str">
            <v>XXXX</v>
          </cell>
          <cell r="DT29" t="str">
            <v>XXXX</v>
          </cell>
          <cell r="DU29" t="str">
            <v>XXXX</v>
          </cell>
          <cell r="DV29" t="str">
            <v>XXXX</v>
          </cell>
          <cell r="DW29" t="str">
            <v>XXXX</v>
          </cell>
          <cell r="DX29" t="str">
            <v>XXXX</v>
          </cell>
          <cell r="DY29" t="str">
            <v>XXXX</v>
          </cell>
          <cell r="DZ29" t="str">
            <v>XXXX</v>
          </cell>
          <cell r="EA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DT32">
            <v>1</v>
          </cell>
          <cell r="DU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DW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DR34">
            <v>1</v>
          </cell>
          <cell r="DV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DP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DQ37">
            <v>1</v>
          </cell>
          <cell r="DU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DP38" t="str">
            <v>XXXX</v>
          </cell>
          <cell r="DQ38" t="str">
            <v>XXXX</v>
          </cell>
          <cell r="DR38" t="str">
            <v>XXXX</v>
          </cell>
          <cell r="DS38" t="str">
            <v>XXXX</v>
          </cell>
          <cell r="DT38" t="str">
            <v>XXXX</v>
          </cell>
          <cell r="DU38" t="str">
            <v>XXXX</v>
          </cell>
          <cell r="DV38" t="str">
            <v>XXXX</v>
          </cell>
          <cell r="DW38" t="str">
            <v>XXXX</v>
          </cell>
          <cell r="DX38" t="str">
            <v>XXXX</v>
          </cell>
          <cell r="DY38" t="str">
            <v>XXXX</v>
          </cell>
          <cell r="DZ38" t="str">
            <v>XXXX</v>
          </cell>
          <cell r="EA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DP39">
            <v>1</v>
          </cell>
          <cell r="DU39">
            <v>1</v>
          </cell>
          <cell r="DZ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  <cell r="DP40">
            <v>1</v>
          </cell>
          <cell r="DR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DV41">
            <v>1</v>
          </cell>
          <cell r="EA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DU42">
            <v>1</v>
          </cell>
          <cell r="EA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DQ43">
            <v>1</v>
          </cell>
          <cell r="DX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DR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  <cell r="DS46">
            <v>1</v>
          </cell>
          <cell r="DU46">
            <v>1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DP47" t="str">
            <v>XXXX</v>
          </cell>
          <cell r="DQ47" t="str">
            <v>XXXX</v>
          </cell>
          <cell r="DR47" t="str">
            <v>XXXX</v>
          </cell>
          <cell r="DS47" t="str">
            <v>XXXX</v>
          </cell>
          <cell r="DT47" t="str">
            <v>XXXX</v>
          </cell>
          <cell r="DU47" t="str">
            <v>XXXX</v>
          </cell>
          <cell r="DV47" t="str">
            <v>XXXX</v>
          </cell>
          <cell r="DW47" t="str">
            <v>XXXX</v>
          </cell>
          <cell r="DX47" t="str">
            <v>XXXX</v>
          </cell>
          <cell r="DY47" t="str">
            <v>XXXX</v>
          </cell>
          <cell r="DZ47" t="str">
            <v>XXXX</v>
          </cell>
          <cell r="EA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DS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DX49">
            <v>1</v>
          </cell>
          <cell r="EA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  <cell r="DP50">
            <v>1</v>
          </cell>
          <cell r="DU50">
            <v>1</v>
          </cell>
          <cell r="DX50">
            <v>1</v>
          </cell>
          <cell r="DY50">
            <v>1</v>
          </cell>
          <cell r="DZ50">
            <v>1</v>
          </cell>
          <cell r="EA50">
            <v>1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DQ54">
            <v>1</v>
          </cell>
          <cell r="DV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DP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DW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DT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  <cell r="DZ60">
            <v>1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DP61" t="str">
            <v>XXXX</v>
          </cell>
          <cell r="DQ61" t="str">
            <v>XXXX</v>
          </cell>
          <cell r="DR61" t="str">
            <v>XXXX</v>
          </cell>
          <cell r="DS61" t="str">
            <v>XXXX</v>
          </cell>
          <cell r="DT61" t="str">
            <v>XXXX</v>
          </cell>
          <cell r="DU61" t="str">
            <v>XXXX</v>
          </cell>
          <cell r="DV61" t="str">
            <v>XXXX</v>
          </cell>
          <cell r="DW61" t="str">
            <v>XXXX</v>
          </cell>
          <cell r="DX61" t="str">
            <v>XXXX</v>
          </cell>
          <cell r="DY61" t="str">
            <v>XXXX</v>
          </cell>
          <cell r="DZ61" t="str">
            <v>XXXX</v>
          </cell>
          <cell r="EA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DU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DP64" t="str">
            <v>XXXX</v>
          </cell>
          <cell r="DQ64" t="str">
            <v>XXXX</v>
          </cell>
          <cell r="DR64" t="str">
            <v>XXXX</v>
          </cell>
          <cell r="DS64" t="str">
            <v>XXXX</v>
          </cell>
          <cell r="DT64" t="str">
            <v>XXXX</v>
          </cell>
          <cell r="DU64" t="str">
            <v>XXXX</v>
          </cell>
          <cell r="DV64" t="str">
            <v>XXXX</v>
          </cell>
          <cell r="DW64" t="str">
            <v>XXXX</v>
          </cell>
          <cell r="DX64" t="str">
            <v>XXXX</v>
          </cell>
          <cell r="DY64" t="str">
            <v>XXXX</v>
          </cell>
          <cell r="DZ64" t="str">
            <v>XXXX</v>
          </cell>
          <cell r="EA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DR65">
            <v>1</v>
          </cell>
          <cell r="DS65">
            <v>1</v>
          </cell>
          <cell r="DU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DP67">
            <v>1</v>
          </cell>
          <cell r="DU67">
            <v>1</v>
          </cell>
          <cell r="EA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DX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DS70">
            <v>1</v>
          </cell>
          <cell r="DU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DR71">
            <v>1</v>
          </cell>
          <cell r="DS71">
            <v>1</v>
          </cell>
          <cell r="DX71">
            <v>1</v>
          </cell>
          <cell r="EA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DQ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  <cell r="DZ77">
            <v>1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  <cell r="DS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DY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DR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DP84" t="str">
            <v>XXXX</v>
          </cell>
          <cell r="DQ84" t="str">
            <v>XXXX</v>
          </cell>
          <cell r="DR84" t="str">
            <v>XXXX</v>
          </cell>
          <cell r="DS84" t="str">
            <v>XXXX</v>
          </cell>
          <cell r="DT84" t="str">
            <v>XXXX</v>
          </cell>
          <cell r="DU84" t="str">
            <v>XXXX</v>
          </cell>
          <cell r="DV84" t="str">
            <v>XXXX</v>
          </cell>
          <cell r="DW84" t="str">
            <v>XXXX</v>
          </cell>
          <cell r="DX84" t="str">
            <v>XXXX</v>
          </cell>
          <cell r="DY84" t="str">
            <v>XXXX</v>
          </cell>
          <cell r="DZ84" t="str">
            <v>XXXX</v>
          </cell>
          <cell r="EA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DS88">
            <v>2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DP89" t="str">
            <v>XXXX</v>
          </cell>
          <cell r="DQ89" t="str">
            <v>XXXX</v>
          </cell>
          <cell r="DR89" t="str">
            <v>XXXX</v>
          </cell>
          <cell r="DS89" t="str">
            <v>XXXX</v>
          </cell>
          <cell r="DT89" t="str">
            <v>XXXX</v>
          </cell>
          <cell r="DU89" t="str">
            <v>XXXX</v>
          </cell>
          <cell r="DV89" t="str">
            <v>XXXX</v>
          </cell>
          <cell r="DW89" t="str">
            <v>XXXX</v>
          </cell>
          <cell r="DX89" t="str">
            <v>XXXX</v>
          </cell>
          <cell r="DY89" t="str">
            <v>XXXX</v>
          </cell>
          <cell r="DZ89" t="str">
            <v>XXXX</v>
          </cell>
          <cell r="EA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EA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DU91">
            <v>1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DP92" t="str">
            <v>XXXX</v>
          </cell>
          <cell r="DQ92" t="str">
            <v>XXXX</v>
          </cell>
          <cell r="DR92" t="str">
            <v>XXXX</v>
          </cell>
          <cell r="DS92" t="str">
            <v>XXXX</v>
          </cell>
          <cell r="DT92" t="str">
            <v>XXXX</v>
          </cell>
          <cell r="DU92" t="str">
            <v>XXXX</v>
          </cell>
          <cell r="DV92" t="str">
            <v>XXXX</v>
          </cell>
          <cell r="DW92" t="str">
            <v>XXXX</v>
          </cell>
          <cell r="DX92" t="str">
            <v>XXXX</v>
          </cell>
          <cell r="DY92" t="str">
            <v>XXXX</v>
          </cell>
          <cell r="DZ92" t="str">
            <v>XXXX</v>
          </cell>
          <cell r="EA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DQ93">
            <v>1</v>
          </cell>
          <cell r="D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DU95">
            <v>1</v>
          </cell>
          <cell r="DY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DQ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DR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DU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DZ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  <cell r="DU103">
            <v>1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DX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DT107">
            <v>1</v>
          </cell>
          <cell r="DZ107">
            <v>1</v>
          </cell>
          <cell r="EA107">
            <v>1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DP110" t="str">
            <v>XXXX</v>
          </cell>
          <cell r="DQ110" t="str">
            <v>XXXX</v>
          </cell>
          <cell r="DR110" t="str">
            <v>XXXX</v>
          </cell>
          <cell r="DS110" t="str">
            <v>XXXX</v>
          </cell>
          <cell r="DT110" t="str">
            <v>XXXX</v>
          </cell>
          <cell r="DU110" t="str">
            <v>XXXX</v>
          </cell>
          <cell r="DV110" t="str">
            <v>XXXX</v>
          </cell>
          <cell r="DW110" t="str">
            <v>XXXX</v>
          </cell>
          <cell r="DX110" t="str">
            <v>XXXX</v>
          </cell>
          <cell r="DY110" t="str">
            <v>XXXX</v>
          </cell>
          <cell r="DZ110" t="str">
            <v>XXXX</v>
          </cell>
          <cell r="EA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DS111">
            <v>1</v>
          </cell>
          <cell r="DZ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DS113">
            <v>1</v>
          </cell>
          <cell r="DZ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DP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DW121">
            <v>2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  <cell r="DW127">
            <v>1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DR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DU132">
            <v>1</v>
          </cell>
          <cell r="EA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  <cell r="DU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DP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DP139">
            <v>1</v>
          </cell>
          <cell r="DR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9">
          <cell r="DP149">
            <v>2.06</v>
          </cell>
          <cell r="DQ149">
            <v>2.18</v>
          </cell>
          <cell r="DR149">
            <v>2.23</v>
          </cell>
          <cell r="DS149">
            <v>2.16</v>
          </cell>
          <cell r="DT149">
            <v>2.01</v>
          </cell>
          <cell r="DU149">
            <v>2.13</v>
          </cell>
          <cell r="DV149">
            <v>2.08</v>
          </cell>
          <cell r="DW149">
            <v>2.23</v>
          </cell>
          <cell r="DX149">
            <v>2.11</v>
          </cell>
          <cell r="DY149">
            <v>2.1</v>
          </cell>
          <cell r="DZ149">
            <v>2.1</v>
          </cell>
          <cell r="EA149">
            <v>1.97</v>
          </cell>
          <cell r="EB149">
            <v>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5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25.7109375" style="362" customWidth="1"/>
    <col min="2" max="2" width="7.7109375" style="362" customWidth="1"/>
    <col min="3" max="3" width="10.8515625" style="362" customWidth="1"/>
    <col min="4" max="4" width="6.7109375" style="362" customWidth="1"/>
    <col min="5" max="5" width="17.8515625" style="362" customWidth="1"/>
    <col min="6" max="7" width="16.7109375" style="362" customWidth="1"/>
    <col min="8" max="8" width="6.28125" style="362" customWidth="1"/>
    <col min="9" max="9" width="19.8515625" style="362" customWidth="1"/>
    <col min="10" max="10" width="14.28125" style="362" customWidth="1"/>
    <col min="11" max="11" width="15.7109375" style="362" customWidth="1"/>
    <col min="12" max="16384" width="11.421875" style="362" customWidth="1"/>
  </cols>
  <sheetData>
    <row r="1" spans="2:11" s="357" customFormat="1" ht="26.25">
      <c r="B1" s="358"/>
      <c r="K1" s="359"/>
    </row>
    <row r="2" spans="2:10" s="357" customFormat="1" ht="26.25">
      <c r="B2" s="358" t="s">
        <v>515</v>
      </c>
      <c r="C2" s="360"/>
      <c r="D2" s="361"/>
      <c r="E2" s="361"/>
      <c r="F2" s="361"/>
      <c r="G2" s="361"/>
      <c r="H2" s="361"/>
      <c r="I2" s="361"/>
      <c r="J2" s="361"/>
    </row>
    <row r="3" spans="3:10" ht="12.75">
      <c r="C3" s="363"/>
      <c r="D3" s="364"/>
      <c r="E3" s="364"/>
      <c r="F3" s="364"/>
      <c r="G3" s="364"/>
      <c r="H3" s="364"/>
      <c r="I3" s="364"/>
      <c r="J3" s="364"/>
    </row>
    <row r="4" spans="1:11" s="367" customFormat="1" ht="11.25">
      <c r="A4" s="365" t="s">
        <v>130</v>
      </c>
      <c r="B4" s="366"/>
      <c r="D4" s="368"/>
      <c r="E4" s="368"/>
      <c r="F4" s="368"/>
      <c r="G4" s="368"/>
      <c r="H4" s="368"/>
      <c r="I4" s="368"/>
      <c r="J4" s="368"/>
      <c r="K4" s="368"/>
    </row>
    <row r="5" spans="1:11" s="367" customFormat="1" ht="11.25">
      <c r="A5" s="365" t="s">
        <v>131</v>
      </c>
      <c r="B5" s="366"/>
      <c r="D5" s="368"/>
      <c r="E5" s="368"/>
      <c r="F5" s="368"/>
      <c r="G5" s="368"/>
      <c r="H5" s="368"/>
      <c r="I5" s="368"/>
      <c r="J5" s="368"/>
      <c r="K5" s="368"/>
    </row>
    <row r="6" spans="2:11" s="357" customFormat="1" ht="11.25" customHeight="1">
      <c r="B6" s="369"/>
      <c r="D6" s="370"/>
      <c r="E6" s="370"/>
      <c r="F6" s="370"/>
      <c r="G6" s="370"/>
      <c r="H6" s="370"/>
      <c r="I6" s="370"/>
      <c r="J6" s="370"/>
      <c r="K6" s="370"/>
    </row>
    <row r="7" spans="2:11" s="371" customFormat="1" ht="21">
      <c r="B7" s="372" t="s">
        <v>192</v>
      </c>
      <c r="C7" s="373"/>
      <c r="D7" s="374"/>
      <c r="E7" s="374"/>
      <c r="F7" s="374"/>
      <c r="G7" s="375"/>
      <c r="H7" s="375"/>
      <c r="I7" s="375"/>
      <c r="J7" s="375"/>
      <c r="K7" s="376"/>
    </row>
    <row r="8" spans="9:11" ht="12.75">
      <c r="I8" s="377"/>
      <c r="J8" s="377"/>
      <c r="K8" s="377"/>
    </row>
    <row r="9" spans="2:11" s="371" customFormat="1" ht="21">
      <c r="B9" s="372" t="s">
        <v>62</v>
      </c>
      <c r="C9" s="373"/>
      <c r="D9" s="374"/>
      <c r="E9" s="374"/>
      <c r="F9" s="374"/>
      <c r="G9" s="374"/>
      <c r="H9" s="374"/>
      <c r="I9" s="375"/>
      <c r="J9" s="375"/>
      <c r="K9" s="376"/>
    </row>
    <row r="10" spans="4:11" ht="12.75">
      <c r="D10" s="378"/>
      <c r="E10" s="378"/>
      <c r="F10" s="378"/>
      <c r="I10" s="377"/>
      <c r="J10" s="377"/>
      <c r="K10" s="377"/>
    </row>
    <row r="11" spans="2:11" s="371" customFormat="1" ht="20.25">
      <c r="B11" s="372" t="s">
        <v>513</v>
      </c>
      <c r="C11" s="379"/>
      <c r="D11" s="379"/>
      <c r="E11" s="379"/>
      <c r="F11" s="379"/>
      <c r="G11" s="374"/>
      <c r="H11" s="374"/>
      <c r="I11" s="375"/>
      <c r="J11" s="375"/>
      <c r="K11" s="376"/>
    </row>
    <row r="12" spans="4:11" s="380" customFormat="1" ht="16.5" thickBot="1">
      <c r="D12" s="381"/>
      <c r="E12" s="381"/>
      <c r="F12" s="381"/>
      <c r="I12" s="382"/>
      <c r="J12" s="382"/>
      <c r="K12" s="382"/>
    </row>
    <row r="13" spans="2:11" s="380" customFormat="1" ht="16.5" thickTop="1">
      <c r="B13" s="383">
        <v>1</v>
      </c>
      <c r="C13" s="384" t="b">
        <v>0</v>
      </c>
      <c r="D13" s="385"/>
      <c r="E13" s="385"/>
      <c r="F13" s="385"/>
      <c r="G13" s="385"/>
      <c r="H13" s="385"/>
      <c r="I13" s="385"/>
      <c r="J13" s="386"/>
      <c r="K13" s="382"/>
    </row>
    <row r="14" spans="2:11" s="387" customFormat="1" ht="19.5">
      <c r="B14" s="388" t="s">
        <v>61</v>
      </c>
      <c r="C14" s="389"/>
      <c r="D14" s="390"/>
      <c r="E14" s="391"/>
      <c r="F14" s="391"/>
      <c r="G14" s="391"/>
      <c r="H14" s="391"/>
      <c r="I14" s="392"/>
      <c r="J14" s="393"/>
      <c r="K14" s="394"/>
    </row>
    <row r="15" spans="2:11" s="387" customFormat="1" ht="19.5" hidden="1">
      <c r="B15" s="395"/>
      <c r="C15" s="396"/>
      <c r="D15" s="396"/>
      <c r="E15" s="394"/>
      <c r="F15" s="394"/>
      <c r="G15" s="397"/>
      <c r="H15" s="397"/>
      <c r="I15" s="394"/>
      <c r="J15" s="398"/>
      <c r="K15" s="394"/>
    </row>
    <row r="16" spans="2:11" s="387" customFormat="1" ht="19.5" hidden="1">
      <c r="B16" s="388" t="s">
        <v>193</v>
      </c>
      <c r="C16" s="399"/>
      <c r="D16" s="399"/>
      <c r="E16" s="392"/>
      <c r="F16" s="391"/>
      <c r="G16" s="391"/>
      <c r="H16" s="392"/>
      <c r="I16" s="400"/>
      <c r="J16" s="393"/>
      <c r="K16" s="394"/>
    </row>
    <row r="17" spans="2:11" s="387" customFormat="1" ht="19.5">
      <c r="B17" s="395"/>
      <c r="C17" s="396"/>
      <c r="D17" s="396"/>
      <c r="E17" s="394"/>
      <c r="F17" s="397"/>
      <c r="G17" s="397"/>
      <c r="H17" s="394"/>
      <c r="I17" s="363"/>
      <c r="J17" s="398"/>
      <c r="K17" s="394"/>
    </row>
    <row r="18" spans="2:11" s="387" customFormat="1" ht="19.5">
      <c r="B18" s="395"/>
      <c r="C18" s="401" t="s">
        <v>194</v>
      </c>
      <c r="D18" s="402" t="s">
        <v>63</v>
      </c>
      <c r="E18" s="394"/>
      <c r="F18" s="394"/>
      <c r="G18" s="397"/>
      <c r="I18" s="426">
        <f>ROUND('LI-0802 (3)'!AA42,2)</f>
        <v>28544.65</v>
      </c>
      <c r="J18" s="398"/>
      <c r="K18" s="394"/>
    </row>
    <row r="19" spans="2:11" s="387" customFormat="1" ht="19.5">
      <c r="B19" s="395"/>
      <c r="C19" s="401"/>
      <c r="D19" s="402"/>
      <c r="E19" s="394"/>
      <c r="F19" s="394"/>
      <c r="G19" s="397"/>
      <c r="I19" s="426"/>
      <c r="J19" s="398"/>
      <c r="K19" s="394"/>
    </row>
    <row r="20" spans="2:11" s="387" customFormat="1" ht="19.5">
      <c r="B20" s="395"/>
      <c r="C20" s="401"/>
      <c r="D20" s="401" t="s">
        <v>509</v>
      </c>
      <c r="E20" s="409" t="s">
        <v>510</v>
      </c>
      <c r="F20" s="394"/>
      <c r="G20" s="397"/>
      <c r="I20" s="426">
        <f>+Incendio!AC28</f>
        <v>0</v>
      </c>
      <c r="J20" s="398"/>
      <c r="K20" s="394"/>
    </row>
    <row r="21" spans="2:11" ht="18.75">
      <c r="B21" s="404"/>
      <c r="C21" s="405"/>
      <c r="D21" s="406"/>
      <c r="E21" s="377"/>
      <c r="F21" s="377"/>
      <c r="G21" s="407"/>
      <c r="H21" s="407"/>
      <c r="I21" s="426"/>
      <c r="J21" s="408"/>
      <c r="K21" s="377"/>
    </row>
    <row r="22" spans="2:11" s="387" customFormat="1" ht="19.5">
      <c r="B22" s="395"/>
      <c r="C22" s="401" t="s">
        <v>195</v>
      </c>
      <c r="D22" s="402" t="s">
        <v>196</v>
      </c>
      <c r="E22" s="394"/>
      <c r="F22" s="394"/>
      <c r="G22" s="397"/>
      <c r="H22" s="397"/>
      <c r="I22" s="426"/>
      <c r="J22" s="398"/>
      <c r="K22" s="394"/>
    </row>
    <row r="23" spans="2:11" ht="18.75">
      <c r="B23" s="404"/>
      <c r="C23" s="405"/>
      <c r="D23" s="405"/>
      <c r="E23" s="377"/>
      <c r="F23" s="377"/>
      <c r="G23" s="407"/>
      <c r="H23" s="407"/>
      <c r="I23" s="426"/>
      <c r="J23" s="408"/>
      <c r="K23" s="377"/>
    </row>
    <row r="24" spans="2:11" s="387" customFormat="1" ht="19.5">
      <c r="B24" s="395"/>
      <c r="C24" s="401"/>
      <c r="D24" s="401" t="s">
        <v>197</v>
      </c>
      <c r="E24" s="409" t="s">
        <v>198</v>
      </c>
      <c r="F24" s="409"/>
      <c r="G24" s="397"/>
      <c r="I24" s="426">
        <f>ROUND('TR-0802 (2)'!AA43,2)</f>
        <v>4502.05</v>
      </c>
      <c r="J24" s="398"/>
      <c r="K24" s="394"/>
    </row>
    <row r="25" spans="2:11" ht="18.75">
      <c r="B25" s="404"/>
      <c r="C25" s="405"/>
      <c r="D25" s="405"/>
      <c r="E25" s="377"/>
      <c r="F25" s="377"/>
      <c r="G25" s="407"/>
      <c r="H25" s="407"/>
      <c r="I25" s="426"/>
      <c r="J25" s="408"/>
      <c r="K25" s="377"/>
    </row>
    <row r="26" spans="2:11" s="387" customFormat="1" ht="19.5">
      <c r="B26" s="395"/>
      <c r="C26" s="401"/>
      <c r="D26" s="401" t="s">
        <v>199</v>
      </c>
      <c r="E26" s="409" t="s">
        <v>200</v>
      </c>
      <c r="F26" s="409"/>
      <c r="G26" s="397"/>
      <c r="H26" s="397"/>
      <c r="I26" s="426">
        <f>ROUND('SA-0802'!T43,2)</f>
        <v>1637.92</v>
      </c>
      <c r="J26" s="398"/>
      <c r="K26" s="394"/>
    </row>
    <row r="27" spans="2:11" s="387" customFormat="1" ht="19.5">
      <c r="B27" s="395"/>
      <c r="C27" s="396"/>
      <c r="D27" s="396"/>
      <c r="E27" s="409"/>
      <c r="F27" s="409"/>
      <c r="G27" s="397"/>
      <c r="H27" s="397"/>
      <c r="I27" s="403"/>
      <c r="J27" s="398"/>
      <c r="K27" s="394"/>
    </row>
    <row r="28" spans="2:11" s="387" customFormat="1" ht="19.5">
      <c r="B28" s="395"/>
      <c r="C28" s="396" t="s">
        <v>213</v>
      </c>
      <c r="D28" s="402" t="s">
        <v>511</v>
      </c>
      <c r="E28" s="409"/>
      <c r="F28" s="409"/>
      <c r="G28" s="397"/>
      <c r="H28" s="397"/>
      <c r="I28" s="403"/>
      <c r="J28" s="398"/>
      <c r="K28" s="394"/>
    </row>
    <row r="29" spans="2:11" s="387" customFormat="1" ht="19.5">
      <c r="B29" s="395"/>
      <c r="C29" s="396"/>
      <c r="D29" s="396"/>
      <c r="E29" s="409"/>
      <c r="F29" s="409"/>
      <c r="G29" s="397"/>
      <c r="H29" s="397"/>
      <c r="I29" s="403"/>
      <c r="J29" s="398"/>
      <c r="K29" s="394"/>
    </row>
    <row r="30" spans="2:11" s="387" customFormat="1" ht="19.5">
      <c r="B30" s="395"/>
      <c r="C30" s="401"/>
      <c r="D30" s="402" t="s">
        <v>512</v>
      </c>
      <c r="E30" s="394"/>
      <c r="F30" s="394"/>
      <c r="G30" s="397"/>
      <c r="H30" s="397"/>
      <c r="I30" s="403">
        <f>'RE-Res. 1_03'!AB27</f>
        <v>2.36</v>
      </c>
      <c r="J30" s="398"/>
      <c r="K30" s="394"/>
    </row>
    <row r="31" spans="2:11" s="387" customFormat="1" ht="20.25" thickBot="1">
      <c r="B31" s="395"/>
      <c r="C31" s="396"/>
      <c r="D31" s="396"/>
      <c r="E31" s="394"/>
      <c r="F31" s="394"/>
      <c r="G31" s="397"/>
      <c r="H31" s="397"/>
      <c r="I31" s="394"/>
      <c r="J31" s="398"/>
      <c r="K31" s="394"/>
    </row>
    <row r="32" spans="2:11" s="387" customFormat="1" ht="20.25" thickBot="1" thickTop="1">
      <c r="B32" s="395"/>
      <c r="C32" s="401"/>
      <c r="D32" s="401"/>
      <c r="E32" s="363"/>
      <c r="F32" s="410" t="s">
        <v>201</v>
      </c>
      <c r="G32" s="411">
        <f>ROUND(SUM(I18:I30),2)</f>
        <v>34686.98</v>
      </c>
      <c r="H32" s="363"/>
      <c r="J32" s="398"/>
      <c r="K32" s="394"/>
    </row>
    <row r="33" spans="2:11" s="387" customFormat="1" ht="9" customHeight="1" thickTop="1">
      <c r="B33" s="395"/>
      <c r="C33" s="401"/>
      <c r="D33" s="401"/>
      <c r="E33" s="363"/>
      <c r="F33" s="412"/>
      <c r="G33" s="413"/>
      <c r="H33" s="363"/>
      <c r="J33" s="398"/>
      <c r="K33" s="394"/>
    </row>
    <row r="34" spans="2:11" s="387" customFormat="1" ht="18.75">
      <c r="B34" s="395"/>
      <c r="C34" s="414" t="s">
        <v>214</v>
      </c>
      <c r="D34" s="401"/>
      <c r="E34" s="363"/>
      <c r="F34" s="412"/>
      <c r="G34" s="413"/>
      <c r="H34" s="363"/>
      <c r="J34" s="398"/>
      <c r="K34" s="394"/>
    </row>
    <row r="35" spans="2:11" s="380" customFormat="1" ht="9" customHeight="1" thickBot="1">
      <c r="B35" s="415"/>
      <c r="C35" s="416"/>
      <c r="D35" s="416"/>
      <c r="E35" s="416"/>
      <c r="F35" s="416"/>
      <c r="G35" s="416"/>
      <c r="H35" s="416"/>
      <c r="I35" s="416"/>
      <c r="J35" s="417"/>
      <c r="K35" s="382"/>
    </row>
    <row r="36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3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8"/>
  <sheetViews>
    <sheetView zoomScale="60" zoomScaleNormal="60" workbookViewId="0" topLeftCell="A1">
      <selection activeCell="D31" sqref="D31"/>
    </sheetView>
  </sheetViews>
  <sheetFormatPr defaultColWidth="11.421875" defaultRowHeight="12.75"/>
  <cols>
    <col min="1" max="2" width="15.7109375" style="438" customWidth="1"/>
    <col min="3" max="3" width="7.7109375" style="438" customWidth="1"/>
    <col min="4" max="4" width="17.140625" style="438" customWidth="1"/>
    <col min="5" max="5" width="55.57421875" style="438" bestFit="1" customWidth="1"/>
    <col min="6" max="6" width="13.140625" style="438" customWidth="1"/>
    <col min="7" max="8" width="10.7109375" style="438" customWidth="1"/>
    <col min="9" max="22" width="12.7109375" style="438" customWidth="1"/>
    <col min="23" max="16384" width="11.421875" style="438" customWidth="1"/>
  </cols>
  <sheetData>
    <row r="1" ht="36" customHeight="1">
      <c r="V1" s="439"/>
    </row>
    <row r="2" spans="2:22" s="440" customFormat="1" ht="31.5" customHeight="1">
      <c r="B2" s="441" t="str">
        <f>+'TOT-0802'!B2</f>
        <v>ANEXO III al Memorándum D.T.E.E. N°  384/2010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</row>
    <row r="3" spans="1:22" s="444" customFormat="1" ht="11.25">
      <c r="A3" s="442" t="s">
        <v>130</v>
      </c>
      <c r="B3" s="443"/>
      <c r="V3" s="445"/>
    </row>
    <row r="4" spans="1:22" s="444" customFormat="1" ht="11.25">
      <c r="A4" s="442" t="s">
        <v>131</v>
      </c>
      <c r="B4" s="443"/>
      <c r="V4" s="445"/>
    </row>
    <row r="5" spans="2:179" s="446" customFormat="1" ht="20.25">
      <c r="B5" s="685" t="s">
        <v>479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  <c r="EZ5" s="447"/>
      <c r="FA5" s="447"/>
      <c r="FB5" s="447"/>
      <c r="FC5" s="447"/>
      <c r="FD5" s="447"/>
      <c r="FE5" s="447"/>
      <c r="FF5" s="447"/>
      <c r="FG5" s="447"/>
      <c r="FH5" s="447"/>
      <c r="FI5" s="447"/>
      <c r="FJ5" s="447"/>
      <c r="FK5" s="447"/>
      <c r="FL5" s="447"/>
      <c r="FM5" s="447"/>
      <c r="FN5" s="447"/>
      <c r="FO5" s="447"/>
      <c r="FP5" s="447"/>
      <c r="FQ5" s="447"/>
      <c r="FR5" s="447"/>
      <c r="FS5" s="447"/>
      <c r="FT5" s="447"/>
      <c r="FU5" s="447"/>
      <c r="FV5" s="447"/>
      <c r="FW5" s="447"/>
    </row>
    <row r="6" spans="2:179" s="446" customFormat="1" ht="14.25" customHeight="1"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8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447"/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/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447"/>
      <c r="DG6" s="447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7"/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  <c r="FF6" s="447"/>
      <c r="FG6" s="447"/>
      <c r="FH6" s="447"/>
      <c r="FI6" s="447"/>
      <c r="FJ6" s="447"/>
      <c r="FK6" s="447"/>
      <c r="FL6" s="447"/>
      <c r="FM6" s="447"/>
      <c r="FN6" s="447"/>
      <c r="FO6" s="447"/>
      <c r="FP6" s="447"/>
      <c r="FQ6" s="447"/>
      <c r="FR6" s="447"/>
      <c r="FS6" s="447"/>
      <c r="FT6" s="447"/>
      <c r="FU6" s="447"/>
      <c r="FV6" s="447"/>
      <c r="FW6" s="447"/>
    </row>
    <row r="7" spans="2:179" s="449" customFormat="1" ht="18.75">
      <c r="B7" s="686" t="s">
        <v>62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  <c r="DG7" s="450"/>
      <c r="DH7" s="450"/>
      <c r="DI7" s="450"/>
      <c r="DJ7" s="450"/>
      <c r="DK7" s="450"/>
      <c r="DL7" s="450"/>
      <c r="DM7" s="450"/>
      <c r="DN7" s="450"/>
      <c r="DO7" s="450"/>
      <c r="DP7" s="450"/>
      <c r="DQ7" s="450"/>
      <c r="DR7" s="450"/>
      <c r="DS7" s="450"/>
      <c r="DT7" s="450"/>
      <c r="DU7" s="450"/>
      <c r="DV7" s="450"/>
      <c r="DW7" s="450"/>
      <c r="DX7" s="450"/>
      <c r="DY7" s="450"/>
      <c r="DZ7" s="450"/>
      <c r="EA7" s="450"/>
      <c r="EB7" s="450"/>
      <c r="EC7" s="450"/>
      <c r="ED7" s="450"/>
      <c r="EE7" s="450"/>
      <c r="EF7" s="450"/>
      <c r="EG7" s="450"/>
      <c r="EH7" s="450"/>
      <c r="EI7" s="450"/>
      <c r="EJ7" s="450"/>
      <c r="EK7" s="450"/>
      <c r="EL7" s="450"/>
      <c r="EM7" s="450"/>
      <c r="EN7" s="450"/>
      <c r="EO7" s="450"/>
      <c r="EP7" s="450"/>
      <c r="EQ7" s="450"/>
      <c r="ER7" s="450"/>
      <c r="ES7" s="450"/>
      <c r="ET7" s="450"/>
      <c r="EU7" s="450"/>
      <c r="EV7" s="450"/>
      <c r="EW7" s="450"/>
      <c r="EX7" s="450"/>
      <c r="EY7" s="450"/>
      <c r="EZ7" s="450"/>
      <c r="FA7" s="450"/>
      <c r="FB7" s="450"/>
      <c r="FC7" s="450"/>
      <c r="FD7" s="450"/>
      <c r="FE7" s="450"/>
      <c r="FF7" s="450"/>
      <c r="FG7" s="450"/>
      <c r="FH7" s="450"/>
      <c r="FI7" s="450"/>
      <c r="FJ7" s="450"/>
      <c r="FK7" s="450"/>
      <c r="FL7" s="450"/>
      <c r="FM7" s="450"/>
      <c r="FN7" s="450"/>
      <c r="FO7" s="450"/>
      <c r="FP7" s="450"/>
      <c r="FQ7" s="450"/>
      <c r="FR7" s="450"/>
      <c r="FS7" s="450"/>
      <c r="FT7" s="450"/>
      <c r="FU7" s="450"/>
      <c r="FV7" s="450"/>
      <c r="FW7" s="450"/>
    </row>
    <row r="8" spans="2:179" ht="12.75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1"/>
      <c r="FL8" s="451"/>
      <c r="FM8" s="451"/>
      <c r="FN8" s="451"/>
      <c r="FO8" s="451"/>
      <c r="FP8" s="451"/>
      <c r="FQ8" s="451"/>
      <c r="FR8" s="451"/>
      <c r="FS8" s="451"/>
      <c r="FT8" s="451"/>
      <c r="FU8" s="451"/>
      <c r="FV8" s="451"/>
      <c r="FW8" s="451"/>
    </row>
    <row r="9" spans="2:179" s="453" customFormat="1" ht="15.75">
      <c r="B9" s="687" t="s">
        <v>480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/>
      <c r="CX9" s="454"/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</row>
    <row r="10" spans="2:179" ht="13.5" thickBot="1"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2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</row>
    <row r="11" spans="2:179" ht="13.5" thickTop="1"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7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</row>
    <row r="12" spans="2:179" s="453" customFormat="1" ht="15.75">
      <c r="B12" s="682" t="s">
        <v>489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</row>
    <row r="13" spans="2:22" ht="13.5" thickBot="1">
      <c r="B13" s="458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60"/>
    </row>
    <row r="14" spans="2:22" s="461" customFormat="1" ht="33.75" customHeight="1" thickBot="1" thickTop="1">
      <c r="B14" s="462"/>
      <c r="C14" s="463"/>
      <c r="D14" s="464" t="s">
        <v>481</v>
      </c>
      <c r="E14" s="464" t="s">
        <v>63</v>
      </c>
      <c r="F14" s="465" t="s">
        <v>141</v>
      </c>
      <c r="G14" s="465" t="s">
        <v>142</v>
      </c>
      <c r="H14" s="466" t="s">
        <v>64</v>
      </c>
      <c r="I14" s="467">
        <v>39114</v>
      </c>
      <c r="J14" s="467">
        <v>39142</v>
      </c>
      <c r="K14" s="467">
        <v>39173</v>
      </c>
      <c r="L14" s="467">
        <v>39203</v>
      </c>
      <c r="M14" s="467">
        <v>39234</v>
      </c>
      <c r="N14" s="467">
        <v>39264</v>
      </c>
      <c r="O14" s="467">
        <v>39295</v>
      </c>
      <c r="P14" s="467">
        <v>39326</v>
      </c>
      <c r="Q14" s="467">
        <v>39356</v>
      </c>
      <c r="R14" s="467">
        <v>39387</v>
      </c>
      <c r="S14" s="467">
        <v>39417</v>
      </c>
      <c r="T14" s="467">
        <v>39448</v>
      </c>
      <c r="U14" s="467">
        <v>39479</v>
      </c>
      <c r="V14" s="468"/>
    </row>
    <row r="15" spans="2:22" s="469" customFormat="1" ht="19.5" customHeight="1" thickTop="1">
      <c r="B15" s="470"/>
      <c r="C15" s="471"/>
      <c r="D15" s="472"/>
      <c r="E15" s="472"/>
      <c r="F15" s="472"/>
      <c r="G15" s="472"/>
      <c r="H15" s="471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4"/>
      <c r="V15" s="475"/>
    </row>
    <row r="16" spans="2:22" s="469" customFormat="1" ht="19.5" customHeight="1">
      <c r="B16" s="470"/>
      <c r="C16" s="476">
        <f>IF('[1]BASE'!C17="","",'[1]BASE'!C17)</f>
        <v>1</v>
      </c>
      <c r="D16" s="476">
        <f>IF('[1]BASE'!D17="","",'[1]BASE'!D17)</f>
        <v>1403</v>
      </c>
      <c r="E16" s="476" t="str">
        <f>IF('[1]BASE'!E17="","",'[1]BASE'!E17)</f>
        <v>BRAGADO - HENDERSON</v>
      </c>
      <c r="F16" s="476">
        <f>IF('[1]BASE'!F17="","",'[1]BASE'!F17)</f>
        <v>220</v>
      </c>
      <c r="G16" s="477">
        <f>IF('[1]BASE'!G17="","",'[1]BASE'!G17)</f>
        <v>177</v>
      </c>
      <c r="H16" s="478"/>
      <c r="I16" s="479">
        <f>IF('[1]BASE'!DP17="","",'[1]BASE'!DP17)</f>
      </c>
      <c r="J16" s="479">
        <f>IF('[1]BASE'!DQ17="","",'[1]BASE'!DQ17)</f>
      </c>
      <c r="K16" s="479">
        <f>IF('[1]BASE'!DR17="","",'[1]BASE'!DR17)</f>
      </c>
      <c r="L16" s="479">
        <f>IF('[1]BASE'!DS17="","",'[1]BASE'!DS17)</f>
      </c>
      <c r="M16" s="479">
        <f>IF('[1]BASE'!DT17="","",'[1]BASE'!DT17)</f>
      </c>
      <c r="N16" s="479">
        <f>IF('[1]BASE'!DU17="","",'[1]BASE'!DU17)</f>
      </c>
      <c r="O16" s="479">
        <f>IF('[1]BASE'!DV17="","",'[1]BASE'!DV17)</f>
      </c>
      <c r="P16" s="479">
        <f>IF('[1]BASE'!DW17="","",'[1]BASE'!DW17)</f>
      </c>
      <c r="Q16" s="479">
        <f>IF('[1]BASE'!DX17="","",'[1]BASE'!DX17)</f>
      </c>
      <c r="R16" s="479">
        <f>IF('[1]BASE'!DY17="","",'[1]BASE'!DY17)</f>
      </c>
      <c r="S16" s="479">
        <f>IF('[1]BASE'!DZ17="","",'[1]BASE'!DZ17)</f>
      </c>
      <c r="T16" s="479">
        <f>IF('[1]BASE'!EA17="","",'[1]BASE'!EA17)</f>
      </c>
      <c r="U16" s="480"/>
      <c r="V16" s="475"/>
    </row>
    <row r="17" spans="2:22" s="469" customFormat="1" ht="19.5" customHeight="1">
      <c r="B17" s="470"/>
      <c r="C17" s="481">
        <f>IF('[1]BASE'!C18="","",'[1]BASE'!C18)</f>
        <v>2</v>
      </c>
      <c r="D17" s="481" t="str">
        <f>IF('[1]BASE'!D18="","",'[1]BASE'!D18)</f>
        <v>CE-000</v>
      </c>
      <c r="E17" s="481" t="str">
        <f>IF('[1]BASE'!E18="","",'[1]BASE'!E18)</f>
        <v>AZUL - LAS FLORES</v>
      </c>
      <c r="F17" s="481">
        <f>IF('[1]BASE'!F18="","",'[1]BASE'!F18)</f>
        <v>132</v>
      </c>
      <c r="G17" s="482">
        <f>IF('[1]BASE'!G18="","",'[1]BASE'!G18)</f>
        <v>107</v>
      </c>
      <c r="H17" s="478" t="str">
        <f>'[1]BASE'!H18</f>
        <v>C</v>
      </c>
      <c r="I17" s="479" t="str">
        <f>IF('[1]BASE'!DP18="","",'[1]BASE'!DP18)</f>
        <v>XXXX</v>
      </c>
      <c r="J17" s="479" t="str">
        <f>IF('[1]BASE'!DQ18="","",'[1]BASE'!DQ18)</f>
        <v>XXXX</v>
      </c>
      <c r="K17" s="479" t="str">
        <f>IF('[1]BASE'!DR18="","",'[1]BASE'!DR18)</f>
        <v>XXXX</v>
      </c>
      <c r="L17" s="479" t="str">
        <f>IF('[1]BASE'!DS18="","",'[1]BASE'!DS18)</f>
        <v>XXXX</v>
      </c>
      <c r="M17" s="479" t="str">
        <f>IF('[1]BASE'!DT18="","",'[1]BASE'!DT18)</f>
        <v>XXXX</v>
      </c>
      <c r="N17" s="479" t="str">
        <f>IF('[1]BASE'!DU18="","",'[1]BASE'!DU18)</f>
        <v>XXXX</v>
      </c>
      <c r="O17" s="479" t="str">
        <f>IF('[1]BASE'!DV18="","",'[1]BASE'!DV18)</f>
        <v>XXXX</v>
      </c>
      <c r="P17" s="479" t="str">
        <f>IF('[1]BASE'!DW18="","",'[1]BASE'!DW18)</f>
        <v>XXXX</v>
      </c>
      <c r="Q17" s="479" t="str">
        <f>IF('[1]BASE'!DX18="","",'[1]BASE'!DX18)</f>
        <v>XXXX</v>
      </c>
      <c r="R17" s="479" t="str">
        <f>IF('[1]BASE'!DY18="","",'[1]BASE'!DY18)</f>
        <v>XXXX</v>
      </c>
      <c r="S17" s="479" t="str">
        <f>IF('[1]BASE'!DZ18="","",'[1]BASE'!DZ18)</f>
        <v>XXXX</v>
      </c>
      <c r="T17" s="479" t="str">
        <f>IF('[1]BASE'!EA18="","",'[1]BASE'!EA18)</f>
        <v>XXXX</v>
      </c>
      <c r="U17" s="480"/>
      <c r="V17" s="475"/>
    </row>
    <row r="18" spans="2:22" s="469" customFormat="1" ht="19.5" customHeight="1">
      <c r="B18" s="470"/>
      <c r="C18" s="483">
        <f>IF('[1]BASE'!C19="","",'[1]BASE'!C19)</f>
        <v>3</v>
      </c>
      <c r="D18" s="483">
        <f>IF('[1]BASE'!D19="","",'[1]BASE'!D19)</f>
        <v>1534</v>
      </c>
      <c r="E18" s="483" t="str">
        <f>IF('[1]BASE'!E19="","",'[1]BASE'!E19)</f>
        <v>BAHIA BLANCA - NORTE II</v>
      </c>
      <c r="F18" s="483">
        <f>IF('[1]BASE'!F19="","",'[1]BASE'!F19)</f>
        <v>132</v>
      </c>
      <c r="G18" s="484">
        <f>IF('[1]BASE'!G19="","",'[1]BASE'!G19)</f>
        <v>19</v>
      </c>
      <c r="H18" s="478" t="str">
        <f>'[1]BASE'!H19</f>
        <v>C</v>
      </c>
      <c r="I18" s="479">
        <f>IF('[1]BASE'!DP19="","",'[1]BASE'!DP19)</f>
      </c>
      <c r="J18" s="479">
        <f>IF('[1]BASE'!DQ19="","",'[1]BASE'!DQ19)</f>
      </c>
      <c r="K18" s="479">
        <f>IF('[1]BASE'!DR19="","",'[1]BASE'!DR19)</f>
      </c>
      <c r="L18" s="479">
        <f>IF('[1]BASE'!DS19="","",'[1]BASE'!DS19)</f>
      </c>
      <c r="M18" s="479">
        <f>IF('[1]BASE'!DT19="","",'[1]BASE'!DT19)</f>
      </c>
      <c r="N18" s="479">
        <f>IF('[1]BASE'!DU19="","",'[1]BASE'!DU19)</f>
      </c>
      <c r="O18" s="479">
        <f>IF('[1]BASE'!DV19="","",'[1]BASE'!DV19)</f>
      </c>
      <c r="P18" s="479">
        <f>IF('[1]BASE'!DW19="","",'[1]BASE'!DW19)</f>
      </c>
      <c r="Q18" s="479">
        <f>IF('[1]BASE'!DX19="","",'[1]BASE'!DX19)</f>
      </c>
      <c r="R18" s="479">
        <f>IF('[1]BASE'!DY19="","",'[1]BASE'!DY19)</f>
      </c>
      <c r="S18" s="479">
        <f>IF('[1]BASE'!DZ19="","",'[1]BASE'!DZ19)</f>
      </c>
      <c r="T18" s="479">
        <f>IF('[1]BASE'!EA19="","",'[1]BASE'!EA19)</f>
      </c>
      <c r="U18" s="480"/>
      <c r="V18" s="475"/>
    </row>
    <row r="19" spans="2:22" s="469" customFormat="1" ht="19.5" customHeight="1">
      <c r="B19" s="470"/>
      <c r="C19" s="481">
        <f>IF('[1]BASE'!C20="","",'[1]BASE'!C20)</f>
        <v>4</v>
      </c>
      <c r="D19" s="481">
        <f>IF('[1]BASE'!D20="","",'[1]BASE'!D20)</f>
        <v>1532</v>
      </c>
      <c r="E19" s="481" t="str">
        <f>IF('[1]BASE'!E20="","",'[1]BASE'!E20)</f>
        <v>BAHIA BLANCA - P. LURO</v>
      </c>
      <c r="F19" s="481">
        <f>IF('[1]BASE'!F20="","",'[1]BASE'!F20)</f>
        <v>132</v>
      </c>
      <c r="G19" s="482">
        <f>IF('[1]BASE'!G20="","",'[1]BASE'!G20)</f>
        <v>141</v>
      </c>
      <c r="H19" s="478" t="str">
        <f>'[1]BASE'!H20</f>
        <v>B</v>
      </c>
      <c r="I19" s="479">
        <f>IF('[1]BASE'!DP20="","",'[1]BASE'!DP20)</f>
      </c>
      <c r="J19" s="479">
        <f>IF('[1]BASE'!DQ20="","",'[1]BASE'!DQ20)</f>
      </c>
      <c r="K19" s="479">
        <f>IF('[1]BASE'!DR20="","",'[1]BASE'!DR20)</f>
      </c>
      <c r="L19" s="479">
        <f>IF('[1]BASE'!DS20="","",'[1]BASE'!DS20)</f>
      </c>
      <c r="M19" s="479">
        <f>IF('[1]BASE'!DT20="","",'[1]BASE'!DT20)</f>
      </c>
      <c r="N19" s="479">
        <f>IF('[1]BASE'!DU20="","",'[1]BASE'!DU20)</f>
      </c>
      <c r="O19" s="479">
        <f>IF('[1]BASE'!DV20="","",'[1]BASE'!DV20)</f>
        <v>1</v>
      </c>
      <c r="P19" s="479">
        <f>IF('[1]BASE'!DW20="","",'[1]BASE'!DW20)</f>
      </c>
      <c r="Q19" s="479">
        <f>IF('[1]BASE'!DX20="","",'[1]BASE'!DX20)</f>
      </c>
      <c r="R19" s="479">
        <f>IF('[1]BASE'!DY20="","",'[1]BASE'!DY20)</f>
      </c>
      <c r="S19" s="479">
        <f>IF('[1]BASE'!DZ20="","",'[1]BASE'!DZ20)</f>
        <v>1</v>
      </c>
      <c r="T19" s="479">
        <f>IF('[1]BASE'!EA20="","",'[1]BASE'!EA20)</f>
      </c>
      <c r="U19" s="480"/>
      <c r="V19" s="475"/>
    </row>
    <row r="20" spans="2:22" s="469" customFormat="1" ht="19.5" customHeight="1">
      <c r="B20" s="470"/>
      <c r="C20" s="483">
        <f>IF('[1]BASE'!C21="","",'[1]BASE'!C21)</f>
        <v>5</v>
      </c>
      <c r="D20" s="483">
        <f>IF('[1]BASE'!D21="","",'[1]BASE'!D21)</f>
        <v>1535</v>
      </c>
      <c r="E20" s="483" t="str">
        <f>IF('[1]BASE'!E21="","",'[1]BASE'!E21)</f>
        <v>BAHIA BLANCA - PETROQ. BAHIA BLANCA 1</v>
      </c>
      <c r="F20" s="483">
        <f>IF('[1]BASE'!F21="","",'[1]BASE'!F21)</f>
        <v>132</v>
      </c>
      <c r="G20" s="484">
        <f>IF('[1]BASE'!G21="","",'[1]BASE'!G21)</f>
        <v>29.8</v>
      </c>
      <c r="H20" s="478" t="str">
        <f>'[1]BASE'!H21</f>
        <v>C</v>
      </c>
      <c r="I20" s="479">
        <f>IF('[1]BASE'!DP21="","",'[1]BASE'!DP21)</f>
      </c>
      <c r="J20" s="479">
        <f>IF('[1]BASE'!DQ21="","",'[1]BASE'!DQ21)</f>
      </c>
      <c r="K20" s="479">
        <f>IF('[1]BASE'!DR21="","",'[1]BASE'!DR21)</f>
      </c>
      <c r="L20" s="479">
        <f>IF('[1]BASE'!DS21="","",'[1]BASE'!DS21)</f>
      </c>
      <c r="M20" s="479">
        <f>IF('[1]BASE'!DT21="","",'[1]BASE'!DT21)</f>
      </c>
      <c r="N20" s="479">
        <f>IF('[1]BASE'!DU21="","",'[1]BASE'!DU21)</f>
      </c>
      <c r="O20" s="479">
        <f>IF('[1]BASE'!DV21="","",'[1]BASE'!DV21)</f>
      </c>
      <c r="P20" s="479">
        <f>IF('[1]BASE'!DW21="","",'[1]BASE'!DW21)</f>
      </c>
      <c r="Q20" s="479">
        <f>IF('[1]BASE'!DX21="","",'[1]BASE'!DX21)</f>
      </c>
      <c r="R20" s="479">
        <f>IF('[1]BASE'!DY21="","",'[1]BASE'!DY21)</f>
      </c>
      <c r="S20" s="479">
        <f>IF('[1]BASE'!DZ21="","",'[1]BASE'!DZ21)</f>
      </c>
      <c r="T20" s="479">
        <f>IF('[1]BASE'!EA21="","",'[1]BASE'!EA21)</f>
      </c>
      <c r="U20" s="480"/>
      <c r="V20" s="475"/>
    </row>
    <row r="21" spans="2:22" s="469" customFormat="1" ht="19.5" customHeight="1">
      <c r="B21" s="470"/>
      <c r="C21" s="481">
        <f>IF('[1]BASE'!C22="","",'[1]BASE'!C22)</f>
        <v>6</v>
      </c>
      <c r="D21" s="481">
        <f>IF('[1]BASE'!D22="","",'[1]BASE'!D22)</f>
        <v>1531</v>
      </c>
      <c r="E21" s="481" t="str">
        <f>IF('[1]BASE'!E22="","",'[1]BASE'!E22)</f>
        <v>BAHIA BLANCA - PRINGLES</v>
      </c>
      <c r="F21" s="481">
        <f>IF('[1]BASE'!F22="","",'[1]BASE'!F22)</f>
        <v>132</v>
      </c>
      <c r="G21" s="482">
        <f>IF('[1]BASE'!G22="","",'[1]BASE'!G22)</f>
        <v>109</v>
      </c>
      <c r="H21" s="478" t="str">
        <f>'[1]BASE'!H22</f>
        <v>C</v>
      </c>
      <c r="I21" s="479">
        <f>IF('[1]BASE'!DP22="","",'[1]BASE'!DP22)</f>
        <v>1</v>
      </c>
      <c r="J21" s="479">
        <f>IF('[1]BASE'!DQ22="","",'[1]BASE'!DQ22)</f>
      </c>
      <c r="K21" s="479">
        <f>IF('[1]BASE'!DR22="","",'[1]BASE'!DR22)</f>
      </c>
      <c r="L21" s="479">
        <f>IF('[1]BASE'!DS22="","",'[1]BASE'!DS22)</f>
      </c>
      <c r="M21" s="479">
        <f>IF('[1]BASE'!DT22="","",'[1]BASE'!DT22)</f>
      </c>
      <c r="N21" s="479">
        <f>IF('[1]BASE'!DU22="","",'[1]BASE'!DU22)</f>
      </c>
      <c r="O21" s="479">
        <f>IF('[1]BASE'!DV22="","",'[1]BASE'!DV22)</f>
      </c>
      <c r="P21" s="479">
        <f>IF('[1]BASE'!DW22="","",'[1]BASE'!DW22)</f>
      </c>
      <c r="Q21" s="479">
        <f>IF('[1]BASE'!DX22="","",'[1]BASE'!DX22)</f>
        <v>1</v>
      </c>
      <c r="R21" s="479">
        <f>IF('[1]BASE'!DY22="","",'[1]BASE'!DY22)</f>
      </c>
      <c r="S21" s="479">
        <f>IF('[1]BASE'!DZ22="","",'[1]BASE'!DZ22)</f>
      </c>
      <c r="T21" s="479">
        <f>IF('[1]BASE'!EA22="","",'[1]BASE'!EA22)</f>
      </c>
      <c r="U21" s="480"/>
      <c r="V21" s="475"/>
    </row>
    <row r="22" spans="2:22" s="469" customFormat="1" ht="19.5" customHeight="1">
      <c r="B22" s="470"/>
      <c r="C22" s="483">
        <f>IF('[1]BASE'!C23="","",'[1]BASE'!C23)</f>
        <v>7</v>
      </c>
      <c r="D22" s="483">
        <f>IF('[1]BASE'!D23="","",'[1]BASE'!D23)</f>
        <v>1522</v>
      </c>
      <c r="E22" s="483" t="str">
        <f>IF('[1]BASE'!E23="","",'[1]BASE'!E23)</f>
        <v>BALCARCE - MAR DEL PLATA</v>
      </c>
      <c r="F22" s="483">
        <f>IF('[1]BASE'!F23="","",'[1]BASE'!F23)</f>
        <v>132</v>
      </c>
      <c r="G22" s="484">
        <f>IF('[1]BASE'!G23="","",'[1]BASE'!G23)</f>
        <v>62.9</v>
      </c>
      <c r="H22" s="478" t="str">
        <f>'[1]BASE'!H23</f>
        <v>C</v>
      </c>
      <c r="I22" s="479">
        <f>IF('[1]BASE'!DP23="","",'[1]BASE'!DP23)</f>
        <v>1</v>
      </c>
      <c r="J22" s="479">
        <f>IF('[1]BASE'!DQ23="","",'[1]BASE'!DQ23)</f>
      </c>
      <c r="K22" s="479">
        <f>IF('[1]BASE'!DR23="","",'[1]BASE'!DR23)</f>
      </c>
      <c r="L22" s="479">
        <f>IF('[1]BASE'!DS23="","",'[1]BASE'!DS23)</f>
      </c>
      <c r="M22" s="479">
        <f>IF('[1]BASE'!DT23="","",'[1]BASE'!DT23)</f>
      </c>
      <c r="N22" s="479">
        <f>IF('[1]BASE'!DU23="","",'[1]BASE'!DU23)</f>
      </c>
      <c r="O22" s="479">
        <f>IF('[1]BASE'!DV23="","",'[1]BASE'!DV23)</f>
      </c>
      <c r="P22" s="479">
        <f>IF('[1]BASE'!DW23="","",'[1]BASE'!DW23)</f>
        <v>2</v>
      </c>
      <c r="Q22" s="479">
        <f>IF('[1]BASE'!DX23="","",'[1]BASE'!DX23)</f>
      </c>
      <c r="R22" s="479">
        <f>IF('[1]BASE'!DY23="","",'[1]BASE'!DY23)</f>
      </c>
      <c r="S22" s="479">
        <f>IF('[1]BASE'!DZ23="","",'[1]BASE'!DZ23)</f>
      </c>
      <c r="T22" s="479">
        <f>IF('[1]BASE'!EA23="","",'[1]BASE'!EA23)</f>
      </c>
      <c r="U22" s="480"/>
      <c r="V22" s="475"/>
    </row>
    <row r="23" spans="2:22" s="469" customFormat="1" ht="19.5" customHeight="1">
      <c r="B23" s="470"/>
      <c r="C23" s="481">
        <f>IF('[1]BASE'!C24="","",'[1]BASE'!C24)</f>
        <v>8</v>
      </c>
      <c r="D23" s="481">
        <f>IF('[1]BASE'!D24="","",'[1]BASE'!D24)</f>
        <v>1406</v>
      </c>
      <c r="E23" s="481" t="str">
        <f>IF('[1]BASE'!E24="","",'[1]BASE'!E24)</f>
        <v>BRAGADO - CHACABUCO</v>
      </c>
      <c r="F23" s="481">
        <f>IF('[1]BASE'!F24="","",'[1]BASE'!F24)</f>
        <v>132</v>
      </c>
      <c r="G23" s="482">
        <f>IF('[1]BASE'!G24="","",'[1]BASE'!G24)</f>
        <v>60.6</v>
      </c>
      <c r="H23" s="478" t="str">
        <f>'[1]BASE'!H24</f>
        <v>B</v>
      </c>
      <c r="I23" s="479">
        <f>IF('[1]BASE'!DP24="","",'[1]BASE'!DP24)</f>
      </c>
      <c r="J23" s="479">
        <f>IF('[1]BASE'!DQ24="","",'[1]BASE'!DQ24)</f>
      </c>
      <c r="K23" s="479">
        <f>IF('[1]BASE'!DR24="","",'[1]BASE'!DR24)</f>
      </c>
      <c r="L23" s="479">
        <f>IF('[1]BASE'!DS24="","",'[1]BASE'!DS24)</f>
      </c>
      <c r="M23" s="479">
        <f>IF('[1]BASE'!DT24="","",'[1]BASE'!DT24)</f>
      </c>
      <c r="N23" s="479">
        <f>IF('[1]BASE'!DU24="","",'[1]BASE'!DU24)</f>
      </c>
      <c r="O23" s="479">
        <f>IF('[1]BASE'!DV24="","",'[1]BASE'!DV24)</f>
      </c>
      <c r="P23" s="479">
        <f>IF('[1]BASE'!DW24="","",'[1]BASE'!DW24)</f>
      </c>
      <c r="Q23" s="479">
        <f>IF('[1]BASE'!DX24="","",'[1]BASE'!DX24)</f>
      </c>
      <c r="R23" s="479">
        <f>IF('[1]BASE'!DY24="","",'[1]BASE'!DY24)</f>
      </c>
      <c r="S23" s="479">
        <f>IF('[1]BASE'!DZ24="","",'[1]BASE'!DZ24)</f>
      </c>
      <c r="T23" s="479">
        <f>IF('[1]BASE'!EA24="","",'[1]BASE'!EA24)</f>
      </c>
      <c r="U23" s="480"/>
      <c r="V23" s="475"/>
    </row>
    <row r="24" spans="2:22" s="469" customFormat="1" ht="19.5" customHeight="1">
      <c r="B24" s="470"/>
      <c r="C24" s="483">
        <f>IF('[1]BASE'!C25="","",'[1]BASE'!C25)</f>
        <v>9</v>
      </c>
      <c r="D24" s="483">
        <f>IF('[1]BASE'!D25="","",'[1]BASE'!D25)</f>
        <v>1404</v>
      </c>
      <c r="E24" s="483" t="str">
        <f>IF('[1]BASE'!E25="","",'[1]BASE'!E25)</f>
        <v>BRAGADO - CHIVILCOY</v>
      </c>
      <c r="F24" s="483">
        <f>IF('[1]BASE'!F25="","",'[1]BASE'!F25)</f>
        <v>132</v>
      </c>
      <c r="G24" s="484">
        <f>IF('[1]BASE'!G25="","",'[1]BASE'!G25)</f>
        <v>49</v>
      </c>
      <c r="H24" s="478" t="str">
        <f>'[1]BASE'!H25</f>
        <v>B</v>
      </c>
      <c r="I24" s="479">
        <f>IF('[1]BASE'!DP25="","",'[1]BASE'!DP25)</f>
      </c>
      <c r="J24" s="479">
        <f>IF('[1]BASE'!DQ25="","",'[1]BASE'!DQ25)</f>
      </c>
      <c r="K24" s="479">
        <f>IF('[1]BASE'!DR25="","",'[1]BASE'!DR25)</f>
      </c>
      <c r="L24" s="479">
        <f>IF('[1]BASE'!DS25="","",'[1]BASE'!DS25)</f>
      </c>
      <c r="M24" s="479">
        <f>IF('[1]BASE'!DT25="","",'[1]BASE'!DT25)</f>
      </c>
      <c r="N24" s="479">
        <f>IF('[1]BASE'!DU25="","",'[1]BASE'!DU25)</f>
      </c>
      <c r="O24" s="479">
        <f>IF('[1]BASE'!DV25="","",'[1]BASE'!DV25)</f>
      </c>
      <c r="P24" s="479">
        <f>IF('[1]BASE'!DW25="","",'[1]BASE'!DW25)</f>
      </c>
      <c r="Q24" s="479">
        <f>IF('[1]BASE'!DX25="","",'[1]BASE'!DX25)</f>
      </c>
      <c r="R24" s="479">
        <f>IF('[1]BASE'!DY25="","",'[1]BASE'!DY25)</f>
      </c>
      <c r="S24" s="479">
        <f>IF('[1]BASE'!DZ25="","",'[1]BASE'!DZ25)</f>
      </c>
      <c r="T24" s="479">
        <f>IF('[1]BASE'!EA25="","",'[1]BASE'!EA25)</f>
      </c>
      <c r="U24" s="480"/>
      <c r="V24" s="475"/>
    </row>
    <row r="25" spans="2:22" s="469" customFormat="1" ht="19.5" customHeight="1">
      <c r="B25" s="470"/>
      <c r="C25" s="481">
        <f>IF('[1]BASE'!C26="","",'[1]BASE'!C26)</f>
        <v>10</v>
      </c>
      <c r="D25" s="481">
        <f>IF('[1]BASE'!D26="","",'[1]BASE'!D26)</f>
        <v>1405</v>
      </c>
      <c r="E25" s="481" t="str">
        <f>IF('[1]BASE'!E26="","",'[1]BASE'!E26)</f>
        <v>BRAGADO - SALADILLO</v>
      </c>
      <c r="F25" s="481">
        <f>IF('[1]BASE'!F26="","",'[1]BASE'!F26)</f>
        <v>132</v>
      </c>
      <c r="G25" s="482">
        <f>IF('[1]BASE'!G26="","",'[1]BASE'!G26)</f>
        <v>83.8</v>
      </c>
      <c r="H25" s="478" t="str">
        <f>'[1]BASE'!H26</f>
        <v>B</v>
      </c>
      <c r="I25" s="479">
        <f>IF('[1]BASE'!DP26="","",'[1]BASE'!DP26)</f>
      </c>
      <c r="J25" s="479">
        <f>IF('[1]BASE'!DQ26="","",'[1]BASE'!DQ26)</f>
      </c>
      <c r="K25" s="479">
        <f>IF('[1]BASE'!DR26="","",'[1]BASE'!DR26)</f>
      </c>
      <c r="L25" s="479">
        <f>IF('[1]BASE'!DS26="","",'[1]BASE'!DS26)</f>
      </c>
      <c r="M25" s="479">
        <f>IF('[1]BASE'!DT26="","",'[1]BASE'!DT26)</f>
      </c>
      <c r="N25" s="479">
        <f>IF('[1]BASE'!DU26="","",'[1]BASE'!DU26)</f>
        <v>1</v>
      </c>
      <c r="O25" s="479">
        <f>IF('[1]BASE'!DV26="","",'[1]BASE'!DV26)</f>
        <v>1</v>
      </c>
      <c r="P25" s="479">
        <f>IF('[1]BASE'!DW26="","",'[1]BASE'!DW26)</f>
      </c>
      <c r="Q25" s="479">
        <f>IF('[1]BASE'!DX26="","",'[1]BASE'!DX26)</f>
      </c>
      <c r="R25" s="479">
        <f>IF('[1]BASE'!DY26="","",'[1]BASE'!DY26)</f>
      </c>
      <c r="S25" s="479">
        <f>IF('[1]BASE'!DZ26="","",'[1]BASE'!DZ26)</f>
      </c>
      <c r="T25" s="479">
        <f>IF('[1]BASE'!EA26="","",'[1]BASE'!EA26)</f>
      </c>
      <c r="U25" s="480"/>
      <c r="V25" s="475"/>
    </row>
    <row r="26" spans="2:22" s="469" customFormat="1" ht="19.5" customHeight="1">
      <c r="B26" s="470"/>
      <c r="C26" s="483">
        <f>IF('[1]BASE'!C27="","",'[1]BASE'!C27)</f>
        <v>11</v>
      </c>
      <c r="D26" s="483">
        <f>IF('[1]BASE'!D27="","",'[1]BASE'!D27)</f>
        <v>1454</v>
      </c>
      <c r="E26" s="483" t="str">
        <f>IF('[1]BASE'!E27="","",'[1]BASE'!E27)</f>
        <v>C. AVELLANEDA - OLAVARRIA VIEJA</v>
      </c>
      <c r="F26" s="483">
        <f>IF('[1]BASE'!F27="","",'[1]BASE'!F27)</f>
        <v>132</v>
      </c>
      <c r="G26" s="484">
        <f>IF('[1]BASE'!G27="","",'[1]BASE'!G27)</f>
        <v>6.3</v>
      </c>
      <c r="H26" s="478" t="str">
        <f>'[1]BASE'!H27</f>
        <v>C</v>
      </c>
      <c r="I26" s="479">
        <f>IF('[1]BASE'!DP27="","",'[1]BASE'!DP27)</f>
      </c>
      <c r="J26" s="479">
        <f>IF('[1]BASE'!DQ27="","",'[1]BASE'!DQ27)</f>
      </c>
      <c r="K26" s="479">
        <f>IF('[1]BASE'!DR27="","",'[1]BASE'!DR27)</f>
      </c>
      <c r="L26" s="479">
        <f>IF('[1]BASE'!DS27="","",'[1]BASE'!DS27)</f>
      </c>
      <c r="M26" s="479">
        <f>IF('[1]BASE'!DT27="","",'[1]BASE'!DT27)</f>
      </c>
      <c r="N26" s="479">
        <f>IF('[1]BASE'!DU27="","",'[1]BASE'!DU27)</f>
      </c>
      <c r="O26" s="479">
        <f>IF('[1]BASE'!DV27="","",'[1]BASE'!DV27)</f>
      </c>
      <c r="P26" s="479">
        <f>IF('[1]BASE'!DW27="","",'[1]BASE'!DW27)</f>
      </c>
      <c r="Q26" s="479">
        <f>IF('[1]BASE'!DX27="","",'[1]BASE'!DX27)</f>
      </c>
      <c r="R26" s="479">
        <f>IF('[1]BASE'!DY27="","",'[1]BASE'!DY27)</f>
      </c>
      <c r="S26" s="479">
        <f>IF('[1]BASE'!DZ27="","",'[1]BASE'!DZ27)</f>
      </c>
      <c r="T26" s="479">
        <f>IF('[1]BASE'!EA27="","",'[1]BASE'!EA27)</f>
        <v>1</v>
      </c>
      <c r="U26" s="480"/>
      <c r="V26" s="475"/>
    </row>
    <row r="27" spans="2:22" s="469" customFormat="1" ht="19.5" customHeight="1">
      <c r="B27" s="470"/>
      <c r="C27" s="481">
        <f>IF('[1]BASE'!C28="","",'[1]BASE'!C28)</f>
        <v>12</v>
      </c>
      <c r="D27" s="481">
        <f>IF('[1]BASE'!D28="","",'[1]BASE'!D28)</f>
        <v>2617</v>
      </c>
      <c r="E27" s="481" t="str">
        <f>IF('[1]BASE'!E28="","",'[1]BASE'!E28)</f>
        <v>C. PATAGONES - VIEDMA</v>
      </c>
      <c r="F27" s="481">
        <f>IF('[1]BASE'!F28="","",'[1]BASE'!F28)</f>
        <v>132</v>
      </c>
      <c r="G27" s="482">
        <f>IF('[1]BASE'!G28="","",'[1]BASE'!G28)</f>
        <v>2.7</v>
      </c>
      <c r="H27" s="478" t="str">
        <f>'[1]BASE'!H28</f>
        <v>C</v>
      </c>
      <c r="I27" s="479">
        <f>IF('[1]BASE'!DP28="","",'[1]BASE'!DP28)</f>
      </c>
      <c r="J27" s="479">
        <f>IF('[1]BASE'!DQ28="","",'[1]BASE'!DQ28)</f>
        <v>1</v>
      </c>
      <c r="K27" s="479">
        <f>IF('[1]BASE'!DR28="","",'[1]BASE'!DR28)</f>
      </c>
      <c r="L27" s="479">
        <f>IF('[1]BASE'!DS28="","",'[1]BASE'!DS28)</f>
      </c>
      <c r="M27" s="479">
        <f>IF('[1]BASE'!DT28="","",'[1]BASE'!DT28)</f>
      </c>
      <c r="N27" s="479">
        <f>IF('[1]BASE'!DU28="","",'[1]BASE'!DU28)</f>
      </c>
      <c r="O27" s="479">
        <f>IF('[1]BASE'!DV28="","",'[1]BASE'!DV28)</f>
      </c>
      <c r="P27" s="479">
        <f>IF('[1]BASE'!DW28="","",'[1]BASE'!DW28)</f>
      </c>
      <c r="Q27" s="479">
        <f>IF('[1]BASE'!DX28="","",'[1]BASE'!DX28)</f>
      </c>
      <c r="R27" s="479">
        <f>IF('[1]BASE'!DY28="","",'[1]BASE'!DY28)</f>
      </c>
      <c r="S27" s="479">
        <f>IF('[1]BASE'!DZ28="","",'[1]BASE'!DZ28)</f>
      </c>
      <c r="T27" s="479">
        <f>IF('[1]BASE'!EA28="","",'[1]BASE'!EA28)</f>
      </c>
      <c r="U27" s="480"/>
      <c r="V27" s="475"/>
    </row>
    <row r="28" spans="2:22" s="469" customFormat="1" ht="19.5" customHeight="1">
      <c r="B28" s="470"/>
      <c r="C28" s="483">
        <f>IF('[1]BASE'!C29="","",'[1]BASE'!C29)</f>
        <v>13</v>
      </c>
      <c r="D28" s="483" t="str">
        <f>IF('[1]BASE'!D29="","",'[1]BASE'!D29)</f>
        <v>CE-000</v>
      </c>
      <c r="E28" s="483" t="str">
        <f>IF('[1]BASE'!E29="","",'[1]BASE'!E29)</f>
        <v>CAMPANA - NUEVA CAMPANA</v>
      </c>
      <c r="F28" s="483">
        <f>IF('[1]BASE'!F29="","",'[1]BASE'!F29)</f>
        <v>132</v>
      </c>
      <c r="G28" s="484">
        <f>IF('[1]BASE'!G29="","",'[1]BASE'!G29)</f>
        <v>6.5</v>
      </c>
      <c r="H28" s="478" t="str">
        <f>'[1]BASE'!H29</f>
        <v>C</v>
      </c>
      <c r="I28" s="479" t="str">
        <f>IF('[1]BASE'!DP29="","",'[1]BASE'!DP29)</f>
        <v>XXXX</v>
      </c>
      <c r="J28" s="479" t="str">
        <f>IF('[1]BASE'!DQ29="","",'[1]BASE'!DQ29)</f>
        <v>XXXX</v>
      </c>
      <c r="K28" s="479" t="str">
        <f>IF('[1]BASE'!DR29="","",'[1]BASE'!DR29)</f>
        <v>XXXX</v>
      </c>
      <c r="L28" s="479" t="str">
        <f>IF('[1]BASE'!DS29="","",'[1]BASE'!DS29)</f>
        <v>XXXX</v>
      </c>
      <c r="M28" s="479" t="str">
        <f>IF('[1]BASE'!DT29="","",'[1]BASE'!DT29)</f>
        <v>XXXX</v>
      </c>
      <c r="N28" s="479" t="str">
        <f>IF('[1]BASE'!DU29="","",'[1]BASE'!DU29)</f>
        <v>XXXX</v>
      </c>
      <c r="O28" s="479" t="str">
        <f>IF('[1]BASE'!DV29="","",'[1]BASE'!DV29)</f>
        <v>XXXX</v>
      </c>
      <c r="P28" s="479" t="str">
        <f>IF('[1]BASE'!DW29="","",'[1]BASE'!DW29)</f>
        <v>XXXX</v>
      </c>
      <c r="Q28" s="479" t="str">
        <f>IF('[1]BASE'!DX29="","",'[1]BASE'!DX29)</f>
        <v>XXXX</v>
      </c>
      <c r="R28" s="479" t="str">
        <f>IF('[1]BASE'!DY29="","",'[1]BASE'!DY29)</f>
        <v>XXXX</v>
      </c>
      <c r="S28" s="479" t="str">
        <f>IF('[1]BASE'!DZ29="","",'[1]BASE'!DZ29)</f>
        <v>XXXX</v>
      </c>
      <c r="T28" s="479" t="str">
        <f>IF('[1]BASE'!EA29="","",'[1]BASE'!EA29)</f>
        <v>XXXX</v>
      </c>
      <c r="U28" s="480"/>
      <c r="V28" s="475"/>
    </row>
    <row r="29" spans="2:22" s="469" customFormat="1" ht="19.5" customHeight="1">
      <c r="B29" s="470"/>
      <c r="C29" s="481">
        <f>IF('[1]BASE'!C30="","",'[1]BASE'!C30)</f>
        <v>14</v>
      </c>
      <c r="D29" s="481">
        <f>IF('[1]BASE'!D30="","",'[1]BASE'!D30)</f>
        <v>1432</v>
      </c>
      <c r="E29" s="481" t="str">
        <f>IF('[1]BASE'!E30="","",'[1]BASE'!E30)</f>
        <v>CAMPANA - SIDERCA</v>
      </c>
      <c r="F29" s="481">
        <f>IF('[1]BASE'!F30="","",'[1]BASE'!F30)</f>
        <v>132</v>
      </c>
      <c r="G29" s="482">
        <f>IF('[1]BASE'!G30="","",'[1]BASE'!G30)</f>
        <v>0.3</v>
      </c>
      <c r="H29" s="478" t="str">
        <f>'[1]BASE'!H30</f>
        <v>C</v>
      </c>
      <c r="I29" s="479">
        <f>IF('[1]BASE'!DP30="","",'[1]BASE'!DP30)</f>
      </c>
      <c r="J29" s="479">
        <f>IF('[1]BASE'!DQ30="","",'[1]BASE'!DQ30)</f>
      </c>
      <c r="K29" s="479">
        <f>IF('[1]BASE'!DR30="","",'[1]BASE'!DR30)</f>
      </c>
      <c r="L29" s="479">
        <f>IF('[1]BASE'!DS30="","",'[1]BASE'!DS30)</f>
      </c>
      <c r="M29" s="479">
        <f>IF('[1]BASE'!DT30="","",'[1]BASE'!DT30)</f>
      </c>
      <c r="N29" s="479">
        <f>IF('[1]BASE'!DU30="","",'[1]BASE'!DU30)</f>
      </c>
      <c r="O29" s="479">
        <f>IF('[1]BASE'!DV30="","",'[1]BASE'!DV30)</f>
      </c>
      <c r="P29" s="479">
        <f>IF('[1]BASE'!DW30="","",'[1]BASE'!DW30)</f>
      </c>
      <c r="Q29" s="479">
        <f>IF('[1]BASE'!DX30="","",'[1]BASE'!DX30)</f>
      </c>
      <c r="R29" s="479">
        <f>IF('[1]BASE'!DY30="","",'[1]BASE'!DY30)</f>
      </c>
      <c r="S29" s="479">
        <f>IF('[1]BASE'!DZ30="","",'[1]BASE'!DZ30)</f>
      </c>
      <c r="T29" s="479">
        <f>IF('[1]BASE'!EA30="","",'[1]BASE'!EA30)</f>
      </c>
      <c r="U29" s="480"/>
      <c r="V29" s="475"/>
    </row>
    <row r="30" spans="2:22" s="469" customFormat="1" ht="19.5" customHeight="1">
      <c r="B30" s="470"/>
      <c r="C30" s="483">
        <f>IF('[1]BASE'!C31="","",'[1]BASE'!C31)</f>
        <v>15</v>
      </c>
      <c r="D30" s="483">
        <f>IF('[1]BASE'!D31="","",'[1]BASE'!D31)</f>
        <v>1428</v>
      </c>
      <c r="E30" s="483" t="str">
        <f>IF('[1]BASE'!E31="","",'[1]BASE'!E31)</f>
        <v>CAMPANA - ZARATE</v>
      </c>
      <c r="F30" s="483">
        <f>IF('[1]BASE'!F31="","",'[1]BASE'!F31)</f>
        <v>132</v>
      </c>
      <c r="G30" s="484">
        <f>IF('[1]BASE'!G31="","",'[1]BASE'!G31)</f>
        <v>9.4</v>
      </c>
      <c r="H30" s="478" t="str">
        <f>'[1]BASE'!H31</f>
        <v>C</v>
      </c>
      <c r="I30" s="479">
        <f>IF('[1]BASE'!DP31="","",'[1]BASE'!DP31)</f>
      </c>
      <c r="J30" s="479">
        <f>IF('[1]BASE'!DQ31="","",'[1]BASE'!DQ31)</f>
      </c>
      <c r="K30" s="479">
        <f>IF('[1]BASE'!DR31="","",'[1]BASE'!DR31)</f>
      </c>
      <c r="L30" s="479">
        <f>IF('[1]BASE'!DS31="","",'[1]BASE'!DS31)</f>
      </c>
      <c r="M30" s="479">
        <f>IF('[1]BASE'!DT31="","",'[1]BASE'!DT31)</f>
      </c>
      <c r="N30" s="479">
        <f>IF('[1]BASE'!DU31="","",'[1]BASE'!DU31)</f>
      </c>
      <c r="O30" s="479">
        <f>IF('[1]BASE'!DV31="","",'[1]BASE'!DV31)</f>
      </c>
      <c r="P30" s="479">
        <f>IF('[1]BASE'!DW31="","",'[1]BASE'!DW31)</f>
      </c>
      <c r="Q30" s="479">
        <f>IF('[1]BASE'!DX31="","",'[1]BASE'!DX31)</f>
      </c>
      <c r="R30" s="479">
        <f>IF('[1]BASE'!DY31="","",'[1]BASE'!DY31)</f>
      </c>
      <c r="S30" s="479">
        <f>IF('[1]BASE'!DZ31="","",'[1]BASE'!DZ31)</f>
      </c>
      <c r="T30" s="479">
        <f>IF('[1]BASE'!EA31="","",'[1]BASE'!EA31)</f>
      </c>
      <c r="U30" s="480"/>
      <c r="V30" s="475"/>
    </row>
    <row r="31" spans="2:22" s="469" customFormat="1" ht="19.5" customHeight="1">
      <c r="B31" s="470"/>
      <c r="C31" s="481">
        <f>IF('[1]BASE'!C32="","",'[1]BASE'!C32)</f>
        <v>16</v>
      </c>
      <c r="D31" s="481">
        <f>IF('[1]BASE'!D32="","",'[1]BASE'!D32)</f>
        <v>1438</v>
      </c>
      <c r="E31" s="481" t="str">
        <f>IF('[1]BASE'!E32="","",'[1]BASE'!E32)</f>
        <v>CHASCOMUS - VERONICA</v>
      </c>
      <c r="F31" s="481">
        <f>IF('[1]BASE'!F32="","",'[1]BASE'!F32)</f>
        <v>132</v>
      </c>
      <c r="G31" s="482">
        <f>IF('[1]BASE'!G32="","",'[1]BASE'!G32)</f>
        <v>70.8</v>
      </c>
      <c r="H31" s="478" t="str">
        <f>'[1]BASE'!H32</f>
        <v>B</v>
      </c>
      <c r="I31" s="479">
        <f>IF('[1]BASE'!DP32="","",'[1]BASE'!DP32)</f>
      </c>
      <c r="J31" s="479">
        <f>IF('[1]BASE'!DQ32="","",'[1]BASE'!DQ32)</f>
      </c>
      <c r="K31" s="479">
        <f>IF('[1]BASE'!DR32="","",'[1]BASE'!DR32)</f>
      </c>
      <c r="L31" s="479">
        <f>IF('[1]BASE'!DS32="","",'[1]BASE'!DS32)</f>
      </c>
      <c r="M31" s="479">
        <f>IF('[1]BASE'!DT32="","",'[1]BASE'!DT32)</f>
        <v>1</v>
      </c>
      <c r="N31" s="479">
        <f>IF('[1]BASE'!DU32="","",'[1]BASE'!DU32)</f>
        <v>1</v>
      </c>
      <c r="O31" s="479">
        <f>IF('[1]BASE'!DV32="","",'[1]BASE'!DV32)</f>
      </c>
      <c r="P31" s="479">
        <f>IF('[1]BASE'!DW32="","",'[1]BASE'!DW32)</f>
      </c>
      <c r="Q31" s="479">
        <f>IF('[1]BASE'!DX32="","",'[1]BASE'!DX32)</f>
      </c>
      <c r="R31" s="479">
        <f>IF('[1]BASE'!DY32="","",'[1]BASE'!DY32)</f>
      </c>
      <c r="S31" s="479">
        <f>IF('[1]BASE'!DZ32="","",'[1]BASE'!DZ32)</f>
      </c>
      <c r="T31" s="479">
        <f>IF('[1]BASE'!EA32="","",'[1]BASE'!EA32)</f>
      </c>
      <c r="U31" s="480"/>
      <c r="V31" s="475"/>
    </row>
    <row r="32" spans="2:22" s="469" customFormat="1" ht="19.5" customHeight="1">
      <c r="B32" s="470"/>
      <c r="C32" s="483">
        <f>IF('[1]BASE'!C33="","",'[1]BASE'!C33)</f>
        <v>17</v>
      </c>
      <c r="D32" s="483">
        <f>IF('[1]BASE'!D33="","",'[1]BASE'!D33)</f>
        <v>1409</v>
      </c>
      <c r="E32" s="483" t="str">
        <f>IF('[1]BASE'!E33="","",'[1]BASE'!E33)</f>
        <v>CHIVILCOY - MERCEDES B.A.</v>
      </c>
      <c r="F32" s="483">
        <f>IF('[1]BASE'!F33="","",'[1]BASE'!F33)</f>
        <v>132</v>
      </c>
      <c r="G32" s="484">
        <f>IF('[1]BASE'!G33="","",'[1]BASE'!G33)</f>
        <v>69.1</v>
      </c>
      <c r="H32" s="478" t="str">
        <f>'[1]BASE'!H33</f>
        <v>C</v>
      </c>
      <c r="I32" s="479">
        <f>IF('[1]BASE'!DP33="","",'[1]BASE'!DP33)</f>
      </c>
      <c r="J32" s="479">
        <f>IF('[1]BASE'!DQ33="","",'[1]BASE'!DQ33)</f>
      </c>
      <c r="K32" s="479">
        <f>IF('[1]BASE'!DR33="","",'[1]BASE'!DR33)</f>
      </c>
      <c r="L32" s="479">
        <f>IF('[1]BASE'!DS33="","",'[1]BASE'!DS33)</f>
      </c>
      <c r="M32" s="479">
        <f>IF('[1]BASE'!DT33="","",'[1]BASE'!DT33)</f>
      </c>
      <c r="N32" s="479">
        <f>IF('[1]BASE'!DU33="","",'[1]BASE'!DU33)</f>
      </c>
      <c r="O32" s="479">
        <f>IF('[1]BASE'!DV33="","",'[1]BASE'!DV33)</f>
      </c>
      <c r="P32" s="479">
        <f>IF('[1]BASE'!DW33="","",'[1]BASE'!DW33)</f>
        <v>1</v>
      </c>
      <c r="Q32" s="479">
        <f>IF('[1]BASE'!DX33="","",'[1]BASE'!DX33)</f>
      </c>
      <c r="R32" s="479">
        <f>IF('[1]BASE'!DY33="","",'[1]BASE'!DY33)</f>
      </c>
      <c r="S32" s="479">
        <f>IF('[1]BASE'!DZ33="","",'[1]BASE'!DZ33)</f>
      </c>
      <c r="T32" s="479">
        <f>IF('[1]BASE'!EA33="","",'[1]BASE'!EA33)</f>
      </c>
      <c r="U32" s="480"/>
      <c r="V32" s="475"/>
    </row>
    <row r="33" spans="2:22" s="469" customFormat="1" ht="19.5" customHeight="1">
      <c r="B33" s="470"/>
      <c r="C33" s="481">
        <f>IF('[1]BASE'!C34="","",'[1]BASE'!C34)</f>
        <v>18</v>
      </c>
      <c r="D33" s="481">
        <f>IF('[1]BASE'!D34="","",'[1]BASE'!D34)</f>
        <v>1539</v>
      </c>
      <c r="E33" s="481" t="str">
        <f>IF('[1]BASE'!E34="","",'[1]BASE'!E34)</f>
        <v>CNEL. DORREGO - BAHIA BLANCA</v>
      </c>
      <c r="F33" s="481">
        <f>IF('[1]BASE'!F34="","",'[1]BASE'!F34)</f>
        <v>132</v>
      </c>
      <c r="G33" s="482">
        <f>IF('[1]BASE'!G34="","",'[1]BASE'!G34)</f>
        <v>77.5</v>
      </c>
      <c r="H33" s="478" t="str">
        <f>'[1]BASE'!H34</f>
        <v>C</v>
      </c>
      <c r="I33" s="479">
        <f>IF('[1]BASE'!DP34="","",'[1]BASE'!DP34)</f>
      </c>
      <c r="J33" s="479">
        <f>IF('[1]BASE'!DQ34="","",'[1]BASE'!DQ34)</f>
      </c>
      <c r="K33" s="479">
        <f>IF('[1]BASE'!DR34="","",'[1]BASE'!DR34)</f>
        <v>1</v>
      </c>
      <c r="L33" s="479">
        <f>IF('[1]BASE'!DS34="","",'[1]BASE'!DS34)</f>
      </c>
      <c r="M33" s="479">
        <f>IF('[1]BASE'!DT34="","",'[1]BASE'!DT34)</f>
      </c>
      <c r="N33" s="479">
        <f>IF('[1]BASE'!DU34="","",'[1]BASE'!DU34)</f>
      </c>
      <c r="O33" s="479">
        <f>IF('[1]BASE'!DV34="","",'[1]BASE'!DV34)</f>
        <v>1</v>
      </c>
      <c r="P33" s="479">
        <f>IF('[1]BASE'!DW34="","",'[1]BASE'!DW34)</f>
      </c>
      <c r="Q33" s="479">
        <f>IF('[1]BASE'!DX34="","",'[1]BASE'!DX34)</f>
      </c>
      <c r="R33" s="479">
        <f>IF('[1]BASE'!DY34="","",'[1]BASE'!DY34)</f>
      </c>
      <c r="S33" s="479">
        <f>IF('[1]BASE'!DZ34="","",'[1]BASE'!DZ34)</f>
      </c>
      <c r="T33" s="479">
        <f>IF('[1]BASE'!EA34="","",'[1]BASE'!EA34)</f>
      </c>
      <c r="U33" s="480"/>
      <c r="V33" s="475"/>
    </row>
    <row r="34" spans="2:22" s="469" customFormat="1" ht="19.5" customHeight="1">
      <c r="B34" s="470"/>
      <c r="C34" s="483">
        <f>IF('[1]BASE'!C35="","",'[1]BASE'!C35)</f>
        <v>19</v>
      </c>
      <c r="D34" s="483">
        <f>IF('[1]BASE'!D35="","",'[1]BASE'!D35)</f>
        <v>1538</v>
      </c>
      <c r="E34" s="483" t="str">
        <f>IF('[1]BASE'!E35="","",'[1]BASE'!E35)</f>
        <v>CNEL. DORREGO - TRES ARROYOS</v>
      </c>
      <c r="F34" s="483">
        <f>IF('[1]BASE'!F35="","",'[1]BASE'!F35)</f>
        <v>132</v>
      </c>
      <c r="G34" s="484">
        <f>IF('[1]BASE'!G35="","",'[1]BASE'!G35)</f>
        <v>99</v>
      </c>
      <c r="H34" s="478" t="str">
        <f>'[1]BASE'!H35</f>
        <v>C</v>
      </c>
      <c r="I34" s="479">
        <f>IF('[1]BASE'!DP35="","",'[1]BASE'!DP35)</f>
        <v>1</v>
      </c>
      <c r="J34" s="479">
        <f>IF('[1]BASE'!DQ35="","",'[1]BASE'!DQ35)</f>
      </c>
      <c r="K34" s="479">
        <f>IF('[1]BASE'!DR35="","",'[1]BASE'!DR35)</f>
      </c>
      <c r="L34" s="479">
        <f>IF('[1]BASE'!DS35="","",'[1]BASE'!DS35)</f>
      </c>
      <c r="M34" s="479">
        <f>IF('[1]BASE'!DT35="","",'[1]BASE'!DT35)</f>
      </c>
      <c r="N34" s="479">
        <f>IF('[1]BASE'!DU35="","",'[1]BASE'!DU35)</f>
      </c>
      <c r="O34" s="479">
        <f>IF('[1]BASE'!DV35="","",'[1]BASE'!DV35)</f>
      </c>
      <c r="P34" s="479">
        <f>IF('[1]BASE'!DW35="","",'[1]BASE'!DW35)</f>
      </c>
      <c r="Q34" s="479">
        <f>IF('[1]BASE'!DX35="","",'[1]BASE'!DX35)</f>
      </c>
      <c r="R34" s="479">
        <f>IF('[1]BASE'!DY35="","",'[1]BASE'!DY35)</f>
      </c>
      <c r="S34" s="479">
        <f>IF('[1]BASE'!DZ35="","",'[1]BASE'!DZ35)</f>
      </c>
      <c r="T34" s="479">
        <f>IF('[1]BASE'!EA35="","",'[1]BASE'!EA35)</f>
      </c>
      <c r="U34" s="480"/>
      <c r="V34" s="475"/>
    </row>
    <row r="35" spans="2:22" s="469" customFormat="1" ht="19.5" customHeight="1">
      <c r="B35" s="470"/>
      <c r="C35" s="481">
        <f>IF('[1]BASE'!C36="","",'[1]BASE'!C36)</f>
        <v>20</v>
      </c>
      <c r="D35" s="481">
        <f>IF('[1]BASE'!D36="","",'[1]BASE'!D36)</f>
        <v>1537</v>
      </c>
      <c r="E35" s="481" t="str">
        <f>IF('[1]BASE'!E36="","",'[1]BASE'!E36)</f>
        <v>CNEL. SUAREZ - PIGUE</v>
      </c>
      <c r="F35" s="481">
        <f>IF('[1]BASE'!F36="","",'[1]BASE'!F36)</f>
        <v>132</v>
      </c>
      <c r="G35" s="482">
        <f>IF('[1]BASE'!G36="","",'[1]BASE'!G36)</f>
        <v>47.6</v>
      </c>
      <c r="H35" s="478" t="str">
        <f>'[1]BASE'!H36</f>
        <v>C</v>
      </c>
      <c r="I35" s="479">
        <f>IF('[1]BASE'!DP36="","",'[1]BASE'!DP36)</f>
      </c>
      <c r="J35" s="479">
        <f>IF('[1]BASE'!DQ36="","",'[1]BASE'!DQ36)</f>
      </c>
      <c r="K35" s="479">
        <f>IF('[1]BASE'!DR36="","",'[1]BASE'!DR36)</f>
      </c>
      <c r="L35" s="479">
        <f>IF('[1]BASE'!DS36="","",'[1]BASE'!DS36)</f>
      </c>
      <c r="M35" s="479">
        <f>IF('[1]BASE'!DT36="","",'[1]BASE'!DT36)</f>
      </c>
      <c r="N35" s="479">
        <f>IF('[1]BASE'!DU36="","",'[1]BASE'!DU36)</f>
      </c>
      <c r="O35" s="479">
        <f>IF('[1]BASE'!DV36="","",'[1]BASE'!DV36)</f>
      </c>
      <c r="P35" s="479">
        <f>IF('[1]BASE'!DW36="","",'[1]BASE'!DW36)</f>
      </c>
      <c r="Q35" s="479">
        <f>IF('[1]BASE'!DX36="","",'[1]BASE'!DX36)</f>
      </c>
      <c r="R35" s="479">
        <f>IF('[1]BASE'!DY36="","",'[1]BASE'!DY36)</f>
      </c>
      <c r="S35" s="479">
        <f>IF('[1]BASE'!DZ36="","",'[1]BASE'!DZ36)</f>
      </c>
      <c r="T35" s="479">
        <f>IF('[1]BASE'!EA36="","",'[1]BASE'!EA36)</f>
      </c>
      <c r="U35" s="480"/>
      <c r="V35" s="475"/>
    </row>
    <row r="36" spans="2:22" s="469" customFormat="1" ht="19.5" customHeight="1">
      <c r="B36" s="470"/>
      <c r="C36" s="483">
        <f>IF('[1]BASE'!C37="","",'[1]BASE'!C37)</f>
        <v>21</v>
      </c>
      <c r="D36" s="483">
        <f>IF('[1]BASE'!D37="","",'[1]BASE'!D37)</f>
        <v>1437</v>
      </c>
      <c r="E36" s="483" t="str">
        <f>IF('[1]BASE'!E37="","",'[1]BASE'!E37)</f>
        <v>DOLORES - CHASCOMUS</v>
      </c>
      <c r="F36" s="483">
        <f>IF('[1]BASE'!F37="","",'[1]BASE'!F37)</f>
        <v>132</v>
      </c>
      <c r="G36" s="484">
        <f>IF('[1]BASE'!G37="","",'[1]BASE'!G37)</f>
        <v>87.4</v>
      </c>
      <c r="H36" s="478" t="str">
        <f>'[1]BASE'!H37</f>
        <v>C</v>
      </c>
      <c r="I36" s="479">
        <f>IF('[1]BASE'!DP37="","",'[1]BASE'!DP37)</f>
      </c>
      <c r="J36" s="479">
        <f>IF('[1]BASE'!DQ37="","",'[1]BASE'!DQ37)</f>
        <v>1</v>
      </c>
      <c r="K36" s="479">
        <f>IF('[1]BASE'!DR37="","",'[1]BASE'!DR37)</f>
      </c>
      <c r="L36" s="479">
        <f>IF('[1]BASE'!DS37="","",'[1]BASE'!DS37)</f>
      </c>
      <c r="M36" s="479">
        <f>IF('[1]BASE'!DT37="","",'[1]BASE'!DT37)</f>
      </c>
      <c r="N36" s="479">
        <f>IF('[1]BASE'!DU37="","",'[1]BASE'!DU37)</f>
        <v>1</v>
      </c>
      <c r="O36" s="479">
        <f>IF('[1]BASE'!DV37="","",'[1]BASE'!DV37)</f>
      </c>
      <c r="P36" s="479">
        <f>IF('[1]BASE'!DW37="","",'[1]BASE'!DW37)</f>
      </c>
      <c r="Q36" s="479">
        <f>IF('[1]BASE'!DX37="","",'[1]BASE'!DX37)</f>
      </c>
      <c r="R36" s="479">
        <f>IF('[1]BASE'!DY37="","",'[1]BASE'!DY37)</f>
      </c>
      <c r="S36" s="479">
        <f>IF('[1]BASE'!DZ37="","",'[1]BASE'!DZ37)</f>
      </c>
      <c r="T36" s="479">
        <f>IF('[1]BASE'!EA37="","",'[1]BASE'!EA37)</f>
      </c>
      <c r="U36" s="480"/>
      <c r="V36" s="475"/>
    </row>
    <row r="37" spans="2:22" s="469" customFormat="1" ht="19.5" customHeight="1">
      <c r="B37" s="470"/>
      <c r="C37" s="481">
        <f>IF('[1]BASE'!C38="","",'[1]BASE'!C38)</f>
        <v>22</v>
      </c>
      <c r="D37" s="485" t="str">
        <f>IF('[1]BASE'!D38="","",'[1]BASE'!D38)</f>
        <v>CE-000</v>
      </c>
      <c r="E37" s="485" t="str">
        <f>IF('[1]BASE'!E38="","",'[1]BASE'!E38)</f>
        <v>EASTMAN T - EASTMAN</v>
      </c>
      <c r="F37" s="485">
        <f>IF('[1]BASE'!F38="","",'[1]BASE'!F38)</f>
        <v>132</v>
      </c>
      <c r="G37" s="482">
        <f>IF('[1]BASE'!G38="","",'[1]BASE'!G38)</f>
        <v>6.5</v>
      </c>
      <c r="H37" s="478" t="str">
        <f>'[1]BASE'!H38</f>
        <v>C</v>
      </c>
      <c r="I37" s="479" t="str">
        <f>IF('[1]BASE'!DP38="","",'[1]BASE'!DP38)</f>
        <v>XXXX</v>
      </c>
      <c r="J37" s="479" t="str">
        <f>IF('[1]BASE'!DQ38="","",'[1]BASE'!DQ38)</f>
        <v>XXXX</v>
      </c>
      <c r="K37" s="479" t="str">
        <f>IF('[1]BASE'!DR38="","",'[1]BASE'!DR38)</f>
        <v>XXXX</v>
      </c>
      <c r="L37" s="479" t="str">
        <f>IF('[1]BASE'!DS38="","",'[1]BASE'!DS38)</f>
        <v>XXXX</v>
      </c>
      <c r="M37" s="479" t="str">
        <f>IF('[1]BASE'!DT38="","",'[1]BASE'!DT38)</f>
        <v>XXXX</v>
      </c>
      <c r="N37" s="479" t="str">
        <f>IF('[1]BASE'!DU38="","",'[1]BASE'!DU38)</f>
        <v>XXXX</v>
      </c>
      <c r="O37" s="479" t="str">
        <f>IF('[1]BASE'!DV38="","",'[1]BASE'!DV38)</f>
        <v>XXXX</v>
      </c>
      <c r="P37" s="479" t="str">
        <f>IF('[1]BASE'!DW38="","",'[1]BASE'!DW38)</f>
        <v>XXXX</v>
      </c>
      <c r="Q37" s="479" t="str">
        <f>IF('[1]BASE'!DX38="","",'[1]BASE'!DX38)</f>
        <v>XXXX</v>
      </c>
      <c r="R37" s="479" t="str">
        <f>IF('[1]BASE'!DY38="","",'[1]BASE'!DY38)</f>
        <v>XXXX</v>
      </c>
      <c r="S37" s="479" t="str">
        <f>IF('[1]BASE'!DZ38="","",'[1]BASE'!DZ38)</f>
        <v>XXXX</v>
      </c>
      <c r="T37" s="479" t="str">
        <f>IF('[1]BASE'!EA38="","",'[1]BASE'!EA38)</f>
        <v>XXXX</v>
      </c>
      <c r="U37" s="480"/>
      <c r="V37" s="475"/>
    </row>
    <row r="38" spans="2:22" s="469" customFormat="1" ht="19.5" customHeight="1">
      <c r="B38" s="470"/>
      <c r="C38" s="483">
        <f>IF('[1]BASE'!C39="","",'[1]BASE'!C39)</f>
        <v>23</v>
      </c>
      <c r="D38" s="483">
        <f>IF('[1]BASE'!D39="","",'[1]BASE'!D39)</f>
        <v>1516</v>
      </c>
      <c r="E38" s="483" t="str">
        <f>IF('[1]BASE'!E39="","",'[1]BASE'!E39)</f>
        <v>GONZALEZ CHAVEZ - NECOCHEA</v>
      </c>
      <c r="F38" s="483">
        <f>IF('[1]BASE'!F39="","",'[1]BASE'!F39)</f>
        <v>132</v>
      </c>
      <c r="G38" s="484">
        <f>IF('[1]BASE'!G39="","",'[1]BASE'!G39)</f>
        <v>134.8</v>
      </c>
      <c r="H38" s="478" t="str">
        <f>'[1]BASE'!H39</f>
        <v>A</v>
      </c>
      <c r="I38" s="479">
        <f>IF('[1]BASE'!DP39="","",'[1]BASE'!DP39)</f>
        <v>1</v>
      </c>
      <c r="J38" s="479">
        <f>IF('[1]BASE'!DQ39="","",'[1]BASE'!DQ39)</f>
      </c>
      <c r="K38" s="479">
        <f>IF('[1]BASE'!DR39="","",'[1]BASE'!DR39)</f>
      </c>
      <c r="L38" s="479">
        <f>IF('[1]BASE'!DS39="","",'[1]BASE'!DS39)</f>
      </c>
      <c r="M38" s="479">
        <f>IF('[1]BASE'!DT39="","",'[1]BASE'!DT39)</f>
      </c>
      <c r="N38" s="479">
        <f>IF('[1]BASE'!DU39="","",'[1]BASE'!DU39)</f>
        <v>1</v>
      </c>
      <c r="O38" s="479">
        <f>IF('[1]BASE'!DV39="","",'[1]BASE'!DV39)</f>
      </c>
      <c r="P38" s="479">
        <f>IF('[1]BASE'!DW39="","",'[1]BASE'!DW39)</f>
      </c>
      <c r="Q38" s="479">
        <f>IF('[1]BASE'!DX39="","",'[1]BASE'!DX39)</f>
      </c>
      <c r="R38" s="479">
        <f>IF('[1]BASE'!DY39="","",'[1]BASE'!DY39)</f>
      </c>
      <c r="S38" s="479">
        <f>IF('[1]BASE'!DZ39="","",'[1]BASE'!DZ39)</f>
        <v>1</v>
      </c>
      <c r="T38" s="479">
        <f>IF('[1]BASE'!EA39="","",'[1]BASE'!EA39)</f>
      </c>
      <c r="U38" s="480"/>
      <c r="V38" s="475"/>
    </row>
    <row r="39" spans="2:22" s="469" customFormat="1" ht="19.5" customHeight="1">
      <c r="B39" s="470"/>
      <c r="C39" s="481">
        <f>IF('[1]BASE'!C40="","",'[1]BASE'!C40)</f>
        <v>24</v>
      </c>
      <c r="D39" s="481">
        <f>IF('[1]BASE'!D40="","",'[1]BASE'!D40)</f>
        <v>1515</v>
      </c>
      <c r="E39" s="481" t="str">
        <f>IF('[1]BASE'!E40="","",'[1]BASE'!E40)</f>
        <v>GONZALEZ CHAVEZ - TRES ARROYOS</v>
      </c>
      <c r="F39" s="481">
        <f>IF('[1]BASE'!F40="","",'[1]BASE'!F40)</f>
        <v>132</v>
      </c>
      <c r="G39" s="482">
        <f>IF('[1]BASE'!G40="","",'[1]BASE'!G40)</f>
        <v>47</v>
      </c>
      <c r="H39" s="478" t="str">
        <f>'[1]BASE'!H40</f>
        <v>C</v>
      </c>
      <c r="I39" s="479">
        <f>IF('[1]BASE'!DP40="","",'[1]BASE'!DP40)</f>
        <v>1</v>
      </c>
      <c r="J39" s="479">
        <f>IF('[1]BASE'!DQ40="","",'[1]BASE'!DQ40)</f>
      </c>
      <c r="K39" s="479">
        <f>IF('[1]BASE'!DR40="","",'[1]BASE'!DR40)</f>
        <v>1</v>
      </c>
      <c r="L39" s="479">
        <f>IF('[1]BASE'!DS40="","",'[1]BASE'!DS40)</f>
      </c>
      <c r="M39" s="479">
        <f>IF('[1]BASE'!DT40="","",'[1]BASE'!DT40)</f>
      </c>
      <c r="N39" s="479">
        <f>IF('[1]BASE'!DU40="","",'[1]BASE'!DU40)</f>
      </c>
      <c r="O39" s="479">
        <f>IF('[1]BASE'!DV40="","",'[1]BASE'!DV40)</f>
      </c>
      <c r="P39" s="479">
        <f>IF('[1]BASE'!DW40="","",'[1]BASE'!DW40)</f>
      </c>
      <c r="Q39" s="479">
        <f>IF('[1]BASE'!DX40="","",'[1]BASE'!DX40)</f>
      </c>
      <c r="R39" s="479">
        <f>IF('[1]BASE'!DY40="","",'[1]BASE'!DY40)</f>
      </c>
      <c r="S39" s="479">
        <f>IF('[1]BASE'!DZ40="","",'[1]BASE'!DZ40)</f>
      </c>
      <c r="T39" s="479">
        <f>IF('[1]BASE'!EA40="","",'[1]BASE'!EA40)</f>
      </c>
      <c r="U39" s="480"/>
      <c r="V39" s="475"/>
    </row>
    <row r="40" spans="2:22" s="469" customFormat="1" ht="19.5" customHeight="1">
      <c r="B40" s="470"/>
      <c r="C40" s="483">
        <f>IF('[1]BASE'!C41="","",'[1]BASE'!C41)</f>
        <v>25</v>
      </c>
      <c r="D40" s="483">
        <f>IF('[1]BASE'!D41="","",'[1]BASE'!D41)</f>
        <v>1444</v>
      </c>
      <c r="E40" s="483" t="str">
        <f>IF('[1]BASE'!E41="","",'[1]BASE'!E41)</f>
        <v>GRAL. MADARIAGA - LAS ARMAS</v>
      </c>
      <c r="F40" s="483">
        <f>IF('[1]BASE'!F41="","",'[1]BASE'!F41)</f>
        <v>132</v>
      </c>
      <c r="G40" s="484">
        <f>IF('[1]BASE'!G41="","",'[1]BASE'!G41)</f>
        <v>64.4</v>
      </c>
      <c r="H40" s="478" t="str">
        <f>'[1]BASE'!H41</f>
        <v>C</v>
      </c>
      <c r="I40" s="479">
        <f>IF('[1]BASE'!DP41="","",'[1]BASE'!DP41)</f>
      </c>
      <c r="J40" s="479">
        <f>IF('[1]BASE'!DQ41="","",'[1]BASE'!DQ41)</f>
      </c>
      <c r="K40" s="479">
        <f>IF('[1]BASE'!DR41="","",'[1]BASE'!DR41)</f>
      </c>
      <c r="L40" s="479">
        <f>IF('[1]BASE'!DS41="","",'[1]BASE'!DS41)</f>
      </c>
      <c r="M40" s="479">
        <f>IF('[1]BASE'!DT41="","",'[1]BASE'!DT41)</f>
      </c>
      <c r="N40" s="479">
        <f>IF('[1]BASE'!DU41="","",'[1]BASE'!DU41)</f>
      </c>
      <c r="O40" s="479">
        <f>IF('[1]BASE'!DV41="","",'[1]BASE'!DV41)</f>
        <v>1</v>
      </c>
      <c r="P40" s="479">
        <f>IF('[1]BASE'!DW41="","",'[1]BASE'!DW41)</f>
      </c>
      <c r="Q40" s="479">
        <f>IF('[1]BASE'!DX41="","",'[1]BASE'!DX41)</f>
      </c>
      <c r="R40" s="479">
        <f>IF('[1]BASE'!DY41="","",'[1]BASE'!DY41)</f>
      </c>
      <c r="S40" s="479">
        <f>IF('[1]BASE'!DZ41="","",'[1]BASE'!DZ41)</f>
      </c>
      <c r="T40" s="479">
        <f>IF('[1]BASE'!EA41="","",'[1]BASE'!EA41)</f>
        <v>1</v>
      </c>
      <c r="U40" s="480"/>
      <c r="V40" s="475"/>
    </row>
    <row r="41" spans="2:22" s="469" customFormat="1" ht="19.5" customHeight="1">
      <c r="B41" s="470"/>
      <c r="C41" s="481">
        <f>IF('[1]BASE'!C42="","",'[1]BASE'!C42)</f>
        <v>26</v>
      </c>
      <c r="D41" s="481">
        <f>IF('[1]BASE'!D42="","",'[1]BASE'!D42)</f>
        <v>1401</v>
      </c>
      <c r="E41" s="481" t="str">
        <f>IF('[1]BASE'!E42="","",'[1]BASE'!E42)</f>
        <v>HENDERSON - CNEL. SUAREZ</v>
      </c>
      <c r="F41" s="481">
        <f>IF('[1]BASE'!F42="","",'[1]BASE'!F42)</f>
        <v>132</v>
      </c>
      <c r="G41" s="482">
        <f>IF('[1]BASE'!G42="","",'[1]BASE'!G42)</f>
        <v>126.9</v>
      </c>
      <c r="H41" s="478" t="str">
        <f>'[1]BASE'!H42</f>
        <v>C</v>
      </c>
      <c r="I41" s="479">
        <f>IF('[1]BASE'!DP42="","",'[1]BASE'!DP42)</f>
      </c>
      <c r="J41" s="479">
        <f>IF('[1]BASE'!DQ42="","",'[1]BASE'!DQ42)</f>
      </c>
      <c r="K41" s="479">
        <f>IF('[1]BASE'!DR42="","",'[1]BASE'!DR42)</f>
      </c>
      <c r="L41" s="479">
        <f>IF('[1]BASE'!DS42="","",'[1]BASE'!DS42)</f>
      </c>
      <c r="M41" s="479">
        <f>IF('[1]BASE'!DT42="","",'[1]BASE'!DT42)</f>
      </c>
      <c r="N41" s="479">
        <f>IF('[1]BASE'!DU42="","",'[1]BASE'!DU42)</f>
        <v>1</v>
      </c>
      <c r="O41" s="479">
        <f>IF('[1]BASE'!DV42="","",'[1]BASE'!DV42)</f>
      </c>
      <c r="P41" s="479">
        <f>IF('[1]BASE'!DW42="","",'[1]BASE'!DW42)</f>
      </c>
      <c r="Q41" s="479">
        <f>IF('[1]BASE'!DX42="","",'[1]BASE'!DX42)</f>
      </c>
      <c r="R41" s="479">
        <f>IF('[1]BASE'!DY42="","",'[1]BASE'!DY42)</f>
      </c>
      <c r="S41" s="479">
        <f>IF('[1]BASE'!DZ42="","",'[1]BASE'!DZ42)</f>
      </c>
      <c r="T41" s="479">
        <f>IF('[1]BASE'!EA42="","",'[1]BASE'!EA42)</f>
        <v>1</v>
      </c>
      <c r="U41" s="480"/>
      <c r="V41" s="475"/>
    </row>
    <row r="42" spans="2:22" s="469" customFormat="1" ht="19.5" customHeight="1">
      <c r="B42" s="470"/>
      <c r="C42" s="483">
        <f>IF('[1]BASE'!C43="","",'[1]BASE'!C43)</f>
        <v>27</v>
      </c>
      <c r="D42" s="483" t="str">
        <f>IF('[1]BASE'!D43="","",'[1]BASE'!D43)</f>
        <v>C-001</v>
      </c>
      <c r="E42" s="483" t="str">
        <f>IF('[1]BASE'!E43="","",'[1]BASE'!E43)</f>
        <v>JUNIN - IMSA - LINCOLN</v>
      </c>
      <c r="F42" s="483">
        <f>IF('[1]BASE'!F43="","",'[1]BASE'!F43)</f>
        <v>132</v>
      </c>
      <c r="G42" s="484">
        <f>IF('[1]BASE'!G43="","",'[1]BASE'!G43)</f>
        <v>70</v>
      </c>
      <c r="H42" s="478" t="str">
        <f>'[1]BASE'!H43</f>
        <v>B</v>
      </c>
      <c r="I42" s="479">
        <f>IF('[1]BASE'!DP43="","",'[1]BASE'!DP43)</f>
      </c>
      <c r="J42" s="479">
        <f>IF('[1]BASE'!DQ43="","",'[1]BASE'!DQ43)</f>
        <v>1</v>
      </c>
      <c r="K42" s="479">
        <f>IF('[1]BASE'!DR43="","",'[1]BASE'!DR43)</f>
      </c>
      <c r="L42" s="479">
        <f>IF('[1]BASE'!DS43="","",'[1]BASE'!DS43)</f>
      </c>
      <c r="M42" s="479">
        <f>IF('[1]BASE'!DT43="","",'[1]BASE'!DT43)</f>
      </c>
      <c r="N42" s="479">
        <f>IF('[1]BASE'!DU43="","",'[1]BASE'!DU43)</f>
      </c>
      <c r="O42" s="479">
        <f>IF('[1]BASE'!DV43="","",'[1]BASE'!DV43)</f>
      </c>
      <c r="P42" s="479">
        <f>IF('[1]BASE'!DW43="","",'[1]BASE'!DW43)</f>
      </c>
      <c r="Q42" s="479">
        <f>IF('[1]BASE'!DX43="","",'[1]BASE'!DX43)</f>
        <v>1</v>
      </c>
      <c r="R42" s="479">
        <f>IF('[1]BASE'!DY43="","",'[1]BASE'!DY43)</f>
      </c>
      <c r="S42" s="479">
        <f>IF('[1]BASE'!DZ43="","",'[1]BASE'!DZ43)</f>
      </c>
      <c r="T42" s="479">
        <f>IF('[1]BASE'!EA43="","",'[1]BASE'!EA43)</f>
      </c>
      <c r="U42" s="480"/>
      <c r="V42" s="475"/>
    </row>
    <row r="43" spans="2:22" s="469" customFormat="1" ht="19.5" customHeight="1">
      <c r="B43" s="470"/>
      <c r="C43" s="481">
        <f>IF('[1]BASE'!C44="","",'[1]BASE'!C44)</f>
        <v>28</v>
      </c>
      <c r="D43" s="481">
        <f>IF('[1]BASE'!D44="","",'[1]BASE'!D44)</f>
        <v>1456</v>
      </c>
      <c r="E43" s="481" t="str">
        <f>IF('[1]BASE'!E44="","",'[1]BASE'!E44)</f>
        <v>LAPRIDA - PRINGLES</v>
      </c>
      <c r="F43" s="481">
        <f>IF('[1]BASE'!F44="","",'[1]BASE'!F44)</f>
        <v>132</v>
      </c>
      <c r="G43" s="482">
        <f>IF('[1]BASE'!G44="","",'[1]BASE'!G44)</f>
        <v>71.5</v>
      </c>
      <c r="H43" s="478" t="str">
        <f>'[1]BASE'!H44</f>
        <v>C</v>
      </c>
      <c r="I43" s="479">
        <f>IF('[1]BASE'!DP44="","",'[1]BASE'!DP44)</f>
      </c>
      <c r="J43" s="479">
        <f>IF('[1]BASE'!DQ44="","",'[1]BASE'!DQ44)</f>
      </c>
      <c r="K43" s="479">
        <f>IF('[1]BASE'!DR44="","",'[1]BASE'!DR44)</f>
      </c>
      <c r="L43" s="479">
        <f>IF('[1]BASE'!DS44="","",'[1]BASE'!DS44)</f>
      </c>
      <c r="M43" s="479">
        <f>IF('[1]BASE'!DT44="","",'[1]BASE'!DT44)</f>
      </c>
      <c r="N43" s="479">
        <f>IF('[1]BASE'!DU44="","",'[1]BASE'!DU44)</f>
      </c>
      <c r="O43" s="479">
        <f>IF('[1]BASE'!DV44="","",'[1]BASE'!DV44)</f>
      </c>
      <c r="P43" s="479">
        <f>IF('[1]BASE'!DW44="","",'[1]BASE'!DW44)</f>
      </c>
      <c r="Q43" s="479">
        <f>IF('[1]BASE'!DX44="","",'[1]BASE'!DX44)</f>
      </c>
      <c r="R43" s="479">
        <f>IF('[1]BASE'!DY44="","",'[1]BASE'!DY44)</f>
      </c>
      <c r="S43" s="479">
        <f>IF('[1]BASE'!DZ44="","",'[1]BASE'!DZ44)</f>
      </c>
      <c r="T43" s="479">
        <f>IF('[1]BASE'!EA44="","",'[1]BASE'!EA44)</f>
      </c>
      <c r="U43" s="480"/>
      <c r="V43" s="475"/>
    </row>
    <row r="44" spans="2:22" s="469" customFormat="1" ht="19.5" customHeight="1">
      <c r="B44" s="470"/>
      <c r="C44" s="483">
        <f>IF('[1]BASE'!C45="","",'[1]BASE'!C45)</f>
        <v>29</v>
      </c>
      <c r="D44" s="483">
        <f>IF('[1]BASE'!D45="","",'[1]BASE'!D45)</f>
        <v>1520</v>
      </c>
      <c r="E44" s="483" t="str">
        <f>IF('[1]BASE'!E45="","",'[1]BASE'!E45)</f>
        <v>LAS ARMAS - DOLORES</v>
      </c>
      <c r="F44" s="483">
        <f>IF('[1]BASE'!F45="","",'[1]BASE'!F45)</f>
        <v>132</v>
      </c>
      <c r="G44" s="484">
        <f>IF('[1]BASE'!G45="","",'[1]BASE'!G45)</f>
        <v>88.2</v>
      </c>
      <c r="H44" s="478" t="str">
        <f>'[1]BASE'!H45</f>
        <v>C</v>
      </c>
      <c r="I44" s="479">
        <f>IF('[1]BASE'!DP45="","",'[1]BASE'!DP45)</f>
      </c>
      <c r="J44" s="479">
        <f>IF('[1]BASE'!DQ45="","",'[1]BASE'!DQ45)</f>
      </c>
      <c r="K44" s="479">
        <f>IF('[1]BASE'!DR45="","",'[1]BASE'!DR45)</f>
        <v>1</v>
      </c>
      <c r="L44" s="479">
        <f>IF('[1]BASE'!DS45="","",'[1]BASE'!DS45)</f>
      </c>
      <c r="M44" s="479">
        <f>IF('[1]BASE'!DT45="","",'[1]BASE'!DT45)</f>
      </c>
      <c r="N44" s="479">
        <f>IF('[1]BASE'!DU45="","",'[1]BASE'!DU45)</f>
      </c>
      <c r="O44" s="479">
        <f>IF('[1]BASE'!DV45="","",'[1]BASE'!DV45)</f>
      </c>
      <c r="P44" s="479">
        <f>IF('[1]BASE'!DW45="","",'[1]BASE'!DW45)</f>
      </c>
      <c r="Q44" s="479">
        <f>IF('[1]BASE'!DX45="","",'[1]BASE'!DX45)</f>
      </c>
      <c r="R44" s="479">
        <f>IF('[1]BASE'!DY45="","",'[1]BASE'!DY45)</f>
      </c>
      <c r="S44" s="479">
        <f>IF('[1]BASE'!DZ45="","",'[1]BASE'!DZ45)</f>
      </c>
      <c r="T44" s="479">
        <f>IF('[1]BASE'!EA45="","",'[1]BASE'!EA45)</f>
      </c>
      <c r="U44" s="480"/>
      <c r="V44" s="475"/>
    </row>
    <row r="45" spans="2:22" s="469" customFormat="1" ht="19.5" customHeight="1">
      <c r="B45" s="470"/>
      <c r="C45" s="481">
        <f>IF('[1]BASE'!C46="","",'[1]BASE'!C46)</f>
        <v>30</v>
      </c>
      <c r="D45" s="481">
        <f>IF('[1]BASE'!D46="","",'[1]BASE'!D46)</f>
        <v>1521</v>
      </c>
      <c r="E45" s="481" t="str">
        <f>IF('[1]BASE'!E46="","",'[1]BASE'!E46)</f>
        <v>LAS ARMAS - TANDIL</v>
      </c>
      <c r="F45" s="481">
        <f>IF('[1]BASE'!F46="","",'[1]BASE'!F46)</f>
        <v>132</v>
      </c>
      <c r="G45" s="482">
        <f>IF('[1]BASE'!G46="","",'[1]BASE'!G46)</f>
        <v>122.2</v>
      </c>
      <c r="H45" s="478" t="str">
        <f>'[1]BASE'!H46</f>
        <v>C</v>
      </c>
      <c r="I45" s="479">
        <f>IF('[1]BASE'!DP46="","",'[1]BASE'!DP46)</f>
      </c>
      <c r="J45" s="479">
        <f>IF('[1]BASE'!DQ46="","",'[1]BASE'!DQ46)</f>
      </c>
      <c r="K45" s="479">
        <f>IF('[1]BASE'!DR46="","",'[1]BASE'!DR46)</f>
      </c>
      <c r="L45" s="479">
        <f>IF('[1]BASE'!DS46="","",'[1]BASE'!DS46)</f>
        <v>1</v>
      </c>
      <c r="M45" s="479">
        <f>IF('[1]BASE'!DT46="","",'[1]BASE'!DT46)</f>
      </c>
      <c r="N45" s="479">
        <f>IF('[1]BASE'!DU46="","",'[1]BASE'!DU46)</f>
        <v>1</v>
      </c>
      <c r="O45" s="479">
        <f>IF('[1]BASE'!DV46="","",'[1]BASE'!DV46)</f>
      </c>
      <c r="P45" s="479">
        <f>IF('[1]BASE'!DW46="","",'[1]BASE'!DW46)</f>
      </c>
      <c r="Q45" s="479">
        <f>IF('[1]BASE'!DX46="","",'[1]BASE'!DX46)</f>
      </c>
      <c r="R45" s="479">
        <f>IF('[1]BASE'!DY46="","",'[1]BASE'!DY46)</f>
      </c>
      <c r="S45" s="479">
        <f>IF('[1]BASE'!DZ46="","",'[1]BASE'!DZ46)</f>
      </c>
      <c r="T45" s="479">
        <f>IF('[1]BASE'!EA46="","",'[1]BASE'!EA46)</f>
      </c>
      <c r="U45" s="480"/>
      <c r="V45" s="475"/>
    </row>
    <row r="46" spans="2:22" s="469" customFormat="1" ht="19.5" customHeight="1">
      <c r="B46" s="470"/>
      <c r="C46" s="483">
        <f>IF('[1]BASE'!C47="","",'[1]BASE'!C47)</f>
        <v>31</v>
      </c>
      <c r="D46" s="483" t="str">
        <f>IF('[1]BASE'!D47="","",'[1]BASE'!D47)</f>
        <v>CE-000</v>
      </c>
      <c r="E46" s="483" t="str">
        <f>IF('[1]BASE'!E47="","",'[1]BASE'!E47)</f>
        <v>LAS FLORES - MONTE</v>
      </c>
      <c r="F46" s="483">
        <f>IF('[1]BASE'!F47="","",'[1]BASE'!F47)</f>
        <v>132</v>
      </c>
      <c r="G46" s="484">
        <f>IF('[1]BASE'!G47="","",'[1]BASE'!G47)</f>
        <v>86.8</v>
      </c>
      <c r="H46" s="478" t="str">
        <f>'[1]BASE'!H47</f>
        <v>C</v>
      </c>
      <c r="I46" s="479" t="str">
        <f>IF('[1]BASE'!DP47="","",'[1]BASE'!DP47)</f>
        <v>XXXX</v>
      </c>
      <c r="J46" s="479" t="str">
        <f>IF('[1]BASE'!DQ47="","",'[1]BASE'!DQ47)</f>
        <v>XXXX</v>
      </c>
      <c r="K46" s="479" t="str">
        <f>IF('[1]BASE'!DR47="","",'[1]BASE'!DR47)</f>
        <v>XXXX</v>
      </c>
      <c r="L46" s="479" t="str">
        <f>IF('[1]BASE'!DS47="","",'[1]BASE'!DS47)</f>
        <v>XXXX</v>
      </c>
      <c r="M46" s="479" t="str">
        <f>IF('[1]BASE'!DT47="","",'[1]BASE'!DT47)</f>
        <v>XXXX</v>
      </c>
      <c r="N46" s="479" t="str">
        <f>IF('[1]BASE'!DU47="","",'[1]BASE'!DU47)</f>
        <v>XXXX</v>
      </c>
      <c r="O46" s="479" t="str">
        <f>IF('[1]BASE'!DV47="","",'[1]BASE'!DV47)</f>
        <v>XXXX</v>
      </c>
      <c r="P46" s="479" t="str">
        <f>IF('[1]BASE'!DW47="","",'[1]BASE'!DW47)</f>
        <v>XXXX</v>
      </c>
      <c r="Q46" s="479" t="str">
        <f>IF('[1]BASE'!DX47="","",'[1]BASE'!DX47)</f>
        <v>XXXX</v>
      </c>
      <c r="R46" s="479" t="str">
        <f>IF('[1]BASE'!DY47="","",'[1]BASE'!DY47)</f>
        <v>XXXX</v>
      </c>
      <c r="S46" s="479" t="str">
        <f>IF('[1]BASE'!DZ47="","",'[1]BASE'!DZ47)</f>
        <v>XXXX</v>
      </c>
      <c r="T46" s="479" t="str">
        <f>IF('[1]BASE'!EA47="","",'[1]BASE'!EA47)</f>
        <v>XXXX</v>
      </c>
      <c r="U46" s="480"/>
      <c r="V46" s="475"/>
    </row>
    <row r="47" spans="2:22" s="469" customFormat="1" ht="19.5" customHeight="1">
      <c r="B47" s="470"/>
      <c r="C47" s="481">
        <f>IF('[1]BASE'!C48="","",'[1]BASE'!C48)</f>
        <v>32</v>
      </c>
      <c r="D47" s="481">
        <f>IF('[1]BASE'!D48="","",'[1]BASE'!D48)</f>
        <v>1416</v>
      </c>
      <c r="E47" s="481" t="str">
        <f>IF('[1]BASE'!E48="","",'[1]BASE'!E48)</f>
        <v>LINCOLN - BRAGADO</v>
      </c>
      <c r="F47" s="481">
        <f>IF('[1]BASE'!F48="","",'[1]BASE'!F48)</f>
        <v>132</v>
      </c>
      <c r="G47" s="482">
        <f>IF('[1]BASE'!G48="","",'[1]BASE'!G48)</f>
        <v>109.4</v>
      </c>
      <c r="H47" s="478" t="str">
        <f>'[1]BASE'!H48</f>
        <v>C</v>
      </c>
      <c r="I47" s="479">
        <f>IF('[1]BASE'!DP48="","",'[1]BASE'!DP48)</f>
      </c>
      <c r="J47" s="479">
        <f>IF('[1]BASE'!DQ48="","",'[1]BASE'!DQ48)</f>
      </c>
      <c r="K47" s="479">
        <f>IF('[1]BASE'!DR48="","",'[1]BASE'!DR48)</f>
      </c>
      <c r="L47" s="479">
        <f>IF('[1]BASE'!DS48="","",'[1]BASE'!DS48)</f>
        <v>1</v>
      </c>
      <c r="M47" s="479">
        <f>IF('[1]BASE'!DT48="","",'[1]BASE'!DT48)</f>
      </c>
      <c r="N47" s="479">
        <f>IF('[1]BASE'!DU48="","",'[1]BASE'!DU48)</f>
      </c>
      <c r="O47" s="479">
        <f>IF('[1]BASE'!DV48="","",'[1]BASE'!DV48)</f>
      </c>
      <c r="P47" s="479">
        <f>IF('[1]BASE'!DW48="","",'[1]BASE'!DW48)</f>
      </c>
      <c r="Q47" s="479">
        <f>IF('[1]BASE'!DX48="","",'[1]BASE'!DX48)</f>
      </c>
      <c r="R47" s="479">
        <f>IF('[1]BASE'!DY48="","",'[1]BASE'!DY48)</f>
      </c>
      <c r="S47" s="479">
        <f>IF('[1]BASE'!DZ48="","",'[1]BASE'!DZ48)</f>
      </c>
      <c r="T47" s="479">
        <f>IF('[1]BASE'!EA48="","",'[1]BASE'!EA48)</f>
      </c>
      <c r="U47" s="480"/>
      <c r="V47" s="475"/>
    </row>
    <row r="48" spans="2:22" s="469" customFormat="1" ht="19.5" customHeight="1">
      <c r="B48" s="470"/>
      <c r="C48" s="483">
        <f>IF('[1]BASE'!C49="","",'[1]BASE'!C49)</f>
        <v>33</v>
      </c>
      <c r="D48" s="483">
        <f>IF('[1]BASE'!D49="","",'[1]BASE'!D49)</f>
        <v>1453</v>
      </c>
      <c r="E48" s="483" t="str">
        <f>IF('[1]BASE'!E49="","",'[1]BASE'!E49)</f>
        <v>LOMA NEGRA - C. AVELLANEDA</v>
      </c>
      <c r="F48" s="483">
        <f>IF('[1]BASE'!F49="","",'[1]BASE'!F49)</f>
        <v>132</v>
      </c>
      <c r="G48" s="484">
        <f>IF('[1]BASE'!G49="","",'[1]BASE'!G49)</f>
        <v>5.3</v>
      </c>
      <c r="H48" s="478" t="str">
        <f>'[1]BASE'!H49</f>
        <v>C</v>
      </c>
      <c r="I48" s="479">
        <f>IF('[1]BASE'!DP49="","",'[1]BASE'!DP49)</f>
      </c>
      <c r="J48" s="479">
        <f>IF('[1]BASE'!DQ49="","",'[1]BASE'!DQ49)</f>
      </c>
      <c r="K48" s="479">
        <f>IF('[1]BASE'!DR49="","",'[1]BASE'!DR49)</f>
      </c>
      <c r="L48" s="479">
        <f>IF('[1]BASE'!DS49="","",'[1]BASE'!DS49)</f>
      </c>
      <c r="M48" s="479">
        <f>IF('[1]BASE'!DT49="","",'[1]BASE'!DT49)</f>
      </c>
      <c r="N48" s="479">
        <f>IF('[1]BASE'!DU49="","",'[1]BASE'!DU49)</f>
      </c>
      <c r="O48" s="479">
        <f>IF('[1]BASE'!DV49="","",'[1]BASE'!DV49)</f>
      </c>
      <c r="P48" s="479">
        <f>IF('[1]BASE'!DW49="","",'[1]BASE'!DW49)</f>
      </c>
      <c r="Q48" s="479">
        <f>IF('[1]BASE'!DX49="","",'[1]BASE'!DX49)</f>
        <v>1</v>
      </c>
      <c r="R48" s="479">
        <f>IF('[1]BASE'!DY49="","",'[1]BASE'!DY49)</f>
      </c>
      <c r="S48" s="479">
        <f>IF('[1]BASE'!DZ49="","",'[1]BASE'!DZ49)</f>
      </c>
      <c r="T48" s="479">
        <f>IF('[1]BASE'!EA49="","",'[1]BASE'!EA49)</f>
        <v>1</v>
      </c>
      <c r="U48" s="480"/>
      <c r="V48" s="475"/>
    </row>
    <row r="49" spans="2:22" s="469" customFormat="1" ht="19.5" customHeight="1">
      <c r="B49" s="470"/>
      <c r="C49" s="481">
        <f>IF('[1]BASE'!C50="","",'[1]BASE'!C50)</f>
        <v>34</v>
      </c>
      <c r="D49" s="481">
        <f>IF('[1]BASE'!D50="","",'[1]BASE'!D50)</f>
        <v>1452</v>
      </c>
      <c r="E49" s="481" t="str">
        <f>IF('[1]BASE'!E50="","",'[1]BASE'!E50)</f>
        <v>LOMA NEGRA - OLAVARRIA</v>
      </c>
      <c r="F49" s="481">
        <f>IF('[1]BASE'!F50="","",'[1]BASE'!F50)</f>
        <v>132</v>
      </c>
      <c r="G49" s="482">
        <f>IF('[1]BASE'!G50="","",'[1]BASE'!G50)</f>
        <v>41.7</v>
      </c>
      <c r="H49" s="478" t="str">
        <f>'[1]BASE'!H50</f>
        <v>C</v>
      </c>
      <c r="I49" s="479">
        <f>IF('[1]BASE'!DP50="","",'[1]BASE'!DP50)</f>
        <v>1</v>
      </c>
      <c r="J49" s="479">
        <f>IF('[1]BASE'!DQ50="","",'[1]BASE'!DQ50)</f>
      </c>
      <c r="K49" s="479">
        <f>IF('[1]BASE'!DR50="","",'[1]BASE'!DR50)</f>
      </c>
      <c r="L49" s="479">
        <f>IF('[1]BASE'!DS50="","",'[1]BASE'!DS50)</f>
      </c>
      <c r="M49" s="479">
        <f>IF('[1]BASE'!DT50="","",'[1]BASE'!DT50)</f>
      </c>
      <c r="N49" s="479">
        <f>IF('[1]BASE'!DU50="","",'[1]BASE'!DU50)</f>
        <v>1</v>
      </c>
      <c r="O49" s="479">
        <f>IF('[1]BASE'!DV50="","",'[1]BASE'!DV50)</f>
      </c>
      <c r="P49" s="479">
        <f>IF('[1]BASE'!DW50="","",'[1]BASE'!DW50)</f>
      </c>
      <c r="Q49" s="479">
        <f>IF('[1]BASE'!DX50="","",'[1]BASE'!DX50)</f>
        <v>1</v>
      </c>
      <c r="R49" s="479">
        <f>IF('[1]BASE'!DY50="","",'[1]BASE'!DY50)</f>
        <v>1</v>
      </c>
      <c r="S49" s="479">
        <f>IF('[1]BASE'!DZ50="","",'[1]BASE'!DZ50)</f>
        <v>1</v>
      </c>
      <c r="T49" s="479">
        <f>IF('[1]BASE'!EA50="","",'[1]BASE'!EA50)</f>
        <v>1</v>
      </c>
      <c r="U49" s="480"/>
      <c r="V49" s="475"/>
    </row>
    <row r="50" spans="2:22" s="469" customFormat="1" ht="19.5" customHeight="1">
      <c r="B50" s="470"/>
      <c r="C50" s="483">
        <f>IF('[1]BASE'!C51="","",'[1]BASE'!C51)</f>
        <v>35</v>
      </c>
      <c r="D50" s="483">
        <f>IF('[1]BASE'!D51="","",'[1]BASE'!D51)</f>
        <v>2620</v>
      </c>
      <c r="E50" s="483" t="str">
        <f>IF('[1]BASE'!E51="","",'[1]BASE'!E51)</f>
        <v>LUJAN - MORÓN 1</v>
      </c>
      <c r="F50" s="483">
        <f>IF('[1]BASE'!F51="","",'[1]BASE'!F51)</f>
        <v>132</v>
      </c>
      <c r="G50" s="484">
        <f>IF('[1]BASE'!G51="","",'[1]BASE'!G51)</f>
        <v>43</v>
      </c>
      <c r="H50" s="478" t="str">
        <f>'[1]BASE'!H51</f>
        <v>A</v>
      </c>
      <c r="I50" s="479">
        <f>IF('[1]BASE'!DP51="","",'[1]BASE'!DP51)</f>
      </c>
      <c r="J50" s="479">
        <f>IF('[1]BASE'!DQ51="","",'[1]BASE'!DQ51)</f>
      </c>
      <c r="K50" s="479">
        <f>IF('[1]BASE'!DR51="","",'[1]BASE'!DR51)</f>
      </c>
      <c r="L50" s="479">
        <f>IF('[1]BASE'!DS51="","",'[1]BASE'!DS51)</f>
      </c>
      <c r="M50" s="479">
        <f>IF('[1]BASE'!DT51="","",'[1]BASE'!DT51)</f>
      </c>
      <c r="N50" s="479">
        <f>IF('[1]BASE'!DU51="","",'[1]BASE'!DU51)</f>
      </c>
      <c r="O50" s="479">
        <f>IF('[1]BASE'!DV51="","",'[1]BASE'!DV51)</f>
      </c>
      <c r="P50" s="479">
        <f>IF('[1]BASE'!DW51="","",'[1]BASE'!DW51)</f>
      </c>
      <c r="Q50" s="479">
        <f>IF('[1]BASE'!DX51="","",'[1]BASE'!DX51)</f>
      </c>
      <c r="R50" s="479">
        <f>IF('[1]BASE'!DY51="","",'[1]BASE'!DY51)</f>
      </c>
      <c r="S50" s="479">
        <f>IF('[1]BASE'!DZ51="","",'[1]BASE'!DZ51)</f>
      </c>
      <c r="T50" s="479">
        <f>IF('[1]BASE'!EA51="","",'[1]BASE'!EA51)</f>
      </c>
      <c r="U50" s="480"/>
      <c r="V50" s="475"/>
    </row>
    <row r="51" spans="2:22" s="469" customFormat="1" ht="19.5" customHeight="1">
      <c r="B51" s="470"/>
      <c r="C51" s="481">
        <f>IF('[1]BASE'!C52="","",'[1]BASE'!C52)</f>
        <v>36</v>
      </c>
      <c r="D51" s="481">
        <f>IF('[1]BASE'!D52="","",'[1]BASE'!D52)</f>
        <v>2621</v>
      </c>
      <c r="E51" s="481" t="str">
        <f>IF('[1]BASE'!E52="","",'[1]BASE'!E52)</f>
        <v>LUJAN - MORÓN 2</v>
      </c>
      <c r="F51" s="481">
        <f>IF('[1]BASE'!F52="","",'[1]BASE'!F52)</f>
        <v>132</v>
      </c>
      <c r="G51" s="482">
        <f>IF('[1]BASE'!G52="","",'[1]BASE'!G52)</f>
        <v>43</v>
      </c>
      <c r="H51" s="478" t="str">
        <f>'[1]BASE'!H52</f>
        <v>A</v>
      </c>
      <c r="I51" s="479">
        <f>IF('[1]BASE'!DP52="","",'[1]BASE'!DP52)</f>
      </c>
      <c r="J51" s="479">
        <f>IF('[1]BASE'!DQ52="","",'[1]BASE'!DQ52)</f>
      </c>
      <c r="K51" s="479">
        <f>IF('[1]BASE'!DR52="","",'[1]BASE'!DR52)</f>
      </c>
      <c r="L51" s="479">
        <f>IF('[1]BASE'!DS52="","",'[1]BASE'!DS52)</f>
      </c>
      <c r="M51" s="479">
        <f>IF('[1]BASE'!DT52="","",'[1]BASE'!DT52)</f>
      </c>
      <c r="N51" s="479">
        <f>IF('[1]BASE'!DU52="","",'[1]BASE'!DU52)</f>
      </c>
      <c r="O51" s="479">
        <f>IF('[1]BASE'!DV52="","",'[1]BASE'!DV52)</f>
      </c>
      <c r="P51" s="479">
        <f>IF('[1]BASE'!DW52="","",'[1]BASE'!DW52)</f>
      </c>
      <c r="Q51" s="479">
        <f>IF('[1]BASE'!DX52="","",'[1]BASE'!DX52)</f>
      </c>
      <c r="R51" s="479">
        <f>IF('[1]BASE'!DY52="","",'[1]BASE'!DY52)</f>
      </c>
      <c r="S51" s="479">
        <f>IF('[1]BASE'!DZ52="","",'[1]BASE'!DZ52)</f>
      </c>
      <c r="T51" s="479">
        <f>IF('[1]BASE'!EA52="","",'[1]BASE'!EA52)</f>
      </c>
      <c r="U51" s="480"/>
      <c r="V51" s="475"/>
    </row>
    <row r="52" spans="2:22" s="469" customFormat="1" ht="19.5" customHeight="1">
      <c r="B52" s="470"/>
      <c r="C52" s="483">
        <f>IF('[1]BASE'!C53="","",'[1]BASE'!C53)</f>
        <v>37</v>
      </c>
      <c r="D52" s="483">
        <f>IF('[1]BASE'!D53="","",'[1]BASE'!D53)</f>
        <v>1442</v>
      </c>
      <c r="E52" s="483" t="str">
        <f>IF('[1]BASE'!E53="","",'[1]BASE'!E53)</f>
        <v>MAR DE AJO - PINAMAR</v>
      </c>
      <c r="F52" s="483">
        <f>IF('[1]BASE'!F53="","",'[1]BASE'!F53)</f>
        <v>132</v>
      </c>
      <c r="G52" s="484">
        <f>IF('[1]BASE'!G53="","",'[1]BASE'!G53)</f>
        <v>46.4</v>
      </c>
      <c r="H52" s="478" t="str">
        <f>'[1]BASE'!H53</f>
        <v>C</v>
      </c>
      <c r="I52" s="479">
        <f>IF('[1]BASE'!DP53="","",'[1]BASE'!DP53)</f>
      </c>
      <c r="J52" s="479">
        <f>IF('[1]BASE'!DQ53="","",'[1]BASE'!DQ53)</f>
      </c>
      <c r="K52" s="479">
        <f>IF('[1]BASE'!DR53="","",'[1]BASE'!DR53)</f>
      </c>
      <c r="L52" s="479">
        <f>IF('[1]BASE'!DS53="","",'[1]BASE'!DS53)</f>
      </c>
      <c r="M52" s="479">
        <f>IF('[1]BASE'!DT53="","",'[1]BASE'!DT53)</f>
      </c>
      <c r="N52" s="479">
        <f>IF('[1]BASE'!DU53="","",'[1]BASE'!DU53)</f>
      </c>
      <c r="O52" s="479">
        <f>IF('[1]BASE'!DV53="","",'[1]BASE'!DV53)</f>
      </c>
      <c r="P52" s="479">
        <f>IF('[1]BASE'!DW53="","",'[1]BASE'!DW53)</f>
      </c>
      <c r="Q52" s="479">
        <f>IF('[1]BASE'!DX53="","",'[1]BASE'!DX53)</f>
      </c>
      <c r="R52" s="479">
        <f>IF('[1]BASE'!DY53="","",'[1]BASE'!DY53)</f>
      </c>
      <c r="S52" s="479">
        <f>IF('[1]BASE'!DZ53="","",'[1]BASE'!DZ53)</f>
      </c>
      <c r="T52" s="479">
        <f>IF('[1]BASE'!EA53="","",'[1]BASE'!EA53)</f>
      </c>
      <c r="U52" s="480"/>
      <c r="V52" s="475"/>
    </row>
    <row r="53" spans="2:22" s="469" customFormat="1" ht="19.5" customHeight="1">
      <c r="B53" s="470"/>
      <c r="C53" s="481">
        <f>IF('[1]BASE'!C54="","",'[1]BASE'!C54)</f>
        <v>38</v>
      </c>
      <c r="D53" s="481">
        <f>IF('[1]BASE'!D54="","",'[1]BASE'!D54)</f>
        <v>1525</v>
      </c>
      <c r="E53" s="481" t="str">
        <f>IF('[1]BASE'!E54="","",'[1]BASE'!E54)</f>
        <v>MAR DEL PLATA - MIRAMAR</v>
      </c>
      <c r="F53" s="481">
        <f>IF('[1]BASE'!F54="","",'[1]BASE'!F54)</f>
        <v>132</v>
      </c>
      <c r="G53" s="482">
        <f>IF('[1]BASE'!G54="","",'[1]BASE'!G54)</f>
        <v>49.9</v>
      </c>
      <c r="H53" s="478" t="str">
        <f>'[1]BASE'!H54</f>
        <v>C</v>
      </c>
      <c r="I53" s="479">
        <f>IF('[1]BASE'!DP54="","",'[1]BASE'!DP54)</f>
      </c>
      <c r="J53" s="479">
        <f>IF('[1]BASE'!DQ54="","",'[1]BASE'!DQ54)</f>
        <v>1</v>
      </c>
      <c r="K53" s="479">
        <f>IF('[1]BASE'!DR54="","",'[1]BASE'!DR54)</f>
      </c>
      <c r="L53" s="479">
        <f>IF('[1]BASE'!DS54="","",'[1]BASE'!DS54)</f>
      </c>
      <c r="M53" s="479">
        <f>IF('[1]BASE'!DT54="","",'[1]BASE'!DT54)</f>
      </c>
      <c r="N53" s="479">
        <f>IF('[1]BASE'!DU54="","",'[1]BASE'!DU54)</f>
      </c>
      <c r="O53" s="479">
        <f>IF('[1]BASE'!DV54="","",'[1]BASE'!DV54)</f>
        <v>1</v>
      </c>
      <c r="P53" s="479">
        <f>IF('[1]BASE'!DW54="","",'[1]BASE'!DW54)</f>
      </c>
      <c r="Q53" s="479">
        <f>IF('[1]BASE'!DX54="","",'[1]BASE'!DX54)</f>
      </c>
      <c r="R53" s="479">
        <f>IF('[1]BASE'!DY54="","",'[1]BASE'!DY54)</f>
      </c>
      <c r="S53" s="479">
        <f>IF('[1]BASE'!DZ54="","",'[1]BASE'!DZ54)</f>
      </c>
      <c r="T53" s="479">
        <f>IF('[1]BASE'!EA54="","",'[1]BASE'!EA54)</f>
      </c>
      <c r="U53" s="480"/>
      <c r="V53" s="475"/>
    </row>
    <row r="54" spans="2:22" s="469" customFormat="1" ht="19.5" customHeight="1">
      <c r="B54" s="470"/>
      <c r="C54" s="483">
        <f>IF('[1]BASE'!C55="","",'[1]BASE'!C55)</f>
        <v>39</v>
      </c>
      <c r="D54" s="483" t="str">
        <f>IF('[1]BASE'!D55="","",'[1]BASE'!D55)</f>
        <v>CE-002</v>
      </c>
      <c r="E54" s="483" t="str">
        <f>IF('[1]BASE'!E55="","",'[1]BASE'!E55)</f>
        <v>MAR DEL PLATA - QUEQUEN -NECOCHEA</v>
      </c>
      <c r="F54" s="483">
        <f>IF('[1]BASE'!F55="","",'[1]BASE'!F55)</f>
        <v>132</v>
      </c>
      <c r="G54" s="484">
        <f>IF('[1]BASE'!G55="","",'[1]BASE'!G55)</f>
        <v>129</v>
      </c>
      <c r="H54" s="478" t="str">
        <f>'[1]BASE'!H55</f>
        <v>B</v>
      </c>
      <c r="I54" s="479">
        <f>IF('[1]BASE'!DP55="","",'[1]BASE'!DP55)</f>
      </c>
      <c r="J54" s="479">
        <f>IF('[1]BASE'!DQ55="","",'[1]BASE'!DQ55)</f>
      </c>
      <c r="K54" s="479">
        <f>IF('[1]BASE'!DR55="","",'[1]BASE'!DR55)</f>
      </c>
      <c r="L54" s="479">
        <f>IF('[1]BASE'!DS55="","",'[1]BASE'!DS55)</f>
      </c>
      <c r="M54" s="479">
        <f>IF('[1]BASE'!DT55="","",'[1]BASE'!DT55)</f>
      </c>
      <c r="N54" s="479">
        <f>IF('[1]BASE'!DU55="","",'[1]BASE'!DU55)</f>
      </c>
      <c r="O54" s="479">
        <f>IF('[1]BASE'!DV55="","",'[1]BASE'!DV55)</f>
      </c>
      <c r="P54" s="479">
        <f>IF('[1]BASE'!DW55="","",'[1]BASE'!DW55)</f>
      </c>
      <c r="Q54" s="479">
        <f>IF('[1]BASE'!DX55="","",'[1]BASE'!DX55)</f>
      </c>
      <c r="R54" s="479">
        <f>IF('[1]BASE'!DY55="","",'[1]BASE'!DY55)</f>
      </c>
      <c r="S54" s="479">
        <f>IF('[1]BASE'!DZ55="","",'[1]BASE'!DZ55)</f>
      </c>
      <c r="T54" s="479">
        <f>IF('[1]BASE'!EA55="","",'[1]BASE'!EA55)</f>
      </c>
      <c r="U54" s="480"/>
      <c r="V54" s="475"/>
    </row>
    <row r="55" spans="2:22" s="469" customFormat="1" ht="19.5" customHeight="1">
      <c r="B55" s="470"/>
      <c r="C55" s="481">
        <f>IF('[1]BASE'!C56="","",'[1]BASE'!C56)</f>
        <v>40</v>
      </c>
      <c r="D55" s="481">
        <f>IF('[1]BASE'!D56="","",'[1]BASE'!D56)</f>
        <v>1410</v>
      </c>
      <c r="E55" s="481" t="str">
        <f>IF('[1]BASE'!E56="","",'[1]BASE'!E56)</f>
        <v>MERCEDES B.A. - LUJAN</v>
      </c>
      <c r="F55" s="481">
        <f>IF('[1]BASE'!F56="","",'[1]BASE'!F56)</f>
        <v>132</v>
      </c>
      <c r="G55" s="482">
        <f>IF('[1]BASE'!G56="","",'[1]BASE'!G56)</f>
        <v>41.3</v>
      </c>
      <c r="H55" s="478" t="str">
        <f>'[1]BASE'!H56</f>
        <v>B</v>
      </c>
      <c r="I55" s="479">
        <f>IF('[1]BASE'!DP56="","",'[1]BASE'!DP56)</f>
      </c>
      <c r="J55" s="479">
        <f>IF('[1]BASE'!DQ56="","",'[1]BASE'!DQ56)</f>
      </c>
      <c r="K55" s="479">
        <f>IF('[1]BASE'!DR56="","",'[1]BASE'!DR56)</f>
      </c>
      <c r="L55" s="479">
        <f>IF('[1]BASE'!DS56="","",'[1]BASE'!DS56)</f>
      </c>
      <c r="M55" s="479">
        <f>IF('[1]BASE'!DT56="","",'[1]BASE'!DT56)</f>
      </c>
      <c r="N55" s="479">
        <f>IF('[1]BASE'!DU56="","",'[1]BASE'!DU56)</f>
      </c>
      <c r="O55" s="479">
        <f>IF('[1]BASE'!DV56="","",'[1]BASE'!DV56)</f>
      </c>
      <c r="P55" s="479">
        <f>IF('[1]BASE'!DW56="","",'[1]BASE'!DW56)</f>
      </c>
      <c r="Q55" s="479">
        <f>IF('[1]BASE'!DX56="","",'[1]BASE'!DX56)</f>
      </c>
      <c r="R55" s="479">
        <f>IF('[1]BASE'!DY56="","",'[1]BASE'!DY56)</f>
      </c>
      <c r="S55" s="479">
        <f>IF('[1]BASE'!DZ56="","",'[1]BASE'!DZ56)</f>
      </c>
      <c r="T55" s="479">
        <f>IF('[1]BASE'!EA56="","",'[1]BASE'!EA56)</f>
      </c>
      <c r="U55" s="480"/>
      <c r="V55" s="475"/>
    </row>
    <row r="56" spans="2:22" s="469" customFormat="1" ht="19.5" customHeight="1">
      <c r="B56" s="470"/>
      <c r="C56" s="483">
        <f>IF('[1]BASE'!C57="","",'[1]BASE'!C57)</f>
        <v>41</v>
      </c>
      <c r="D56" s="483">
        <f>IF('[1]BASE'!D57="","",'[1]BASE'!D57)</f>
        <v>1529</v>
      </c>
      <c r="E56" s="483" t="str">
        <f>IF('[1]BASE'!E57="","",'[1]BASE'!E57)</f>
        <v>MIRAMAR - NECOCHEA</v>
      </c>
      <c r="F56" s="483">
        <f>IF('[1]BASE'!F57="","",'[1]BASE'!F57)</f>
        <v>132</v>
      </c>
      <c r="G56" s="484">
        <f>IF('[1]BASE'!G57="","",'[1]BASE'!G57)</f>
        <v>97.5</v>
      </c>
      <c r="H56" s="478" t="str">
        <f>'[1]BASE'!H57</f>
        <v>A</v>
      </c>
      <c r="I56" s="479">
        <f>IF('[1]BASE'!DP57="","",'[1]BASE'!DP57)</f>
        <v>1</v>
      </c>
      <c r="J56" s="479">
        <f>IF('[1]BASE'!DQ57="","",'[1]BASE'!DQ57)</f>
      </c>
      <c r="K56" s="479">
        <f>IF('[1]BASE'!DR57="","",'[1]BASE'!DR57)</f>
      </c>
      <c r="L56" s="479">
        <f>IF('[1]BASE'!DS57="","",'[1]BASE'!DS57)</f>
      </c>
      <c r="M56" s="479">
        <f>IF('[1]BASE'!DT57="","",'[1]BASE'!DT57)</f>
      </c>
      <c r="N56" s="479">
        <f>IF('[1]BASE'!DU57="","",'[1]BASE'!DU57)</f>
      </c>
      <c r="O56" s="479">
        <f>IF('[1]BASE'!DV57="","",'[1]BASE'!DV57)</f>
      </c>
      <c r="P56" s="479">
        <f>IF('[1]BASE'!DW57="","",'[1]BASE'!DW57)</f>
      </c>
      <c r="Q56" s="479">
        <f>IF('[1]BASE'!DX57="","",'[1]BASE'!DX57)</f>
      </c>
      <c r="R56" s="479">
        <f>IF('[1]BASE'!DY57="","",'[1]BASE'!DY57)</f>
      </c>
      <c r="S56" s="479">
        <f>IF('[1]BASE'!DZ57="","",'[1]BASE'!DZ57)</f>
      </c>
      <c r="T56" s="479">
        <f>IF('[1]BASE'!EA57="","",'[1]BASE'!EA57)</f>
      </c>
      <c r="U56" s="480"/>
      <c r="V56" s="475"/>
    </row>
    <row r="57" spans="2:22" s="469" customFormat="1" ht="19.5" customHeight="1">
      <c r="B57" s="470"/>
      <c r="C57" s="481">
        <f>IF('[1]BASE'!C58="","",'[1]BASE'!C58)</f>
        <v>42</v>
      </c>
      <c r="D57" s="481">
        <f>IF('[1]BASE'!D58="","",'[1]BASE'!D58)</f>
        <v>1417</v>
      </c>
      <c r="E57" s="481" t="str">
        <f>IF('[1]BASE'!E58="","",'[1]BASE'!E58)</f>
        <v>MONTE - CHASCOMUS</v>
      </c>
      <c r="F57" s="481">
        <f>IF('[1]BASE'!F58="","",'[1]BASE'!F58)</f>
        <v>132</v>
      </c>
      <c r="G57" s="482">
        <f>IF('[1]BASE'!G58="","",'[1]BASE'!G58)</f>
        <v>114</v>
      </c>
      <c r="H57" s="478" t="str">
        <f>'[1]BASE'!H58</f>
        <v>C</v>
      </c>
      <c r="I57" s="479">
        <f>IF('[1]BASE'!DP58="","",'[1]BASE'!DP58)</f>
      </c>
      <c r="J57" s="479">
        <f>IF('[1]BASE'!DQ58="","",'[1]BASE'!DQ58)</f>
      </c>
      <c r="K57" s="479">
        <f>IF('[1]BASE'!DR58="","",'[1]BASE'!DR58)</f>
      </c>
      <c r="L57" s="479">
        <f>IF('[1]BASE'!DS58="","",'[1]BASE'!DS58)</f>
      </c>
      <c r="M57" s="479">
        <f>IF('[1]BASE'!DT58="","",'[1]BASE'!DT58)</f>
      </c>
      <c r="N57" s="479">
        <f>IF('[1]BASE'!DU58="","",'[1]BASE'!DU58)</f>
      </c>
      <c r="O57" s="479">
        <f>IF('[1]BASE'!DV58="","",'[1]BASE'!DV58)</f>
      </c>
      <c r="P57" s="479">
        <f>IF('[1]BASE'!DW58="","",'[1]BASE'!DW58)</f>
        <v>1</v>
      </c>
      <c r="Q57" s="479">
        <f>IF('[1]BASE'!DX58="","",'[1]BASE'!DX58)</f>
      </c>
      <c r="R57" s="479">
        <f>IF('[1]BASE'!DY58="","",'[1]BASE'!DY58)</f>
      </c>
      <c r="S57" s="479">
        <f>IF('[1]BASE'!DZ58="","",'[1]BASE'!DZ58)</f>
      </c>
      <c r="T57" s="479">
        <f>IF('[1]BASE'!EA58="","",'[1]BASE'!EA58)</f>
      </c>
      <c r="U57" s="480"/>
      <c r="V57" s="475"/>
    </row>
    <row r="58" spans="2:22" s="469" customFormat="1" ht="19.5" customHeight="1">
      <c r="B58" s="470"/>
      <c r="C58" s="483">
        <f>IF('[1]BASE'!C59="","",'[1]BASE'!C59)</f>
        <v>43</v>
      </c>
      <c r="D58" s="483">
        <f>IF('[1]BASE'!D59="","",'[1]BASE'!D59)</f>
        <v>1545</v>
      </c>
      <c r="E58" s="483" t="str">
        <f>IF('[1]BASE'!E59="","",'[1]BASE'!E59)</f>
        <v>NORTE II - PETROQ. BAHIA BLANCA</v>
      </c>
      <c r="F58" s="483">
        <f>IF('[1]BASE'!F59="","",'[1]BASE'!F59)</f>
        <v>132</v>
      </c>
      <c r="G58" s="484">
        <f>IF('[1]BASE'!G59="","",'[1]BASE'!G59)</f>
        <v>30</v>
      </c>
      <c r="H58" s="478" t="str">
        <f>'[1]BASE'!H59</f>
        <v>C</v>
      </c>
      <c r="I58" s="479">
        <f>IF('[1]BASE'!DP59="","",'[1]BASE'!DP59)</f>
      </c>
      <c r="J58" s="479">
        <f>IF('[1]BASE'!DQ59="","",'[1]BASE'!DQ59)</f>
      </c>
      <c r="K58" s="479">
        <f>IF('[1]BASE'!DR59="","",'[1]BASE'!DR59)</f>
      </c>
      <c r="L58" s="479">
        <f>IF('[1]BASE'!DS59="","",'[1]BASE'!DS59)</f>
      </c>
      <c r="M58" s="479">
        <f>IF('[1]BASE'!DT59="","",'[1]BASE'!DT59)</f>
        <v>1</v>
      </c>
      <c r="N58" s="479">
        <f>IF('[1]BASE'!DU59="","",'[1]BASE'!DU59)</f>
      </c>
      <c r="O58" s="479">
        <f>IF('[1]BASE'!DV59="","",'[1]BASE'!DV59)</f>
      </c>
      <c r="P58" s="479">
        <f>IF('[1]BASE'!DW59="","",'[1]BASE'!DW59)</f>
      </c>
      <c r="Q58" s="479">
        <f>IF('[1]BASE'!DX59="","",'[1]BASE'!DX59)</f>
      </c>
      <c r="R58" s="479">
        <f>IF('[1]BASE'!DY59="","",'[1]BASE'!DY59)</f>
      </c>
      <c r="S58" s="479">
        <f>IF('[1]BASE'!DZ59="","",'[1]BASE'!DZ59)</f>
      </c>
      <c r="T58" s="479">
        <f>IF('[1]BASE'!EA59="","",'[1]BASE'!EA59)</f>
      </c>
      <c r="U58" s="480"/>
      <c r="V58" s="475"/>
    </row>
    <row r="59" spans="2:22" s="469" customFormat="1" ht="19.5" customHeight="1">
      <c r="B59" s="470"/>
      <c r="C59" s="481">
        <f>IF('[1]BASE'!C60="","",'[1]BASE'!C60)</f>
        <v>44</v>
      </c>
      <c r="D59" s="481">
        <f>IF('[1]BASE'!D60="","",'[1]BASE'!D60)</f>
        <v>2648</v>
      </c>
      <c r="E59" s="481" t="str">
        <f>IF('[1]BASE'!E60="","",'[1]BASE'!E60)</f>
        <v>NUEVA CAMPANA - SIDERCA 1</v>
      </c>
      <c r="F59" s="481">
        <f>IF('[1]BASE'!F60="","",'[1]BASE'!F60)</f>
        <v>132</v>
      </c>
      <c r="G59" s="482">
        <f>IF('[1]BASE'!G60="","",'[1]BASE'!G60)</f>
        <v>3.2</v>
      </c>
      <c r="H59" s="478" t="str">
        <f>'[1]BASE'!H60</f>
        <v>C</v>
      </c>
      <c r="I59" s="479">
        <f>IF('[1]BASE'!DP60="","",'[1]BASE'!DP60)</f>
      </c>
      <c r="J59" s="479">
        <f>IF('[1]BASE'!DQ60="","",'[1]BASE'!DQ60)</f>
      </c>
      <c r="K59" s="479">
        <f>IF('[1]BASE'!DR60="","",'[1]BASE'!DR60)</f>
      </c>
      <c r="L59" s="479">
        <f>IF('[1]BASE'!DS60="","",'[1]BASE'!DS60)</f>
      </c>
      <c r="M59" s="479">
        <f>IF('[1]BASE'!DT60="","",'[1]BASE'!DT60)</f>
      </c>
      <c r="N59" s="479">
        <f>IF('[1]BASE'!DU60="","",'[1]BASE'!DU60)</f>
      </c>
      <c r="O59" s="479">
        <f>IF('[1]BASE'!DV60="","",'[1]BASE'!DV60)</f>
      </c>
      <c r="P59" s="479">
        <f>IF('[1]BASE'!DW60="","",'[1]BASE'!DW60)</f>
      </c>
      <c r="Q59" s="479">
        <f>IF('[1]BASE'!DX60="","",'[1]BASE'!DX60)</f>
      </c>
      <c r="R59" s="479">
        <f>IF('[1]BASE'!DY60="","",'[1]BASE'!DY60)</f>
      </c>
      <c r="S59" s="479">
        <f>IF('[1]BASE'!DZ60="","",'[1]BASE'!DZ60)</f>
        <v>1</v>
      </c>
      <c r="T59" s="479">
        <f>IF('[1]BASE'!EA60="","",'[1]BASE'!EA60)</f>
      </c>
      <c r="U59" s="480"/>
      <c r="V59" s="475"/>
    </row>
    <row r="60" spans="2:22" s="469" customFormat="1" ht="19.5" customHeight="1">
      <c r="B60" s="470"/>
      <c r="C60" s="483">
        <f>IF('[1]BASE'!C61="","",'[1]BASE'!C61)</f>
        <v>45</v>
      </c>
      <c r="D60" s="483" t="str">
        <f>IF('[1]BASE'!D61="","",'[1]BASE'!D61)</f>
        <v>CE-000</v>
      </c>
      <c r="E60" s="483" t="str">
        <f>IF('[1]BASE'!E61="","",'[1]BASE'!E61)</f>
        <v>NUEVA CAMPANA - ZARATE</v>
      </c>
      <c r="F60" s="483">
        <f>IF('[1]BASE'!F61="","",'[1]BASE'!F61)</f>
        <v>132</v>
      </c>
      <c r="G60" s="484">
        <f>IF('[1]BASE'!G61="","",'[1]BASE'!G61)</f>
        <v>10.6</v>
      </c>
      <c r="H60" s="478" t="str">
        <f>'[1]BASE'!H61</f>
        <v>C</v>
      </c>
      <c r="I60" s="479" t="str">
        <f>IF('[1]BASE'!DP61="","",'[1]BASE'!DP61)</f>
        <v>XXXX</v>
      </c>
      <c r="J60" s="479" t="str">
        <f>IF('[1]BASE'!DQ61="","",'[1]BASE'!DQ61)</f>
        <v>XXXX</v>
      </c>
      <c r="K60" s="479" t="str">
        <f>IF('[1]BASE'!DR61="","",'[1]BASE'!DR61)</f>
        <v>XXXX</v>
      </c>
      <c r="L60" s="479" t="str">
        <f>IF('[1]BASE'!DS61="","",'[1]BASE'!DS61)</f>
        <v>XXXX</v>
      </c>
      <c r="M60" s="479" t="str">
        <f>IF('[1]BASE'!DT61="","",'[1]BASE'!DT61)</f>
        <v>XXXX</v>
      </c>
      <c r="N60" s="479" t="str">
        <f>IF('[1]BASE'!DU61="","",'[1]BASE'!DU61)</f>
        <v>XXXX</v>
      </c>
      <c r="O60" s="479" t="str">
        <f>IF('[1]BASE'!DV61="","",'[1]BASE'!DV61)</f>
        <v>XXXX</v>
      </c>
      <c r="P60" s="479" t="str">
        <f>IF('[1]BASE'!DW61="","",'[1]BASE'!DW61)</f>
        <v>XXXX</v>
      </c>
      <c r="Q60" s="479" t="str">
        <f>IF('[1]BASE'!DX61="","",'[1]BASE'!DX61)</f>
        <v>XXXX</v>
      </c>
      <c r="R60" s="479" t="str">
        <f>IF('[1]BASE'!DY61="","",'[1]BASE'!DY61)</f>
        <v>XXXX</v>
      </c>
      <c r="S60" s="479" t="str">
        <f>IF('[1]BASE'!DZ61="","",'[1]BASE'!DZ61)</f>
        <v>XXXX</v>
      </c>
      <c r="T60" s="479" t="str">
        <f>IF('[1]BASE'!EA61="","",'[1]BASE'!EA61)</f>
        <v>XXXX</v>
      </c>
      <c r="U60" s="480"/>
      <c r="V60" s="475"/>
    </row>
    <row r="61" spans="2:22" s="469" customFormat="1" ht="19.5" customHeight="1">
      <c r="B61" s="470"/>
      <c r="C61" s="481">
        <f>IF('[1]BASE'!C62="","",'[1]BASE'!C62)</f>
        <v>46</v>
      </c>
      <c r="D61" s="481">
        <f>IF('[1]BASE'!D62="","",'[1]BASE'!D62)</f>
        <v>1433</v>
      </c>
      <c r="E61" s="481" t="str">
        <f>IF('[1]BASE'!E62="","",'[1]BASE'!E62)</f>
        <v>NUEVA CAMPANA - SIDERCA "0"</v>
      </c>
      <c r="F61" s="481">
        <f>IF('[1]BASE'!F62="","",'[1]BASE'!F62)</f>
        <v>132</v>
      </c>
      <c r="G61" s="482">
        <f>IF('[1]BASE'!G62="","",'[1]BASE'!G62)</f>
        <v>2.2</v>
      </c>
      <c r="H61" s="478" t="str">
        <f>'[1]BASE'!H62</f>
        <v>C</v>
      </c>
      <c r="I61" s="479">
        <f>IF('[1]BASE'!DP62="","",'[1]BASE'!DP62)</f>
      </c>
      <c r="J61" s="479">
        <f>IF('[1]BASE'!DQ62="","",'[1]BASE'!DQ62)</f>
      </c>
      <c r="K61" s="479">
        <f>IF('[1]BASE'!DR62="","",'[1]BASE'!DR62)</f>
      </c>
      <c r="L61" s="479">
        <f>IF('[1]BASE'!DS62="","",'[1]BASE'!DS62)</f>
      </c>
      <c r="M61" s="479">
        <f>IF('[1]BASE'!DT62="","",'[1]BASE'!DT62)</f>
      </c>
      <c r="N61" s="479">
        <f>IF('[1]BASE'!DU62="","",'[1]BASE'!DU62)</f>
      </c>
      <c r="O61" s="479">
        <f>IF('[1]BASE'!DV62="","",'[1]BASE'!DV62)</f>
      </c>
      <c r="P61" s="479">
        <f>IF('[1]BASE'!DW62="","",'[1]BASE'!DW62)</f>
      </c>
      <c r="Q61" s="479">
        <f>IF('[1]BASE'!DX62="","",'[1]BASE'!DX62)</f>
      </c>
      <c r="R61" s="479">
        <f>IF('[1]BASE'!DY62="","",'[1]BASE'!DY62)</f>
      </c>
      <c r="S61" s="479">
        <f>IF('[1]BASE'!DZ62="","",'[1]BASE'!DZ62)</f>
      </c>
      <c r="T61" s="479">
        <f>IF('[1]BASE'!EA62="","",'[1]BASE'!EA62)</f>
      </c>
      <c r="U61" s="480"/>
      <c r="V61" s="475"/>
    </row>
    <row r="62" spans="2:22" s="469" customFormat="1" ht="19.5" customHeight="1">
      <c r="B62" s="470"/>
      <c r="C62" s="483">
        <f>IF('[1]BASE'!C63="","",'[1]BASE'!C63)</f>
        <v>47</v>
      </c>
      <c r="D62" s="483">
        <f>IF('[1]BASE'!D63="","",'[1]BASE'!D63)</f>
        <v>1450</v>
      </c>
      <c r="E62" s="483" t="str">
        <f>IF('[1]BASE'!E63="","",'[1]BASE'!E63)</f>
        <v>OLAVARRIA - AZUL</v>
      </c>
      <c r="F62" s="483">
        <f>IF('[1]BASE'!F63="","",'[1]BASE'!F63)</f>
        <v>132</v>
      </c>
      <c r="G62" s="484">
        <f>IF('[1]BASE'!G63="","",'[1]BASE'!G63)</f>
        <v>51.4</v>
      </c>
      <c r="H62" s="478" t="str">
        <f>'[1]BASE'!H63</f>
        <v>C</v>
      </c>
      <c r="I62" s="479">
        <f>IF('[1]BASE'!DP63="","",'[1]BASE'!DP63)</f>
      </c>
      <c r="J62" s="479">
        <f>IF('[1]BASE'!DQ63="","",'[1]BASE'!DQ63)</f>
      </c>
      <c r="K62" s="479">
        <f>IF('[1]BASE'!DR63="","",'[1]BASE'!DR63)</f>
      </c>
      <c r="L62" s="479">
        <f>IF('[1]BASE'!DS63="","",'[1]BASE'!DS63)</f>
      </c>
      <c r="M62" s="479">
        <f>IF('[1]BASE'!DT63="","",'[1]BASE'!DT63)</f>
      </c>
      <c r="N62" s="479">
        <f>IF('[1]BASE'!DU63="","",'[1]BASE'!DU63)</f>
        <v>1</v>
      </c>
      <c r="O62" s="479">
        <f>IF('[1]BASE'!DV63="","",'[1]BASE'!DV63)</f>
      </c>
      <c r="P62" s="479">
        <f>IF('[1]BASE'!DW63="","",'[1]BASE'!DW63)</f>
      </c>
      <c r="Q62" s="479">
        <f>IF('[1]BASE'!DX63="","",'[1]BASE'!DX63)</f>
      </c>
      <c r="R62" s="479">
        <f>IF('[1]BASE'!DY63="","",'[1]BASE'!DY63)</f>
      </c>
      <c r="S62" s="479">
        <f>IF('[1]BASE'!DZ63="","",'[1]BASE'!DZ63)</f>
      </c>
      <c r="T62" s="479">
        <f>IF('[1]BASE'!EA63="","",'[1]BASE'!EA63)</f>
      </c>
      <c r="U62" s="480"/>
      <c r="V62" s="475"/>
    </row>
    <row r="63" spans="2:22" s="469" customFormat="1" ht="19.5" customHeight="1">
      <c r="B63" s="470"/>
      <c r="C63" s="481">
        <f>IF('[1]BASE'!C64="","",'[1]BASE'!C64)</f>
        <v>48</v>
      </c>
      <c r="D63" s="481" t="str">
        <f>IF('[1]BASE'!D64="","",'[1]BASE'!D64)</f>
        <v>CE-000</v>
      </c>
      <c r="E63" s="481" t="str">
        <f>IF('[1]BASE'!E64="","",'[1]BASE'!E64)</f>
        <v>OLAVARRIA - GONZALEZ CHAVEZ</v>
      </c>
      <c r="F63" s="481">
        <f>IF('[1]BASE'!F64="","",'[1]BASE'!F64)</f>
        <v>132</v>
      </c>
      <c r="G63" s="482">
        <f>IF('[1]BASE'!G64="","",'[1]BASE'!G64)</f>
        <v>152</v>
      </c>
      <c r="H63" s="478" t="str">
        <f>'[1]BASE'!H64</f>
        <v>C</v>
      </c>
      <c r="I63" s="479" t="str">
        <f>IF('[1]BASE'!DP64="","",'[1]BASE'!DP64)</f>
        <v>XXXX</v>
      </c>
      <c r="J63" s="479" t="str">
        <f>IF('[1]BASE'!DQ64="","",'[1]BASE'!DQ64)</f>
        <v>XXXX</v>
      </c>
      <c r="K63" s="479" t="str">
        <f>IF('[1]BASE'!DR64="","",'[1]BASE'!DR64)</f>
        <v>XXXX</v>
      </c>
      <c r="L63" s="479" t="str">
        <f>IF('[1]BASE'!DS64="","",'[1]BASE'!DS64)</f>
        <v>XXXX</v>
      </c>
      <c r="M63" s="479" t="str">
        <f>IF('[1]BASE'!DT64="","",'[1]BASE'!DT64)</f>
        <v>XXXX</v>
      </c>
      <c r="N63" s="479" t="str">
        <f>IF('[1]BASE'!DU64="","",'[1]BASE'!DU64)</f>
        <v>XXXX</v>
      </c>
      <c r="O63" s="479" t="str">
        <f>IF('[1]BASE'!DV64="","",'[1]BASE'!DV64)</f>
        <v>XXXX</v>
      </c>
      <c r="P63" s="479" t="str">
        <f>IF('[1]BASE'!DW64="","",'[1]BASE'!DW64)</f>
        <v>XXXX</v>
      </c>
      <c r="Q63" s="479" t="str">
        <f>IF('[1]BASE'!DX64="","",'[1]BASE'!DX64)</f>
        <v>XXXX</v>
      </c>
      <c r="R63" s="479" t="str">
        <f>IF('[1]BASE'!DY64="","",'[1]BASE'!DY64)</f>
        <v>XXXX</v>
      </c>
      <c r="S63" s="479" t="str">
        <f>IF('[1]BASE'!DZ64="","",'[1]BASE'!DZ64)</f>
        <v>XXXX</v>
      </c>
      <c r="T63" s="479" t="str">
        <f>IF('[1]BASE'!EA64="","",'[1]BASE'!EA64)</f>
        <v>XXXX</v>
      </c>
      <c r="U63" s="480"/>
      <c r="V63" s="475"/>
    </row>
    <row r="64" spans="2:22" s="469" customFormat="1" ht="19.5" customHeight="1">
      <c r="B64" s="470"/>
      <c r="C64" s="483">
        <f>IF('[1]BASE'!C65="","",'[1]BASE'!C65)</f>
        <v>49</v>
      </c>
      <c r="D64" s="483">
        <f>IF('[1]BASE'!D65="","",'[1]BASE'!D65)</f>
        <v>1446</v>
      </c>
      <c r="E64" s="483" t="str">
        <f>IF('[1]BASE'!E65="","",'[1]BASE'!E65)</f>
        <v>OLAVARRIA - HENDERSON</v>
      </c>
      <c r="F64" s="483">
        <f>IF('[1]BASE'!F65="","",'[1]BASE'!F65)</f>
        <v>132</v>
      </c>
      <c r="G64" s="484">
        <f>IF('[1]BASE'!G65="","",'[1]BASE'!G65)</f>
        <v>120.6</v>
      </c>
      <c r="H64" s="478" t="str">
        <f>'[1]BASE'!H65</f>
        <v>C</v>
      </c>
      <c r="I64" s="479">
        <f>IF('[1]BASE'!DP65="","",'[1]BASE'!DP65)</f>
      </c>
      <c r="J64" s="479">
        <f>IF('[1]BASE'!DQ65="","",'[1]BASE'!DQ65)</f>
      </c>
      <c r="K64" s="479">
        <f>IF('[1]BASE'!DR65="","",'[1]BASE'!DR65)</f>
        <v>1</v>
      </c>
      <c r="L64" s="479">
        <f>IF('[1]BASE'!DS65="","",'[1]BASE'!DS65)</f>
        <v>1</v>
      </c>
      <c r="M64" s="479">
        <f>IF('[1]BASE'!DT65="","",'[1]BASE'!DT65)</f>
      </c>
      <c r="N64" s="479">
        <f>IF('[1]BASE'!DU65="","",'[1]BASE'!DU65)</f>
        <v>1</v>
      </c>
      <c r="O64" s="479">
        <f>IF('[1]BASE'!DV65="","",'[1]BASE'!DV65)</f>
      </c>
      <c r="P64" s="479">
        <f>IF('[1]BASE'!DW65="","",'[1]BASE'!DW65)</f>
      </c>
      <c r="Q64" s="479">
        <f>IF('[1]BASE'!DX65="","",'[1]BASE'!DX65)</f>
      </c>
      <c r="R64" s="479">
        <f>IF('[1]BASE'!DY65="","",'[1]BASE'!DY65)</f>
      </c>
      <c r="S64" s="479">
        <f>IF('[1]BASE'!DZ65="","",'[1]BASE'!DZ65)</f>
      </c>
      <c r="T64" s="479">
        <f>IF('[1]BASE'!EA65="","",'[1]BASE'!EA65)</f>
      </c>
      <c r="U64" s="480"/>
      <c r="V64" s="475"/>
    </row>
    <row r="65" spans="2:22" s="469" customFormat="1" ht="19.5" customHeight="1">
      <c r="B65" s="470"/>
      <c r="C65" s="481">
        <f>IF('[1]BASE'!C66="","",'[1]BASE'!C66)</f>
        <v>50</v>
      </c>
      <c r="D65" s="481" t="str">
        <f>IF('[1]BASE'!D66="","",'[1]BASE'!D66)</f>
        <v>CE-000</v>
      </c>
      <c r="E65" s="481" t="str">
        <f>IF('[1]BASE'!E66="","",'[1]BASE'!E66)</f>
        <v>OLAVARRIA - LAPRIDA</v>
      </c>
      <c r="F65" s="481">
        <f>IF('[1]BASE'!F66="","",'[1]BASE'!F66)</f>
        <v>132</v>
      </c>
      <c r="G65" s="482">
        <f>IF('[1]BASE'!G66="","",'[1]BASE'!G66)</f>
        <v>99.7</v>
      </c>
      <c r="H65" s="478" t="str">
        <f>'[1]BASE'!H66</f>
        <v>C</v>
      </c>
      <c r="I65" s="479">
        <f>IF('[1]BASE'!DP66="","",'[1]BASE'!DP66)</f>
      </c>
      <c r="J65" s="479">
        <f>IF('[1]BASE'!DQ66="","",'[1]BASE'!DQ66)</f>
      </c>
      <c r="K65" s="479">
        <f>IF('[1]BASE'!DR66="","",'[1]BASE'!DR66)</f>
      </c>
      <c r="L65" s="479">
        <f>IF('[1]BASE'!DS66="","",'[1]BASE'!DS66)</f>
      </c>
      <c r="M65" s="479">
        <f>IF('[1]BASE'!DT66="","",'[1]BASE'!DT66)</f>
      </c>
      <c r="N65" s="479">
        <f>IF('[1]BASE'!DU66="","",'[1]BASE'!DU66)</f>
      </c>
      <c r="O65" s="479">
        <f>IF('[1]BASE'!DV66="","",'[1]BASE'!DV66)</f>
      </c>
      <c r="P65" s="479">
        <f>IF('[1]BASE'!DW66="","",'[1]BASE'!DW66)</f>
      </c>
      <c r="Q65" s="479">
        <f>IF('[1]BASE'!DX66="","",'[1]BASE'!DX66)</f>
      </c>
      <c r="R65" s="479">
        <f>IF('[1]BASE'!DY66="","",'[1]BASE'!DY66)</f>
      </c>
      <c r="S65" s="479">
        <f>IF('[1]BASE'!DZ66="","",'[1]BASE'!DZ66)</f>
      </c>
      <c r="T65" s="479">
        <f>IF('[1]BASE'!EA66="","",'[1]BASE'!EA66)</f>
      </c>
      <c r="U65" s="480"/>
      <c r="V65" s="475"/>
    </row>
    <row r="66" spans="2:22" s="469" customFormat="1" ht="19.5" customHeight="1">
      <c r="B66" s="470"/>
      <c r="C66" s="483">
        <f>IF('[1]BASE'!C67="","",'[1]BASE'!C67)</f>
        <v>51</v>
      </c>
      <c r="D66" s="483">
        <f>IF('[1]BASE'!D67="","",'[1]BASE'!D67)</f>
        <v>1449</v>
      </c>
      <c r="E66" s="483" t="str">
        <f>IF('[1]BASE'!E67="","",'[1]BASE'!E67)</f>
        <v>OLAVARRIA - TANDIL</v>
      </c>
      <c r="F66" s="483">
        <f>IF('[1]BASE'!F67="","",'[1]BASE'!F67)</f>
        <v>132</v>
      </c>
      <c r="G66" s="484">
        <f>IF('[1]BASE'!G67="","",'[1]BASE'!G67)</f>
        <v>133.2</v>
      </c>
      <c r="H66" s="478" t="str">
        <f>'[1]BASE'!H67</f>
        <v>A</v>
      </c>
      <c r="I66" s="479">
        <f>IF('[1]BASE'!DP67="","",'[1]BASE'!DP67)</f>
        <v>1</v>
      </c>
      <c r="J66" s="479">
        <f>IF('[1]BASE'!DQ67="","",'[1]BASE'!DQ67)</f>
      </c>
      <c r="K66" s="479">
        <f>IF('[1]BASE'!DR67="","",'[1]BASE'!DR67)</f>
      </c>
      <c r="L66" s="479">
        <f>IF('[1]BASE'!DS67="","",'[1]BASE'!DS67)</f>
      </c>
      <c r="M66" s="479">
        <f>IF('[1]BASE'!DT67="","",'[1]BASE'!DT67)</f>
      </c>
      <c r="N66" s="479">
        <f>IF('[1]BASE'!DU67="","",'[1]BASE'!DU67)</f>
        <v>1</v>
      </c>
      <c r="O66" s="479">
        <f>IF('[1]BASE'!DV67="","",'[1]BASE'!DV67)</f>
      </c>
      <c r="P66" s="479">
        <f>IF('[1]BASE'!DW67="","",'[1]BASE'!DW67)</f>
      </c>
      <c r="Q66" s="479">
        <f>IF('[1]BASE'!DX67="","",'[1]BASE'!DX67)</f>
      </c>
      <c r="R66" s="479">
        <f>IF('[1]BASE'!DY67="","",'[1]BASE'!DY67)</f>
      </c>
      <c r="S66" s="479">
        <f>IF('[1]BASE'!DZ67="","",'[1]BASE'!DZ67)</f>
      </c>
      <c r="T66" s="479">
        <f>IF('[1]BASE'!EA67="","",'[1]BASE'!EA67)</f>
        <v>1</v>
      </c>
      <c r="U66" s="480"/>
      <c r="V66" s="475"/>
    </row>
    <row r="67" spans="2:22" s="469" customFormat="1" ht="19.5" customHeight="1">
      <c r="B67" s="470"/>
      <c r="C67" s="481">
        <f>IF('[1]BASE'!C68="","",'[1]BASE'!C68)</f>
        <v>52</v>
      </c>
      <c r="D67" s="481">
        <f>IF('[1]BASE'!D68="","",'[1]BASE'!D68)</f>
        <v>1451</v>
      </c>
      <c r="E67" s="481" t="str">
        <f>IF('[1]BASE'!E68="","",'[1]BASE'!E68)</f>
        <v>OLAVARRIA VIEJA - OLAVARRIA</v>
      </c>
      <c r="F67" s="481">
        <f>IF('[1]BASE'!F68="","",'[1]BASE'!F68)</f>
        <v>132</v>
      </c>
      <c r="G67" s="482">
        <f>IF('[1]BASE'!G68="","",'[1]BASE'!G68)</f>
        <v>31.2</v>
      </c>
      <c r="H67" s="478" t="str">
        <f>'[1]BASE'!H68</f>
        <v>C</v>
      </c>
      <c r="I67" s="479">
        <f>IF('[1]BASE'!DP68="","",'[1]BASE'!DP68)</f>
      </c>
      <c r="J67" s="479">
        <f>IF('[1]BASE'!DQ68="","",'[1]BASE'!DQ68)</f>
      </c>
      <c r="K67" s="479">
        <f>IF('[1]BASE'!DR68="","",'[1]BASE'!DR68)</f>
      </c>
      <c r="L67" s="479">
        <f>IF('[1]BASE'!DS68="","",'[1]BASE'!DS68)</f>
      </c>
      <c r="M67" s="479">
        <f>IF('[1]BASE'!DT68="","",'[1]BASE'!DT68)</f>
      </c>
      <c r="N67" s="479">
        <f>IF('[1]BASE'!DU68="","",'[1]BASE'!DU68)</f>
      </c>
      <c r="O67" s="479">
        <f>IF('[1]BASE'!DV68="","",'[1]BASE'!DV68)</f>
      </c>
      <c r="P67" s="479">
        <f>IF('[1]BASE'!DW68="","",'[1]BASE'!DW68)</f>
      </c>
      <c r="Q67" s="479">
        <f>IF('[1]BASE'!DX68="","",'[1]BASE'!DX68)</f>
        <v>1</v>
      </c>
      <c r="R67" s="479">
        <f>IF('[1]BASE'!DY68="","",'[1]BASE'!DY68)</f>
      </c>
      <c r="S67" s="479">
        <f>IF('[1]BASE'!DZ68="","",'[1]BASE'!DZ68)</f>
      </c>
      <c r="T67" s="479">
        <f>IF('[1]BASE'!EA68="","",'[1]BASE'!EA68)</f>
      </c>
      <c r="U67" s="480"/>
      <c r="V67" s="475"/>
    </row>
    <row r="68" spans="2:22" s="469" customFormat="1" ht="19.5" customHeight="1">
      <c r="B68" s="470"/>
      <c r="C68" s="483">
        <f>IF('[1]BASE'!C69="","",'[1]BASE'!C69)</f>
        <v>53</v>
      </c>
      <c r="D68" s="483">
        <f>IF('[1]BASE'!D69="","",'[1]BASE'!D69)</f>
        <v>1533</v>
      </c>
      <c r="E68" s="483" t="str">
        <f>IF('[1]BASE'!E69="","",'[1]BASE'!E69)</f>
        <v>P. LURO - C. PATAGONES</v>
      </c>
      <c r="F68" s="483">
        <f>IF('[1]BASE'!F69="","",'[1]BASE'!F69)</f>
        <v>132</v>
      </c>
      <c r="G68" s="484">
        <f>IF('[1]BASE'!G69="","",'[1]BASE'!G69)</f>
        <v>151</v>
      </c>
      <c r="H68" s="478" t="str">
        <f>'[1]BASE'!H69</f>
        <v>C</v>
      </c>
      <c r="I68" s="479">
        <f>IF('[1]BASE'!DP69="","",'[1]BASE'!DP69)</f>
      </c>
      <c r="J68" s="479">
        <f>IF('[1]BASE'!DQ69="","",'[1]BASE'!DQ69)</f>
      </c>
      <c r="K68" s="479">
        <f>IF('[1]BASE'!DR69="","",'[1]BASE'!DR69)</f>
      </c>
      <c r="L68" s="479">
        <f>IF('[1]BASE'!DS69="","",'[1]BASE'!DS69)</f>
      </c>
      <c r="M68" s="479">
        <f>IF('[1]BASE'!DT69="","",'[1]BASE'!DT69)</f>
      </c>
      <c r="N68" s="479">
        <f>IF('[1]BASE'!DU69="","",'[1]BASE'!DU69)</f>
      </c>
      <c r="O68" s="479">
        <f>IF('[1]BASE'!DV69="","",'[1]BASE'!DV69)</f>
      </c>
      <c r="P68" s="479">
        <f>IF('[1]BASE'!DW69="","",'[1]BASE'!DW69)</f>
      </c>
      <c r="Q68" s="479">
        <f>IF('[1]BASE'!DX69="","",'[1]BASE'!DX69)</f>
      </c>
      <c r="R68" s="479">
        <f>IF('[1]BASE'!DY69="","",'[1]BASE'!DY69)</f>
      </c>
      <c r="S68" s="479">
        <f>IF('[1]BASE'!DZ69="","",'[1]BASE'!DZ69)</f>
      </c>
      <c r="T68" s="479">
        <f>IF('[1]BASE'!EA69="","",'[1]BASE'!EA69)</f>
      </c>
      <c r="U68" s="480"/>
      <c r="V68" s="475"/>
    </row>
    <row r="69" spans="2:22" s="469" customFormat="1" ht="19.5" customHeight="1">
      <c r="B69" s="470"/>
      <c r="C69" s="481">
        <f>IF('[1]BASE'!C70="","",'[1]BASE'!C70)</f>
        <v>54</v>
      </c>
      <c r="D69" s="481">
        <f>IF('[1]BASE'!D70="","",'[1]BASE'!D70)</f>
        <v>2740</v>
      </c>
      <c r="E69" s="481" t="str">
        <f>IF('[1]BASE'!E70="","",'[1]BASE'!E70)</f>
        <v>PERGAMINO - RAMALLO</v>
      </c>
      <c r="F69" s="481">
        <f>IF('[1]BASE'!F70="","",'[1]BASE'!F70)</f>
        <v>132</v>
      </c>
      <c r="G69" s="482">
        <f>IF('[1]BASE'!G70="","",'[1]BASE'!G70)</f>
        <v>66.8</v>
      </c>
      <c r="H69" s="478" t="str">
        <f>'[1]BASE'!H70</f>
        <v>C</v>
      </c>
      <c r="I69" s="479">
        <f>IF('[1]BASE'!DP70="","",'[1]BASE'!DP70)</f>
      </c>
      <c r="J69" s="479">
        <f>IF('[1]BASE'!DQ70="","",'[1]BASE'!DQ70)</f>
      </c>
      <c r="K69" s="479">
        <f>IF('[1]BASE'!DR70="","",'[1]BASE'!DR70)</f>
      </c>
      <c r="L69" s="479">
        <f>IF('[1]BASE'!DS70="","",'[1]BASE'!DS70)</f>
        <v>1</v>
      </c>
      <c r="M69" s="479">
        <f>IF('[1]BASE'!DT70="","",'[1]BASE'!DT70)</f>
      </c>
      <c r="N69" s="479">
        <f>IF('[1]BASE'!DU70="","",'[1]BASE'!DU70)</f>
        <v>1</v>
      </c>
      <c r="O69" s="479">
        <f>IF('[1]BASE'!DV70="","",'[1]BASE'!DV70)</f>
      </c>
      <c r="P69" s="479">
        <f>IF('[1]BASE'!DW70="","",'[1]BASE'!DW70)</f>
      </c>
      <c r="Q69" s="479">
        <f>IF('[1]BASE'!DX70="","",'[1]BASE'!DX70)</f>
      </c>
      <c r="R69" s="479">
        <f>IF('[1]BASE'!DY70="","",'[1]BASE'!DY70)</f>
      </c>
      <c r="S69" s="479">
        <f>IF('[1]BASE'!DZ70="","",'[1]BASE'!DZ70)</f>
      </c>
      <c r="T69" s="479">
        <f>IF('[1]BASE'!EA70="","",'[1]BASE'!EA70)</f>
      </c>
      <c r="U69" s="480"/>
      <c r="V69" s="475"/>
    </row>
    <row r="70" spans="2:22" s="469" customFormat="1" ht="19.5" customHeight="1">
      <c r="B70" s="470"/>
      <c r="C70" s="483">
        <f>IF('[1]BASE'!C71="","",'[1]BASE'!C71)</f>
        <v>55</v>
      </c>
      <c r="D70" s="483">
        <f>IF('[1]BASE'!D71="","",'[1]BASE'!D71)</f>
        <v>1420</v>
      </c>
      <c r="E70" s="483" t="str">
        <f>IF('[1]BASE'!E71="","",'[1]BASE'!E71)</f>
        <v>PERGAMINO - ROJAS</v>
      </c>
      <c r="F70" s="483">
        <f>IF('[1]BASE'!F71="","",'[1]BASE'!F71)</f>
        <v>132</v>
      </c>
      <c r="G70" s="484">
        <f>IF('[1]BASE'!G71="","",'[1]BASE'!G71)</f>
        <v>36</v>
      </c>
      <c r="H70" s="478" t="str">
        <f>'[1]BASE'!H71</f>
        <v>C</v>
      </c>
      <c r="I70" s="479">
        <f>IF('[1]BASE'!DP71="","",'[1]BASE'!DP71)</f>
      </c>
      <c r="J70" s="479">
        <f>IF('[1]BASE'!DQ71="","",'[1]BASE'!DQ71)</f>
      </c>
      <c r="K70" s="479">
        <f>IF('[1]BASE'!DR71="","",'[1]BASE'!DR71)</f>
        <v>1</v>
      </c>
      <c r="L70" s="479">
        <f>IF('[1]BASE'!DS71="","",'[1]BASE'!DS71)</f>
        <v>1</v>
      </c>
      <c r="M70" s="479">
        <f>IF('[1]BASE'!DT71="","",'[1]BASE'!DT71)</f>
      </c>
      <c r="N70" s="479">
        <f>IF('[1]BASE'!DU71="","",'[1]BASE'!DU71)</f>
      </c>
      <c r="O70" s="479">
        <f>IF('[1]BASE'!DV71="","",'[1]BASE'!DV71)</f>
      </c>
      <c r="P70" s="479">
        <f>IF('[1]BASE'!DW71="","",'[1]BASE'!DW71)</f>
      </c>
      <c r="Q70" s="479">
        <f>IF('[1]BASE'!DX71="","",'[1]BASE'!DX71)</f>
        <v>1</v>
      </c>
      <c r="R70" s="479">
        <f>IF('[1]BASE'!DY71="","",'[1]BASE'!DY71)</f>
      </c>
      <c r="S70" s="479">
        <f>IF('[1]BASE'!DZ71="","",'[1]BASE'!DZ71)</f>
      </c>
      <c r="T70" s="479">
        <f>IF('[1]BASE'!EA71="","",'[1]BASE'!EA71)</f>
        <v>1</v>
      </c>
      <c r="U70" s="480"/>
      <c r="V70" s="475"/>
    </row>
    <row r="71" spans="2:22" s="469" customFormat="1" ht="19.5" customHeight="1">
      <c r="B71" s="470"/>
      <c r="C71" s="481">
        <f>IF('[1]BASE'!C72="","",'[1]BASE'!C72)</f>
        <v>56</v>
      </c>
      <c r="D71" s="481">
        <f>IF('[1]BASE'!D72="","",'[1]BASE'!D72)</f>
        <v>1419</v>
      </c>
      <c r="E71" s="481" t="str">
        <f>IF('[1]BASE'!E72="","",'[1]BASE'!E72)</f>
        <v>PERGAMINO - SAN NICOLAS</v>
      </c>
      <c r="F71" s="481">
        <f>IF('[1]BASE'!F72="","",'[1]BASE'!F72)</f>
        <v>132</v>
      </c>
      <c r="G71" s="482">
        <f>IF('[1]BASE'!G72="","",'[1]BASE'!G72)</f>
        <v>70.8</v>
      </c>
      <c r="H71" s="478" t="str">
        <f>'[1]BASE'!H72</f>
        <v>C</v>
      </c>
      <c r="I71" s="479">
        <f>IF('[1]BASE'!DP72="","",'[1]BASE'!DP72)</f>
      </c>
      <c r="J71" s="479">
        <f>IF('[1]BASE'!DQ72="","",'[1]BASE'!DQ72)</f>
      </c>
      <c r="K71" s="479">
        <f>IF('[1]BASE'!DR72="","",'[1]BASE'!DR72)</f>
      </c>
      <c r="L71" s="479">
        <f>IF('[1]BASE'!DS72="","",'[1]BASE'!DS72)</f>
      </c>
      <c r="M71" s="479">
        <f>IF('[1]BASE'!DT72="","",'[1]BASE'!DT72)</f>
      </c>
      <c r="N71" s="479">
        <f>IF('[1]BASE'!DU72="","",'[1]BASE'!DU72)</f>
      </c>
      <c r="O71" s="479">
        <f>IF('[1]BASE'!DV72="","",'[1]BASE'!DV72)</f>
      </c>
      <c r="P71" s="479">
        <f>IF('[1]BASE'!DW72="","",'[1]BASE'!DW72)</f>
      </c>
      <c r="Q71" s="479">
        <f>IF('[1]BASE'!DX72="","",'[1]BASE'!DX72)</f>
      </c>
      <c r="R71" s="479">
        <f>IF('[1]BASE'!DY72="","",'[1]BASE'!DY72)</f>
      </c>
      <c r="S71" s="479">
        <f>IF('[1]BASE'!DZ72="","",'[1]BASE'!DZ72)</f>
      </c>
      <c r="T71" s="479">
        <f>IF('[1]BASE'!EA72="","",'[1]BASE'!EA72)</f>
      </c>
      <c r="U71" s="480"/>
      <c r="V71" s="475"/>
    </row>
    <row r="72" spans="2:22" s="469" customFormat="1" ht="19.5" customHeight="1">
      <c r="B72" s="470"/>
      <c r="C72" s="483">
        <f>IF('[1]BASE'!C73="","",'[1]BASE'!C73)</f>
        <v>57</v>
      </c>
      <c r="D72" s="483">
        <f>IF('[1]BASE'!D73="","",'[1]BASE'!D73)</f>
        <v>1546</v>
      </c>
      <c r="E72" s="483" t="str">
        <f>IF('[1]BASE'!E73="","",'[1]BASE'!E73)</f>
        <v>PETROQ. BAHIA BLANCA - URBANA BB</v>
      </c>
      <c r="F72" s="483">
        <f>IF('[1]BASE'!F73="","",'[1]BASE'!F73)</f>
        <v>132</v>
      </c>
      <c r="G72" s="484">
        <f>IF('[1]BASE'!G73="","",'[1]BASE'!G73)</f>
        <v>3.2</v>
      </c>
      <c r="H72" s="478" t="str">
        <f>'[1]BASE'!H73</f>
        <v>C</v>
      </c>
      <c r="I72" s="479">
        <f>IF('[1]BASE'!DP73="","",'[1]BASE'!DP73)</f>
      </c>
      <c r="J72" s="479">
        <f>IF('[1]BASE'!DQ73="","",'[1]BASE'!DQ73)</f>
      </c>
      <c r="K72" s="479">
        <f>IF('[1]BASE'!DR73="","",'[1]BASE'!DR73)</f>
      </c>
      <c r="L72" s="479">
        <f>IF('[1]BASE'!DS73="","",'[1]BASE'!DS73)</f>
      </c>
      <c r="M72" s="479">
        <f>IF('[1]BASE'!DT73="","",'[1]BASE'!DT73)</f>
      </c>
      <c r="N72" s="479">
        <f>IF('[1]BASE'!DU73="","",'[1]BASE'!DU73)</f>
      </c>
      <c r="O72" s="479">
        <f>IF('[1]BASE'!DV73="","",'[1]BASE'!DV73)</f>
      </c>
      <c r="P72" s="479">
        <f>IF('[1]BASE'!DW73="","",'[1]BASE'!DW73)</f>
      </c>
      <c r="Q72" s="479">
        <f>IF('[1]BASE'!DX73="","",'[1]BASE'!DX73)</f>
      </c>
      <c r="R72" s="479">
        <f>IF('[1]BASE'!DY73="","",'[1]BASE'!DY73)</f>
      </c>
      <c r="S72" s="479">
        <f>IF('[1]BASE'!DZ73="","",'[1]BASE'!DZ73)</f>
      </c>
      <c r="T72" s="479">
        <f>IF('[1]BASE'!EA73="","",'[1]BASE'!EA73)</f>
      </c>
      <c r="U72" s="480"/>
      <c r="V72" s="475"/>
    </row>
    <row r="73" spans="2:22" s="469" customFormat="1" ht="19.5" customHeight="1">
      <c r="B73" s="470"/>
      <c r="C73" s="481">
        <f>IF('[1]BASE'!C74="","",'[1]BASE'!C74)</f>
        <v>58</v>
      </c>
      <c r="D73" s="481">
        <f>IF('[1]BASE'!D74="","",'[1]BASE'!D74)</f>
      </c>
      <c r="E73" s="481" t="str">
        <f>IF('[1]BASE'!E74="","",'[1]BASE'!E74)</f>
        <v>C. PIEDRABUENA - ING. WHITE</v>
      </c>
      <c r="F73" s="481">
        <f>IF('[1]BASE'!F74="","",'[1]BASE'!F74)</f>
        <v>132</v>
      </c>
      <c r="G73" s="482">
        <f>IF('[1]BASE'!G74="","",'[1]BASE'!G74)</f>
        <v>1.1</v>
      </c>
      <c r="H73" s="478" t="str">
        <f>'[1]BASE'!H74</f>
        <v>C</v>
      </c>
      <c r="I73" s="479">
        <f>IF('[1]BASE'!DP74="","",'[1]BASE'!DP74)</f>
      </c>
      <c r="J73" s="479">
        <f>IF('[1]BASE'!DQ74="","",'[1]BASE'!DQ74)</f>
      </c>
      <c r="K73" s="479">
        <f>IF('[1]BASE'!DR74="","",'[1]BASE'!DR74)</f>
      </c>
      <c r="L73" s="479">
        <f>IF('[1]BASE'!DS74="","",'[1]BASE'!DS74)</f>
      </c>
      <c r="M73" s="479">
        <f>IF('[1]BASE'!DT74="","",'[1]BASE'!DT74)</f>
      </c>
      <c r="N73" s="479">
        <f>IF('[1]BASE'!DU74="","",'[1]BASE'!DU74)</f>
      </c>
      <c r="O73" s="479">
        <f>IF('[1]BASE'!DV74="","",'[1]BASE'!DV74)</f>
      </c>
      <c r="P73" s="479">
        <f>IF('[1]BASE'!DW74="","",'[1]BASE'!DW74)</f>
      </c>
      <c r="Q73" s="479">
        <f>IF('[1]BASE'!DX74="","",'[1]BASE'!DX74)</f>
      </c>
      <c r="R73" s="479">
        <f>IF('[1]BASE'!DY74="","",'[1]BASE'!DY74)</f>
      </c>
      <c r="S73" s="479">
        <f>IF('[1]BASE'!DZ74="","",'[1]BASE'!DZ74)</f>
      </c>
      <c r="T73" s="479">
        <f>IF('[1]BASE'!EA74="","",'[1]BASE'!EA74)</f>
      </c>
      <c r="U73" s="480"/>
      <c r="V73" s="475"/>
    </row>
    <row r="74" spans="2:22" s="469" customFormat="1" ht="19.5" customHeight="1">
      <c r="B74" s="470"/>
      <c r="C74" s="483">
        <f>IF('[1]BASE'!C75="","",'[1]BASE'!C75)</f>
        <v>59</v>
      </c>
      <c r="D74" s="483">
        <f>IF('[1]BASE'!D75="","",'[1]BASE'!D75)</f>
        <v>2616</v>
      </c>
      <c r="E74" s="483" t="str">
        <f>IF('[1]BASE'!E75="","",'[1]BASE'!E75)</f>
        <v>PIGUE - GUATRACHE</v>
      </c>
      <c r="F74" s="483">
        <f>IF('[1]BASE'!F75="","",'[1]BASE'!F75)</f>
        <v>132</v>
      </c>
      <c r="G74" s="484">
        <f>IF('[1]BASE'!G75="","",'[1]BASE'!G75)</f>
        <v>102</v>
      </c>
      <c r="H74" s="478" t="str">
        <f>'[1]BASE'!H75</f>
        <v>C</v>
      </c>
      <c r="I74" s="479">
        <f>IF('[1]BASE'!DP75="","",'[1]BASE'!DP75)</f>
      </c>
      <c r="J74" s="479">
        <f>IF('[1]BASE'!DQ75="","",'[1]BASE'!DQ75)</f>
        <v>1</v>
      </c>
      <c r="K74" s="479">
        <f>IF('[1]BASE'!DR75="","",'[1]BASE'!DR75)</f>
      </c>
      <c r="L74" s="479">
        <f>IF('[1]BASE'!DS75="","",'[1]BASE'!DS75)</f>
      </c>
      <c r="M74" s="479">
        <f>IF('[1]BASE'!DT75="","",'[1]BASE'!DT75)</f>
      </c>
      <c r="N74" s="479">
        <f>IF('[1]BASE'!DU75="","",'[1]BASE'!DU75)</f>
      </c>
      <c r="O74" s="479">
        <f>IF('[1]BASE'!DV75="","",'[1]BASE'!DV75)</f>
      </c>
      <c r="P74" s="479">
        <f>IF('[1]BASE'!DW75="","",'[1]BASE'!DW75)</f>
      </c>
      <c r="Q74" s="479">
        <f>IF('[1]BASE'!DX75="","",'[1]BASE'!DX75)</f>
      </c>
      <c r="R74" s="479">
        <f>IF('[1]BASE'!DY75="","",'[1]BASE'!DY75)</f>
      </c>
      <c r="S74" s="479">
        <f>IF('[1]BASE'!DZ75="","",'[1]BASE'!DZ75)</f>
      </c>
      <c r="T74" s="479">
        <f>IF('[1]BASE'!EA75="","",'[1]BASE'!EA75)</f>
      </c>
      <c r="U74" s="480"/>
      <c r="V74" s="475"/>
    </row>
    <row r="75" spans="2:22" s="469" customFormat="1" ht="19.5" customHeight="1">
      <c r="B75" s="470"/>
      <c r="C75" s="481">
        <f>IF('[1]BASE'!C76="","",'[1]BASE'!C76)</f>
        <v>60</v>
      </c>
      <c r="D75" s="481" t="str">
        <f>IF('[1]BASE'!D76="","",'[1]BASE'!D76)</f>
        <v>CE-004</v>
      </c>
      <c r="E75" s="481" t="str">
        <f>IF('[1]BASE'!E76="","",'[1]BASE'!E76)</f>
        <v>PIGÜE - TORNQUIST - BAHIA BLANCA</v>
      </c>
      <c r="F75" s="481">
        <f>IF('[1]BASE'!F76="","",'[1]BASE'!F76)</f>
        <v>132</v>
      </c>
      <c r="G75" s="482">
        <f>IF('[1]BASE'!G76="","",'[1]BASE'!G76)</f>
        <v>132.3</v>
      </c>
      <c r="H75" s="478" t="str">
        <f>'[1]BASE'!H76</f>
        <v>C</v>
      </c>
      <c r="I75" s="479">
        <f>IF('[1]BASE'!DP76="","",'[1]BASE'!DP76)</f>
      </c>
      <c r="J75" s="479">
        <f>IF('[1]BASE'!DQ76="","",'[1]BASE'!DQ76)</f>
      </c>
      <c r="K75" s="479">
        <f>IF('[1]BASE'!DR76="","",'[1]BASE'!DR76)</f>
      </c>
      <c r="L75" s="479">
        <f>IF('[1]BASE'!DS76="","",'[1]BASE'!DS76)</f>
      </c>
      <c r="M75" s="479">
        <f>IF('[1]BASE'!DT76="","",'[1]BASE'!DT76)</f>
      </c>
      <c r="N75" s="479">
        <f>IF('[1]BASE'!DU76="","",'[1]BASE'!DU76)</f>
      </c>
      <c r="O75" s="479">
        <f>IF('[1]BASE'!DV76="","",'[1]BASE'!DV76)</f>
      </c>
      <c r="P75" s="479">
        <f>IF('[1]BASE'!DW76="","",'[1]BASE'!DW76)</f>
      </c>
      <c r="Q75" s="479">
        <f>IF('[1]BASE'!DX76="","",'[1]BASE'!DX76)</f>
      </c>
      <c r="R75" s="479">
        <f>IF('[1]BASE'!DY76="","",'[1]BASE'!DY76)</f>
      </c>
      <c r="S75" s="479">
        <f>IF('[1]BASE'!DZ76="","",'[1]BASE'!DZ76)</f>
      </c>
      <c r="T75" s="479">
        <f>IF('[1]BASE'!EA76="","",'[1]BASE'!EA76)</f>
      </c>
      <c r="U75" s="480"/>
      <c r="V75" s="475"/>
    </row>
    <row r="76" spans="2:22" s="469" customFormat="1" ht="19.5" customHeight="1">
      <c r="B76" s="470"/>
      <c r="C76" s="483">
        <f>IF('[1]BASE'!C77="","",'[1]BASE'!C77)</f>
        <v>61</v>
      </c>
      <c r="D76" s="483">
        <f>IF('[1]BASE'!D77="","",'[1]BASE'!D77)</f>
        <v>1443</v>
      </c>
      <c r="E76" s="483" t="str">
        <f>IF('[1]BASE'!E77="","",'[1]BASE'!E77)</f>
        <v>PINAMAR - VILLA GESELL</v>
      </c>
      <c r="F76" s="483">
        <f>IF('[1]BASE'!F77="","",'[1]BASE'!F77)</f>
        <v>132</v>
      </c>
      <c r="G76" s="484">
        <f>IF('[1]BASE'!G77="","",'[1]BASE'!G77)</f>
        <v>16.3</v>
      </c>
      <c r="H76" s="478" t="str">
        <f>'[1]BASE'!H77</f>
        <v>C</v>
      </c>
      <c r="I76" s="479">
        <f>IF('[1]BASE'!DP77="","",'[1]BASE'!DP77)</f>
      </c>
      <c r="J76" s="479">
        <f>IF('[1]BASE'!DQ77="","",'[1]BASE'!DQ77)</f>
      </c>
      <c r="K76" s="479">
        <f>IF('[1]BASE'!DR77="","",'[1]BASE'!DR77)</f>
      </c>
      <c r="L76" s="479">
        <f>IF('[1]BASE'!DS77="","",'[1]BASE'!DS77)</f>
      </c>
      <c r="M76" s="479">
        <f>IF('[1]BASE'!DT77="","",'[1]BASE'!DT77)</f>
      </c>
      <c r="N76" s="479">
        <f>IF('[1]BASE'!DU77="","",'[1]BASE'!DU77)</f>
      </c>
      <c r="O76" s="479">
        <f>IF('[1]BASE'!DV77="","",'[1]BASE'!DV77)</f>
      </c>
      <c r="P76" s="479">
        <f>IF('[1]BASE'!DW77="","",'[1]BASE'!DW77)</f>
      </c>
      <c r="Q76" s="479">
        <f>IF('[1]BASE'!DX77="","",'[1]BASE'!DX77)</f>
      </c>
      <c r="R76" s="479">
        <f>IF('[1]BASE'!DY77="","",'[1]BASE'!DY77)</f>
      </c>
      <c r="S76" s="479">
        <f>IF('[1]BASE'!DZ77="","",'[1]BASE'!DZ77)</f>
        <v>1</v>
      </c>
      <c r="T76" s="479">
        <f>IF('[1]BASE'!EA77="","",'[1]BASE'!EA77)</f>
      </c>
      <c r="U76" s="480"/>
      <c r="V76" s="475"/>
    </row>
    <row r="77" spans="2:22" s="469" customFormat="1" ht="19.5" customHeight="1">
      <c r="B77" s="470"/>
      <c r="C77" s="481">
        <f>IF('[1]BASE'!C78="","",'[1]BASE'!C78)</f>
        <v>62</v>
      </c>
      <c r="D77" s="481">
        <f>IF('[1]BASE'!D78="","",'[1]BASE'!D78)</f>
        <v>1543</v>
      </c>
      <c r="E77" s="481" t="str">
        <f>IF('[1]BASE'!E78="","",'[1]BASE'!E78)</f>
        <v>PUNTA ALTA - BAHIA BLANCA</v>
      </c>
      <c r="F77" s="481">
        <f>IF('[1]BASE'!F78="","",'[1]BASE'!F78)</f>
        <v>132</v>
      </c>
      <c r="G77" s="482">
        <f>IF('[1]BASE'!G78="","",'[1]BASE'!G78)</f>
        <v>24.1</v>
      </c>
      <c r="H77" s="478" t="str">
        <f>'[1]BASE'!H78</f>
        <v>C</v>
      </c>
      <c r="I77" s="479">
        <f>IF('[1]BASE'!DP78="","",'[1]BASE'!DP78)</f>
      </c>
      <c r="J77" s="479">
        <f>IF('[1]BASE'!DQ78="","",'[1]BASE'!DQ78)</f>
      </c>
      <c r="K77" s="479">
        <f>IF('[1]BASE'!DR78="","",'[1]BASE'!DR78)</f>
      </c>
      <c r="L77" s="479">
        <f>IF('[1]BASE'!DS78="","",'[1]BASE'!DS78)</f>
      </c>
      <c r="M77" s="479">
        <f>IF('[1]BASE'!DT78="","",'[1]BASE'!DT78)</f>
      </c>
      <c r="N77" s="479">
        <f>IF('[1]BASE'!DU78="","",'[1]BASE'!DU78)</f>
      </c>
      <c r="O77" s="479">
        <f>IF('[1]BASE'!DV78="","",'[1]BASE'!DV78)</f>
      </c>
      <c r="P77" s="479">
        <f>IF('[1]BASE'!DW78="","",'[1]BASE'!DW78)</f>
      </c>
      <c r="Q77" s="479">
        <f>IF('[1]BASE'!DX78="","",'[1]BASE'!DX78)</f>
      </c>
      <c r="R77" s="479">
        <f>IF('[1]BASE'!DY78="","",'[1]BASE'!DY78)</f>
      </c>
      <c r="S77" s="479">
        <f>IF('[1]BASE'!DZ78="","",'[1]BASE'!DZ78)</f>
      </c>
      <c r="T77" s="479">
        <f>IF('[1]BASE'!EA78="","",'[1]BASE'!EA78)</f>
      </c>
      <c r="U77" s="480"/>
      <c r="V77" s="475"/>
    </row>
    <row r="78" spans="2:22" s="469" customFormat="1" ht="19.5" customHeight="1">
      <c r="B78" s="470"/>
      <c r="C78" s="483">
        <f>IF('[1]BASE'!C79="","",'[1]BASE'!C79)</f>
        <v>63</v>
      </c>
      <c r="D78" s="483">
        <f>IF('[1]BASE'!D79="","",'[1]BASE'!D79)</f>
        <v>1544</v>
      </c>
      <c r="E78" s="483" t="str">
        <f>IF('[1]BASE'!E79="","",'[1]BASE'!E79)</f>
        <v>PUNTA ALTA - C. PIEDRABUENA</v>
      </c>
      <c r="F78" s="483">
        <f>IF('[1]BASE'!F79="","",'[1]BASE'!F79)</f>
        <v>132</v>
      </c>
      <c r="G78" s="484">
        <f>IF('[1]BASE'!G79="","",'[1]BASE'!G79)</f>
        <v>25</v>
      </c>
      <c r="H78" s="478" t="str">
        <f>'[1]BASE'!H79</f>
        <v>C</v>
      </c>
      <c r="I78" s="479">
        <f>IF('[1]BASE'!DP79="","",'[1]BASE'!DP79)</f>
      </c>
      <c r="J78" s="479">
        <f>IF('[1]BASE'!DQ79="","",'[1]BASE'!DQ79)</f>
      </c>
      <c r="K78" s="479">
        <f>IF('[1]BASE'!DR79="","",'[1]BASE'!DR79)</f>
      </c>
      <c r="L78" s="479">
        <f>IF('[1]BASE'!DS79="","",'[1]BASE'!DS79)</f>
      </c>
      <c r="M78" s="479">
        <f>IF('[1]BASE'!DT79="","",'[1]BASE'!DT79)</f>
      </c>
      <c r="N78" s="479">
        <f>IF('[1]BASE'!DU79="","",'[1]BASE'!DU79)</f>
      </c>
      <c r="O78" s="479">
        <f>IF('[1]BASE'!DV79="","",'[1]BASE'!DV79)</f>
      </c>
      <c r="P78" s="479">
        <f>IF('[1]BASE'!DW79="","",'[1]BASE'!DW79)</f>
      </c>
      <c r="Q78" s="479">
        <f>IF('[1]BASE'!DX79="","",'[1]BASE'!DX79)</f>
      </c>
      <c r="R78" s="479">
        <f>IF('[1]BASE'!DY79="","",'[1]BASE'!DY79)</f>
      </c>
      <c r="S78" s="479">
        <f>IF('[1]BASE'!DZ79="","",'[1]BASE'!DZ79)</f>
      </c>
      <c r="T78" s="479">
        <f>IF('[1]BASE'!EA79="","",'[1]BASE'!EA79)</f>
      </c>
      <c r="U78" s="480"/>
      <c r="V78" s="475"/>
    </row>
    <row r="79" spans="2:22" s="469" customFormat="1" ht="19.5" customHeight="1">
      <c r="B79" s="470"/>
      <c r="C79" s="481">
        <f>IF('[1]BASE'!C80="","",'[1]BASE'!C80)</f>
        <v>64</v>
      </c>
      <c r="D79" s="481">
        <f>IF('[1]BASE'!D80="","",'[1]BASE'!D80)</f>
        <v>2741</v>
      </c>
      <c r="E79" s="481" t="str">
        <f>IF('[1]BASE'!E80="","",'[1]BASE'!E80)</f>
        <v>RAMALLO - URBANA SAN NICOLAS</v>
      </c>
      <c r="F79" s="481">
        <f>IF('[1]BASE'!F80="","",'[1]BASE'!F80)</f>
        <v>132</v>
      </c>
      <c r="G79" s="482">
        <f>IF('[1]BASE'!G80="","",'[1]BASE'!G80)</f>
        <v>13</v>
      </c>
      <c r="H79" s="478" t="str">
        <f>'[1]BASE'!H80</f>
        <v>C</v>
      </c>
      <c r="I79" s="479">
        <f>IF('[1]BASE'!DP80="","",'[1]BASE'!DP80)</f>
      </c>
      <c r="J79" s="479">
        <f>IF('[1]BASE'!DQ80="","",'[1]BASE'!DQ80)</f>
      </c>
      <c r="K79" s="479">
        <f>IF('[1]BASE'!DR80="","",'[1]BASE'!DR80)</f>
      </c>
      <c r="L79" s="479">
        <f>IF('[1]BASE'!DS80="","",'[1]BASE'!DS80)</f>
        <v>1</v>
      </c>
      <c r="M79" s="479">
        <f>IF('[1]BASE'!DT80="","",'[1]BASE'!DT80)</f>
      </c>
      <c r="N79" s="479">
        <f>IF('[1]BASE'!DU80="","",'[1]BASE'!DU80)</f>
      </c>
      <c r="O79" s="479">
        <f>IF('[1]BASE'!DV80="","",'[1]BASE'!DV80)</f>
      </c>
      <c r="P79" s="479">
        <f>IF('[1]BASE'!DW80="","",'[1]BASE'!DW80)</f>
      </c>
      <c r="Q79" s="479">
        <f>IF('[1]BASE'!DX80="","",'[1]BASE'!DX80)</f>
      </c>
      <c r="R79" s="479">
        <f>IF('[1]BASE'!DY80="","",'[1]BASE'!DY80)</f>
      </c>
      <c r="S79" s="479">
        <f>IF('[1]BASE'!DZ80="","",'[1]BASE'!DZ80)</f>
      </c>
      <c r="T79" s="479">
        <f>IF('[1]BASE'!EA80="","",'[1]BASE'!EA80)</f>
      </c>
      <c r="U79" s="480"/>
      <c r="V79" s="475"/>
    </row>
    <row r="80" spans="2:22" s="469" customFormat="1" ht="19.5" customHeight="1">
      <c r="B80" s="470"/>
      <c r="C80" s="483">
        <f>IF('[1]BASE'!C81="","",'[1]BASE'!C81)</f>
        <v>65</v>
      </c>
      <c r="D80" s="483">
        <f>IF('[1]BASE'!D81="","",'[1]BASE'!D81)</f>
        <v>1418</v>
      </c>
      <c r="E80" s="483" t="str">
        <f>IF('[1]BASE'!E81="","",'[1]BASE'!E81)</f>
        <v>ROJAS - JUNIN</v>
      </c>
      <c r="F80" s="483">
        <f>IF('[1]BASE'!F81="","",'[1]BASE'!F81)</f>
        <v>132</v>
      </c>
      <c r="G80" s="484">
        <f>IF('[1]BASE'!G81="","",'[1]BASE'!G81)</f>
        <v>47.7</v>
      </c>
      <c r="H80" s="478" t="str">
        <f>'[1]BASE'!H81</f>
        <v>C</v>
      </c>
      <c r="I80" s="479">
        <f>IF('[1]BASE'!DP81="","",'[1]BASE'!DP81)</f>
      </c>
      <c r="J80" s="479">
        <f>IF('[1]BASE'!DQ81="","",'[1]BASE'!DQ81)</f>
      </c>
      <c r="K80" s="479">
        <f>IF('[1]BASE'!DR81="","",'[1]BASE'!DR81)</f>
      </c>
      <c r="L80" s="479">
        <f>IF('[1]BASE'!DS81="","",'[1]BASE'!DS81)</f>
      </c>
      <c r="M80" s="479">
        <f>IF('[1]BASE'!DT81="","",'[1]BASE'!DT81)</f>
      </c>
      <c r="N80" s="479">
        <f>IF('[1]BASE'!DU81="","",'[1]BASE'!DU81)</f>
      </c>
      <c r="O80" s="479">
        <f>IF('[1]BASE'!DV81="","",'[1]BASE'!DV81)</f>
      </c>
      <c r="P80" s="479">
        <f>IF('[1]BASE'!DW81="","",'[1]BASE'!DW81)</f>
      </c>
      <c r="Q80" s="479">
        <f>IF('[1]BASE'!DX81="","",'[1]BASE'!DX81)</f>
      </c>
      <c r="R80" s="479">
        <f>IF('[1]BASE'!DY81="","",'[1]BASE'!DY81)</f>
        <v>1</v>
      </c>
      <c r="S80" s="479">
        <f>IF('[1]BASE'!DZ81="","",'[1]BASE'!DZ81)</f>
      </c>
      <c r="T80" s="479">
        <f>IF('[1]BASE'!EA81="","",'[1]BASE'!EA81)</f>
      </c>
      <c r="U80" s="480"/>
      <c r="V80" s="475"/>
    </row>
    <row r="81" spans="2:22" s="469" customFormat="1" ht="19.5" customHeight="1">
      <c r="B81" s="470"/>
      <c r="C81" s="481">
        <f>IF('[1]BASE'!C82="","",'[1]BASE'!C82)</f>
        <v>66</v>
      </c>
      <c r="D81" s="481">
        <f>IF('[1]BASE'!D82="","",'[1]BASE'!D82)</f>
        <v>1407</v>
      </c>
      <c r="E81" s="481" t="str">
        <f>IF('[1]BASE'!E82="","",'[1]BASE'!E82)</f>
        <v>SALADILLO - LAS FLORES</v>
      </c>
      <c r="F81" s="481">
        <f>IF('[1]BASE'!F82="","",'[1]BASE'!F82)</f>
        <v>132</v>
      </c>
      <c r="G81" s="482">
        <f>IF('[1]BASE'!G82="","",'[1]BASE'!G82)</f>
        <v>76.3</v>
      </c>
      <c r="H81" s="478" t="str">
        <f>'[1]BASE'!H82</f>
        <v>C</v>
      </c>
      <c r="I81" s="479">
        <f>IF('[1]BASE'!DP82="","",'[1]BASE'!DP82)</f>
      </c>
      <c r="J81" s="479">
        <f>IF('[1]BASE'!DQ82="","",'[1]BASE'!DQ82)</f>
      </c>
      <c r="K81" s="479">
        <f>IF('[1]BASE'!DR82="","",'[1]BASE'!DR82)</f>
      </c>
      <c r="L81" s="479">
        <f>IF('[1]BASE'!DS82="","",'[1]BASE'!DS82)</f>
      </c>
      <c r="M81" s="479">
        <f>IF('[1]BASE'!DT82="","",'[1]BASE'!DT82)</f>
      </c>
      <c r="N81" s="479">
        <f>IF('[1]BASE'!DU82="","",'[1]BASE'!DU82)</f>
      </c>
      <c r="O81" s="479">
        <f>IF('[1]BASE'!DV82="","",'[1]BASE'!DV82)</f>
      </c>
      <c r="P81" s="479">
        <f>IF('[1]BASE'!DW82="","",'[1]BASE'!DW82)</f>
      </c>
      <c r="Q81" s="479">
        <f>IF('[1]BASE'!DX82="","",'[1]BASE'!DX82)</f>
      </c>
      <c r="R81" s="479">
        <f>IF('[1]BASE'!DY82="","",'[1]BASE'!DY82)</f>
      </c>
      <c r="S81" s="479">
        <f>IF('[1]BASE'!DZ82="","",'[1]BASE'!DZ82)</f>
      </c>
      <c r="T81" s="479">
        <f>IF('[1]BASE'!EA82="","",'[1]BASE'!EA82)</f>
      </c>
      <c r="U81" s="480"/>
      <c r="V81" s="475"/>
    </row>
    <row r="82" spans="2:22" s="469" customFormat="1" ht="19.5" customHeight="1">
      <c r="B82" s="470"/>
      <c r="C82" s="483">
        <f>IF('[1]BASE'!C83="","",'[1]BASE'!C83)</f>
        <v>67</v>
      </c>
      <c r="D82" s="483">
        <f>IF('[1]BASE'!D83="","",'[1]BASE'!D83)</f>
        <v>1439</v>
      </c>
      <c r="E82" s="483" t="str">
        <f>IF('[1]BASE'!E83="","",'[1]BASE'!E83)</f>
        <v>SAN CLEMENTE - DOLORES</v>
      </c>
      <c r="F82" s="483">
        <f>IF('[1]BASE'!F83="","",'[1]BASE'!F83)</f>
        <v>132</v>
      </c>
      <c r="G82" s="484">
        <f>IF('[1]BASE'!G83="","",'[1]BASE'!G83)</f>
        <v>102.6</v>
      </c>
      <c r="H82" s="478" t="str">
        <f>'[1]BASE'!H83</f>
        <v>C</v>
      </c>
      <c r="I82" s="479">
        <f>IF('[1]BASE'!DP83="","",'[1]BASE'!DP83)</f>
      </c>
      <c r="J82" s="479">
        <f>IF('[1]BASE'!DQ83="","",'[1]BASE'!DQ83)</f>
      </c>
      <c r="K82" s="479">
        <f>IF('[1]BASE'!DR83="","",'[1]BASE'!DR83)</f>
        <v>1</v>
      </c>
      <c r="L82" s="479">
        <f>IF('[1]BASE'!DS83="","",'[1]BASE'!DS83)</f>
      </c>
      <c r="M82" s="479">
        <f>IF('[1]BASE'!DT83="","",'[1]BASE'!DT83)</f>
      </c>
      <c r="N82" s="479">
        <f>IF('[1]BASE'!DU83="","",'[1]BASE'!DU83)</f>
      </c>
      <c r="O82" s="479">
        <f>IF('[1]BASE'!DV83="","",'[1]BASE'!DV83)</f>
      </c>
      <c r="P82" s="479">
        <f>IF('[1]BASE'!DW83="","",'[1]BASE'!DW83)</f>
      </c>
      <c r="Q82" s="479">
        <f>IF('[1]BASE'!DX83="","",'[1]BASE'!DX83)</f>
      </c>
      <c r="R82" s="479">
        <f>IF('[1]BASE'!DY83="","",'[1]BASE'!DY83)</f>
      </c>
      <c r="S82" s="479">
        <f>IF('[1]BASE'!DZ83="","",'[1]BASE'!DZ83)</f>
      </c>
      <c r="T82" s="479">
        <f>IF('[1]BASE'!EA83="","",'[1]BASE'!EA83)</f>
      </c>
      <c r="U82" s="480"/>
      <c r="V82" s="475"/>
    </row>
    <row r="83" spans="2:22" s="469" customFormat="1" ht="19.5" customHeight="1">
      <c r="B83" s="470"/>
      <c r="C83" s="481">
        <f>IF('[1]BASE'!C84="","",'[1]BASE'!C84)</f>
        <v>68</v>
      </c>
      <c r="D83" s="481" t="str">
        <f>IF('[1]BASE'!D84="","",'[1]BASE'!D84)</f>
        <v>C-000</v>
      </c>
      <c r="E83" s="481" t="str">
        <f>IF('[1]BASE'!E84="","",'[1]BASE'!E84)</f>
        <v>SAN CLEMENTE - MAR DEL TUYÚ - MAR DE AJÓ</v>
      </c>
      <c r="F83" s="481">
        <f>IF('[1]BASE'!F84="","",'[1]BASE'!F84)</f>
        <v>132</v>
      </c>
      <c r="G83" s="482">
        <f>IF('[1]BASE'!G84="","",'[1]BASE'!G84)</f>
        <v>39</v>
      </c>
      <c r="H83" s="478" t="str">
        <f>'[1]BASE'!H84</f>
        <v>B</v>
      </c>
      <c r="I83" s="479" t="str">
        <f>IF('[1]BASE'!DP84="","",'[1]BASE'!DP84)</f>
        <v>XXXX</v>
      </c>
      <c r="J83" s="479" t="str">
        <f>IF('[1]BASE'!DQ84="","",'[1]BASE'!DQ84)</f>
        <v>XXXX</v>
      </c>
      <c r="K83" s="479" t="str">
        <f>IF('[1]BASE'!DR84="","",'[1]BASE'!DR84)</f>
        <v>XXXX</v>
      </c>
      <c r="L83" s="479" t="str">
        <f>IF('[1]BASE'!DS84="","",'[1]BASE'!DS84)</f>
        <v>XXXX</v>
      </c>
      <c r="M83" s="479" t="str">
        <f>IF('[1]BASE'!DT84="","",'[1]BASE'!DT84)</f>
        <v>XXXX</v>
      </c>
      <c r="N83" s="479" t="str">
        <f>IF('[1]BASE'!DU84="","",'[1]BASE'!DU84)</f>
        <v>XXXX</v>
      </c>
      <c r="O83" s="479" t="str">
        <f>IF('[1]BASE'!DV84="","",'[1]BASE'!DV84)</f>
        <v>XXXX</v>
      </c>
      <c r="P83" s="479" t="str">
        <f>IF('[1]BASE'!DW84="","",'[1]BASE'!DW84)</f>
        <v>XXXX</v>
      </c>
      <c r="Q83" s="479" t="str">
        <f>IF('[1]BASE'!DX84="","",'[1]BASE'!DX84)</f>
        <v>XXXX</v>
      </c>
      <c r="R83" s="479" t="str">
        <f>IF('[1]BASE'!DY84="","",'[1]BASE'!DY84)</f>
        <v>XXXX</v>
      </c>
      <c r="S83" s="479" t="str">
        <f>IF('[1]BASE'!DZ84="","",'[1]BASE'!DZ84)</f>
        <v>XXXX</v>
      </c>
      <c r="T83" s="479" t="str">
        <f>IF('[1]BASE'!EA84="","",'[1]BASE'!EA84)</f>
        <v>XXXX</v>
      </c>
      <c r="U83" s="480"/>
      <c r="V83" s="475"/>
    </row>
    <row r="84" spans="2:22" s="469" customFormat="1" ht="19.5" customHeight="1">
      <c r="B84" s="470"/>
      <c r="C84" s="483">
        <f>IF('[1]BASE'!C85="","",'[1]BASE'!C85)</f>
        <v>69</v>
      </c>
      <c r="D84" s="483">
        <f>IF('[1]BASE'!D85="","",'[1]BASE'!D85)</f>
        <v>4293</v>
      </c>
      <c r="E84" s="483" t="str">
        <f>IF('[1]BASE'!E85="","",'[1]BASE'!E85)</f>
        <v>SAN CLEMENTE - LAS TONINAS</v>
      </c>
      <c r="F84" s="483">
        <f>IF('[1]BASE'!F85="","",'[1]BASE'!F85)</f>
        <v>132</v>
      </c>
      <c r="G84" s="484">
        <f>IF('[1]BASE'!G85="","",'[1]BASE'!G85)</f>
        <v>14.6</v>
      </c>
      <c r="H84" s="478" t="str">
        <f>'[1]BASE'!H85</f>
        <v>B</v>
      </c>
      <c r="I84" s="479">
        <f>IF('[1]BASE'!DP85="","",'[1]BASE'!DP85)</f>
      </c>
      <c r="J84" s="479">
        <f>IF('[1]BASE'!DQ85="","",'[1]BASE'!DQ85)</f>
      </c>
      <c r="K84" s="479">
        <f>IF('[1]BASE'!DR85="","",'[1]BASE'!DR85)</f>
      </c>
      <c r="L84" s="479">
        <f>IF('[1]BASE'!DS85="","",'[1]BASE'!DS85)</f>
      </c>
      <c r="M84" s="479">
        <f>IF('[1]BASE'!DT85="","",'[1]BASE'!DT85)</f>
      </c>
      <c r="N84" s="479">
        <f>IF('[1]BASE'!DU85="","",'[1]BASE'!DU85)</f>
      </c>
      <c r="O84" s="479">
        <f>IF('[1]BASE'!DV85="","",'[1]BASE'!DV85)</f>
      </c>
      <c r="P84" s="479">
        <f>IF('[1]BASE'!DW85="","",'[1]BASE'!DW85)</f>
      </c>
      <c r="Q84" s="479">
        <f>IF('[1]BASE'!DX85="","",'[1]BASE'!DX85)</f>
      </c>
      <c r="R84" s="479">
        <f>IF('[1]BASE'!DY85="","",'[1]BASE'!DY85)</f>
      </c>
      <c r="S84" s="479">
        <f>IF('[1]BASE'!DZ85="","",'[1]BASE'!DZ85)</f>
      </c>
      <c r="T84" s="479">
        <f>IF('[1]BASE'!EA85="","",'[1]BASE'!EA85)</f>
      </c>
      <c r="U84" s="480"/>
      <c r="V84" s="475"/>
    </row>
    <row r="85" spans="2:22" s="469" customFormat="1" ht="19.5" customHeight="1">
      <c r="B85" s="470"/>
      <c r="C85" s="481">
        <f>IF('[1]BASE'!C86="","",'[1]BASE'!C86)</f>
        <v>70</v>
      </c>
      <c r="D85" s="481" t="str">
        <f>IF('[1]BASE'!D86="","",'[1]BASE'!D86)</f>
        <v>CE-003</v>
      </c>
      <c r="E85" s="481" t="str">
        <f>IF('[1]BASE'!E86="","",'[1]BASE'!E86)</f>
        <v>LAS TONINAS-MAR DEL TUYU-MAR DE AJO</v>
      </c>
      <c r="F85" s="481">
        <f>IF('[1]BASE'!F86="","",'[1]BASE'!F86)</f>
        <v>132</v>
      </c>
      <c r="G85" s="482">
        <f>IF('[1]BASE'!G86="","",'[1]BASE'!G86)</f>
        <v>24.4</v>
      </c>
      <c r="H85" s="478" t="str">
        <f>'[1]BASE'!H86</f>
        <v>B</v>
      </c>
      <c r="I85" s="479">
        <f>IF('[1]BASE'!DP86="","",'[1]BASE'!DP86)</f>
      </c>
      <c r="J85" s="479">
        <f>IF('[1]BASE'!DQ86="","",'[1]BASE'!DQ86)</f>
      </c>
      <c r="K85" s="479">
        <f>IF('[1]BASE'!DR86="","",'[1]BASE'!DR86)</f>
      </c>
      <c r="L85" s="479">
        <f>IF('[1]BASE'!DS86="","",'[1]BASE'!DS86)</f>
      </c>
      <c r="M85" s="479">
        <f>IF('[1]BASE'!DT86="","",'[1]BASE'!DT86)</f>
      </c>
      <c r="N85" s="479">
        <f>IF('[1]BASE'!DU86="","",'[1]BASE'!DU86)</f>
      </c>
      <c r="O85" s="479">
        <f>IF('[1]BASE'!DV86="","",'[1]BASE'!DV86)</f>
      </c>
      <c r="P85" s="479">
        <f>IF('[1]BASE'!DW86="","",'[1]BASE'!DW86)</f>
      </c>
      <c r="Q85" s="479">
        <f>IF('[1]BASE'!DX86="","",'[1]BASE'!DX86)</f>
      </c>
      <c r="R85" s="479">
        <f>IF('[1]BASE'!DY86="","",'[1]BASE'!DY86)</f>
      </c>
      <c r="S85" s="479">
        <f>IF('[1]BASE'!DZ86="","",'[1]BASE'!DZ86)</f>
      </c>
      <c r="T85" s="479">
        <f>IF('[1]BASE'!EA86="","",'[1]BASE'!EA86)</f>
      </c>
      <c r="U85" s="480"/>
      <c r="V85" s="475"/>
    </row>
    <row r="86" spans="2:22" s="469" customFormat="1" ht="19.5" customHeight="1">
      <c r="B86" s="470"/>
      <c r="C86" s="483">
        <f>IF('[1]BASE'!C87="","",'[1]BASE'!C87)</f>
        <v>71</v>
      </c>
      <c r="D86" s="483">
        <f>IF('[1]BASE'!D87="","",'[1]BASE'!D87)</f>
        <v>1999</v>
      </c>
      <c r="E86" s="483" t="str">
        <f>IF('[1]BASE'!E87="","",'[1]BASE'!E87)</f>
        <v>SAN NICOLÁS - VILLA CONSTITUCIÓN IND.</v>
      </c>
      <c r="F86" s="483">
        <f>IF('[1]BASE'!F87="","",'[1]BASE'!F87)</f>
        <v>132</v>
      </c>
      <c r="G86" s="484">
        <f>IF('[1]BASE'!G87="","",'[1]BASE'!G87)</f>
        <v>14.7</v>
      </c>
      <c r="H86" s="478" t="str">
        <f>'[1]BASE'!H87</f>
        <v>C</v>
      </c>
      <c r="I86" s="479">
        <f>IF('[1]BASE'!DP87="","",'[1]BASE'!DP87)</f>
      </c>
      <c r="J86" s="479">
        <f>IF('[1]BASE'!DQ87="","",'[1]BASE'!DQ87)</f>
      </c>
      <c r="K86" s="479">
        <f>IF('[1]BASE'!DR87="","",'[1]BASE'!DR87)</f>
      </c>
      <c r="L86" s="479">
        <f>IF('[1]BASE'!DS87="","",'[1]BASE'!DS87)</f>
      </c>
      <c r="M86" s="479">
        <f>IF('[1]BASE'!DT87="","",'[1]BASE'!DT87)</f>
      </c>
      <c r="N86" s="479">
        <f>IF('[1]BASE'!DU87="","",'[1]BASE'!DU87)</f>
      </c>
      <c r="O86" s="479">
        <f>IF('[1]BASE'!DV87="","",'[1]BASE'!DV87)</f>
      </c>
      <c r="P86" s="479">
        <f>IF('[1]BASE'!DW87="","",'[1]BASE'!DW87)</f>
      </c>
      <c r="Q86" s="479">
        <f>IF('[1]BASE'!DX87="","",'[1]BASE'!DX87)</f>
      </c>
      <c r="R86" s="479">
        <f>IF('[1]BASE'!DY87="","",'[1]BASE'!DY87)</f>
      </c>
      <c r="S86" s="479">
        <f>IF('[1]BASE'!DZ87="","",'[1]BASE'!DZ87)</f>
      </c>
      <c r="T86" s="479">
        <f>IF('[1]BASE'!EA87="","",'[1]BASE'!EA87)</f>
      </c>
      <c r="U86" s="480"/>
      <c r="V86" s="475"/>
    </row>
    <row r="87" spans="2:22" s="469" customFormat="1" ht="19.5" customHeight="1">
      <c r="B87" s="470"/>
      <c r="C87" s="481">
        <f>IF('[1]BASE'!C88="","",'[1]BASE'!C88)</f>
        <v>72</v>
      </c>
      <c r="D87" s="481">
        <f>IF('[1]BASE'!D88="","",'[1]BASE'!D88)</f>
        <v>1997</v>
      </c>
      <c r="E87" s="481" t="str">
        <f>IF('[1]BASE'!E88="","",'[1]BASE'!E88)</f>
        <v>SAN NICOLÁS - VILLA CONSTITUCIÓN RES.</v>
      </c>
      <c r="F87" s="481">
        <f>IF('[1]BASE'!F88="","",'[1]BASE'!F88)</f>
        <v>132</v>
      </c>
      <c r="G87" s="482">
        <f>IF('[1]BASE'!G88="","",'[1]BASE'!G88)</f>
        <v>13.6</v>
      </c>
      <c r="H87" s="478" t="str">
        <f>'[1]BASE'!H88</f>
        <v>B</v>
      </c>
      <c r="I87" s="479">
        <f>IF('[1]BASE'!DP88="","",'[1]BASE'!DP88)</f>
      </c>
      <c r="J87" s="479">
        <f>IF('[1]BASE'!DQ88="","",'[1]BASE'!DQ88)</f>
      </c>
      <c r="K87" s="479">
        <f>IF('[1]BASE'!DR88="","",'[1]BASE'!DR88)</f>
      </c>
      <c r="L87" s="479">
        <f>IF('[1]BASE'!DS88="","",'[1]BASE'!DS88)</f>
        <v>2</v>
      </c>
      <c r="M87" s="479">
        <f>IF('[1]BASE'!DT88="","",'[1]BASE'!DT88)</f>
      </c>
      <c r="N87" s="479">
        <f>IF('[1]BASE'!DU88="","",'[1]BASE'!DU88)</f>
      </c>
      <c r="O87" s="479">
        <f>IF('[1]BASE'!DV88="","",'[1]BASE'!DV88)</f>
      </c>
      <c r="P87" s="479">
        <f>IF('[1]BASE'!DW88="","",'[1]BASE'!DW88)</f>
      </c>
      <c r="Q87" s="479">
        <f>IF('[1]BASE'!DX88="","",'[1]BASE'!DX88)</f>
      </c>
      <c r="R87" s="479">
        <f>IF('[1]BASE'!DY88="","",'[1]BASE'!DY88)</f>
      </c>
      <c r="S87" s="479">
        <f>IF('[1]BASE'!DZ88="","",'[1]BASE'!DZ88)</f>
      </c>
      <c r="T87" s="479">
        <f>IF('[1]BASE'!EA88="","",'[1]BASE'!EA88)</f>
      </c>
      <c r="U87" s="480"/>
      <c r="V87" s="475"/>
    </row>
    <row r="88" spans="2:22" s="469" customFormat="1" ht="19.5" customHeight="1">
      <c r="B88" s="470"/>
      <c r="C88" s="483">
        <f>IF('[1]BASE'!C89="","",'[1]BASE'!C89)</f>
        <v>73</v>
      </c>
      <c r="D88" s="483" t="str">
        <f>IF('[1]BASE'!D89="","",'[1]BASE'!D89)</f>
        <v>CE-000</v>
      </c>
      <c r="E88" s="483" t="str">
        <f>IF('[1]BASE'!E89="","",'[1]BASE'!E89)</f>
        <v>SAN NICOLAS EXTG - SAN NICOLAS</v>
      </c>
      <c r="F88" s="483">
        <f>IF('[1]BASE'!F89="","",'[1]BASE'!F89)</f>
        <v>132</v>
      </c>
      <c r="G88" s="484">
        <f>IF('[1]BASE'!G89="","",'[1]BASE'!G89)</f>
        <v>0.4</v>
      </c>
      <c r="H88" s="478" t="str">
        <f>'[1]BASE'!H89</f>
        <v>C</v>
      </c>
      <c r="I88" s="479" t="str">
        <f>IF('[1]BASE'!DP89="","",'[1]BASE'!DP89)</f>
        <v>XXXX</v>
      </c>
      <c r="J88" s="479" t="str">
        <f>IF('[1]BASE'!DQ89="","",'[1]BASE'!DQ89)</f>
        <v>XXXX</v>
      </c>
      <c r="K88" s="479" t="str">
        <f>IF('[1]BASE'!DR89="","",'[1]BASE'!DR89)</f>
        <v>XXXX</v>
      </c>
      <c r="L88" s="479" t="str">
        <f>IF('[1]BASE'!DS89="","",'[1]BASE'!DS89)</f>
        <v>XXXX</v>
      </c>
      <c r="M88" s="479" t="str">
        <f>IF('[1]BASE'!DT89="","",'[1]BASE'!DT89)</f>
        <v>XXXX</v>
      </c>
      <c r="N88" s="479" t="str">
        <f>IF('[1]BASE'!DU89="","",'[1]BASE'!DU89)</f>
        <v>XXXX</v>
      </c>
      <c r="O88" s="479" t="str">
        <f>IF('[1]BASE'!DV89="","",'[1]BASE'!DV89)</f>
        <v>XXXX</v>
      </c>
      <c r="P88" s="479" t="str">
        <f>IF('[1]BASE'!DW89="","",'[1]BASE'!DW89)</f>
        <v>XXXX</v>
      </c>
      <c r="Q88" s="479" t="str">
        <f>IF('[1]BASE'!DX89="","",'[1]BASE'!DX89)</f>
        <v>XXXX</v>
      </c>
      <c r="R88" s="479" t="str">
        <f>IF('[1]BASE'!DY89="","",'[1]BASE'!DY89)</f>
        <v>XXXX</v>
      </c>
      <c r="S88" s="479" t="str">
        <f>IF('[1]BASE'!DZ89="","",'[1]BASE'!DZ89)</f>
        <v>XXXX</v>
      </c>
      <c r="T88" s="479" t="str">
        <f>IF('[1]BASE'!EA89="","",'[1]BASE'!EA89)</f>
        <v>XXXX</v>
      </c>
      <c r="U88" s="480"/>
      <c r="V88" s="475"/>
    </row>
    <row r="89" spans="2:22" s="469" customFormat="1" ht="19.5" customHeight="1">
      <c r="B89" s="470"/>
      <c r="C89" s="481">
        <f>IF('[1]BASE'!C90="","",'[1]BASE'!C90)</f>
        <v>74</v>
      </c>
      <c r="D89" s="481">
        <f>IF('[1]BASE'!D90="","",'[1]BASE'!D90)</f>
        <v>2957</v>
      </c>
      <c r="E89" s="481" t="str">
        <f>IF('[1]BASE'!E90="","",'[1]BASE'!E90)</f>
        <v>SAN PEDRO - EASTMAN T</v>
      </c>
      <c r="F89" s="481">
        <f>IF('[1]BASE'!F90="","",'[1]BASE'!F90)</f>
        <v>132</v>
      </c>
      <c r="G89" s="482">
        <f>IF('[1]BASE'!G90="","",'[1]BASE'!G90)</f>
        <v>63.1</v>
      </c>
      <c r="H89" s="478" t="str">
        <f>'[1]BASE'!H90</f>
        <v>C</v>
      </c>
      <c r="I89" s="479">
        <f>IF('[1]BASE'!DP90="","",'[1]BASE'!DP90)</f>
      </c>
      <c r="J89" s="479">
        <f>IF('[1]BASE'!DQ90="","",'[1]BASE'!DQ90)</f>
      </c>
      <c r="K89" s="479">
        <f>IF('[1]BASE'!DR90="","",'[1]BASE'!DR90)</f>
      </c>
      <c r="L89" s="479">
        <f>IF('[1]BASE'!DS90="","",'[1]BASE'!DS90)</f>
      </c>
      <c r="M89" s="479">
        <f>IF('[1]BASE'!DT90="","",'[1]BASE'!DT90)</f>
      </c>
      <c r="N89" s="479">
        <f>IF('[1]BASE'!DU90="","",'[1]BASE'!DU90)</f>
      </c>
      <c r="O89" s="479">
        <f>IF('[1]BASE'!DV90="","",'[1]BASE'!DV90)</f>
      </c>
      <c r="P89" s="479">
        <f>IF('[1]BASE'!DW90="","",'[1]BASE'!DW90)</f>
      </c>
      <c r="Q89" s="479">
        <f>IF('[1]BASE'!DX90="","",'[1]BASE'!DX90)</f>
      </c>
      <c r="R89" s="479">
        <f>IF('[1]BASE'!DY90="","",'[1]BASE'!DY90)</f>
      </c>
      <c r="S89" s="479">
        <f>IF('[1]BASE'!DZ90="","",'[1]BASE'!DZ90)</f>
      </c>
      <c r="T89" s="479">
        <f>IF('[1]BASE'!EA90="","",'[1]BASE'!EA90)</f>
        <v>1</v>
      </c>
      <c r="U89" s="480"/>
      <c r="V89" s="475"/>
    </row>
    <row r="90" spans="2:22" s="469" customFormat="1" ht="19.5" customHeight="1">
      <c r="B90" s="470"/>
      <c r="C90" s="483">
        <f>IF('[1]BASE'!C91="","",'[1]BASE'!C91)</f>
        <v>75</v>
      </c>
      <c r="D90" s="483">
        <f>IF('[1]BASE'!D91="","",'[1]BASE'!D91)</f>
        <v>1427</v>
      </c>
      <c r="E90" s="483" t="str">
        <f>IF('[1]BASE'!E91="","",'[1]BASE'!E91)</f>
        <v>SAN PEDRO - PAPEL PRENSA</v>
      </c>
      <c r="F90" s="483">
        <f>IF('[1]BASE'!F91="","",'[1]BASE'!F91)</f>
        <v>132</v>
      </c>
      <c r="G90" s="484">
        <f>IF('[1]BASE'!G91="","",'[1]BASE'!G91)</f>
        <v>10.9</v>
      </c>
      <c r="H90" s="478" t="str">
        <f>'[1]BASE'!H91</f>
        <v>B</v>
      </c>
      <c r="I90" s="479">
        <f>IF('[1]BASE'!DP91="","",'[1]BASE'!DP91)</f>
      </c>
      <c r="J90" s="479">
        <f>IF('[1]BASE'!DQ91="","",'[1]BASE'!DQ91)</f>
      </c>
      <c r="K90" s="479">
        <f>IF('[1]BASE'!DR91="","",'[1]BASE'!DR91)</f>
      </c>
      <c r="L90" s="479">
        <f>IF('[1]BASE'!DS91="","",'[1]BASE'!DS91)</f>
      </c>
      <c r="M90" s="479">
        <f>IF('[1]BASE'!DT91="","",'[1]BASE'!DT91)</f>
      </c>
      <c r="N90" s="479">
        <f>IF('[1]BASE'!DU91="","",'[1]BASE'!DU91)</f>
        <v>1</v>
      </c>
      <c r="O90" s="479">
        <f>IF('[1]BASE'!DV91="","",'[1]BASE'!DV91)</f>
      </c>
      <c r="P90" s="479">
        <f>IF('[1]BASE'!DW91="","",'[1]BASE'!DW91)</f>
      </c>
      <c r="Q90" s="479">
        <f>IF('[1]BASE'!DX91="","",'[1]BASE'!DX91)</f>
      </c>
      <c r="R90" s="479">
        <f>IF('[1]BASE'!DY91="","",'[1]BASE'!DY91)</f>
      </c>
      <c r="S90" s="479">
        <f>IF('[1]BASE'!DZ91="","",'[1]BASE'!DZ91)</f>
      </c>
      <c r="T90" s="479">
        <f>IF('[1]BASE'!EA91="","",'[1]BASE'!EA91)</f>
      </c>
      <c r="U90" s="480"/>
      <c r="V90" s="475"/>
    </row>
    <row r="91" spans="2:22" s="469" customFormat="1" ht="19.5" customHeight="1">
      <c r="B91" s="470"/>
      <c r="C91" s="481">
        <f>IF('[1]BASE'!C92="","",'[1]BASE'!C92)</f>
        <v>76</v>
      </c>
      <c r="D91" s="481" t="str">
        <f>IF('[1]BASE'!D92="","",'[1]BASE'!D92)</f>
        <v>CE-000</v>
      </c>
      <c r="E91" s="481" t="str">
        <f>IF('[1]BASE'!E92="","",'[1]BASE'!E92)</f>
        <v>SAN PEDRO - SAN NICOLÁS</v>
      </c>
      <c r="F91" s="481">
        <f>IF('[1]BASE'!F92="","",'[1]BASE'!F92)</f>
        <v>132</v>
      </c>
      <c r="G91" s="482">
        <f>IF('[1]BASE'!G92="","",'[1]BASE'!G92)</f>
        <v>65</v>
      </c>
      <c r="H91" s="478" t="str">
        <f>'[1]BASE'!H92</f>
        <v>C</v>
      </c>
      <c r="I91" s="479" t="str">
        <f>IF('[1]BASE'!DP92="","",'[1]BASE'!DP92)</f>
        <v>XXXX</v>
      </c>
      <c r="J91" s="479" t="str">
        <f>IF('[1]BASE'!DQ92="","",'[1]BASE'!DQ92)</f>
        <v>XXXX</v>
      </c>
      <c r="K91" s="479" t="str">
        <f>IF('[1]BASE'!DR92="","",'[1]BASE'!DR92)</f>
        <v>XXXX</v>
      </c>
      <c r="L91" s="479" t="str">
        <f>IF('[1]BASE'!DS92="","",'[1]BASE'!DS92)</f>
        <v>XXXX</v>
      </c>
      <c r="M91" s="479" t="str">
        <f>IF('[1]BASE'!DT92="","",'[1]BASE'!DT92)</f>
        <v>XXXX</v>
      </c>
      <c r="N91" s="479" t="str">
        <f>IF('[1]BASE'!DU92="","",'[1]BASE'!DU92)</f>
        <v>XXXX</v>
      </c>
      <c r="O91" s="479" t="str">
        <f>IF('[1]BASE'!DV92="","",'[1]BASE'!DV92)</f>
        <v>XXXX</v>
      </c>
      <c r="P91" s="479" t="str">
        <f>IF('[1]BASE'!DW92="","",'[1]BASE'!DW92)</f>
        <v>XXXX</v>
      </c>
      <c r="Q91" s="479" t="str">
        <f>IF('[1]BASE'!DX92="","",'[1]BASE'!DX92)</f>
        <v>XXXX</v>
      </c>
      <c r="R91" s="479" t="str">
        <f>IF('[1]BASE'!DY92="","",'[1]BASE'!DY92)</f>
        <v>XXXX</v>
      </c>
      <c r="S91" s="479" t="str">
        <f>IF('[1]BASE'!DZ92="","",'[1]BASE'!DZ92)</f>
        <v>XXXX</v>
      </c>
      <c r="T91" s="479" t="str">
        <f>IF('[1]BASE'!EA92="","",'[1]BASE'!EA92)</f>
        <v>XXXX</v>
      </c>
      <c r="U91" s="480"/>
      <c r="V91" s="475"/>
    </row>
    <row r="92" spans="2:22" s="469" customFormat="1" ht="19.5" customHeight="1">
      <c r="B92" s="470"/>
      <c r="C92" s="483">
        <f>IF('[1]BASE'!C93="","",'[1]BASE'!C93)</f>
        <v>77</v>
      </c>
      <c r="D92" s="483">
        <f>IF('[1]BASE'!D93="","",'[1]BASE'!D93)</f>
        <v>4277</v>
      </c>
      <c r="E92" s="483" t="str">
        <f>IF('[1]BASE'!E93="","",'[1]BASE'!E93)</f>
        <v>SAN PEDRO - RAMALLO INDUSTRIAL</v>
      </c>
      <c r="F92" s="483">
        <f>IF('[1]BASE'!F93="","",'[1]BASE'!F93)</f>
        <v>132</v>
      </c>
      <c r="G92" s="484">
        <f>IF('[1]BASE'!G93="","",'[1]BASE'!G93)</f>
        <v>58</v>
      </c>
      <c r="H92" s="478" t="str">
        <f>'[1]BASE'!H93</f>
        <v>C</v>
      </c>
      <c r="I92" s="479">
        <f>IF('[1]BASE'!DP93="","",'[1]BASE'!DP93)</f>
      </c>
      <c r="J92" s="479">
        <f>IF('[1]BASE'!DQ93="","",'[1]BASE'!DQ93)</f>
        <v>1</v>
      </c>
      <c r="K92" s="479">
        <f>IF('[1]BASE'!DR93="","",'[1]BASE'!DR93)</f>
      </c>
      <c r="L92" s="479">
        <f>IF('[1]BASE'!DS93="","",'[1]BASE'!DS93)</f>
        <v>1</v>
      </c>
      <c r="M92" s="479">
        <f>IF('[1]BASE'!DT93="","",'[1]BASE'!DT93)</f>
      </c>
      <c r="N92" s="479">
        <f>IF('[1]BASE'!DU93="","",'[1]BASE'!DU93)</f>
      </c>
      <c r="O92" s="479">
        <f>IF('[1]BASE'!DV93="","",'[1]BASE'!DV93)</f>
      </c>
      <c r="P92" s="479">
        <f>IF('[1]BASE'!DW93="","",'[1]BASE'!DW93)</f>
      </c>
      <c r="Q92" s="479">
        <f>IF('[1]BASE'!DX93="","",'[1]BASE'!DX93)</f>
      </c>
      <c r="R92" s="479">
        <f>IF('[1]BASE'!DY93="","",'[1]BASE'!DY93)</f>
      </c>
      <c r="S92" s="479">
        <f>IF('[1]BASE'!DZ93="","",'[1]BASE'!DZ93)</f>
      </c>
      <c r="T92" s="479">
        <f>IF('[1]BASE'!EA93="","",'[1]BASE'!EA93)</f>
      </c>
      <c r="U92" s="480"/>
      <c r="V92" s="475"/>
    </row>
    <row r="93" spans="2:22" s="469" customFormat="1" ht="19.5" customHeight="1">
      <c r="B93" s="470"/>
      <c r="C93" s="481">
        <f>IF('[1]BASE'!C94="","",'[1]BASE'!C94)</f>
        <v>78</v>
      </c>
      <c r="D93" s="481">
        <f>IF('[1]BASE'!D94="","",'[1]BASE'!D94)</f>
        <v>4278</v>
      </c>
      <c r="E93" s="481" t="str">
        <f>IF('[1]BASE'!E94="","",'[1]BASE'!E94)</f>
        <v>SAN NICOLÁS - RAMALLO INDUSTRIAL</v>
      </c>
      <c r="F93" s="481">
        <f>IF('[1]BASE'!F94="","",'[1]BASE'!F94)</f>
        <v>132</v>
      </c>
      <c r="G93" s="482">
        <f>IF('[1]BASE'!G94="","",'[1]BASE'!G94)</f>
        <v>23.5</v>
      </c>
      <c r="H93" s="478" t="str">
        <f>'[1]BASE'!H94</f>
        <v>C</v>
      </c>
      <c r="I93" s="479">
        <f>IF('[1]BASE'!DP94="","",'[1]BASE'!DP94)</f>
      </c>
      <c r="J93" s="479">
        <f>IF('[1]BASE'!DQ94="","",'[1]BASE'!DQ94)</f>
      </c>
      <c r="K93" s="479">
        <f>IF('[1]BASE'!DR94="","",'[1]BASE'!DR94)</f>
      </c>
      <c r="L93" s="479">
        <f>IF('[1]BASE'!DS94="","",'[1]BASE'!DS94)</f>
      </c>
      <c r="M93" s="479">
        <f>IF('[1]BASE'!DT94="","",'[1]BASE'!DT94)</f>
      </c>
      <c r="N93" s="479">
        <f>IF('[1]BASE'!DU94="","",'[1]BASE'!DU94)</f>
      </c>
      <c r="O93" s="479">
        <f>IF('[1]BASE'!DV94="","",'[1]BASE'!DV94)</f>
      </c>
      <c r="P93" s="479">
        <f>IF('[1]BASE'!DW94="","",'[1]BASE'!DW94)</f>
      </c>
      <c r="Q93" s="479">
        <f>IF('[1]BASE'!DX94="","",'[1]BASE'!DX94)</f>
      </c>
      <c r="R93" s="479">
        <f>IF('[1]BASE'!DY94="","",'[1]BASE'!DY94)</f>
      </c>
      <c r="S93" s="479">
        <f>IF('[1]BASE'!DZ94="","",'[1]BASE'!DZ94)</f>
      </c>
      <c r="T93" s="479">
        <f>IF('[1]BASE'!EA94="","",'[1]BASE'!EA94)</f>
      </c>
      <c r="U93" s="480"/>
      <c r="V93" s="475"/>
    </row>
    <row r="94" spans="2:22" s="469" customFormat="1" ht="19.5" customHeight="1">
      <c r="B94" s="470"/>
      <c r="C94" s="483">
        <f>IF('[1]BASE'!C95="","",'[1]BASE'!C95)</f>
        <v>79</v>
      </c>
      <c r="D94" s="483">
        <f>IF('[1]BASE'!D95="","",'[1]BASE'!D95)</f>
        <v>1517</v>
      </c>
      <c r="E94" s="483" t="str">
        <f>IF('[1]BASE'!E95="","",'[1]BASE'!E95)</f>
        <v>TANDIL - BALCARCE</v>
      </c>
      <c r="F94" s="483">
        <f>IF('[1]BASE'!F95="","",'[1]BASE'!F95)</f>
        <v>132</v>
      </c>
      <c r="G94" s="484">
        <f>IF('[1]BASE'!G95="","",'[1]BASE'!G95)</f>
        <v>103.6</v>
      </c>
      <c r="H94" s="478" t="str">
        <f>'[1]BASE'!H95</f>
        <v>C</v>
      </c>
      <c r="I94" s="479">
        <f>IF('[1]BASE'!DP95="","",'[1]BASE'!DP95)</f>
      </c>
      <c r="J94" s="479">
        <f>IF('[1]BASE'!DQ95="","",'[1]BASE'!DQ95)</f>
      </c>
      <c r="K94" s="479">
        <f>IF('[1]BASE'!DR95="","",'[1]BASE'!DR95)</f>
      </c>
      <c r="L94" s="479">
        <f>IF('[1]BASE'!DS95="","",'[1]BASE'!DS95)</f>
      </c>
      <c r="M94" s="479">
        <f>IF('[1]BASE'!DT95="","",'[1]BASE'!DT95)</f>
      </c>
      <c r="N94" s="479">
        <f>IF('[1]BASE'!DU95="","",'[1]BASE'!DU95)</f>
        <v>1</v>
      </c>
      <c r="O94" s="479">
        <f>IF('[1]BASE'!DV95="","",'[1]BASE'!DV95)</f>
      </c>
      <c r="P94" s="479">
        <f>IF('[1]BASE'!DW95="","",'[1]BASE'!DW95)</f>
      </c>
      <c r="Q94" s="479">
        <f>IF('[1]BASE'!DX95="","",'[1]BASE'!DX95)</f>
      </c>
      <c r="R94" s="479">
        <f>IF('[1]BASE'!DY95="","",'[1]BASE'!DY95)</f>
        <v>1</v>
      </c>
      <c r="S94" s="479">
        <f>IF('[1]BASE'!DZ95="","",'[1]BASE'!DZ95)</f>
      </c>
      <c r="T94" s="479">
        <f>IF('[1]BASE'!EA95="","",'[1]BASE'!EA95)</f>
      </c>
      <c r="U94" s="480"/>
      <c r="V94" s="475"/>
    </row>
    <row r="95" spans="2:22" s="469" customFormat="1" ht="19.5" customHeight="1">
      <c r="B95" s="470"/>
      <c r="C95" s="481">
        <f>IF('[1]BASE'!C96="","",'[1]BASE'!C96)</f>
        <v>80</v>
      </c>
      <c r="D95" s="481">
        <f>IF('[1]BASE'!D96="","",'[1]BASE'!D96)</f>
        <v>1519</v>
      </c>
      <c r="E95" s="481" t="str">
        <f>IF('[1]BASE'!E96="","",'[1]BASE'!E96)</f>
        <v>TANDIL - NECOCHEA</v>
      </c>
      <c r="F95" s="481">
        <f>IF('[1]BASE'!F96="","",'[1]BASE'!F96)</f>
        <v>132</v>
      </c>
      <c r="G95" s="482">
        <f>IF('[1]BASE'!G96="","",'[1]BASE'!G96)</f>
        <v>149.2</v>
      </c>
      <c r="H95" s="478" t="str">
        <f>'[1]BASE'!H96</f>
        <v>C</v>
      </c>
      <c r="I95" s="479">
        <f>IF('[1]BASE'!DP96="","",'[1]BASE'!DP96)</f>
      </c>
      <c r="J95" s="479">
        <f>IF('[1]BASE'!DQ96="","",'[1]BASE'!DQ96)</f>
        <v>1</v>
      </c>
      <c r="K95" s="479">
        <f>IF('[1]BASE'!DR96="","",'[1]BASE'!DR96)</f>
      </c>
      <c r="L95" s="479">
        <f>IF('[1]BASE'!DS96="","",'[1]BASE'!DS96)</f>
      </c>
      <c r="M95" s="479">
        <f>IF('[1]BASE'!DT96="","",'[1]BASE'!DT96)</f>
      </c>
      <c r="N95" s="479">
        <f>IF('[1]BASE'!DU96="","",'[1]BASE'!DU96)</f>
      </c>
      <c r="O95" s="479">
        <f>IF('[1]BASE'!DV96="","",'[1]BASE'!DV96)</f>
      </c>
      <c r="P95" s="479">
        <f>IF('[1]BASE'!DW96="","",'[1]BASE'!DW96)</f>
      </c>
      <c r="Q95" s="479">
        <f>IF('[1]BASE'!DX96="","",'[1]BASE'!DX96)</f>
      </c>
      <c r="R95" s="479">
        <f>IF('[1]BASE'!DY96="","",'[1]BASE'!DY96)</f>
      </c>
      <c r="S95" s="479">
        <f>IF('[1]BASE'!DZ96="","",'[1]BASE'!DZ96)</f>
      </c>
      <c r="T95" s="479">
        <f>IF('[1]BASE'!EA96="","",'[1]BASE'!EA96)</f>
      </c>
      <c r="U95" s="480"/>
      <c r="V95" s="475"/>
    </row>
    <row r="96" spans="2:22" s="469" customFormat="1" ht="19.5" customHeight="1">
      <c r="B96" s="470"/>
      <c r="C96" s="483">
        <f>IF('[1]BASE'!C97="","",'[1]BASE'!C97)</f>
        <v>81</v>
      </c>
      <c r="D96" s="483">
        <f>IF('[1]BASE'!D97="","",'[1]BASE'!D97)</f>
        <v>1518</v>
      </c>
      <c r="E96" s="483" t="str">
        <f>IF('[1]BASE'!E97="","",'[1]BASE'!E97)</f>
        <v>TANDIL - BARKER</v>
      </c>
      <c r="F96" s="483">
        <f>IF('[1]BASE'!F97="","",'[1]BASE'!F97)</f>
        <v>132</v>
      </c>
      <c r="G96" s="484">
        <f>IF('[1]BASE'!G97="","",'[1]BASE'!G97)</f>
        <v>47.7</v>
      </c>
      <c r="H96" s="478" t="str">
        <f>'[1]BASE'!H97</f>
        <v>C</v>
      </c>
      <c r="I96" s="479">
        <f>IF('[1]BASE'!DP97="","",'[1]BASE'!DP97)</f>
      </c>
      <c r="J96" s="479">
        <f>IF('[1]BASE'!DQ97="","",'[1]BASE'!DQ97)</f>
      </c>
      <c r="K96" s="479">
        <f>IF('[1]BASE'!DR97="","",'[1]BASE'!DR97)</f>
        <v>1</v>
      </c>
      <c r="L96" s="479">
        <f>IF('[1]BASE'!DS97="","",'[1]BASE'!DS97)</f>
      </c>
      <c r="M96" s="479">
        <f>IF('[1]BASE'!DT97="","",'[1]BASE'!DT97)</f>
      </c>
      <c r="N96" s="479">
        <f>IF('[1]BASE'!DU97="","",'[1]BASE'!DU97)</f>
      </c>
      <c r="O96" s="479">
        <f>IF('[1]BASE'!DV97="","",'[1]BASE'!DV97)</f>
      </c>
      <c r="P96" s="479">
        <f>IF('[1]BASE'!DW97="","",'[1]BASE'!DW97)</f>
      </c>
      <c r="Q96" s="479">
        <f>IF('[1]BASE'!DX97="","",'[1]BASE'!DX97)</f>
      </c>
      <c r="R96" s="479">
        <f>IF('[1]BASE'!DY97="","",'[1]BASE'!DY97)</f>
      </c>
      <c r="S96" s="479">
        <f>IF('[1]BASE'!DZ97="","",'[1]BASE'!DZ97)</f>
      </c>
      <c r="T96" s="479">
        <f>IF('[1]BASE'!EA97="","",'[1]BASE'!EA97)</f>
      </c>
      <c r="U96" s="480"/>
      <c r="V96" s="475"/>
    </row>
    <row r="97" spans="2:22" s="469" customFormat="1" ht="19.5" customHeight="1">
      <c r="B97" s="470"/>
      <c r="C97" s="481">
        <f>IF('[1]BASE'!C98="","",'[1]BASE'!C98)</f>
        <v>82</v>
      </c>
      <c r="D97" s="481">
        <f>IF('[1]BASE'!D98="","",'[1]BASE'!D98)</f>
        <v>2712</v>
      </c>
      <c r="E97" s="481" t="str">
        <f>IF('[1]BASE'!E98="","",'[1]BASE'!E98)</f>
        <v>TRENQUE LAUQUEN - GRAL. PICO</v>
      </c>
      <c r="F97" s="481">
        <f>IF('[1]BASE'!F98="","",'[1]BASE'!F98)</f>
        <v>132</v>
      </c>
      <c r="G97" s="482">
        <f>IF('[1]BASE'!G98="","",'[1]BASE'!G98)</f>
        <v>77</v>
      </c>
      <c r="H97" s="478" t="str">
        <f>'[1]BASE'!H98</f>
        <v>C</v>
      </c>
      <c r="I97" s="479">
        <f>IF('[1]BASE'!DP98="","",'[1]BASE'!DP98)</f>
      </c>
      <c r="J97" s="479">
        <f>IF('[1]BASE'!DQ98="","",'[1]BASE'!DQ98)</f>
      </c>
      <c r="K97" s="479">
        <f>IF('[1]BASE'!DR98="","",'[1]BASE'!DR98)</f>
      </c>
      <c r="L97" s="479">
        <f>IF('[1]BASE'!DS98="","",'[1]BASE'!DS98)</f>
      </c>
      <c r="M97" s="479">
        <f>IF('[1]BASE'!DT98="","",'[1]BASE'!DT98)</f>
      </c>
      <c r="N97" s="479">
        <f>IF('[1]BASE'!DU98="","",'[1]BASE'!DU98)</f>
      </c>
      <c r="O97" s="479">
        <f>IF('[1]BASE'!DV98="","",'[1]BASE'!DV98)</f>
      </c>
      <c r="P97" s="479">
        <f>IF('[1]BASE'!DW98="","",'[1]BASE'!DW98)</f>
      </c>
      <c r="Q97" s="479">
        <f>IF('[1]BASE'!DX98="","",'[1]BASE'!DX98)</f>
      </c>
      <c r="R97" s="479">
        <f>IF('[1]BASE'!DY98="","",'[1]BASE'!DY98)</f>
      </c>
      <c r="S97" s="479">
        <f>IF('[1]BASE'!DZ98="","",'[1]BASE'!DZ98)</f>
      </c>
      <c r="T97" s="479">
        <f>IF('[1]BASE'!EA98="","",'[1]BASE'!EA98)</f>
      </c>
      <c r="U97" s="480"/>
      <c r="V97" s="475"/>
    </row>
    <row r="98" spans="2:22" s="469" customFormat="1" ht="19.5" customHeight="1">
      <c r="B98" s="470"/>
      <c r="C98" s="483">
        <f>IF('[1]BASE'!C99="","",'[1]BASE'!C99)</f>
        <v>83</v>
      </c>
      <c r="D98" s="483">
        <f>IF('[1]BASE'!D99="","",'[1]BASE'!D99)</f>
        <v>1402</v>
      </c>
      <c r="E98" s="483" t="str">
        <f>IF('[1]BASE'!E99="","",'[1]BASE'!E99)</f>
        <v>TRENQUE LAUQUEN - HENDERSON</v>
      </c>
      <c r="F98" s="483">
        <f>IF('[1]BASE'!F99="","",'[1]BASE'!F99)</f>
        <v>132</v>
      </c>
      <c r="G98" s="484">
        <f>IF('[1]BASE'!G99="","",'[1]BASE'!G99)</f>
        <v>105.4</v>
      </c>
      <c r="H98" s="478" t="str">
        <f>'[1]BASE'!H99</f>
        <v>A</v>
      </c>
      <c r="I98" s="479">
        <f>IF('[1]BASE'!DP99="","",'[1]BASE'!DP99)</f>
      </c>
      <c r="J98" s="479">
        <f>IF('[1]BASE'!DQ99="","",'[1]BASE'!DQ99)</f>
      </c>
      <c r="K98" s="479">
        <f>IF('[1]BASE'!DR99="","",'[1]BASE'!DR99)</f>
      </c>
      <c r="L98" s="479">
        <f>IF('[1]BASE'!DS99="","",'[1]BASE'!DS99)</f>
      </c>
      <c r="M98" s="479">
        <f>IF('[1]BASE'!DT99="","",'[1]BASE'!DT99)</f>
      </c>
      <c r="N98" s="479">
        <f>IF('[1]BASE'!DU99="","",'[1]BASE'!DU99)</f>
        <v>1</v>
      </c>
      <c r="O98" s="479">
        <f>IF('[1]BASE'!DV99="","",'[1]BASE'!DV99)</f>
      </c>
      <c r="P98" s="479">
        <f>IF('[1]BASE'!DW99="","",'[1]BASE'!DW99)</f>
      </c>
      <c r="Q98" s="479">
        <f>IF('[1]BASE'!DX99="","",'[1]BASE'!DX99)</f>
      </c>
      <c r="R98" s="479">
        <f>IF('[1]BASE'!DY99="","",'[1]BASE'!DY99)</f>
      </c>
      <c r="S98" s="479">
        <f>IF('[1]BASE'!DZ99="","",'[1]BASE'!DZ99)</f>
      </c>
      <c r="T98" s="479">
        <f>IF('[1]BASE'!EA99="","",'[1]BASE'!EA99)</f>
      </c>
      <c r="U98" s="480"/>
      <c r="V98" s="475"/>
    </row>
    <row r="99" spans="2:22" s="469" customFormat="1" ht="19.5" customHeight="1">
      <c r="B99" s="470"/>
      <c r="C99" s="481">
        <f>IF('[1]BASE'!C100="","",'[1]BASE'!C100)</f>
        <v>84</v>
      </c>
      <c r="D99" s="481">
        <f>IF('[1]BASE'!D100="","",'[1]BASE'!D100)</f>
        <v>1382</v>
      </c>
      <c r="E99" s="481" t="str">
        <f>IF('[1]BASE'!E100="","",'[1]BASE'!E100)</f>
        <v>URBANA SAN NICOLÁS - SAN NICOLAS</v>
      </c>
      <c r="F99" s="481">
        <f>IF('[1]BASE'!F100="","",'[1]BASE'!F100)</f>
        <v>132</v>
      </c>
      <c r="G99" s="482">
        <f>IF('[1]BASE'!G100="","",'[1]BASE'!G100)</f>
        <v>6.5</v>
      </c>
      <c r="H99" s="478" t="str">
        <f>'[1]BASE'!H100</f>
        <v>C</v>
      </c>
      <c r="I99" s="479">
        <f>IF('[1]BASE'!DP100="","",'[1]BASE'!DP100)</f>
      </c>
      <c r="J99" s="479">
        <f>IF('[1]BASE'!DQ100="","",'[1]BASE'!DQ100)</f>
      </c>
      <c r="K99" s="479">
        <f>IF('[1]BASE'!DR100="","",'[1]BASE'!DR100)</f>
      </c>
      <c r="L99" s="479">
        <f>IF('[1]BASE'!DS100="","",'[1]BASE'!DS100)</f>
      </c>
      <c r="M99" s="479">
        <f>IF('[1]BASE'!DT100="","",'[1]BASE'!DT100)</f>
      </c>
      <c r="N99" s="479">
        <f>IF('[1]BASE'!DU100="","",'[1]BASE'!DU100)</f>
      </c>
      <c r="O99" s="479">
        <f>IF('[1]BASE'!DV100="","",'[1]BASE'!DV100)</f>
      </c>
      <c r="P99" s="479">
        <f>IF('[1]BASE'!DW100="","",'[1]BASE'!DW100)</f>
      </c>
      <c r="Q99" s="479">
        <f>IF('[1]BASE'!DX100="","",'[1]BASE'!DX100)</f>
      </c>
      <c r="R99" s="479">
        <f>IF('[1]BASE'!DY100="","",'[1]BASE'!DY100)</f>
      </c>
      <c r="S99" s="479">
        <f>IF('[1]BASE'!DZ100="","",'[1]BASE'!DZ100)</f>
      </c>
      <c r="T99" s="479">
        <f>IF('[1]BASE'!EA100="","",'[1]BASE'!EA100)</f>
      </c>
      <c r="U99" s="480"/>
      <c r="V99" s="475"/>
    </row>
    <row r="100" spans="2:22" s="469" customFormat="1" ht="19.5" customHeight="1">
      <c r="B100" s="470"/>
      <c r="C100" s="483">
        <f>IF('[1]BASE'!C101="","",'[1]BASE'!C101)</f>
        <v>85</v>
      </c>
      <c r="D100" s="483">
        <f>IF('[1]BASE'!D101="","",'[1]BASE'!D101)</f>
        <v>1547</v>
      </c>
      <c r="E100" s="483" t="str">
        <f>IF('[1]BASE'!E101="","",'[1]BASE'!E101)</f>
        <v>URBANA BB - C. PIEDRABUENA</v>
      </c>
      <c r="F100" s="483">
        <f>IF('[1]BASE'!F101="","",'[1]BASE'!F101)</f>
        <v>132</v>
      </c>
      <c r="G100" s="484">
        <f>IF('[1]BASE'!G101="","",'[1]BASE'!G101)</f>
        <v>1.9</v>
      </c>
      <c r="H100" s="478" t="str">
        <f>'[1]BASE'!H101</f>
        <v>C</v>
      </c>
      <c r="I100" s="479">
        <f>IF('[1]BASE'!DP101="","",'[1]BASE'!DP101)</f>
      </c>
      <c r="J100" s="479">
        <f>IF('[1]BASE'!DQ101="","",'[1]BASE'!DQ101)</f>
      </c>
      <c r="K100" s="479">
        <f>IF('[1]BASE'!DR101="","",'[1]BASE'!DR101)</f>
      </c>
      <c r="L100" s="479">
        <f>IF('[1]BASE'!DS101="","",'[1]BASE'!DS101)</f>
      </c>
      <c r="M100" s="479">
        <f>IF('[1]BASE'!DT101="","",'[1]BASE'!DT101)</f>
      </c>
      <c r="N100" s="479">
        <f>IF('[1]BASE'!DU101="","",'[1]BASE'!DU101)</f>
      </c>
      <c r="O100" s="479">
        <f>IF('[1]BASE'!DV101="","",'[1]BASE'!DV101)</f>
      </c>
      <c r="P100" s="479">
        <f>IF('[1]BASE'!DW101="","",'[1]BASE'!DW101)</f>
      </c>
      <c r="Q100" s="479">
        <f>IF('[1]BASE'!DX101="","",'[1]BASE'!DX101)</f>
      </c>
      <c r="R100" s="479">
        <f>IF('[1]BASE'!DY101="","",'[1]BASE'!DY101)</f>
      </c>
      <c r="S100" s="479">
        <f>IF('[1]BASE'!DZ101="","",'[1]BASE'!DZ101)</f>
      </c>
      <c r="T100" s="479">
        <f>IF('[1]BASE'!EA101="","",'[1]BASE'!EA101)</f>
      </c>
      <c r="U100" s="480"/>
      <c r="V100" s="475"/>
    </row>
    <row r="101" spans="2:22" s="469" customFormat="1" ht="19.5" customHeight="1">
      <c r="B101" s="470"/>
      <c r="C101" s="481">
        <f>IF('[1]BASE'!C102="","",'[1]BASE'!C102)</f>
        <v>86</v>
      </c>
      <c r="D101" s="481">
        <f>IF('[1]BASE'!D102="","",'[1]BASE'!D102)</f>
        <v>1445</v>
      </c>
      <c r="E101" s="481" t="str">
        <f>IF('[1]BASE'!E102="","",'[1]BASE'!E102)</f>
        <v>VILLA GESELL - GRAL. MADARIAGA</v>
      </c>
      <c r="F101" s="481">
        <f>IF('[1]BASE'!F102="","",'[1]BASE'!F102)</f>
        <v>132</v>
      </c>
      <c r="G101" s="482">
        <f>IF('[1]BASE'!G102="","",'[1]BASE'!G102)</f>
        <v>35</v>
      </c>
      <c r="H101" s="478" t="str">
        <f>'[1]BASE'!H102</f>
        <v>C</v>
      </c>
      <c r="I101" s="479">
        <f>IF('[1]BASE'!DP102="","",'[1]BASE'!DP102)</f>
      </c>
      <c r="J101" s="479">
        <f>IF('[1]BASE'!DQ102="","",'[1]BASE'!DQ102)</f>
      </c>
      <c r="K101" s="479">
        <f>IF('[1]BASE'!DR102="","",'[1]BASE'!DR102)</f>
      </c>
      <c r="L101" s="479">
        <f>IF('[1]BASE'!DS102="","",'[1]BASE'!DS102)</f>
      </c>
      <c r="M101" s="479">
        <f>IF('[1]BASE'!DT102="","",'[1]BASE'!DT102)</f>
      </c>
      <c r="N101" s="479">
        <f>IF('[1]BASE'!DU102="","",'[1]BASE'!DU102)</f>
      </c>
      <c r="O101" s="479">
        <f>IF('[1]BASE'!DV102="","",'[1]BASE'!DV102)</f>
      </c>
      <c r="P101" s="479">
        <f>IF('[1]BASE'!DW102="","",'[1]BASE'!DW102)</f>
      </c>
      <c r="Q101" s="479">
        <f>IF('[1]BASE'!DX102="","",'[1]BASE'!DX102)</f>
      </c>
      <c r="R101" s="479">
        <f>IF('[1]BASE'!DY102="","",'[1]BASE'!DY102)</f>
      </c>
      <c r="S101" s="479">
        <f>IF('[1]BASE'!DZ102="","",'[1]BASE'!DZ102)</f>
        <v>1</v>
      </c>
      <c r="T101" s="479">
        <f>IF('[1]BASE'!EA102="","",'[1]BASE'!EA102)</f>
      </c>
      <c r="U101" s="480"/>
      <c r="V101" s="475"/>
    </row>
    <row r="102" spans="2:22" s="469" customFormat="1" ht="19.5" customHeight="1">
      <c r="B102" s="470"/>
      <c r="C102" s="483">
        <f>IF('[1]BASE'!C103="","",'[1]BASE'!C103)</f>
        <v>87</v>
      </c>
      <c r="D102" s="483">
        <f>IF('[1]BASE'!D103="","",'[1]BASE'!D103)</f>
        <v>2715</v>
      </c>
      <c r="E102" s="483" t="str">
        <f>IF('[1]BASE'!E103="","",'[1]BASE'!E103)</f>
        <v>VILLA LIA "T" - ANTONIO DE ARECO</v>
      </c>
      <c r="F102" s="483">
        <f>IF('[1]BASE'!F103="","",'[1]BASE'!F103)</f>
        <v>132</v>
      </c>
      <c r="G102" s="484">
        <f>IF('[1]BASE'!G103="","",'[1]BASE'!G103)</f>
        <v>18.4</v>
      </c>
      <c r="H102" s="478" t="str">
        <f>'[1]BASE'!H103</f>
        <v>C</v>
      </c>
      <c r="I102" s="479">
        <f>IF('[1]BASE'!DP103="","",'[1]BASE'!DP103)</f>
      </c>
      <c r="J102" s="479">
        <f>IF('[1]BASE'!DQ103="","",'[1]BASE'!DQ103)</f>
      </c>
      <c r="K102" s="479">
        <f>IF('[1]BASE'!DR103="","",'[1]BASE'!DR103)</f>
      </c>
      <c r="L102" s="479">
        <f>IF('[1]BASE'!DS103="","",'[1]BASE'!DS103)</f>
      </c>
      <c r="M102" s="479">
        <f>IF('[1]BASE'!DT103="","",'[1]BASE'!DT103)</f>
      </c>
      <c r="N102" s="479">
        <f>IF('[1]BASE'!DU103="","",'[1]BASE'!DU103)</f>
        <v>1</v>
      </c>
      <c r="O102" s="479">
        <f>IF('[1]BASE'!DV103="","",'[1]BASE'!DV103)</f>
      </c>
      <c r="P102" s="479">
        <f>IF('[1]BASE'!DW103="","",'[1]BASE'!DW103)</f>
      </c>
      <c r="Q102" s="479">
        <f>IF('[1]BASE'!DX103="","",'[1]BASE'!DX103)</f>
      </c>
      <c r="R102" s="479">
        <f>IF('[1]BASE'!DY103="","",'[1]BASE'!DY103)</f>
      </c>
      <c r="S102" s="479">
        <f>IF('[1]BASE'!DZ103="","",'[1]BASE'!DZ103)</f>
      </c>
      <c r="T102" s="479">
        <f>IF('[1]BASE'!EA103="","",'[1]BASE'!EA103)</f>
      </c>
      <c r="U102" s="480"/>
      <c r="V102" s="475"/>
    </row>
    <row r="103" spans="2:22" s="469" customFormat="1" ht="19.5" customHeight="1">
      <c r="B103" s="470"/>
      <c r="C103" s="481">
        <f>IF('[1]BASE'!C104="","",'[1]BASE'!C104)</f>
        <v>88</v>
      </c>
      <c r="D103" s="481">
        <f>IF('[1]BASE'!D104="","",'[1]BASE'!D104)</f>
        <v>2714</v>
      </c>
      <c r="E103" s="481" t="str">
        <f>IF('[1]BASE'!E104="","",'[1]BASE'!E104)</f>
        <v>VILLA LIA "T" - NUEVA CAMPANA</v>
      </c>
      <c r="F103" s="481">
        <f>IF('[1]BASE'!F104="","",'[1]BASE'!F104)</f>
        <v>132</v>
      </c>
      <c r="G103" s="482">
        <f>IF('[1]BASE'!G104="","",'[1]BASE'!G104)</f>
        <v>35</v>
      </c>
      <c r="H103" s="478" t="str">
        <f>'[1]BASE'!H104</f>
        <v>C</v>
      </c>
      <c r="I103" s="479">
        <f>IF('[1]BASE'!DP104="","",'[1]BASE'!DP104)</f>
      </c>
      <c r="J103" s="479">
        <f>IF('[1]BASE'!DQ104="","",'[1]BASE'!DQ104)</f>
      </c>
      <c r="K103" s="479">
        <f>IF('[1]BASE'!DR104="","",'[1]BASE'!DR104)</f>
      </c>
      <c r="L103" s="479">
        <f>IF('[1]BASE'!DS104="","",'[1]BASE'!DS104)</f>
      </c>
      <c r="M103" s="479">
        <f>IF('[1]BASE'!DT104="","",'[1]BASE'!DT104)</f>
      </c>
      <c r="N103" s="479">
        <f>IF('[1]BASE'!DU104="","",'[1]BASE'!DU104)</f>
      </c>
      <c r="O103" s="479">
        <f>IF('[1]BASE'!DV104="","",'[1]BASE'!DV104)</f>
      </c>
      <c r="P103" s="479">
        <f>IF('[1]BASE'!DW104="","",'[1]BASE'!DW104)</f>
      </c>
      <c r="Q103" s="479">
        <f>IF('[1]BASE'!DX104="","",'[1]BASE'!DX104)</f>
      </c>
      <c r="R103" s="479">
        <f>IF('[1]BASE'!DY104="","",'[1]BASE'!DY104)</f>
      </c>
      <c r="S103" s="479">
        <f>IF('[1]BASE'!DZ104="","",'[1]BASE'!DZ104)</f>
      </c>
      <c r="T103" s="479">
        <f>IF('[1]BASE'!EA104="","",'[1]BASE'!EA104)</f>
      </c>
      <c r="U103" s="480"/>
      <c r="V103" s="475"/>
    </row>
    <row r="104" spans="2:22" s="469" customFormat="1" ht="19.5" customHeight="1">
      <c r="B104" s="470"/>
      <c r="C104" s="483">
        <f>IF('[1]BASE'!C105="","",'[1]BASE'!C105)</f>
        <v>89</v>
      </c>
      <c r="D104" s="486">
        <f>IF('[1]BASE'!D105="","",'[1]BASE'!D105)</f>
        <v>2713</v>
      </c>
      <c r="E104" s="486" t="str">
        <f>IF('[1]BASE'!E105="","",'[1]BASE'!E105)</f>
        <v>VILLA LIA "T" - VILLA LIA</v>
      </c>
      <c r="F104" s="486">
        <f>IF('[1]BASE'!F105="","",'[1]BASE'!F105)</f>
        <v>132</v>
      </c>
      <c r="G104" s="484">
        <f>IF('[1]BASE'!G105="","",'[1]BASE'!G105)</f>
        <v>8</v>
      </c>
      <c r="H104" s="478" t="str">
        <f>'[1]BASE'!H105</f>
        <v>C</v>
      </c>
      <c r="I104" s="479">
        <f>IF('[1]BASE'!DP105="","",'[1]BASE'!DP105)</f>
      </c>
      <c r="J104" s="479">
        <f>IF('[1]BASE'!DQ105="","",'[1]BASE'!DQ105)</f>
      </c>
      <c r="K104" s="479">
        <f>IF('[1]BASE'!DR105="","",'[1]BASE'!DR105)</f>
      </c>
      <c r="L104" s="479">
        <f>IF('[1]BASE'!DS105="","",'[1]BASE'!DS105)</f>
      </c>
      <c r="M104" s="479">
        <f>IF('[1]BASE'!DT105="","",'[1]BASE'!DT105)</f>
      </c>
      <c r="N104" s="479">
        <f>IF('[1]BASE'!DU105="","",'[1]BASE'!DU105)</f>
      </c>
      <c r="O104" s="479">
        <f>IF('[1]BASE'!DV105="","",'[1]BASE'!DV105)</f>
      </c>
      <c r="P104" s="479">
        <f>IF('[1]BASE'!DW105="","",'[1]BASE'!DW105)</f>
      </c>
      <c r="Q104" s="479">
        <f>IF('[1]BASE'!DX105="","",'[1]BASE'!DX105)</f>
      </c>
      <c r="R104" s="479">
        <f>IF('[1]BASE'!DY105="","",'[1]BASE'!DY105)</f>
      </c>
      <c r="S104" s="479">
        <f>IF('[1]BASE'!DZ105="","",'[1]BASE'!DZ105)</f>
      </c>
      <c r="T104" s="479">
        <f>IF('[1]BASE'!EA105="","",'[1]BASE'!EA105)</f>
      </c>
      <c r="U104" s="480"/>
      <c r="V104" s="475"/>
    </row>
    <row r="105" spans="2:22" s="469" customFormat="1" ht="19.5" customHeight="1">
      <c r="B105" s="470"/>
      <c r="C105" s="481">
        <f>IF('[1]BASE'!C106="","",'[1]BASE'!C106)</f>
        <v>90</v>
      </c>
      <c r="D105" s="487">
        <f>IF('[1]BASE'!D106="","",'[1]BASE'!D106)</f>
        <v>1424</v>
      </c>
      <c r="E105" s="487" t="str">
        <f>IF('[1]BASE'!E106="","",'[1]BASE'!E106)</f>
        <v>ZARATE - ATUCHA I</v>
      </c>
      <c r="F105" s="487">
        <f>IF('[1]BASE'!F106="","",'[1]BASE'!F106)</f>
        <v>132</v>
      </c>
      <c r="G105" s="482">
        <f>IF('[1]BASE'!G106="","",'[1]BASE'!G106)</f>
        <v>22.1</v>
      </c>
      <c r="H105" s="478" t="str">
        <f>'[1]BASE'!H106</f>
        <v>C</v>
      </c>
      <c r="I105" s="479">
        <f>IF('[1]BASE'!DP106="","",'[1]BASE'!DP106)</f>
      </c>
      <c r="J105" s="479">
        <f>IF('[1]BASE'!DQ106="","",'[1]BASE'!DQ106)</f>
      </c>
      <c r="K105" s="479">
        <f>IF('[1]BASE'!DR106="","",'[1]BASE'!DR106)</f>
      </c>
      <c r="L105" s="479">
        <f>IF('[1]BASE'!DS106="","",'[1]BASE'!DS106)</f>
      </c>
      <c r="M105" s="479">
        <f>IF('[1]BASE'!DT106="","",'[1]BASE'!DT106)</f>
      </c>
      <c r="N105" s="479">
        <f>IF('[1]BASE'!DU106="","",'[1]BASE'!DU106)</f>
      </c>
      <c r="O105" s="479">
        <f>IF('[1]BASE'!DV106="","",'[1]BASE'!DV106)</f>
      </c>
      <c r="P105" s="479">
        <f>IF('[1]BASE'!DW106="","",'[1]BASE'!DW106)</f>
      </c>
      <c r="Q105" s="479">
        <f>IF('[1]BASE'!DX106="","",'[1]BASE'!DX106)</f>
        <v>1</v>
      </c>
      <c r="R105" s="479">
        <f>IF('[1]BASE'!DY106="","",'[1]BASE'!DY106)</f>
      </c>
      <c r="S105" s="479">
        <f>IF('[1]BASE'!DZ106="","",'[1]BASE'!DZ106)</f>
      </c>
      <c r="T105" s="479">
        <f>IF('[1]BASE'!EA106="","",'[1]BASE'!EA106)</f>
      </c>
      <c r="U105" s="480"/>
      <c r="V105" s="475"/>
    </row>
    <row r="106" spans="2:22" s="469" customFormat="1" ht="19.5" customHeight="1">
      <c r="B106" s="470"/>
      <c r="C106" s="483">
        <f>IF('[1]BASE'!C107="","",'[1]BASE'!C107)</f>
        <v>91</v>
      </c>
      <c r="D106" s="486">
        <f>IF('[1]BASE'!D107="","",'[1]BASE'!D107)</f>
        <v>2955</v>
      </c>
      <c r="E106" s="486" t="str">
        <f>IF('[1]BASE'!E107="","",'[1]BASE'!E107)</f>
        <v>ZARATE - EASTMAN T</v>
      </c>
      <c r="F106" s="486">
        <f>IF('[1]BASE'!F107="","",'[1]BASE'!F107)</f>
        <v>132</v>
      </c>
      <c r="G106" s="484">
        <f>IF('[1]BASE'!G107="","",'[1]BASE'!G107)</f>
        <v>11</v>
      </c>
      <c r="H106" s="478" t="str">
        <f>'[1]BASE'!H107</f>
        <v>C</v>
      </c>
      <c r="I106" s="479">
        <f>IF('[1]BASE'!DP107="","",'[1]BASE'!DP107)</f>
      </c>
      <c r="J106" s="479">
        <f>IF('[1]BASE'!DQ107="","",'[1]BASE'!DQ107)</f>
      </c>
      <c r="K106" s="479">
        <f>IF('[1]BASE'!DR107="","",'[1]BASE'!DR107)</f>
      </c>
      <c r="L106" s="479">
        <f>IF('[1]BASE'!DS107="","",'[1]BASE'!DS107)</f>
      </c>
      <c r="M106" s="479">
        <f>IF('[1]BASE'!DT107="","",'[1]BASE'!DT107)</f>
        <v>1</v>
      </c>
      <c r="N106" s="479">
        <f>IF('[1]BASE'!DU107="","",'[1]BASE'!DU107)</f>
      </c>
      <c r="O106" s="479">
        <f>IF('[1]BASE'!DV107="","",'[1]BASE'!DV107)</f>
      </c>
      <c r="P106" s="479">
        <f>IF('[1]BASE'!DW107="","",'[1]BASE'!DW107)</f>
      </c>
      <c r="Q106" s="479">
        <f>IF('[1]BASE'!DX107="","",'[1]BASE'!DX107)</f>
      </c>
      <c r="R106" s="479">
        <f>IF('[1]BASE'!DY107="","",'[1]BASE'!DY107)</f>
      </c>
      <c r="S106" s="479">
        <f>IF('[1]BASE'!DZ107="","",'[1]BASE'!DZ107)</f>
        <v>1</v>
      </c>
      <c r="T106" s="479">
        <f>IF('[1]BASE'!EA107="","",'[1]BASE'!EA107)</f>
        <v>1</v>
      </c>
      <c r="U106" s="480"/>
      <c r="V106" s="475"/>
    </row>
    <row r="107" spans="2:22" s="469" customFormat="1" ht="19.5" customHeight="1">
      <c r="B107" s="470"/>
      <c r="C107" s="481">
        <f>IF('[1]BASE'!C108="","",'[1]BASE'!C108)</f>
        <v>92</v>
      </c>
      <c r="D107" s="487">
        <f>IF('[1]BASE'!D108="","",'[1]BASE'!D108)</f>
        <v>1423</v>
      </c>
      <c r="E107" s="487" t="str">
        <f>IF('[1]BASE'!E108="","",'[1]BASE'!E108)</f>
        <v>ZARATE - MATHEU</v>
      </c>
      <c r="F107" s="487">
        <f>IF('[1]BASE'!F108="","",'[1]BASE'!F108)</f>
        <v>132</v>
      </c>
      <c r="G107" s="482">
        <f>IF('[1]BASE'!G108="","",'[1]BASE'!G108)</f>
        <v>37.7</v>
      </c>
      <c r="H107" s="478" t="str">
        <f>'[1]BASE'!H108</f>
        <v>C</v>
      </c>
      <c r="I107" s="479">
        <f>IF('[1]BASE'!DP108="","",'[1]BASE'!DP108)</f>
      </c>
      <c r="J107" s="479">
        <f>IF('[1]BASE'!DQ108="","",'[1]BASE'!DQ108)</f>
      </c>
      <c r="K107" s="479">
        <f>IF('[1]BASE'!DR108="","",'[1]BASE'!DR108)</f>
      </c>
      <c r="L107" s="479">
        <f>IF('[1]BASE'!DS108="","",'[1]BASE'!DS108)</f>
      </c>
      <c r="M107" s="479">
        <f>IF('[1]BASE'!DT108="","",'[1]BASE'!DT108)</f>
      </c>
      <c r="N107" s="479">
        <f>IF('[1]BASE'!DU108="","",'[1]BASE'!DU108)</f>
      </c>
      <c r="O107" s="479">
        <f>IF('[1]BASE'!DV108="","",'[1]BASE'!DV108)</f>
      </c>
      <c r="P107" s="479">
        <f>IF('[1]BASE'!DW108="","",'[1]BASE'!DW108)</f>
      </c>
      <c r="Q107" s="479">
        <f>IF('[1]BASE'!DX108="","",'[1]BASE'!DX108)</f>
      </c>
      <c r="R107" s="479">
        <f>IF('[1]BASE'!DY108="","",'[1]BASE'!DY108)</f>
      </c>
      <c r="S107" s="479">
        <f>IF('[1]BASE'!DZ108="","",'[1]BASE'!DZ108)</f>
      </c>
      <c r="T107" s="479">
        <f>IF('[1]BASE'!EA108="","",'[1]BASE'!EA108)</f>
      </c>
      <c r="U107" s="480"/>
      <c r="V107" s="475"/>
    </row>
    <row r="108" spans="2:22" s="469" customFormat="1" ht="19.5" customHeight="1">
      <c r="B108" s="470"/>
      <c r="C108" s="483">
        <f>IF('[1]BASE'!C109="","",'[1]BASE'!C109)</f>
        <v>93</v>
      </c>
      <c r="D108" s="486">
        <f>IF('[1]BASE'!D109="","",'[1]BASE'!D109)</f>
        <v>1434</v>
      </c>
      <c r="E108" s="486" t="str">
        <f>IF('[1]BASE'!E109="","",'[1]BASE'!E109)</f>
        <v>9 DE JULIO 66 - BRAGADO</v>
      </c>
      <c r="F108" s="486">
        <f>IF('[1]BASE'!F109="","",'[1]BASE'!F109)</f>
        <v>66</v>
      </c>
      <c r="G108" s="484">
        <f>IF('[1]BASE'!G109="","",'[1]BASE'!G109)</f>
        <v>54</v>
      </c>
      <c r="H108" s="478" t="str">
        <f>'[1]BASE'!H109</f>
        <v>C</v>
      </c>
      <c r="I108" s="479">
        <f>IF('[1]BASE'!DP109="","",'[1]BASE'!DP109)</f>
      </c>
      <c r="J108" s="479">
        <f>IF('[1]BASE'!DQ109="","",'[1]BASE'!DQ109)</f>
      </c>
      <c r="K108" s="479">
        <f>IF('[1]BASE'!DR109="","",'[1]BASE'!DR109)</f>
      </c>
      <c r="L108" s="479">
        <f>IF('[1]BASE'!DS109="","",'[1]BASE'!DS109)</f>
      </c>
      <c r="M108" s="479">
        <f>IF('[1]BASE'!DT109="","",'[1]BASE'!DT109)</f>
      </c>
      <c r="N108" s="479">
        <f>IF('[1]BASE'!DU109="","",'[1]BASE'!DU109)</f>
      </c>
      <c r="O108" s="479">
        <f>IF('[1]BASE'!DV109="","",'[1]BASE'!DV109)</f>
      </c>
      <c r="P108" s="479">
        <f>IF('[1]BASE'!DW109="","",'[1]BASE'!DW109)</f>
      </c>
      <c r="Q108" s="479">
        <f>IF('[1]BASE'!DX109="","",'[1]BASE'!DX109)</f>
      </c>
      <c r="R108" s="479">
        <f>IF('[1]BASE'!DY109="","",'[1]BASE'!DY109)</f>
      </c>
      <c r="S108" s="479">
        <f>IF('[1]BASE'!DZ109="","",'[1]BASE'!DZ109)</f>
      </c>
      <c r="T108" s="479">
        <f>IF('[1]BASE'!EA109="","",'[1]BASE'!EA109)</f>
      </c>
      <c r="U108" s="480"/>
      <c r="V108" s="475"/>
    </row>
    <row r="109" spans="2:22" s="469" customFormat="1" ht="19.5" customHeight="1">
      <c r="B109" s="470"/>
      <c r="C109" s="481">
        <f>IF('[1]BASE'!C110="","",'[1]BASE'!C110)</f>
        <v>94</v>
      </c>
      <c r="D109" s="487" t="str">
        <f>IF('[1]BASE'!D110="","",'[1]BASE'!D110)</f>
        <v>CE-000</v>
      </c>
      <c r="E109" s="487" t="str">
        <f>IF('[1]BASE'!E110="","",'[1]BASE'!E110)</f>
        <v>CAP. SARMIENTO - ANTONIO DE ARECO - LUJAN</v>
      </c>
      <c r="F109" s="487">
        <f>IF('[1]BASE'!F110="","",'[1]BASE'!F110)</f>
        <v>66</v>
      </c>
      <c r="G109" s="482">
        <f>IF('[1]BASE'!G110="","",'[1]BASE'!G110)</f>
        <v>81.3</v>
      </c>
      <c r="H109" s="478" t="str">
        <f>'[1]BASE'!H110</f>
        <v>C</v>
      </c>
      <c r="I109" s="479" t="str">
        <f>IF('[1]BASE'!DP110="","",'[1]BASE'!DP110)</f>
        <v>XXXX</v>
      </c>
      <c r="J109" s="479" t="str">
        <f>IF('[1]BASE'!DQ110="","",'[1]BASE'!DQ110)</f>
        <v>XXXX</v>
      </c>
      <c r="K109" s="479" t="str">
        <f>IF('[1]BASE'!DR110="","",'[1]BASE'!DR110)</f>
        <v>XXXX</v>
      </c>
      <c r="L109" s="479" t="str">
        <f>IF('[1]BASE'!DS110="","",'[1]BASE'!DS110)</f>
        <v>XXXX</v>
      </c>
      <c r="M109" s="479" t="str">
        <f>IF('[1]BASE'!DT110="","",'[1]BASE'!DT110)</f>
        <v>XXXX</v>
      </c>
      <c r="N109" s="479" t="str">
        <f>IF('[1]BASE'!DU110="","",'[1]BASE'!DU110)</f>
        <v>XXXX</v>
      </c>
      <c r="O109" s="479" t="str">
        <f>IF('[1]BASE'!DV110="","",'[1]BASE'!DV110)</f>
        <v>XXXX</v>
      </c>
      <c r="P109" s="479" t="str">
        <f>IF('[1]BASE'!DW110="","",'[1]BASE'!DW110)</f>
        <v>XXXX</v>
      </c>
      <c r="Q109" s="479" t="str">
        <f>IF('[1]BASE'!DX110="","",'[1]BASE'!DX110)</f>
        <v>XXXX</v>
      </c>
      <c r="R109" s="479" t="str">
        <f>IF('[1]BASE'!DY110="","",'[1]BASE'!DY110)</f>
        <v>XXXX</v>
      </c>
      <c r="S109" s="479" t="str">
        <f>IF('[1]BASE'!DZ110="","",'[1]BASE'!DZ110)</f>
        <v>XXXX</v>
      </c>
      <c r="T109" s="479" t="str">
        <f>IF('[1]BASE'!EA110="","",'[1]BASE'!EA110)</f>
        <v>XXXX</v>
      </c>
      <c r="U109" s="480"/>
      <c r="V109" s="475"/>
    </row>
    <row r="110" spans="2:22" s="469" customFormat="1" ht="19.5" customHeight="1">
      <c r="B110" s="470"/>
      <c r="C110" s="483">
        <f>IF('[1]BASE'!C111="","",'[1]BASE'!C111)</f>
        <v>95</v>
      </c>
      <c r="D110" s="486">
        <f>IF('[1]BASE'!D111="","",'[1]BASE'!D111)</f>
        <v>1421</v>
      </c>
      <c r="E110" s="486" t="str">
        <f>IF('[1]BASE'!E111="","",'[1]BASE'!E111)</f>
        <v>ARRECIFES - CAP. SARMIENTO</v>
      </c>
      <c r="F110" s="488">
        <f>IF('[1]BASE'!F111="","",'[1]BASE'!F111)</f>
        <v>66</v>
      </c>
      <c r="G110" s="484">
        <f>IF('[1]BASE'!G111="","",'[1]BASE'!G111)</f>
        <v>31.9</v>
      </c>
      <c r="H110" s="478" t="str">
        <f>'[1]BASE'!H111</f>
        <v>C</v>
      </c>
      <c r="I110" s="479">
        <f>IF('[1]BASE'!DP111="","",'[1]BASE'!DP111)</f>
      </c>
      <c r="J110" s="479">
        <f>IF('[1]BASE'!DQ111="","",'[1]BASE'!DQ111)</f>
      </c>
      <c r="K110" s="479">
        <f>IF('[1]BASE'!DR111="","",'[1]BASE'!DR111)</f>
      </c>
      <c r="L110" s="479">
        <f>IF('[1]BASE'!DS111="","",'[1]BASE'!DS111)</f>
        <v>1</v>
      </c>
      <c r="M110" s="479">
        <f>IF('[1]BASE'!DT111="","",'[1]BASE'!DT111)</f>
      </c>
      <c r="N110" s="479">
        <f>IF('[1]BASE'!DU111="","",'[1]BASE'!DU111)</f>
      </c>
      <c r="O110" s="479">
        <f>IF('[1]BASE'!DV111="","",'[1]BASE'!DV111)</f>
      </c>
      <c r="P110" s="479">
        <f>IF('[1]BASE'!DW111="","",'[1]BASE'!DW111)</f>
      </c>
      <c r="Q110" s="479">
        <f>IF('[1]BASE'!DX111="","",'[1]BASE'!DX111)</f>
      </c>
      <c r="R110" s="479">
        <f>IF('[1]BASE'!DY111="","",'[1]BASE'!DY111)</f>
      </c>
      <c r="S110" s="479">
        <f>IF('[1]BASE'!DZ111="","",'[1]BASE'!DZ111)</f>
        <v>1</v>
      </c>
      <c r="T110" s="479">
        <f>IF('[1]BASE'!EA111="","",'[1]BASE'!EA111)</f>
      </c>
      <c r="U110" s="480"/>
      <c r="V110" s="475"/>
    </row>
    <row r="111" spans="2:22" s="469" customFormat="1" ht="19.5" customHeight="1">
      <c r="B111" s="470"/>
      <c r="C111" s="481">
        <f>IF('[1]BASE'!C112="","",'[1]BASE'!C112)</f>
        <v>96</v>
      </c>
      <c r="D111" s="487">
        <f>IF('[1]BASE'!D112="","",'[1]BASE'!D112)</f>
        <v>1536</v>
      </c>
      <c r="E111" s="487" t="str">
        <f>IF('[1]BASE'!E112="","",'[1]BASE'!E112)</f>
        <v>CARLOS CASARES - 9 DE JULIO 66</v>
      </c>
      <c r="F111" s="489">
        <f>IF('[1]BASE'!F112="","",'[1]BASE'!F112)</f>
        <v>66</v>
      </c>
      <c r="G111" s="482">
        <f>IF('[1]BASE'!G112="","",'[1]BASE'!G112)</f>
        <v>46.8</v>
      </c>
      <c r="H111" s="478" t="str">
        <f>'[1]BASE'!H112</f>
        <v>C</v>
      </c>
      <c r="I111" s="479">
        <f>IF('[1]BASE'!DP112="","",'[1]BASE'!DP112)</f>
      </c>
      <c r="J111" s="479">
        <f>IF('[1]BASE'!DQ112="","",'[1]BASE'!DQ112)</f>
      </c>
      <c r="K111" s="479">
        <f>IF('[1]BASE'!DR112="","",'[1]BASE'!DR112)</f>
      </c>
      <c r="L111" s="479">
        <f>IF('[1]BASE'!DS112="","",'[1]BASE'!DS112)</f>
      </c>
      <c r="M111" s="479">
        <f>IF('[1]BASE'!DT112="","",'[1]BASE'!DT112)</f>
      </c>
      <c r="N111" s="479">
        <f>IF('[1]BASE'!DU112="","",'[1]BASE'!DU112)</f>
      </c>
      <c r="O111" s="479">
        <f>IF('[1]BASE'!DV112="","",'[1]BASE'!DV112)</f>
      </c>
      <c r="P111" s="479">
        <f>IF('[1]BASE'!DW112="","",'[1]BASE'!DW112)</f>
      </c>
      <c r="Q111" s="479">
        <f>IF('[1]BASE'!DX112="","",'[1]BASE'!DX112)</f>
      </c>
      <c r="R111" s="479">
        <f>IF('[1]BASE'!DY112="","",'[1]BASE'!DY112)</f>
      </c>
      <c r="S111" s="479">
        <f>IF('[1]BASE'!DZ112="","",'[1]BASE'!DZ112)</f>
      </c>
      <c r="T111" s="479">
        <f>IF('[1]BASE'!EA112="","",'[1]BASE'!EA112)</f>
      </c>
      <c r="U111" s="480"/>
      <c r="V111" s="475"/>
    </row>
    <row r="112" spans="2:22" s="469" customFormat="1" ht="19.5" customHeight="1">
      <c r="B112" s="470"/>
      <c r="C112" s="483">
        <f>IF('[1]BASE'!C113="","",'[1]BASE'!C113)</f>
        <v>97</v>
      </c>
      <c r="D112" s="486">
        <f>IF('[1]BASE'!D113="","",'[1]BASE'!D113)</f>
        <v>1530</v>
      </c>
      <c r="E112" s="486" t="str">
        <f>IF('[1]BASE'!E113="","",'[1]BASE'!E113)</f>
        <v>PEHUAJO - CARLOS CASARES</v>
      </c>
      <c r="F112" s="486">
        <f>IF('[1]BASE'!F113="","",'[1]BASE'!F113)</f>
        <v>66</v>
      </c>
      <c r="G112" s="484">
        <f>IF('[1]BASE'!G113="","",'[1]BASE'!G113)</f>
        <v>53.1</v>
      </c>
      <c r="H112" s="478" t="str">
        <f>'[1]BASE'!H113</f>
        <v>C</v>
      </c>
      <c r="I112" s="479">
        <f>IF('[1]BASE'!DP113="","",'[1]BASE'!DP113)</f>
      </c>
      <c r="J112" s="479">
        <f>IF('[1]BASE'!DQ113="","",'[1]BASE'!DQ113)</f>
      </c>
      <c r="K112" s="479">
        <f>IF('[1]BASE'!DR113="","",'[1]BASE'!DR113)</f>
      </c>
      <c r="L112" s="479">
        <f>IF('[1]BASE'!DS113="","",'[1]BASE'!DS113)</f>
        <v>1</v>
      </c>
      <c r="M112" s="479">
        <f>IF('[1]BASE'!DT113="","",'[1]BASE'!DT113)</f>
      </c>
      <c r="N112" s="479">
        <f>IF('[1]BASE'!DU113="","",'[1]BASE'!DU113)</f>
      </c>
      <c r="O112" s="479">
        <f>IF('[1]BASE'!DV113="","",'[1]BASE'!DV113)</f>
      </c>
      <c r="P112" s="479">
        <f>IF('[1]BASE'!DW113="","",'[1]BASE'!DW113)</f>
      </c>
      <c r="Q112" s="479">
        <f>IF('[1]BASE'!DX113="","",'[1]BASE'!DX113)</f>
      </c>
      <c r="R112" s="479">
        <f>IF('[1]BASE'!DY113="","",'[1]BASE'!DY113)</f>
      </c>
      <c r="S112" s="479">
        <f>IF('[1]BASE'!DZ113="","",'[1]BASE'!DZ113)</f>
        <v>1</v>
      </c>
      <c r="T112" s="479">
        <f>IF('[1]BASE'!EA113="","",'[1]BASE'!EA113)</f>
      </c>
      <c r="U112" s="480"/>
      <c r="V112" s="475"/>
    </row>
    <row r="113" spans="2:22" s="469" customFormat="1" ht="19.5" customHeight="1">
      <c r="B113" s="470"/>
      <c r="C113" s="481">
        <f>IF('[1]BASE'!C114="","",'[1]BASE'!C114)</f>
        <v>98</v>
      </c>
      <c r="D113" s="487">
        <f>IF('[1]BASE'!D114="","",'[1]BASE'!D114)</f>
        <v>1441</v>
      </c>
      <c r="E113" s="487" t="str">
        <f>IF('[1]BASE'!E114="","",'[1]BASE'!E114)</f>
        <v>PERGAMINO - ARRECIFES</v>
      </c>
      <c r="F113" s="487">
        <f>IF('[1]BASE'!F114="","",'[1]BASE'!F114)</f>
        <v>66</v>
      </c>
      <c r="G113" s="482">
        <f>IF('[1]BASE'!G114="","",'[1]BASE'!G114)</f>
        <v>43.8</v>
      </c>
      <c r="H113" s="478" t="str">
        <f>'[1]BASE'!H114</f>
        <v>B</v>
      </c>
      <c r="I113" s="479">
        <f>IF('[1]BASE'!DP114="","",'[1]BASE'!DP114)</f>
      </c>
      <c r="J113" s="479">
        <f>IF('[1]BASE'!DQ114="","",'[1]BASE'!DQ114)</f>
      </c>
      <c r="K113" s="479">
        <f>IF('[1]BASE'!DR114="","",'[1]BASE'!DR114)</f>
      </c>
      <c r="L113" s="479">
        <f>IF('[1]BASE'!DS114="","",'[1]BASE'!DS114)</f>
      </c>
      <c r="M113" s="479">
        <f>IF('[1]BASE'!DT114="","",'[1]BASE'!DT114)</f>
      </c>
      <c r="N113" s="479">
        <f>IF('[1]BASE'!DU114="","",'[1]BASE'!DU114)</f>
      </c>
      <c r="O113" s="479">
        <f>IF('[1]BASE'!DV114="","",'[1]BASE'!DV114)</f>
      </c>
      <c r="P113" s="479">
        <f>IF('[1]BASE'!DW114="","",'[1]BASE'!DW114)</f>
      </c>
      <c r="Q113" s="479">
        <f>IF('[1]BASE'!DX114="","",'[1]BASE'!DX114)</f>
      </c>
      <c r="R113" s="479">
        <f>IF('[1]BASE'!DY114="","",'[1]BASE'!DY114)</f>
      </c>
      <c r="S113" s="479">
        <f>IF('[1]BASE'!DZ114="","",'[1]BASE'!DZ114)</f>
      </c>
      <c r="T113" s="479">
        <f>IF('[1]BASE'!EA114="","",'[1]BASE'!EA114)</f>
      </c>
      <c r="U113" s="480"/>
      <c r="V113" s="475"/>
    </row>
    <row r="114" spans="2:22" s="469" customFormat="1" ht="19.5" customHeight="1">
      <c r="B114" s="470"/>
      <c r="C114" s="483">
        <f>IF('[1]BASE'!C115="","",'[1]BASE'!C115)</f>
        <v>99</v>
      </c>
      <c r="D114" s="486">
        <f>IF('[1]BASE'!D115="","",'[1]BASE'!D115)</f>
        <v>1436</v>
      </c>
      <c r="E114" s="486" t="str">
        <f>IF('[1]BASE'!E115="","",'[1]BASE'!E115)</f>
        <v>TRENQUE LAUQUEN - PEHUAJO</v>
      </c>
      <c r="F114" s="486">
        <f>IF('[1]BASE'!F115="","",'[1]BASE'!F115)</f>
        <v>66</v>
      </c>
      <c r="G114" s="484">
        <f>IF('[1]BASE'!G115="","",'[1]BASE'!G115)</f>
        <v>80.1</v>
      </c>
      <c r="H114" s="478" t="str">
        <f>'[1]BASE'!H115</f>
        <v>B</v>
      </c>
      <c r="I114" s="479">
        <f>IF('[1]BASE'!DP115="","",'[1]BASE'!DP115)</f>
        <v>1</v>
      </c>
      <c r="J114" s="479">
        <f>IF('[1]BASE'!DQ115="","",'[1]BASE'!DQ115)</f>
      </c>
      <c r="K114" s="479">
        <f>IF('[1]BASE'!DR115="","",'[1]BASE'!DR115)</f>
      </c>
      <c r="L114" s="479">
        <f>IF('[1]BASE'!DS115="","",'[1]BASE'!DS115)</f>
      </c>
      <c r="M114" s="479">
        <f>IF('[1]BASE'!DT115="","",'[1]BASE'!DT115)</f>
      </c>
      <c r="N114" s="479">
        <f>IF('[1]BASE'!DU115="","",'[1]BASE'!DU115)</f>
      </c>
      <c r="O114" s="479">
        <f>IF('[1]BASE'!DV115="","",'[1]BASE'!DV115)</f>
      </c>
      <c r="P114" s="479">
        <f>IF('[1]BASE'!DW115="","",'[1]BASE'!DW115)</f>
      </c>
      <c r="Q114" s="479">
        <f>IF('[1]BASE'!DX115="","",'[1]BASE'!DX115)</f>
      </c>
      <c r="R114" s="479">
        <f>IF('[1]BASE'!DY115="","",'[1]BASE'!DY115)</f>
      </c>
      <c r="S114" s="479">
        <f>IF('[1]BASE'!DZ115="","",'[1]BASE'!DZ115)</f>
      </c>
      <c r="T114" s="479">
        <f>IF('[1]BASE'!EA115="","",'[1]BASE'!EA115)</f>
      </c>
      <c r="U114" s="480"/>
      <c r="V114" s="475"/>
    </row>
    <row r="115" spans="2:22" s="469" customFormat="1" ht="19.5" customHeight="1">
      <c r="B115" s="470"/>
      <c r="C115" s="481">
        <f>IF('[1]BASE'!C116="","",'[1]BASE'!C116)</f>
        <v>100</v>
      </c>
      <c r="D115" s="487">
        <f>IF('[1]BASE'!D116="","",'[1]BASE'!D116)</f>
        <v>3556</v>
      </c>
      <c r="E115" s="487" t="str">
        <f>IF('[1]BASE'!E116="","",'[1]BASE'!E116)</f>
        <v>NUEVA CAMPANA - MINETTI</v>
      </c>
      <c r="F115" s="487">
        <f>IF('[1]BASE'!F116="","",'[1]BASE'!F116)</f>
        <v>132</v>
      </c>
      <c r="G115" s="482">
        <f>IF('[1]BASE'!G116="","",'[1]BASE'!G116)</f>
        <v>5</v>
      </c>
      <c r="H115" s="478" t="str">
        <f>'[1]BASE'!H116</f>
        <v>C</v>
      </c>
      <c r="I115" s="479">
        <f>IF('[1]BASE'!DP116="","",'[1]BASE'!DP116)</f>
      </c>
      <c r="J115" s="479">
        <f>IF('[1]BASE'!DQ116="","",'[1]BASE'!DQ116)</f>
      </c>
      <c r="K115" s="479">
        <f>IF('[1]BASE'!DR116="","",'[1]BASE'!DR116)</f>
      </c>
      <c r="L115" s="479">
        <f>IF('[1]BASE'!DS116="","",'[1]BASE'!DS116)</f>
      </c>
      <c r="M115" s="479">
        <f>IF('[1]BASE'!DT116="","",'[1]BASE'!DT116)</f>
      </c>
      <c r="N115" s="479">
        <f>IF('[1]BASE'!DU116="","",'[1]BASE'!DU116)</f>
      </c>
      <c r="O115" s="479">
        <f>IF('[1]BASE'!DV116="","",'[1]BASE'!DV116)</f>
      </c>
      <c r="P115" s="479">
        <f>IF('[1]BASE'!DW116="","",'[1]BASE'!DW116)</f>
      </c>
      <c r="Q115" s="479">
        <f>IF('[1]BASE'!DX116="","",'[1]BASE'!DX116)</f>
      </c>
      <c r="R115" s="479">
        <f>IF('[1]BASE'!DY116="","",'[1]BASE'!DY116)</f>
      </c>
      <c r="S115" s="479">
        <f>IF('[1]BASE'!DZ116="","",'[1]BASE'!DZ116)</f>
      </c>
      <c r="T115" s="479">
        <f>IF('[1]BASE'!EA116="","",'[1]BASE'!EA116)</f>
      </c>
      <c r="U115" s="480"/>
      <c r="V115" s="475"/>
    </row>
    <row r="116" spans="2:22" s="469" customFormat="1" ht="19.5" customHeight="1">
      <c r="B116" s="470"/>
      <c r="C116" s="483">
        <f>IF('[1]BASE'!C117="","",'[1]BASE'!C117)</f>
        <v>101</v>
      </c>
      <c r="D116" s="486">
        <f>IF('[1]BASE'!D117="","",'[1]BASE'!D117)</f>
        <v>3557</v>
      </c>
      <c r="E116" s="486" t="str">
        <f>IF('[1]BASE'!E117="","",'[1]BASE'!E117)</f>
        <v>MINETTI - ZARATE</v>
      </c>
      <c r="F116" s="488">
        <f>IF('[1]BASE'!F117="","",'[1]BASE'!F117)</f>
        <v>132</v>
      </c>
      <c r="G116" s="484">
        <f>IF('[1]BASE'!G117="","",'[1]BASE'!G117)</f>
        <v>7</v>
      </c>
      <c r="H116" s="478" t="str">
        <f>'[1]BASE'!H117</f>
        <v>C</v>
      </c>
      <c r="I116" s="479">
        <f>IF('[1]BASE'!DP117="","",'[1]BASE'!DP117)</f>
      </c>
      <c r="J116" s="479">
        <f>IF('[1]BASE'!DQ117="","",'[1]BASE'!DQ117)</f>
      </c>
      <c r="K116" s="479">
        <f>IF('[1]BASE'!DR117="","",'[1]BASE'!DR117)</f>
      </c>
      <c r="L116" s="479">
        <f>IF('[1]BASE'!DS117="","",'[1]BASE'!DS117)</f>
      </c>
      <c r="M116" s="479">
        <f>IF('[1]BASE'!DT117="","",'[1]BASE'!DT117)</f>
      </c>
      <c r="N116" s="479">
        <f>IF('[1]BASE'!DU117="","",'[1]BASE'!DU117)</f>
      </c>
      <c r="O116" s="479">
        <f>IF('[1]BASE'!DV117="","",'[1]BASE'!DV117)</f>
      </c>
      <c r="P116" s="479">
        <f>IF('[1]BASE'!DW117="","",'[1]BASE'!DW117)</f>
      </c>
      <c r="Q116" s="479">
        <f>IF('[1]BASE'!DX117="","",'[1]BASE'!DX117)</f>
      </c>
      <c r="R116" s="479">
        <f>IF('[1]BASE'!DY117="","",'[1]BASE'!DY117)</f>
      </c>
      <c r="S116" s="479">
        <f>IF('[1]BASE'!DZ117="","",'[1]BASE'!DZ117)</f>
      </c>
      <c r="T116" s="479">
        <f>IF('[1]BASE'!EA117="","",'[1]BASE'!EA117)</f>
      </c>
      <c r="U116" s="480"/>
      <c r="V116" s="475"/>
    </row>
    <row r="117" spans="2:22" s="469" customFormat="1" ht="19.5" customHeight="1">
      <c r="B117" s="470"/>
      <c r="C117" s="481">
        <f>IF('[1]BASE'!C118="","",'[1]BASE'!C118)</f>
        <v>102</v>
      </c>
      <c r="D117" s="487">
        <f>IF('[1]BASE'!D118="","",'[1]BASE'!D118)</f>
        <v>3285</v>
      </c>
      <c r="E117" s="487" t="str">
        <f>IF('[1]BASE'!E118="","",'[1]BASE'!E118)</f>
        <v>EASTMAN T - PROTISA</v>
      </c>
      <c r="F117" s="489">
        <f>IF('[1]BASE'!F118="","",'[1]BASE'!F118)</f>
        <v>132</v>
      </c>
      <c r="G117" s="482">
        <f>IF('[1]BASE'!G118="","",'[1]BASE'!G118)</f>
        <v>5.5</v>
      </c>
      <c r="H117" s="478" t="str">
        <f>'[1]BASE'!H118</f>
        <v>C</v>
      </c>
      <c r="I117" s="479">
        <f>IF('[1]BASE'!DP118="","",'[1]BASE'!DP118)</f>
      </c>
      <c r="J117" s="479">
        <f>IF('[1]BASE'!DQ118="","",'[1]BASE'!DQ118)</f>
      </c>
      <c r="K117" s="479">
        <f>IF('[1]BASE'!DR118="","",'[1]BASE'!DR118)</f>
      </c>
      <c r="L117" s="479">
        <f>IF('[1]BASE'!DS118="","",'[1]BASE'!DS118)</f>
      </c>
      <c r="M117" s="479">
        <f>IF('[1]BASE'!DT118="","",'[1]BASE'!DT118)</f>
      </c>
      <c r="N117" s="479">
        <f>IF('[1]BASE'!DU118="","",'[1]BASE'!DU118)</f>
      </c>
      <c r="O117" s="479">
        <f>IF('[1]BASE'!DV118="","",'[1]BASE'!DV118)</f>
      </c>
      <c r="P117" s="479">
        <f>IF('[1]BASE'!DW118="","",'[1]BASE'!DW118)</f>
      </c>
      <c r="Q117" s="479">
        <f>IF('[1]BASE'!DX118="","",'[1]BASE'!DX118)</f>
      </c>
      <c r="R117" s="479">
        <f>IF('[1]BASE'!DY118="","",'[1]BASE'!DY118)</f>
      </c>
      <c r="S117" s="479">
        <f>IF('[1]BASE'!DZ118="","",'[1]BASE'!DZ118)</f>
      </c>
      <c r="T117" s="479">
        <f>IF('[1]BASE'!EA118="","",'[1]BASE'!EA118)</f>
      </c>
      <c r="U117" s="480"/>
      <c r="V117" s="475"/>
    </row>
    <row r="118" spans="2:22" s="469" customFormat="1" ht="19.5" customHeight="1">
      <c r="B118" s="470"/>
      <c r="C118" s="483">
        <f>IF('[1]BASE'!C119="","",'[1]BASE'!C119)</f>
        <v>103</v>
      </c>
      <c r="D118" s="486">
        <f>IF('[1]BASE'!D119="","",'[1]BASE'!D119)</f>
        <v>3286</v>
      </c>
      <c r="E118" s="486" t="str">
        <f>IF('[1]BASE'!E119="","",'[1]BASE'!E119)</f>
        <v>PROTISA - EASTMAN</v>
      </c>
      <c r="F118" s="488">
        <f>IF('[1]BASE'!F119="","",'[1]BASE'!F119)</f>
        <v>132</v>
      </c>
      <c r="G118" s="484">
        <f>IF('[1]BASE'!G119="","",'[1]BASE'!G119)</f>
        <v>1</v>
      </c>
      <c r="H118" s="478" t="str">
        <f>'[1]BASE'!H119</f>
        <v>C</v>
      </c>
      <c r="I118" s="479">
        <f>IF('[1]BASE'!DP119="","",'[1]BASE'!DP119)</f>
      </c>
      <c r="J118" s="479">
        <f>IF('[1]BASE'!DQ119="","",'[1]BASE'!DQ119)</f>
      </c>
      <c r="K118" s="479">
        <f>IF('[1]BASE'!DR119="","",'[1]BASE'!DR119)</f>
      </c>
      <c r="L118" s="479">
        <f>IF('[1]BASE'!DS119="","",'[1]BASE'!DS119)</f>
      </c>
      <c r="M118" s="479">
        <f>IF('[1]BASE'!DT119="","",'[1]BASE'!DT119)</f>
      </c>
      <c r="N118" s="479">
        <f>IF('[1]BASE'!DU119="","",'[1]BASE'!DU119)</f>
      </c>
      <c r="O118" s="479">
        <f>IF('[1]BASE'!DV119="","",'[1]BASE'!DV119)</f>
      </c>
      <c r="P118" s="479">
        <f>IF('[1]BASE'!DW119="","",'[1]BASE'!DW119)</f>
      </c>
      <c r="Q118" s="479">
        <f>IF('[1]BASE'!DX119="","",'[1]BASE'!DX119)</f>
      </c>
      <c r="R118" s="479">
        <f>IF('[1]BASE'!DY119="","",'[1]BASE'!DY119)</f>
      </c>
      <c r="S118" s="479">
        <f>IF('[1]BASE'!DZ119="","",'[1]BASE'!DZ119)</f>
      </c>
      <c r="T118" s="479">
        <f>IF('[1]BASE'!EA119="","",'[1]BASE'!EA119)</f>
      </c>
      <c r="U118" s="480"/>
      <c r="V118" s="475"/>
    </row>
    <row r="119" spans="2:22" s="469" customFormat="1" ht="19.5" customHeight="1">
      <c r="B119" s="470"/>
      <c r="C119" s="481">
        <f>IF('[1]BASE'!C120="","",'[1]BASE'!C120)</f>
        <v>104</v>
      </c>
      <c r="D119" s="487">
        <f>IF('[1]BASE'!D120="","",'[1]BASE'!D120)</f>
        <v>3482</v>
      </c>
      <c r="E119" s="487" t="str">
        <f>IF('[1]BASE'!E120="","",'[1]BASE'!E120)</f>
        <v>BAHIA BLANCA - PETROQ. BAHIA BLANCA 2</v>
      </c>
      <c r="F119" s="487">
        <f>IF('[1]BASE'!F120="","",'[1]BASE'!F120)</f>
        <v>132</v>
      </c>
      <c r="G119" s="482">
        <f>IF('[1]BASE'!G120="","",'[1]BASE'!G120)</f>
        <v>29.8</v>
      </c>
      <c r="H119" s="478" t="str">
        <f>'[1]BASE'!H120</f>
        <v>C</v>
      </c>
      <c r="I119" s="479">
        <f>IF('[1]BASE'!DP120="","",'[1]BASE'!DP120)</f>
      </c>
      <c r="J119" s="479">
        <f>IF('[1]BASE'!DQ120="","",'[1]BASE'!DQ120)</f>
      </c>
      <c r="K119" s="479">
        <f>IF('[1]BASE'!DR120="","",'[1]BASE'!DR120)</f>
      </c>
      <c r="L119" s="479">
        <f>IF('[1]BASE'!DS120="","",'[1]BASE'!DS120)</f>
      </c>
      <c r="M119" s="479">
        <f>IF('[1]BASE'!DT120="","",'[1]BASE'!DT120)</f>
      </c>
      <c r="N119" s="479">
        <f>IF('[1]BASE'!DU120="","",'[1]BASE'!DU120)</f>
      </c>
      <c r="O119" s="479">
        <f>IF('[1]BASE'!DV120="","",'[1]BASE'!DV120)</f>
      </c>
      <c r="P119" s="479">
        <f>IF('[1]BASE'!DW120="","",'[1]BASE'!DW120)</f>
      </c>
      <c r="Q119" s="479">
        <f>IF('[1]BASE'!DX120="","",'[1]BASE'!DX120)</f>
      </c>
      <c r="R119" s="479">
        <f>IF('[1]BASE'!DY120="","",'[1]BASE'!DY120)</f>
      </c>
      <c r="S119" s="479">
        <f>IF('[1]BASE'!DZ120="","",'[1]BASE'!DZ120)</f>
      </c>
      <c r="T119" s="479">
        <f>IF('[1]BASE'!EA120="","",'[1]BASE'!EA120)</f>
      </c>
      <c r="U119" s="480"/>
      <c r="V119" s="475"/>
    </row>
    <row r="120" spans="2:22" s="469" customFormat="1" ht="19.5" customHeight="1">
      <c r="B120" s="470"/>
      <c r="C120" s="483">
        <f>IF('[1]BASE'!C121="","",'[1]BASE'!C121)</f>
        <v>105</v>
      </c>
      <c r="D120" s="486">
        <f>IF('[1]BASE'!D121="","",'[1]BASE'!D121)</f>
        <v>3483</v>
      </c>
      <c r="E120" s="486" t="str">
        <f>IF('[1]BASE'!E121="","",'[1]BASE'!E121)</f>
        <v>BAHIA BLANCA - PETROQ. BAHIA BLANCA 3</v>
      </c>
      <c r="F120" s="486">
        <f>IF('[1]BASE'!F121="","",'[1]BASE'!F121)</f>
        <v>132</v>
      </c>
      <c r="G120" s="484">
        <f>IF('[1]BASE'!G121="","",'[1]BASE'!G121)</f>
        <v>29.8</v>
      </c>
      <c r="H120" s="478" t="str">
        <f>'[1]BASE'!H121</f>
        <v>C</v>
      </c>
      <c r="I120" s="479">
        <f>IF('[1]BASE'!DP121="","",'[1]BASE'!DP121)</f>
      </c>
      <c r="J120" s="479">
        <f>IF('[1]BASE'!DQ121="","",'[1]BASE'!DQ121)</f>
      </c>
      <c r="K120" s="479">
        <f>IF('[1]BASE'!DR121="","",'[1]BASE'!DR121)</f>
      </c>
      <c r="L120" s="479">
        <f>IF('[1]BASE'!DS121="","",'[1]BASE'!DS121)</f>
      </c>
      <c r="M120" s="479">
        <f>IF('[1]BASE'!DT121="","",'[1]BASE'!DT121)</f>
      </c>
      <c r="N120" s="479">
        <f>IF('[1]BASE'!DU121="","",'[1]BASE'!DU121)</f>
      </c>
      <c r="O120" s="479">
        <f>IF('[1]BASE'!DV121="","",'[1]BASE'!DV121)</f>
      </c>
      <c r="P120" s="479">
        <f>IF('[1]BASE'!DW121="","",'[1]BASE'!DW121)</f>
        <v>2</v>
      </c>
      <c r="Q120" s="479">
        <f>IF('[1]BASE'!DX121="","",'[1]BASE'!DX121)</f>
      </c>
      <c r="R120" s="479">
        <f>IF('[1]BASE'!DY121="","",'[1]BASE'!DY121)</f>
      </c>
      <c r="S120" s="479">
        <f>IF('[1]BASE'!DZ121="","",'[1]BASE'!DZ121)</f>
      </c>
      <c r="T120" s="479">
        <f>IF('[1]BASE'!EA121="","",'[1]BASE'!EA121)</f>
      </c>
      <c r="U120" s="480"/>
      <c r="V120" s="475"/>
    </row>
    <row r="121" spans="2:22" s="469" customFormat="1" ht="19.5" customHeight="1">
      <c r="B121" s="470"/>
      <c r="C121" s="481">
        <f>IF('[1]BASE'!C122="","",'[1]BASE'!C122)</f>
        <v>106</v>
      </c>
      <c r="D121" s="487">
        <f>IF('[1]BASE'!D122="","",'[1]BASE'!D122)</f>
        <v>3541</v>
      </c>
      <c r="E121" s="487" t="str">
        <f>IF('[1]BASE'!E122="","",'[1]BASE'!E122)</f>
        <v>PETROQ. BAHIA BLANCA - PROFERTIL</v>
      </c>
      <c r="F121" s="487">
        <f>IF('[1]BASE'!F122="","",'[1]BASE'!F122)</f>
        <v>132</v>
      </c>
      <c r="G121" s="482">
        <f>IF('[1]BASE'!G122="","",'[1]BASE'!G122)</f>
        <v>1.8</v>
      </c>
      <c r="H121" s="478" t="str">
        <f>'[1]BASE'!H122</f>
        <v>C</v>
      </c>
      <c r="I121" s="479">
        <f>IF('[1]BASE'!DP122="","",'[1]BASE'!DP122)</f>
      </c>
      <c r="J121" s="479">
        <f>IF('[1]BASE'!DQ122="","",'[1]BASE'!DQ122)</f>
      </c>
      <c r="K121" s="479">
        <f>IF('[1]BASE'!DR122="","",'[1]BASE'!DR122)</f>
      </c>
      <c r="L121" s="479">
        <f>IF('[1]BASE'!DS122="","",'[1]BASE'!DS122)</f>
      </c>
      <c r="M121" s="479">
        <f>IF('[1]BASE'!DT122="","",'[1]BASE'!DT122)</f>
      </c>
      <c r="N121" s="479">
        <f>IF('[1]BASE'!DU122="","",'[1]BASE'!DU122)</f>
      </c>
      <c r="O121" s="479">
        <f>IF('[1]BASE'!DV122="","",'[1]BASE'!DV122)</f>
      </c>
      <c r="P121" s="479">
        <f>IF('[1]BASE'!DW122="","",'[1]BASE'!DW122)</f>
      </c>
      <c r="Q121" s="479">
        <f>IF('[1]BASE'!DX122="","",'[1]BASE'!DX122)</f>
      </c>
      <c r="R121" s="479">
        <f>IF('[1]BASE'!DY122="","",'[1]BASE'!DY122)</f>
      </c>
      <c r="S121" s="479">
        <f>IF('[1]BASE'!DZ122="","",'[1]BASE'!DZ122)</f>
      </c>
      <c r="T121" s="479">
        <f>IF('[1]BASE'!EA122="","",'[1]BASE'!EA122)</f>
      </c>
      <c r="U121" s="480"/>
      <c r="V121" s="475"/>
    </row>
    <row r="122" spans="2:22" s="469" customFormat="1" ht="19.5" customHeight="1">
      <c r="B122" s="470"/>
      <c r="C122" s="483">
        <f>IF('[1]BASE'!C123="","",'[1]BASE'!C123)</f>
        <v>107</v>
      </c>
      <c r="D122" s="486">
        <f>IF('[1]BASE'!D123="","",'[1]BASE'!D123)</f>
        <v>3575</v>
      </c>
      <c r="E122" s="486" t="str">
        <f>IF('[1]BASE'!E123="","",'[1]BASE'!E123)</f>
        <v>NUEVA CAMPANA - PRAXAIR</v>
      </c>
      <c r="F122" s="488">
        <f>IF('[1]BASE'!F123="","",'[1]BASE'!F123)</f>
        <v>132</v>
      </c>
      <c r="G122" s="484">
        <f>IF('[1]BASE'!G123="","",'[1]BASE'!G123)</f>
        <v>6.1</v>
      </c>
      <c r="H122" s="478" t="str">
        <f>'[1]BASE'!H123</f>
        <v>C</v>
      </c>
      <c r="I122" s="479">
        <f>IF('[1]BASE'!DP123="","",'[1]BASE'!DP123)</f>
      </c>
      <c r="J122" s="479">
        <f>IF('[1]BASE'!DQ123="","",'[1]BASE'!DQ123)</f>
      </c>
      <c r="K122" s="479">
        <f>IF('[1]BASE'!DR123="","",'[1]BASE'!DR123)</f>
      </c>
      <c r="L122" s="479">
        <f>IF('[1]BASE'!DS123="","",'[1]BASE'!DS123)</f>
      </c>
      <c r="M122" s="479">
        <f>IF('[1]BASE'!DT123="","",'[1]BASE'!DT123)</f>
      </c>
      <c r="N122" s="479">
        <f>IF('[1]BASE'!DU123="","",'[1]BASE'!DU123)</f>
      </c>
      <c r="O122" s="479">
        <f>IF('[1]BASE'!DV123="","",'[1]BASE'!DV123)</f>
      </c>
      <c r="P122" s="479">
        <f>IF('[1]BASE'!DW123="","",'[1]BASE'!DW123)</f>
      </c>
      <c r="Q122" s="479">
        <f>IF('[1]BASE'!DX123="","",'[1]BASE'!DX123)</f>
      </c>
      <c r="R122" s="479">
        <f>IF('[1]BASE'!DY123="","",'[1]BASE'!DY123)</f>
      </c>
      <c r="S122" s="479">
        <f>IF('[1]BASE'!DZ123="","",'[1]BASE'!DZ123)</f>
      </c>
      <c r="T122" s="479">
        <f>IF('[1]BASE'!EA123="","",'[1]BASE'!EA123)</f>
      </c>
      <c r="U122" s="480"/>
      <c r="V122" s="475"/>
    </row>
    <row r="123" spans="2:22" s="469" customFormat="1" ht="19.5" customHeight="1">
      <c r="B123" s="470"/>
      <c r="C123" s="481">
        <f>IF('[1]BASE'!C124="","",'[1]BASE'!C124)</f>
        <v>108</v>
      </c>
      <c r="D123" s="487">
        <f>IF('[1]BASE'!D124="","",'[1]BASE'!D124)</f>
        <v>3576</v>
      </c>
      <c r="E123" s="487" t="str">
        <f>IF('[1]BASE'!E124="","",'[1]BASE'!E124)</f>
        <v>PRAXAIR - CAMPANA</v>
      </c>
      <c r="F123" s="489">
        <f>IF('[1]BASE'!F124="","",'[1]BASE'!F124)</f>
        <v>132</v>
      </c>
      <c r="G123" s="482">
        <f>IF('[1]BASE'!G124="","",'[1]BASE'!G124)</f>
        <v>1.1</v>
      </c>
      <c r="H123" s="478" t="str">
        <f>'[1]BASE'!H124</f>
        <v>C</v>
      </c>
      <c r="I123" s="479">
        <f>IF('[1]BASE'!DP124="","",'[1]BASE'!DP124)</f>
      </c>
      <c r="J123" s="479">
        <f>IF('[1]BASE'!DQ124="","",'[1]BASE'!DQ124)</f>
      </c>
      <c r="K123" s="479">
        <f>IF('[1]BASE'!DR124="","",'[1]BASE'!DR124)</f>
      </c>
      <c r="L123" s="479">
        <f>IF('[1]BASE'!DS124="","",'[1]BASE'!DS124)</f>
      </c>
      <c r="M123" s="479">
        <f>IF('[1]BASE'!DT124="","",'[1]BASE'!DT124)</f>
      </c>
      <c r="N123" s="479">
        <f>IF('[1]BASE'!DU124="","",'[1]BASE'!DU124)</f>
      </c>
      <c r="O123" s="479">
        <f>IF('[1]BASE'!DV124="","",'[1]BASE'!DV124)</f>
      </c>
      <c r="P123" s="479">
        <f>IF('[1]BASE'!DW124="","",'[1]BASE'!DW124)</f>
      </c>
      <c r="Q123" s="479">
        <f>IF('[1]BASE'!DX124="","",'[1]BASE'!DX124)</f>
      </c>
      <c r="R123" s="479">
        <f>IF('[1]BASE'!DY124="","",'[1]BASE'!DY124)</f>
      </c>
      <c r="S123" s="479">
        <f>IF('[1]BASE'!DZ124="","",'[1]BASE'!DZ124)</f>
      </c>
      <c r="T123" s="479">
        <f>IF('[1]BASE'!EA124="","",'[1]BASE'!EA124)</f>
      </c>
      <c r="U123" s="480"/>
      <c r="V123" s="475"/>
    </row>
    <row r="124" spans="2:22" s="469" customFormat="1" ht="19.5" customHeight="1">
      <c r="B124" s="470"/>
      <c r="C124" s="483">
        <f>IF('[1]BASE'!C125="","",'[1]BASE'!C125)</f>
        <v>109</v>
      </c>
      <c r="D124" s="486">
        <f>IF('[1]BASE'!D125="","",'[1]BASE'!D125)</f>
        <v>3596</v>
      </c>
      <c r="E124" s="486" t="str">
        <f>IF('[1]BASE'!E125="","",'[1]BASE'!E125)</f>
        <v>PUNTA ALTA - CORONEL ROSALES</v>
      </c>
      <c r="F124" s="488">
        <f>IF('[1]BASE'!F125="","",'[1]BASE'!F125)</f>
        <v>132</v>
      </c>
      <c r="G124" s="484">
        <f>IF('[1]BASE'!G125="","",'[1]BASE'!G125)</f>
        <v>4.1</v>
      </c>
      <c r="H124" s="478" t="str">
        <f>'[1]BASE'!H125</f>
        <v>C</v>
      </c>
      <c r="I124" s="479">
        <f>IF('[1]BASE'!DP125="","",'[1]BASE'!DP125)</f>
      </c>
      <c r="J124" s="479">
        <f>IF('[1]BASE'!DQ125="","",'[1]BASE'!DQ125)</f>
      </c>
      <c r="K124" s="479">
        <f>IF('[1]BASE'!DR125="","",'[1]BASE'!DR125)</f>
      </c>
      <c r="L124" s="479">
        <f>IF('[1]BASE'!DS125="","",'[1]BASE'!DS125)</f>
      </c>
      <c r="M124" s="479">
        <f>IF('[1]BASE'!DT125="","",'[1]BASE'!DT125)</f>
      </c>
      <c r="N124" s="479">
        <f>IF('[1]BASE'!DU125="","",'[1]BASE'!DU125)</f>
      </c>
      <c r="O124" s="479">
        <f>IF('[1]BASE'!DV125="","",'[1]BASE'!DV125)</f>
      </c>
      <c r="P124" s="479">
        <f>IF('[1]BASE'!DW125="","",'[1]BASE'!DW125)</f>
      </c>
      <c r="Q124" s="479">
        <f>IF('[1]BASE'!DX125="","",'[1]BASE'!DX125)</f>
      </c>
      <c r="R124" s="479">
        <f>IF('[1]BASE'!DY125="","",'[1]BASE'!DY125)</f>
      </c>
      <c r="S124" s="479">
        <f>IF('[1]BASE'!DZ125="","",'[1]BASE'!DZ125)</f>
      </c>
      <c r="T124" s="479">
        <f>IF('[1]BASE'!EA125="","",'[1]BASE'!EA125)</f>
      </c>
      <c r="U124" s="480"/>
      <c r="V124" s="475"/>
    </row>
    <row r="125" spans="2:22" s="469" customFormat="1" ht="19.5" customHeight="1">
      <c r="B125" s="470"/>
      <c r="C125" s="481">
        <f>IF('[1]BASE'!C126="","",'[1]BASE'!C126)</f>
        <v>110</v>
      </c>
      <c r="D125" s="487">
        <f>IF('[1]BASE'!D126="","",'[1]BASE'!D126)</f>
        <v>3535</v>
      </c>
      <c r="E125" s="487" t="str">
        <f>IF('[1]BASE'!E126="","",'[1]BASE'!E126)</f>
        <v>PAPEL PRENSA - BARADERO</v>
      </c>
      <c r="F125" s="487">
        <f>IF('[1]BASE'!F126="","",'[1]BASE'!F126)</f>
        <v>132</v>
      </c>
      <c r="G125" s="482">
        <f>IF('[1]BASE'!G126="","",'[1]BASE'!G126)</f>
        <v>24</v>
      </c>
      <c r="H125" s="478" t="str">
        <f>'[1]BASE'!H126</f>
        <v>C</v>
      </c>
      <c r="I125" s="479">
        <f>IF('[1]BASE'!DP126="","",'[1]BASE'!DP126)</f>
      </c>
      <c r="J125" s="479">
        <f>IF('[1]BASE'!DQ126="","",'[1]BASE'!DQ126)</f>
      </c>
      <c r="K125" s="479">
        <f>IF('[1]BASE'!DR126="","",'[1]BASE'!DR126)</f>
      </c>
      <c r="L125" s="479">
        <f>IF('[1]BASE'!DS126="","",'[1]BASE'!DS126)</f>
      </c>
      <c r="M125" s="479">
        <f>IF('[1]BASE'!DT126="","",'[1]BASE'!DT126)</f>
      </c>
      <c r="N125" s="479">
        <f>IF('[1]BASE'!DU126="","",'[1]BASE'!DU126)</f>
      </c>
      <c r="O125" s="479">
        <f>IF('[1]BASE'!DV126="","",'[1]BASE'!DV126)</f>
      </c>
      <c r="P125" s="479">
        <f>IF('[1]BASE'!DW126="","",'[1]BASE'!DW126)</f>
      </c>
      <c r="Q125" s="479">
        <f>IF('[1]BASE'!DX126="","",'[1]BASE'!DX126)</f>
      </c>
      <c r="R125" s="479">
        <f>IF('[1]BASE'!DY126="","",'[1]BASE'!DY126)</f>
      </c>
      <c r="S125" s="479">
        <f>IF('[1]BASE'!DZ126="","",'[1]BASE'!DZ126)</f>
      </c>
      <c r="T125" s="479">
        <f>IF('[1]BASE'!EA126="","",'[1]BASE'!EA126)</f>
      </c>
      <c r="U125" s="480"/>
      <c r="V125" s="475"/>
    </row>
    <row r="126" spans="2:22" s="469" customFormat="1" ht="19.5" customHeight="1">
      <c r="B126" s="470"/>
      <c r="C126" s="483">
        <f>IF('[1]BASE'!C127="","",'[1]BASE'!C127)</f>
        <v>111</v>
      </c>
      <c r="D126" s="486">
        <f>IF('[1]BASE'!D127="","",'[1]BASE'!D127)</f>
        <v>3715</v>
      </c>
      <c r="E126" s="486" t="str">
        <f>IF('[1]BASE'!E127="","",'[1]BASE'!E127)</f>
        <v>SALTO - BA CHACABUCO</v>
      </c>
      <c r="F126" s="486">
        <f>IF('[1]BASE'!F127="","",'[1]BASE'!F127)</f>
        <v>132</v>
      </c>
      <c r="G126" s="484">
        <f>IF('[1]BASE'!G127="","",'[1]BASE'!G127)</f>
        <v>60.1</v>
      </c>
      <c r="H126" s="478" t="str">
        <f>'[1]BASE'!H127</f>
        <v>C</v>
      </c>
      <c r="I126" s="479">
        <f>IF('[1]BASE'!DP127="","",'[1]BASE'!DP127)</f>
      </c>
      <c r="J126" s="479">
        <f>IF('[1]BASE'!DQ127="","",'[1]BASE'!DQ127)</f>
      </c>
      <c r="K126" s="479">
        <f>IF('[1]BASE'!DR127="","",'[1]BASE'!DR127)</f>
      </c>
      <c r="L126" s="479">
        <f>IF('[1]BASE'!DS127="","",'[1]BASE'!DS127)</f>
      </c>
      <c r="M126" s="479">
        <f>IF('[1]BASE'!DT127="","",'[1]BASE'!DT127)</f>
      </c>
      <c r="N126" s="479">
        <f>IF('[1]BASE'!DU127="","",'[1]BASE'!DU127)</f>
      </c>
      <c r="O126" s="479">
        <f>IF('[1]BASE'!DV127="","",'[1]BASE'!DV127)</f>
      </c>
      <c r="P126" s="479">
        <f>IF('[1]BASE'!DW127="","",'[1]BASE'!DW127)</f>
        <v>1</v>
      </c>
      <c r="Q126" s="479">
        <f>IF('[1]BASE'!DX127="","",'[1]BASE'!DX127)</f>
      </c>
      <c r="R126" s="479">
        <f>IF('[1]BASE'!DY127="","",'[1]BASE'!DY127)</f>
      </c>
      <c r="S126" s="479">
        <f>IF('[1]BASE'!DZ127="","",'[1]BASE'!DZ127)</f>
      </c>
      <c r="T126" s="479">
        <f>IF('[1]BASE'!EA127="","",'[1]BASE'!EA127)</f>
      </c>
      <c r="U126" s="480"/>
      <c r="V126" s="475"/>
    </row>
    <row r="127" spans="2:22" s="469" customFormat="1" ht="19.5" customHeight="1">
      <c r="B127" s="470"/>
      <c r="C127" s="481">
        <f>IF('[1]BASE'!C128="","",'[1]BASE'!C128)</f>
        <v>112</v>
      </c>
      <c r="D127" s="487">
        <f>IF('[1]BASE'!D128="","",'[1]BASE'!D128)</f>
        <v>3689</v>
      </c>
      <c r="E127" s="487" t="str">
        <f>IF('[1]BASE'!E128="","",'[1]BASE'!E128)</f>
        <v>LA PAMPITA - LAPRIDA</v>
      </c>
      <c r="F127" s="487">
        <f>IF('[1]BASE'!F128="","",'[1]BASE'!F128)</f>
        <v>132</v>
      </c>
      <c r="G127" s="482">
        <f>IF('[1]BASE'!G128="","",'[1]BASE'!G128)</f>
        <v>72.2</v>
      </c>
      <c r="H127" s="478" t="str">
        <f>'[1]BASE'!H128</f>
        <v>C</v>
      </c>
      <c r="I127" s="479">
        <f>IF('[1]BASE'!DP128="","",'[1]BASE'!DP128)</f>
      </c>
      <c r="J127" s="479">
        <f>IF('[1]BASE'!DQ128="","",'[1]BASE'!DQ128)</f>
      </c>
      <c r="K127" s="479">
        <f>IF('[1]BASE'!DR128="","",'[1]BASE'!DR128)</f>
      </c>
      <c r="L127" s="479">
        <f>IF('[1]BASE'!DS128="","",'[1]BASE'!DS128)</f>
      </c>
      <c r="M127" s="479">
        <f>IF('[1]BASE'!DT128="","",'[1]BASE'!DT128)</f>
      </c>
      <c r="N127" s="479">
        <f>IF('[1]BASE'!DU128="","",'[1]BASE'!DU128)</f>
      </c>
      <c r="O127" s="479">
        <f>IF('[1]BASE'!DV128="","",'[1]BASE'!DV128)</f>
      </c>
      <c r="P127" s="479">
        <f>IF('[1]BASE'!DW128="","",'[1]BASE'!DW128)</f>
      </c>
      <c r="Q127" s="479">
        <f>IF('[1]BASE'!DX128="","",'[1]BASE'!DX128)</f>
      </c>
      <c r="R127" s="479">
        <f>IF('[1]BASE'!DY128="","",'[1]BASE'!DY128)</f>
      </c>
      <c r="S127" s="479">
        <f>IF('[1]BASE'!DZ128="","",'[1]BASE'!DZ128)</f>
      </c>
      <c r="T127" s="479">
        <f>IF('[1]BASE'!EA128="","",'[1]BASE'!EA128)</f>
      </c>
      <c r="U127" s="480"/>
      <c r="V127" s="475"/>
    </row>
    <row r="128" spans="2:22" s="469" customFormat="1" ht="19.5" customHeight="1">
      <c r="B128" s="470"/>
      <c r="C128" s="483">
        <f>IF('[1]BASE'!C129="","",'[1]BASE'!C129)</f>
        <v>113</v>
      </c>
      <c r="D128" s="486">
        <f>IF('[1]BASE'!D129="","",'[1]BASE'!D129)</f>
        <v>3690</v>
      </c>
      <c r="E128" s="486" t="str">
        <f>IF('[1]BASE'!E129="","",'[1]BASE'!E129)</f>
        <v>OLAVARRIA - LA PAMPITA</v>
      </c>
      <c r="F128" s="488">
        <f>IF('[1]BASE'!F129="","",'[1]BASE'!F129)</f>
        <v>132</v>
      </c>
      <c r="G128" s="484">
        <f>IF('[1]BASE'!G129="","",'[1]BASE'!G129)</f>
        <v>27.5</v>
      </c>
      <c r="H128" s="478" t="str">
        <f>'[1]BASE'!H129</f>
        <v>C</v>
      </c>
      <c r="I128" s="479">
        <f>IF('[1]BASE'!DP129="","",'[1]BASE'!DP129)</f>
      </c>
      <c r="J128" s="479">
        <f>IF('[1]BASE'!DQ129="","",'[1]BASE'!DQ129)</f>
      </c>
      <c r="K128" s="479">
        <f>IF('[1]BASE'!DR129="","",'[1]BASE'!DR129)</f>
      </c>
      <c r="L128" s="479">
        <f>IF('[1]BASE'!DS129="","",'[1]BASE'!DS129)</f>
      </c>
      <c r="M128" s="479">
        <f>IF('[1]BASE'!DT129="","",'[1]BASE'!DT129)</f>
      </c>
      <c r="N128" s="479">
        <f>IF('[1]BASE'!DU129="","",'[1]BASE'!DU129)</f>
      </c>
      <c r="O128" s="479">
        <f>IF('[1]BASE'!DV129="","",'[1]BASE'!DV129)</f>
      </c>
      <c r="P128" s="479">
        <f>IF('[1]BASE'!DW129="","",'[1]BASE'!DW129)</f>
      </c>
      <c r="Q128" s="479">
        <f>IF('[1]BASE'!DX129="","",'[1]BASE'!DX129)</f>
      </c>
      <c r="R128" s="479">
        <f>IF('[1]BASE'!DY129="","",'[1]BASE'!DY129)</f>
      </c>
      <c r="S128" s="479">
        <f>IF('[1]BASE'!DZ129="","",'[1]BASE'!DZ129)</f>
      </c>
      <c r="T128" s="479">
        <f>IF('[1]BASE'!EA129="","",'[1]BASE'!EA129)</f>
      </c>
      <c r="U128" s="480"/>
      <c r="V128" s="475"/>
    </row>
    <row r="129" spans="2:22" s="469" customFormat="1" ht="19.5" customHeight="1">
      <c r="B129" s="470"/>
      <c r="C129" s="481">
        <f>IF('[1]BASE'!C130="","",'[1]BASE'!C130)</f>
        <v>114</v>
      </c>
      <c r="D129" s="487">
        <f>IF('[1]BASE'!D130="","",'[1]BASE'!D130)</f>
        <v>3796</v>
      </c>
      <c r="E129" s="487" t="str">
        <f>IF('[1]BASE'!E130="","",'[1]BASE'!E130)</f>
        <v>C. SARMIENTO - S.A. DE ARECO</v>
      </c>
      <c r="F129" s="489">
        <f>IF('[1]BASE'!F130="","",'[1]BASE'!F130)</f>
        <v>66</v>
      </c>
      <c r="G129" s="482">
        <f>IF('[1]BASE'!G130="","",'[1]BASE'!G130)</f>
        <v>31.5</v>
      </c>
      <c r="H129" s="478" t="str">
        <f>'[1]BASE'!H130</f>
        <v>C</v>
      </c>
      <c r="I129" s="479">
        <f>IF('[1]BASE'!DP130="","",'[1]BASE'!DP130)</f>
      </c>
      <c r="J129" s="479">
        <f>IF('[1]BASE'!DQ130="","",'[1]BASE'!DQ130)</f>
      </c>
      <c r="K129" s="479">
        <f>IF('[1]BASE'!DR130="","",'[1]BASE'!DR130)</f>
      </c>
      <c r="L129" s="479">
        <f>IF('[1]BASE'!DS130="","",'[1]BASE'!DS130)</f>
      </c>
      <c r="M129" s="479">
        <f>IF('[1]BASE'!DT130="","",'[1]BASE'!DT130)</f>
      </c>
      <c r="N129" s="479">
        <f>IF('[1]BASE'!DU130="","",'[1]BASE'!DU130)</f>
      </c>
      <c r="O129" s="479">
        <f>IF('[1]BASE'!DV130="","",'[1]BASE'!DV130)</f>
      </c>
      <c r="P129" s="479">
        <f>IF('[1]BASE'!DW130="","",'[1]BASE'!DW130)</f>
      </c>
      <c r="Q129" s="479">
        <f>IF('[1]BASE'!DX130="","",'[1]BASE'!DX130)</f>
      </c>
      <c r="R129" s="479">
        <f>IF('[1]BASE'!DY130="","",'[1]BASE'!DY130)</f>
      </c>
      <c r="S129" s="479">
        <f>IF('[1]BASE'!DZ130="","",'[1]BASE'!DZ130)</f>
      </c>
      <c r="T129" s="479">
        <f>IF('[1]BASE'!EA130="","",'[1]BASE'!EA130)</f>
      </c>
      <c r="U129" s="480"/>
      <c r="V129" s="475"/>
    </row>
    <row r="130" spans="2:22" s="469" customFormat="1" ht="19.5" customHeight="1">
      <c r="B130" s="470"/>
      <c r="C130" s="483">
        <f>IF('[1]BASE'!C131="","",'[1]BASE'!C131)</f>
        <v>115</v>
      </c>
      <c r="D130" s="486">
        <f>IF('[1]BASE'!D131="","",'[1]BASE'!D131)</f>
        <v>3797</v>
      </c>
      <c r="E130" s="486" t="str">
        <f>IF('[1]BASE'!E131="","",'[1]BASE'!E131)</f>
        <v>S.A. DE ARECO - LUJAN BAS</v>
      </c>
      <c r="F130" s="488">
        <f>IF('[1]BASE'!F131="","",'[1]BASE'!F131)</f>
        <v>66</v>
      </c>
      <c r="G130" s="484">
        <f>IF('[1]BASE'!G131="","",'[1]BASE'!G131)</f>
        <v>49.8</v>
      </c>
      <c r="H130" s="478" t="str">
        <f>'[1]BASE'!H131</f>
        <v>C</v>
      </c>
      <c r="I130" s="479">
        <f>IF('[1]BASE'!DP131="","",'[1]BASE'!DP131)</f>
      </c>
      <c r="J130" s="479">
        <f>IF('[1]BASE'!DQ131="","",'[1]BASE'!DQ131)</f>
      </c>
      <c r="K130" s="479">
        <f>IF('[1]BASE'!DR131="","",'[1]BASE'!DR131)</f>
        <v>1</v>
      </c>
      <c r="L130" s="479">
        <f>IF('[1]BASE'!DS131="","",'[1]BASE'!DS131)</f>
      </c>
      <c r="M130" s="479">
        <f>IF('[1]BASE'!DT131="","",'[1]BASE'!DT131)</f>
      </c>
      <c r="N130" s="479">
        <f>IF('[1]BASE'!DU131="","",'[1]BASE'!DU131)</f>
      </c>
      <c r="O130" s="479">
        <f>IF('[1]BASE'!DV131="","",'[1]BASE'!DV131)</f>
      </c>
      <c r="P130" s="479">
        <f>IF('[1]BASE'!DW131="","",'[1]BASE'!DW131)</f>
      </c>
      <c r="Q130" s="479">
        <f>IF('[1]BASE'!DX131="","",'[1]BASE'!DX131)</f>
      </c>
      <c r="R130" s="479">
        <f>IF('[1]BASE'!DY131="","",'[1]BASE'!DY131)</f>
      </c>
      <c r="S130" s="479">
        <f>IF('[1]BASE'!DZ131="","",'[1]BASE'!DZ131)</f>
      </c>
      <c r="T130" s="479">
        <f>IF('[1]BASE'!EA131="","",'[1]BASE'!EA131)</f>
      </c>
      <c r="U130" s="480"/>
      <c r="V130" s="475"/>
    </row>
    <row r="131" spans="2:22" s="469" customFormat="1" ht="19.5" customHeight="1">
      <c r="B131" s="470"/>
      <c r="C131" s="481">
        <f>IF('[1]BASE'!C132="","",'[1]BASE'!C132)</f>
        <v>116</v>
      </c>
      <c r="D131" s="487">
        <f>IF('[1]BASE'!D132="","",'[1]BASE'!D132)</f>
        <v>3829</v>
      </c>
      <c r="E131" s="487" t="str">
        <f>IF('[1]BASE'!E132="","",'[1]BASE'!E132)</f>
        <v>OLAVARRIA - BARKER</v>
      </c>
      <c r="F131" s="487">
        <f>IF('[1]BASE'!F132="","",'[1]BASE'!F132)</f>
        <v>132</v>
      </c>
      <c r="G131" s="482">
        <f>IF('[1]BASE'!G132="","",'[1]BASE'!G132)</f>
        <v>139.4</v>
      </c>
      <c r="H131" s="478" t="str">
        <f>'[1]BASE'!H132</f>
        <v>C</v>
      </c>
      <c r="I131" s="479">
        <f>IF('[1]BASE'!DP132="","",'[1]BASE'!DP132)</f>
      </c>
      <c r="J131" s="479">
        <f>IF('[1]BASE'!DQ132="","",'[1]BASE'!DQ132)</f>
      </c>
      <c r="K131" s="479">
        <f>IF('[1]BASE'!DR132="","",'[1]BASE'!DR132)</f>
      </c>
      <c r="L131" s="479">
        <f>IF('[1]BASE'!DS132="","",'[1]BASE'!DS132)</f>
      </c>
      <c r="M131" s="479">
        <f>IF('[1]BASE'!DT132="","",'[1]BASE'!DT132)</f>
      </c>
      <c r="N131" s="479">
        <f>IF('[1]BASE'!DU132="","",'[1]BASE'!DU132)</f>
        <v>1</v>
      </c>
      <c r="O131" s="479">
        <f>IF('[1]BASE'!DV132="","",'[1]BASE'!DV132)</f>
      </c>
      <c r="P131" s="479">
        <f>IF('[1]BASE'!DW132="","",'[1]BASE'!DW132)</f>
      </c>
      <c r="Q131" s="479">
        <f>IF('[1]BASE'!DX132="","",'[1]BASE'!DX132)</f>
      </c>
      <c r="R131" s="479">
        <f>IF('[1]BASE'!DY132="","",'[1]BASE'!DY132)</f>
      </c>
      <c r="S131" s="479">
        <f>IF('[1]BASE'!DZ132="","",'[1]BASE'!DZ132)</f>
      </c>
      <c r="T131" s="479">
        <f>IF('[1]BASE'!EA132="","",'[1]BASE'!EA132)</f>
        <v>1</v>
      </c>
      <c r="U131" s="480"/>
      <c r="V131" s="475"/>
    </row>
    <row r="132" spans="2:22" s="469" customFormat="1" ht="19.5" customHeight="1">
      <c r="B132" s="470"/>
      <c r="C132" s="483">
        <f>IF('[1]BASE'!C133="","",'[1]BASE'!C133)</f>
        <v>117</v>
      </c>
      <c r="D132" s="486">
        <f>IF('[1]BASE'!D133="","",'[1]BASE'!D133)</f>
        <v>4067</v>
      </c>
      <c r="E132" s="486" t="str">
        <f>IF('[1]BASE'!E133="","",'[1]BASE'!E133)</f>
        <v>CHILLAR - OLAVARRIA </v>
      </c>
      <c r="F132" s="486">
        <f>IF('[1]BASE'!F133="","",'[1]BASE'!F133)</f>
        <v>132</v>
      </c>
      <c r="G132" s="484">
        <f>IF('[1]BASE'!G133="","",'[1]BASE'!G133)</f>
        <v>89.1</v>
      </c>
      <c r="H132" s="478" t="str">
        <f>'[1]BASE'!H133</f>
        <v>C</v>
      </c>
      <c r="I132" s="479">
        <f>IF('[1]BASE'!DP133="","",'[1]BASE'!DP133)</f>
      </c>
      <c r="J132" s="479">
        <f>IF('[1]BASE'!DQ133="","",'[1]BASE'!DQ133)</f>
      </c>
      <c r="K132" s="479">
        <f>IF('[1]BASE'!DR133="","",'[1]BASE'!DR133)</f>
      </c>
      <c r="L132" s="479">
        <f>IF('[1]BASE'!DS133="","",'[1]BASE'!DS133)</f>
      </c>
      <c r="M132" s="479">
        <f>IF('[1]BASE'!DT133="","",'[1]BASE'!DT133)</f>
      </c>
      <c r="N132" s="479">
        <f>IF('[1]BASE'!DU133="","",'[1]BASE'!DU133)</f>
        <v>1</v>
      </c>
      <c r="O132" s="479">
        <f>IF('[1]BASE'!DV133="","",'[1]BASE'!DV133)</f>
      </c>
      <c r="P132" s="479">
        <f>IF('[1]BASE'!DW133="","",'[1]BASE'!DW133)</f>
      </c>
      <c r="Q132" s="479">
        <f>IF('[1]BASE'!DX133="","",'[1]BASE'!DX133)</f>
      </c>
      <c r="R132" s="479">
        <f>IF('[1]BASE'!DY133="","",'[1]BASE'!DY133)</f>
      </c>
      <c r="S132" s="479">
        <f>IF('[1]BASE'!DZ133="","",'[1]BASE'!DZ133)</f>
      </c>
      <c r="T132" s="479">
        <f>IF('[1]BASE'!EA133="","",'[1]BASE'!EA133)</f>
      </c>
      <c r="U132" s="480"/>
      <c r="V132" s="475"/>
    </row>
    <row r="133" spans="2:22" s="469" customFormat="1" ht="19.5" customHeight="1">
      <c r="B133" s="470"/>
      <c r="C133" s="481">
        <f>IF('[1]BASE'!C134="","",'[1]BASE'!C134)</f>
        <v>118</v>
      </c>
      <c r="D133" s="487">
        <f>IF('[1]BASE'!D134="","",'[1]BASE'!D134)</f>
        <v>4070</v>
      </c>
      <c r="E133" s="487" t="str">
        <f>IF('[1]BASE'!E134="","",'[1]BASE'!E134)</f>
        <v>CHILLAR  - GONZALEZ CHAVES</v>
      </c>
      <c r="F133" s="487">
        <f>IF('[1]BASE'!F134="","",'[1]BASE'!F134)</f>
        <v>132</v>
      </c>
      <c r="G133" s="482">
        <f>IF('[1]BASE'!G134="","",'[1]BASE'!G134)</f>
        <v>73.7</v>
      </c>
      <c r="H133" s="478" t="str">
        <f>'[1]BASE'!H134</f>
        <v>C</v>
      </c>
      <c r="I133" s="479">
        <f>IF('[1]BASE'!DP134="","",'[1]BASE'!DP134)</f>
        <v>1</v>
      </c>
      <c r="J133" s="479">
        <f>IF('[1]BASE'!DQ134="","",'[1]BASE'!DQ134)</f>
      </c>
      <c r="K133" s="479">
        <f>IF('[1]BASE'!DR134="","",'[1]BASE'!DR134)</f>
      </c>
      <c r="L133" s="479">
        <f>IF('[1]BASE'!DS134="","",'[1]BASE'!DS134)</f>
      </c>
      <c r="M133" s="479">
        <f>IF('[1]BASE'!DT134="","",'[1]BASE'!DT134)</f>
      </c>
      <c r="N133" s="479">
        <f>IF('[1]BASE'!DU134="","",'[1]BASE'!DU134)</f>
      </c>
      <c r="O133" s="479">
        <f>IF('[1]BASE'!DV134="","",'[1]BASE'!DV134)</f>
      </c>
      <c r="P133" s="479">
        <f>IF('[1]BASE'!DW134="","",'[1]BASE'!DW134)</f>
      </c>
      <c r="Q133" s="479">
        <f>IF('[1]BASE'!DX134="","",'[1]BASE'!DX134)</f>
      </c>
      <c r="R133" s="479">
        <f>IF('[1]BASE'!DY134="","",'[1]BASE'!DY134)</f>
      </c>
      <c r="S133" s="479">
        <f>IF('[1]BASE'!DZ134="","",'[1]BASE'!DZ134)</f>
      </c>
      <c r="T133" s="479">
        <f>IF('[1]BASE'!EA134="","",'[1]BASE'!EA134)</f>
      </c>
      <c r="U133" s="480"/>
      <c r="V133" s="475"/>
    </row>
    <row r="134" spans="2:22" s="469" customFormat="1" ht="19.5" customHeight="1">
      <c r="B134" s="470"/>
      <c r="C134" s="483">
        <f>IF('[1]BASE'!C135="","",'[1]BASE'!C135)</f>
        <v>119</v>
      </c>
      <c r="D134" s="486">
        <f>IF('[1]BASE'!D135="","",'[1]BASE'!D135)</f>
        <v>4077</v>
      </c>
      <c r="E134" s="486" t="str">
        <f>IF('[1]BASE'!E135="","",'[1]BASE'!E135)</f>
        <v>CACHARI - RAUCH</v>
      </c>
      <c r="F134" s="488">
        <f>IF('[1]BASE'!F135="","",'[1]BASE'!F135)</f>
        <v>132</v>
      </c>
      <c r="G134" s="484">
        <f>IF('[1]BASE'!G135="","",'[1]BASE'!G135)</f>
        <v>19.6</v>
      </c>
      <c r="H134" s="478" t="str">
        <f>'[1]BASE'!H135</f>
        <v>C</v>
      </c>
      <c r="I134" s="479">
        <f>IF('[1]BASE'!DP135="","",'[1]BASE'!DP135)</f>
      </c>
      <c r="J134" s="479">
        <f>IF('[1]BASE'!DQ135="","",'[1]BASE'!DQ135)</f>
      </c>
      <c r="K134" s="479">
        <f>IF('[1]BASE'!DR135="","",'[1]BASE'!DR135)</f>
      </c>
      <c r="L134" s="479">
        <f>IF('[1]BASE'!DS135="","",'[1]BASE'!DS135)</f>
      </c>
      <c r="M134" s="479">
        <f>IF('[1]BASE'!DT135="","",'[1]BASE'!DT135)</f>
      </c>
      <c r="N134" s="479">
        <f>IF('[1]BASE'!DU135="","",'[1]BASE'!DU135)</f>
      </c>
      <c r="O134" s="479">
        <f>IF('[1]BASE'!DV135="","",'[1]BASE'!DV135)</f>
      </c>
      <c r="P134" s="479">
        <f>IF('[1]BASE'!DW135="","",'[1]BASE'!DW135)</f>
      </c>
      <c r="Q134" s="479">
        <f>IF('[1]BASE'!DX135="","",'[1]BASE'!DX135)</f>
      </c>
      <c r="R134" s="479">
        <f>IF('[1]BASE'!DY135="","",'[1]BASE'!DY135)</f>
      </c>
      <c r="S134" s="479">
        <f>IF('[1]BASE'!DZ135="","",'[1]BASE'!DZ135)</f>
      </c>
      <c r="T134" s="479">
        <f>IF('[1]BASE'!EA135="","",'[1]BASE'!EA135)</f>
      </c>
      <c r="U134" s="480"/>
      <c r="V134" s="475"/>
    </row>
    <row r="135" spans="2:22" s="469" customFormat="1" ht="19.5" customHeight="1">
      <c r="B135" s="470"/>
      <c r="C135" s="481">
        <f>IF('[1]BASE'!C136="","",'[1]BASE'!C136)</f>
        <v>120</v>
      </c>
      <c r="D135" s="487">
        <f>IF('[1]BASE'!D136="","",'[1]BASE'!D136)</f>
        <v>4075</v>
      </c>
      <c r="E135" s="487" t="str">
        <f>IF('[1]BASE'!E136="","",'[1]BASE'!E136)</f>
        <v>AZUL - CACHARI</v>
      </c>
      <c r="F135" s="489">
        <f>IF('[1]BASE'!F136="","",'[1]BASE'!F136)</f>
        <v>132</v>
      </c>
      <c r="G135" s="482">
        <f>IF('[1]BASE'!G136="","",'[1]BASE'!G136)</f>
        <v>55.7</v>
      </c>
      <c r="H135" s="478" t="str">
        <f>'[1]BASE'!H136</f>
        <v>C</v>
      </c>
      <c r="I135" s="479">
        <f>IF('[1]BASE'!DP136="","",'[1]BASE'!DP136)</f>
      </c>
      <c r="J135" s="479">
        <f>IF('[1]BASE'!DQ136="","",'[1]BASE'!DQ136)</f>
      </c>
      <c r="K135" s="479">
        <f>IF('[1]BASE'!DR136="","",'[1]BASE'!DR136)</f>
      </c>
      <c r="L135" s="479">
        <f>IF('[1]BASE'!DS136="","",'[1]BASE'!DS136)</f>
      </c>
      <c r="M135" s="479">
        <f>IF('[1]BASE'!DT136="","",'[1]BASE'!DT136)</f>
      </c>
      <c r="N135" s="479">
        <f>IF('[1]BASE'!DU136="","",'[1]BASE'!DU136)</f>
      </c>
      <c r="O135" s="479">
        <f>IF('[1]BASE'!DV136="","",'[1]BASE'!DV136)</f>
      </c>
      <c r="P135" s="479">
        <f>IF('[1]BASE'!DW136="","",'[1]BASE'!DW136)</f>
      </c>
      <c r="Q135" s="479">
        <f>IF('[1]BASE'!DX136="","",'[1]BASE'!DX136)</f>
      </c>
      <c r="R135" s="479">
        <f>IF('[1]BASE'!DY136="","",'[1]BASE'!DY136)</f>
      </c>
      <c r="S135" s="479">
        <f>IF('[1]BASE'!DZ136="","",'[1]BASE'!DZ136)</f>
      </c>
      <c r="T135" s="479">
        <f>IF('[1]BASE'!EA136="","",'[1]BASE'!EA136)</f>
      </c>
      <c r="U135" s="480"/>
      <c r="V135" s="475"/>
    </row>
    <row r="136" spans="2:22" s="469" customFormat="1" ht="19.5" customHeight="1">
      <c r="B136" s="470"/>
      <c r="C136" s="483">
        <f>IF('[1]BASE'!C137="","",'[1]BASE'!C137)</f>
        <v>121</v>
      </c>
      <c r="D136" s="486">
        <f>IF('[1]BASE'!D137="","",'[1]BASE'!D137)</f>
        <v>4076</v>
      </c>
      <c r="E136" s="486" t="str">
        <f>IF('[1]BASE'!E137="","",'[1]BASE'!E137)</f>
        <v>CACHARI - LAS FLORES</v>
      </c>
      <c r="F136" s="488">
        <f>IF('[1]BASE'!F137="","",'[1]BASE'!F137)</f>
        <v>132</v>
      </c>
      <c r="G136" s="484">
        <f>IF('[1]BASE'!G137="","",'[1]BASE'!G137)</f>
        <v>51.3</v>
      </c>
      <c r="H136" s="478" t="str">
        <f>'[1]BASE'!H137</f>
        <v>C</v>
      </c>
      <c r="I136" s="479">
        <f>IF('[1]BASE'!DP137="","",'[1]BASE'!DP137)</f>
      </c>
      <c r="J136" s="479">
        <f>IF('[1]BASE'!DQ137="","",'[1]BASE'!DQ137)</f>
      </c>
      <c r="K136" s="479">
        <f>IF('[1]BASE'!DR137="","",'[1]BASE'!DR137)</f>
      </c>
      <c r="L136" s="479">
        <f>IF('[1]BASE'!DS137="","",'[1]BASE'!DS137)</f>
      </c>
      <c r="M136" s="479">
        <f>IF('[1]BASE'!DT137="","",'[1]BASE'!DT137)</f>
      </c>
      <c r="N136" s="479">
        <f>IF('[1]BASE'!DU137="","",'[1]BASE'!DU137)</f>
      </c>
      <c r="O136" s="479">
        <f>IF('[1]BASE'!DV137="","",'[1]BASE'!DV137)</f>
      </c>
      <c r="P136" s="479">
        <f>IF('[1]BASE'!DW137="","",'[1]BASE'!DW137)</f>
      </c>
      <c r="Q136" s="479">
        <f>IF('[1]BASE'!DX137="","",'[1]BASE'!DX137)</f>
      </c>
      <c r="R136" s="479">
        <f>IF('[1]BASE'!DY137="","",'[1]BASE'!DY137)</f>
      </c>
      <c r="S136" s="479">
        <f>IF('[1]BASE'!DZ137="","",'[1]BASE'!DZ137)</f>
      </c>
      <c r="T136" s="479">
        <f>IF('[1]BASE'!EA137="","",'[1]BASE'!EA137)</f>
      </c>
      <c r="U136" s="480"/>
      <c r="V136" s="475"/>
    </row>
    <row r="137" spans="2:22" s="469" customFormat="1" ht="19.5" customHeight="1">
      <c r="B137" s="470"/>
      <c r="C137" s="481">
        <f>IF('[1]BASE'!C138="","",'[1]BASE'!C138)</f>
        <v>122</v>
      </c>
      <c r="D137" s="487">
        <f>IF('[1]BASE'!D138="","",'[1]BASE'!D138)</f>
        <v>4074</v>
      </c>
      <c r="E137" s="487" t="str">
        <f>IF('[1]BASE'!E138="","",'[1]BASE'!E138)</f>
        <v>INDIO RICO - PRINGLES</v>
      </c>
      <c r="F137" s="489">
        <f>IF('[1]BASE'!F138="","",'[1]BASE'!F138)</f>
        <v>132</v>
      </c>
      <c r="G137" s="482">
        <f>IF('[1]BASE'!G138="","",'[1]BASE'!G138)</f>
        <v>44.4</v>
      </c>
      <c r="H137" s="478" t="str">
        <f>'[1]BASE'!H138</f>
        <v>C</v>
      </c>
      <c r="I137" s="479">
        <f>IF('[1]BASE'!DP138="","",'[1]BASE'!DP138)</f>
      </c>
      <c r="J137" s="479">
        <f>IF('[1]BASE'!DQ138="","",'[1]BASE'!DQ138)</f>
      </c>
      <c r="K137" s="479">
        <f>IF('[1]BASE'!DR138="","",'[1]BASE'!DR138)</f>
      </c>
      <c r="L137" s="479">
        <f>IF('[1]BASE'!DS138="","",'[1]BASE'!DS138)</f>
      </c>
      <c r="M137" s="479">
        <f>IF('[1]BASE'!DT138="","",'[1]BASE'!DT138)</f>
      </c>
      <c r="N137" s="479">
        <f>IF('[1]BASE'!DU138="","",'[1]BASE'!DU138)</f>
      </c>
      <c r="O137" s="479">
        <f>IF('[1]BASE'!DV138="","",'[1]BASE'!DV138)</f>
      </c>
      <c r="P137" s="479">
        <f>IF('[1]BASE'!DW138="","",'[1]BASE'!DW138)</f>
      </c>
      <c r="Q137" s="479">
        <f>IF('[1]BASE'!DX138="","",'[1]BASE'!DX138)</f>
      </c>
      <c r="R137" s="479">
        <f>IF('[1]BASE'!DY138="","",'[1]BASE'!DY138)</f>
      </c>
      <c r="S137" s="479">
        <f>IF('[1]BASE'!DZ138="","",'[1]BASE'!DZ138)</f>
      </c>
      <c r="T137" s="479">
        <f>IF('[1]BASE'!EA138="","",'[1]BASE'!EA138)</f>
      </c>
      <c r="U137" s="480"/>
      <c r="V137" s="475"/>
    </row>
    <row r="138" spans="2:22" s="469" customFormat="1" ht="19.5" customHeight="1">
      <c r="B138" s="470"/>
      <c r="C138" s="483">
        <f>IF('[1]BASE'!C139="","",'[1]BASE'!C139)</f>
        <v>123</v>
      </c>
      <c r="D138" s="486">
        <f>IF('[1]BASE'!D139="","",'[1]BASE'!D139)</f>
        <v>4096</v>
      </c>
      <c r="E138" s="486" t="str">
        <f>IF('[1]BASE'!E139="","",'[1]BASE'!E139)</f>
        <v>MONTE - ROSAS</v>
      </c>
      <c r="F138" s="488">
        <f>IF('[1]BASE'!F139="","",'[1]BASE'!F139)</f>
        <v>132</v>
      </c>
      <c r="G138" s="484">
        <f>IF('[1]BASE'!G139="","",'[1]BASE'!G139)</f>
        <v>58.4</v>
      </c>
      <c r="H138" s="478" t="str">
        <f>'[1]BASE'!H139</f>
        <v>C</v>
      </c>
      <c r="I138" s="479">
        <f>IF('[1]BASE'!DP139="","",'[1]BASE'!DP139)</f>
        <v>1</v>
      </c>
      <c r="J138" s="479">
        <f>IF('[1]BASE'!DQ139="","",'[1]BASE'!DQ139)</f>
      </c>
      <c r="K138" s="479">
        <f>IF('[1]BASE'!DR139="","",'[1]BASE'!DR139)</f>
        <v>1</v>
      </c>
      <c r="L138" s="479">
        <f>IF('[1]BASE'!DS139="","",'[1]BASE'!DS139)</f>
      </c>
      <c r="M138" s="479">
        <f>IF('[1]BASE'!DT139="","",'[1]BASE'!DT139)</f>
      </c>
      <c r="N138" s="479">
        <f>IF('[1]BASE'!DU139="","",'[1]BASE'!DU139)</f>
      </c>
      <c r="O138" s="479">
        <f>IF('[1]BASE'!DV139="","",'[1]BASE'!DV139)</f>
      </c>
      <c r="P138" s="479">
        <f>IF('[1]BASE'!DW139="","",'[1]BASE'!DW139)</f>
      </c>
      <c r="Q138" s="479">
        <f>IF('[1]BASE'!DX139="","",'[1]BASE'!DX139)</f>
      </c>
      <c r="R138" s="479">
        <f>IF('[1]BASE'!DY139="","",'[1]BASE'!DY139)</f>
      </c>
      <c r="S138" s="479">
        <f>IF('[1]BASE'!DZ139="","",'[1]BASE'!DZ139)</f>
      </c>
      <c r="T138" s="479">
        <f>IF('[1]BASE'!EA139="","",'[1]BASE'!EA139)</f>
      </c>
      <c r="U138" s="480"/>
      <c r="V138" s="475"/>
    </row>
    <row r="139" spans="2:22" s="469" customFormat="1" ht="19.5" customHeight="1">
      <c r="B139" s="470"/>
      <c r="C139" s="481">
        <f>IF('[1]BASE'!C140="","",'[1]BASE'!C140)</f>
        <v>124</v>
      </c>
      <c r="D139" s="487">
        <f>IF('[1]BASE'!D140="","",'[1]BASE'!D140)</f>
        <v>4097</v>
      </c>
      <c r="E139" s="487" t="str">
        <f>IF('[1]BASE'!E140="","",'[1]BASE'!E140)</f>
        <v>ROSAS - NEWTON</v>
      </c>
      <c r="F139" s="489">
        <f>IF('[1]BASE'!F140="","",'[1]BASE'!F140)</f>
        <v>132</v>
      </c>
      <c r="G139" s="482">
        <f>IF('[1]BASE'!G140="","",'[1]BASE'!G140)</f>
        <v>11</v>
      </c>
      <c r="H139" s="478" t="str">
        <f>'[1]BASE'!H140</f>
        <v>C</v>
      </c>
      <c r="I139" s="479">
        <f>IF('[1]BASE'!DP140="","",'[1]BASE'!DP140)</f>
      </c>
      <c r="J139" s="479">
        <f>IF('[1]BASE'!DQ140="","",'[1]BASE'!DQ140)</f>
      </c>
      <c r="K139" s="479">
        <f>IF('[1]BASE'!DR140="","",'[1]BASE'!DR140)</f>
      </c>
      <c r="L139" s="479">
        <f>IF('[1]BASE'!DS140="","",'[1]BASE'!DS140)</f>
      </c>
      <c r="M139" s="479">
        <f>IF('[1]BASE'!DT140="","",'[1]BASE'!DT140)</f>
      </c>
      <c r="N139" s="479">
        <f>IF('[1]BASE'!DU140="","",'[1]BASE'!DU140)</f>
      </c>
      <c r="O139" s="479">
        <f>IF('[1]BASE'!DV140="","",'[1]BASE'!DV140)</f>
      </c>
      <c r="P139" s="479">
        <f>IF('[1]BASE'!DW140="","",'[1]BASE'!DW140)</f>
      </c>
      <c r="Q139" s="479">
        <f>IF('[1]BASE'!DX140="","",'[1]BASE'!DX140)</f>
      </c>
      <c r="R139" s="479">
        <f>IF('[1]BASE'!DY140="","",'[1]BASE'!DY140)</f>
      </c>
      <c r="S139" s="479">
        <f>IF('[1]BASE'!DZ140="","",'[1]BASE'!DZ140)</f>
      </c>
      <c r="T139" s="479">
        <f>IF('[1]BASE'!EA140="","",'[1]BASE'!EA140)</f>
      </c>
      <c r="U139" s="480"/>
      <c r="V139" s="475"/>
    </row>
    <row r="140" spans="2:22" s="469" customFormat="1" ht="19.5" customHeight="1">
      <c r="B140" s="470"/>
      <c r="C140" s="483">
        <f>IF('[1]BASE'!C141="","",'[1]BASE'!C141)</f>
        <v>125</v>
      </c>
      <c r="D140" s="486">
        <f>IF('[1]BASE'!D141="","",'[1]BASE'!D141)</f>
        <v>4095</v>
      </c>
      <c r="E140" s="486" t="str">
        <f>IF('[1]BASE'!E141="","",'[1]BASE'!E141)</f>
        <v>LAS FLORES - ROSAS</v>
      </c>
      <c r="F140" s="488">
        <f>IF('[1]BASE'!F141="","",'[1]BASE'!F141)</f>
        <v>132</v>
      </c>
      <c r="G140" s="484">
        <f>IF('[1]BASE'!G141="","",'[1]BASE'!G141)</f>
        <v>28.4</v>
      </c>
      <c r="H140" s="478" t="str">
        <f>'[1]BASE'!H141</f>
        <v>C</v>
      </c>
      <c r="I140" s="479">
        <f>IF('[1]BASE'!DP141="","",'[1]BASE'!DP141)</f>
      </c>
      <c r="J140" s="479">
        <f>IF('[1]BASE'!DQ141="","",'[1]BASE'!DQ141)</f>
      </c>
      <c r="K140" s="479">
        <f>IF('[1]BASE'!DR141="","",'[1]BASE'!DR141)</f>
      </c>
      <c r="L140" s="479">
        <f>IF('[1]BASE'!DS141="","",'[1]BASE'!DS141)</f>
      </c>
      <c r="M140" s="479">
        <f>IF('[1]BASE'!DT141="","",'[1]BASE'!DT141)</f>
      </c>
      <c r="N140" s="479">
        <f>IF('[1]BASE'!DU141="","",'[1]BASE'!DU141)</f>
      </c>
      <c r="O140" s="479">
        <f>IF('[1]BASE'!DV141="","",'[1]BASE'!DV141)</f>
      </c>
      <c r="P140" s="479">
        <f>IF('[1]BASE'!DW141="","",'[1]BASE'!DW141)</f>
      </c>
      <c r="Q140" s="479">
        <f>IF('[1]BASE'!DX141="","",'[1]BASE'!DX141)</f>
      </c>
      <c r="R140" s="479">
        <f>IF('[1]BASE'!DY141="","",'[1]BASE'!DY141)</f>
      </c>
      <c r="S140" s="479">
        <f>IF('[1]BASE'!DZ141="","",'[1]BASE'!DZ141)</f>
      </c>
      <c r="T140" s="479">
        <f>IF('[1]BASE'!EA141="","",'[1]BASE'!EA141)</f>
      </c>
      <c r="U140" s="480"/>
      <c r="V140" s="475"/>
    </row>
    <row r="141" spans="2:22" s="469" customFormat="1" ht="19.5" customHeight="1" thickBot="1">
      <c r="B141" s="470"/>
      <c r="C141" s="490"/>
      <c r="D141" s="490"/>
      <c r="E141" s="490"/>
      <c r="F141" s="490"/>
      <c r="G141" s="491"/>
      <c r="H141" s="492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80"/>
      <c r="V141" s="475"/>
    </row>
    <row r="142" spans="2:22" s="469" customFormat="1" ht="19.5" customHeight="1" thickBot="1" thickTop="1">
      <c r="B142" s="470"/>
      <c r="C142" s="494"/>
      <c r="D142" s="494"/>
      <c r="E142" s="495" t="s">
        <v>482</v>
      </c>
      <c r="F142" s="496">
        <f>SUM(F16:F140)-F107-F89-F86-F63-F60-F46-F37-F28-F17</f>
        <v>14806</v>
      </c>
      <c r="G142" s="497" t="s">
        <v>483</v>
      </c>
      <c r="H142" s="497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80"/>
      <c r="V142" s="475"/>
    </row>
    <row r="143" spans="2:22" s="469" customFormat="1" ht="19.5" customHeight="1" thickBot="1" thickTop="1">
      <c r="B143" s="470"/>
      <c r="C143" s="494"/>
      <c r="D143" s="499"/>
      <c r="G143" s="500" t="s">
        <v>484</v>
      </c>
      <c r="H143" s="500"/>
      <c r="I143" s="501">
        <f aca="true" t="shared" si="0" ref="I143:T143">SUM(I16:I141)</f>
        <v>11</v>
      </c>
      <c r="J143" s="501">
        <f t="shared" si="0"/>
        <v>7</v>
      </c>
      <c r="K143" s="501">
        <f t="shared" si="0"/>
        <v>9</v>
      </c>
      <c r="L143" s="501">
        <f t="shared" si="0"/>
        <v>11</v>
      </c>
      <c r="M143" s="501">
        <f t="shared" si="0"/>
        <v>3</v>
      </c>
      <c r="N143" s="501">
        <f t="shared" si="0"/>
        <v>17</v>
      </c>
      <c r="O143" s="501">
        <f t="shared" si="0"/>
        <v>5</v>
      </c>
      <c r="P143" s="501">
        <f t="shared" si="0"/>
        <v>7</v>
      </c>
      <c r="Q143" s="501">
        <f t="shared" si="0"/>
        <v>7</v>
      </c>
      <c r="R143" s="501">
        <f t="shared" si="0"/>
        <v>3</v>
      </c>
      <c r="S143" s="501">
        <f t="shared" si="0"/>
        <v>9</v>
      </c>
      <c r="T143" s="501">
        <f t="shared" si="0"/>
        <v>10</v>
      </c>
      <c r="U143" s="502"/>
      <c r="V143" s="475"/>
    </row>
    <row r="144" spans="2:22" s="469" customFormat="1" ht="19.5" customHeight="1" thickBot="1" thickTop="1">
      <c r="B144" s="470"/>
      <c r="C144" s="494"/>
      <c r="D144" s="499"/>
      <c r="F144" s="503"/>
      <c r="G144" s="504" t="s">
        <v>485</v>
      </c>
      <c r="H144" s="504"/>
      <c r="I144" s="505">
        <f>+'[1]BASE'!DP$149</f>
        <v>2.06</v>
      </c>
      <c r="J144" s="505">
        <f>+'[1]BASE'!DQ$149</f>
        <v>2.18</v>
      </c>
      <c r="K144" s="505">
        <f>+'[1]BASE'!DR$149</f>
        <v>2.23</v>
      </c>
      <c r="L144" s="505">
        <f>+'[1]BASE'!DS$149</f>
        <v>2.16</v>
      </c>
      <c r="M144" s="505">
        <f>+'[1]BASE'!DT$149</f>
        <v>2.01</v>
      </c>
      <c r="N144" s="505">
        <f>+'[1]BASE'!DU$149</f>
        <v>2.13</v>
      </c>
      <c r="O144" s="505">
        <f>+'[1]BASE'!DV$149</f>
        <v>2.08</v>
      </c>
      <c r="P144" s="505">
        <f>+'[1]BASE'!DW$149</f>
        <v>2.23</v>
      </c>
      <c r="Q144" s="505">
        <f>+'[1]BASE'!DX$149</f>
        <v>2.11</v>
      </c>
      <c r="R144" s="505">
        <f>+'[1]BASE'!DY$149</f>
        <v>2.1</v>
      </c>
      <c r="S144" s="505">
        <f>+'[1]BASE'!DZ$149</f>
        <v>2.1</v>
      </c>
      <c r="T144" s="505">
        <f>+'[1]BASE'!EA$149</f>
        <v>1.97</v>
      </c>
      <c r="U144" s="505">
        <f>+'[1]BASE'!EB$149</f>
        <v>1.92</v>
      </c>
      <c r="V144" s="475"/>
    </row>
    <row r="145" spans="2:22" ht="18.75" customHeight="1" thickBot="1" thickTop="1">
      <c r="B145" s="458"/>
      <c r="C145" s="506"/>
      <c r="D145" s="507" t="s">
        <v>486</v>
      </c>
      <c r="E145" s="508"/>
      <c r="F145" s="509"/>
      <c r="G145" s="510"/>
      <c r="H145" s="510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V145" s="512"/>
    </row>
    <row r="146" spans="2:22" ht="17.25" thickBot="1" thickTop="1">
      <c r="B146" s="513"/>
      <c r="C146" s="530"/>
      <c r="D146" s="459"/>
      <c r="E146" s="507"/>
      <c r="L146" s="514" t="s">
        <v>487</v>
      </c>
      <c r="M146" s="515"/>
      <c r="N146" s="516">
        <f>U144</f>
        <v>1.92</v>
      </c>
      <c r="O146" s="517" t="s">
        <v>488</v>
      </c>
      <c r="P146" s="515"/>
      <c r="Q146" s="518"/>
      <c r="R146" s="459"/>
      <c r="S146" s="459"/>
      <c r="T146" s="459"/>
      <c r="V146" s="519"/>
    </row>
    <row r="147" spans="2:22" ht="18.75" customHeight="1" thickBot="1" thickTop="1">
      <c r="B147" s="520"/>
      <c r="C147" s="521"/>
      <c r="D147" s="522"/>
      <c r="E147" s="522"/>
      <c r="F147" s="523"/>
      <c r="G147" s="524"/>
      <c r="H147" s="524"/>
      <c r="I147" s="525"/>
      <c r="J147" s="525"/>
      <c r="K147" s="525"/>
      <c r="L147" s="525"/>
      <c r="M147" s="525"/>
      <c r="N147" s="525"/>
      <c r="O147" s="525"/>
      <c r="P147" s="525"/>
      <c r="Q147" s="525"/>
      <c r="R147" s="525"/>
      <c r="S147" s="525"/>
      <c r="T147" s="525"/>
      <c r="U147" s="525"/>
      <c r="V147" s="526"/>
    </row>
    <row r="148" spans="3:195" ht="13.5" thickTop="1">
      <c r="C148" s="527"/>
      <c r="D148" s="510"/>
      <c r="E148" s="510"/>
      <c r="F148" s="510"/>
      <c r="G148" s="510"/>
      <c r="H148" s="510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11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459"/>
      <c r="AR148" s="459"/>
      <c r="AS148" s="459"/>
      <c r="AT148" s="459"/>
      <c r="AU148" s="459"/>
      <c r="AV148" s="459"/>
      <c r="AW148" s="459"/>
      <c r="AX148" s="459"/>
      <c r="AY148" s="459"/>
      <c r="AZ148" s="459"/>
      <c r="BA148" s="459"/>
      <c r="BB148" s="459"/>
      <c r="BC148" s="459"/>
      <c r="BD148" s="459"/>
      <c r="BE148" s="459"/>
      <c r="BF148" s="459"/>
      <c r="BG148" s="459"/>
      <c r="BH148" s="459"/>
      <c r="BI148" s="459"/>
      <c r="BJ148" s="459"/>
      <c r="BK148" s="459"/>
      <c r="BL148" s="459"/>
      <c r="BM148" s="459"/>
      <c r="BN148" s="459"/>
      <c r="BO148" s="459"/>
      <c r="BP148" s="459"/>
      <c r="BQ148" s="459"/>
      <c r="BR148" s="459"/>
      <c r="BS148" s="459"/>
      <c r="BT148" s="459"/>
      <c r="BU148" s="459"/>
      <c r="BV148" s="459"/>
      <c r="BW148" s="459"/>
      <c r="BX148" s="459"/>
      <c r="BY148" s="459"/>
      <c r="BZ148" s="459"/>
      <c r="CA148" s="459"/>
      <c r="CB148" s="459"/>
      <c r="CC148" s="459"/>
      <c r="CD148" s="459"/>
      <c r="CE148" s="459"/>
      <c r="CF148" s="459"/>
      <c r="CG148" s="459"/>
      <c r="CH148" s="459"/>
      <c r="CI148" s="459"/>
      <c r="CJ148" s="459"/>
      <c r="CK148" s="459"/>
      <c r="CL148" s="459"/>
      <c r="CM148" s="459"/>
      <c r="CN148" s="459"/>
      <c r="CO148" s="459"/>
      <c r="CP148" s="459"/>
      <c r="CQ148" s="459"/>
      <c r="CR148" s="459"/>
      <c r="CS148" s="459"/>
      <c r="CT148" s="459"/>
      <c r="CU148" s="459"/>
      <c r="CV148" s="459"/>
      <c r="CW148" s="459"/>
      <c r="CX148" s="459"/>
      <c r="CY148" s="459"/>
      <c r="CZ148" s="459"/>
      <c r="DA148" s="459"/>
      <c r="DB148" s="459"/>
      <c r="DC148" s="459"/>
      <c r="DD148" s="459"/>
      <c r="DE148" s="459"/>
      <c r="DF148" s="459"/>
      <c r="DG148" s="459"/>
      <c r="DH148" s="459"/>
      <c r="DI148" s="459"/>
      <c r="DJ148" s="459"/>
      <c r="DK148" s="459"/>
      <c r="DL148" s="459"/>
      <c r="DM148" s="459"/>
      <c r="DN148" s="459"/>
      <c r="DO148" s="459"/>
      <c r="DP148" s="459"/>
      <c r="DQ148" s="459"/>
      <c r="DR148" s="459"/>
      <c r="DS148" s="459"/>
      <c r="DT148" s="459"/>
      <c r="DU148" s="459"/>
      <c r="DV148" s="459"/>
      <c r="DW148" s="459"/>
      <c r="DX148" s="459"/>
      <c r="DY148" s="459"/>
      <c r="DZ148" s="459"/>
      <c r="EA148" s="459"/>
      <c r="EB148" s="459"/>
      <c r="EC148" s="459"/>
      <c r="ED148" s="459"/>
      <c r="EE148" s="459"/>
      <c r="EF148" s="459"/>
      <c r="EG148" s="459"/>
      <c r="EH148" s="459"/>
      <c r="EI148" s="459"/>
      <c r="EJ148" s="459"/>
      <c r="EK148" s="459"/>
      <c r="EL148" s="459"/>
      <c r="EM148" s="459"/>
      <c r="EN148" s="459"/>
      <c r="EO148" s="459"/>
      <c r="EP148" s="459"/>
      <c r="EQ148" s="459"/>
      <c r="ER148" s="459"/>
      <c r="ES148" s="459"/>
      <c r="ET148" s="459"/>
      <c r="EU148" s="459"/>
      <c r="EV148" s="459"/>
      <c r="EW148" s="459"/>
      <c r="EX148" s="459"/>
      <c r="EY148" s="459"/>
      <c r="EZ148" s="459"/>
      <c r="FA148" s="459"/>
      <c r="FB148" s="459"/>
      <c r="FC148" s="459"/>
      <c r="FD148" s="459"/>
      <c r="FE148" s="459"/>
      <c r="FF148" s="459"/>
      <c r="FG148" s="459"/>
      <c r="FH148" s="459"/>
      <c r="FI148" s="459"/>
      <c r="FJ148" s="459"/>
      <c r="FK148" s="459"/>
      <c r="FL148" s="459"/>
      <c r="FM148" s="459"/>
      <c r="FN148" s="459"/>
      <c r="FO148" s="459"/>
      <c r="FP148" s="459"/>
      <c r="FQ148" s="459"/>
      <c r="FR148" s="459"/>
      <c r="FS148" s="459"/>
      <c r="FT148" s="459"/>
      <c r="FU148" s="459"/>
      <c r="FV148" s="459"/>
      <c r="FW148" s="459"/>
      <c r="FX148" s="459"/>
      <c r="FY148" s="459"/>
      <c r="FZ148" s="459"/>
      <c r="GA148" s="459"/>
      <c r="GB148" s="459"/>
      <c r="GC148" s="459"/>
      <c r="GD148" s="459"/>
      <c r="GE148" s="459"/>
      <c r="GF148" s="459"/>
      <c r="GG148" s="459"/>
      <c r="GH148" s="459"/>
      <c r="GI148" s="459"/>
      <c r="GJ148" s="459"/>
      <c r="GK148" s="459"/>
      <c r="GL148" s="459"/>
      <c r="GM148" s="459"/>
    </row>
    <row r="149" spans="3:195" ht="12.75">
      <c r="C149" s="527"/>
      <c r="D149" s="510"/>
      <c r="E149" s="510"/>
      <c r="F149" s="510"/>
      <c r="G149" s="510"/>
      <c r="H149" s="510"/>
      <c r="I149" s="528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11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459"/>
      <c r="AJ149" s="459"/>
      <c r="AK149" s="459"/>
      <c r="AL149" s="459"/>
      <c r="AM149" s="459"/>
      <c r="AN149" s="459"/>
      <c r="AO149" s="459"/>
      <c r="AP149" s="459"/>
      <c r="AQ149" s="459"/>
      <c r="AR149" s="459"/>
      <c r="AS149" s="459"/>
      <c r="AT149" s="459"/>
      <c r="AU149" s="459"/>
      <c r="AV149" s="459"/>
      <c r="AW149" s="459"/>
      <c r="AX149" s="459"/>
      <c r="AY149" s="459"/>
      <c r="AZ149" s="459"/>
      <c r="BA149" s="459"/>
      <c r="BB149" s="459"/>
      <c r="BC149" s="459"/>
      <c r="BD149" s="459"/>
      <c r="BE149" s="459"/>
      <c r="BF149" s="459"/>
      <c r="BG149" s="459"/>
      <c r="BH149" s="459"/>
      <c r="BI149" s="459"/>
      <c r="BJ149" s="459"/>
      <c r="BK149" s="459"/>
      <c r="BL149" s="459"/>
      <c r="BM149" s="459"/>
      <c r="BN149" s="459"/>
      <c r="BO149" s="459"/>
      <c r="BP149" s="459"/>
      <c r="BQ149" s="459"/>
      <c r="BR149" s="459"/>
      <c r="BS149" s="459"/>
      <c r="BT149" s="459"/>
      <c r="BU149" s="459"/>
      <c r="BV149" s="459"/>
      <c r="BW149" s="459"/>
      <c r="BX149" s="459"/>
      <c r="BY149" s="459"/>
      <c r="BZ149" s="459"/>
      <c r="CA149" s="459"/>
      <c r="CB149" s="459"/>
      <c r="CC149" s="459"/>
      <c r="CD149" s="459"/>
      <c r="CE149" s="459"/>
      <c r="CF149" s="459"/>
      <c r="CG149" s="459"/>
      <c r="CH149" s="459"/>
      <c r="CI149" s="459"/>
      <c r="CJ149" s="459"/>
      <c r="CK149" s="459"/>
      <c r="CL149" s="459"/>
      <c r="CM149" s="459"/>
      <c r="CN149" s="459"/>
      <c r="CO149" s="459"/>
      <c r="CP149" s="459"/>
      <c r="CQ149" s="459"/>
      <c r="CR149" s="459"/>
      <c r="CS149" s="459"/>
      <c r="CT149" s="459"/>
      <c r="CU149" s="459"/>
      <c r="CV149" s="459"/>
      <c r="CW149" s="459"/>
      <c r="CX149" s="459"/>
      <c r="CY149" s="459"/>
      <c r="CZ149" s="459"/>
      <c r="DA149" s="459"/>
      <c r="DB149" s="459"/>
      <c r="DC149" s="459"/>
      <c r="DD149" s="459"/>
      <c r="DE149" s="459"/>
      <c r="DF149" s="459"/>
      <c r="DG149" s="459"/>
      <c r="DH149" s="459"/>
      <c r="DI149" s="459"/>
      <c r="DJ149" s="459"/>
      <c r="DK149" s="459"/>
      <c r="DL149" s="459"/>
      <c r="DM149" s="459"/>
      <c r="DN149" s="459"/>
      <c r="DO149" s="459"/>
      <c r="DP149" s="459"/>
      <c r="DQ149" s="459"/>
      <c r="DR149" s="459"/>
      <c r="DS149" s="459"/>
      <c r="DT149" s="459"/>
      <c r="DU149" s="459"/>
      <c r="DV149" s="459"/>
      <c r="DW149" s="459"/>
      <c r="DX149" s="459"/>
      <c r="DY149" s="459"/>
      <c r="DZ149" s="459"/>
      <c r="EA149" s="459"/>
      <c r="EB149" s="459"/>
      <c r="EC149" s="459"/>
      <c r="ED149" s="459"/>
      <c r="EE149" s="459"/>
      <c r="EF149" s="459"/>
      <c r="EG149" s="459"/>
      <c r="EH149" s="459"/>
      <c r="EI149" s="459"/>
      <c r="EJ149" s="459"/>
      <c r="EK149" s="459"/>
      <c r="EL149" s="459"/>
      <c r="EM149" s="459"/>
      <c r="EN149" s="459"/>
      <c r="EO149" s="459"/>
      <c r="EP149" s="459"/>
      <c r="EQ149" s="459"/>
      <c r="ER149" s="459"/>
      <c r="ES149" s="459"/>
      <c r="ET149" s="459"/>
      <c r="EU149" s="459"/>
      <c r="EV149" s="459"/>
      <c r="EW149" s="459"/>
      <c r="EX149" s="459"/>
      <c r="EY149" s="459"/>
      <c r="EZ149" s="459"/>
      <c r="FA149" s="459"/>
      <c r="FB149" s="459"/>
      <c r="FC149" s="459"/>
      <c r="FD149" s="459"/>
      <c r="FE149" s="459"/>
      <c r="FF149" s="459"/>
      <c r="FG149" s="459"/>
      <c r="FH149" s="459"/>
      <c r="FI149" s="459"/>
      <c r="FJ149" s="459"/>
      <c r="FK149" s="459"/>
      <c r="FL149" s="459"/>
      <c r="FM149" s="459"/>
      <c r="FN149" s="459"/>
      <c r="FO149" s="459"/>
      <c r="FP149" s="459"/>
      <c r="FQ149" s="459"/>
      <c r="FR149" s="459"/>
      <c r="FS149" s="459"/>
      <c r="FT149" s="459"/>
      <c r="FU149" s="459"/>
      <c r="FV149" s="459"/>
      <c r="FW149" s="459"/>
      <c r="FX149" s="459"/>
      <c r="FY149" s="459"/>
      <c r="FZ149" s="459"/>
      <c r="GA149" s="459"/>
      <c r="GB149" s="459"/>
      <c r="GC149" s="459"/>
      <c r="GD149" s="459"/>
      <c r="GE149" s="459"/>
      <c r="GF149" s="459"/>
      <c r="GG149" s="459"/>
      <c r="GH149" s="459"/>
      <c r="GI149" s="459"/>
      <c r="GJ149" s="459"/>
      <c r="GK149" s="459"/>
      <c r="GL149" s="459"/>
      <c r="GM149" s="459"/>
    </row>
    <row r="150" spans="3:195" ht="12.75">
      <c r="C150" s="527"/>
      <c r="D150" s="510"/>
      <c r="E150" s="510"/>
      <c r="F150" s="510"/>
      <c r="G150" s="510"/>
      <c r="H150" s="510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11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59"/>
      <c r="AO150" s="459"/>
      <c r="AP150" s="459"/>
      <c r="AQ150" s="459"/>
      <c r="AR150" s="459"/>
      <c r="AS150" s="459"/>
      <c r="AT150" s="459"/>
      <c r="AU150" s="459"/>
      <c r="AV150" s="459"/>
      <c r="AW150" s="459"/>
      <c r="AX150" s="459"/>
      <c r="AY150" s="459"/>
      <c r="AZ150" s="459"/>
      <c r="BA150" s="459"/>
      <c r="BB150" s="459"/>
      <c r="BC150" s="459"/>
      <c r="BD150" s="459"/>
      <c r="BE150" s="459"/>
      <c r="BF150" s="459"/>
      <c r="BG150" s="459"/>
      <c r="BH150" s="459"/>
      <c r="BI150" s="459"/>
      <c r="BJ150" s="459"/>
      <c r="BK150" s="459"/>
      <c r="BL150" s="459"/>
      <c r="BM150" s="459"/>
      <c r="BN150" s="459"/>
      <c r="BO150" s="459"/>
      <c r="BP150" s="459"/>
      <c r="BQ150" s="459"/>
      <c r="BR150" s="459"/>
      <c r="BS150" s="459"/>
      <c r="BT150" s="459"/>
      <c r="BU150" s="459"/>
      <c r="BV150" s="459"/>
      <c r="BW150" s="459"/>
      <c r="BX150" s="459"/>
      <c r="BY150" s="459"/>
      <c r="BZ150" s="459"/>
      <c r="CA150" s="459"/>
      <c r="CB150" s="459"/>
      <c r="CC150" s="459"/>
      <c r="CD150" s="459"/>
      <c r="CE150" s="459"/>
      <c r="CF150" s="459"/>
      <c r="CG150" s="459"/>
      <c r="CH150" s="459"/>
      <c r="CI150" s="459"/>
      <c r="CJ150" s="459"/>
      <c r="CK150" s="459"/>
      <c r="CL150" s="459"/>
      <c r="CM150" s="459"/>
      <c r="CN150" s="459"/>
      <c r="CO150" s="459"/>
      <c r="CP150" s="459"/>
      <c r="CQ150" s="459"/>
      <c r="CR150" s="459"/>
      <c r="CS150" s="459"/>
      <c r="CT150" s="459"/>
      <c r="CU150" s="459"/>
      <c r="CV150" s="459"/>
      <c r="CW150" s="459"/>
      <c r="CX150" s="459"/>
      <c r="CY150" s="459"/>
      <c r="CZ150" s="459"/>
      <c r="DA150" s="459"/>
      <c r="DB150" s="459"/>
      <c r="DC150" s="459"/>
      <c r="DD150" s="459"/>
      <c r="DE150" s="459"/>
      <c r="DF150" s="459"/>
      <c r="DG150" s="459"/>
      <c r="DH150" s="459"/>
      <c r="DI150" s="459"/>
      <c r="DJ150" s="459"/>
      <c r="DK150" s="459"/>
      <c r="DL150" s="459"/>
      <c r="DM150" s="459"/>
      <c r="DN150" s="459"/>
      <c r="DO150" s="459"/>
      <c r="DP150" s="459"/>
      <c r="DQ150" s="459"/>
      <c r="DR150" s="459"/>
      <c r="DS150" s="459"/>
      <c r="DT150" s="459"/>
      <c r="DU150" s="459"/>
      <c r="DV150" s="459"/>
      <c r="DW150" s="459"/>
      <c r="DX150" s="459"/>
      <c r="DY150" s="459"/>
      <c r="DZ150" s="459"/>
      <c r="EA150" s="459"/>
      <c r="EB150" s="459"/>
      <c r="EC150" s="459"/>
      <c r="ED150" s="459"/>
      <c r="EE150" s="459"/>
      <c r="EF150" s="459"/>
      <c r="EG150" s="459"/>
      <c r="EH150" s="459"/>
      <c r="EI150" s="459"/>
      <c r="EJ150" s="459"/>
      <c r="EK150" s="459"/>
      <c r="EL150" s="459"/>
      <c r="EM150" s="459"/>
      <c r="EN150" s="459"/>
      <c r="EO150" s="459"/>
      <c r="EP150" s="459"/>
      <c r="EQ150" s="459"/>
      <c r="ER150" s="459"/>
      <c r="ES150" s="459"/>
      <c r="ET150" s="459"/>
      <c r="EU150" s="459"/>
      <c r="EV150" s="459"/>
      <c r="EW150" s="459"/>
      <c r="EX150" s="459"/>
      <c r="EY150" s="459"/>
      <c r="EZ150" s="459"/>
      <c r="FA150" s="459"/>
      <c r="FB150" s="459"/>
      <c r="FC150" s="459"/>
      <c r="FD150" s="459"/>
      <c r="FE150" s="459"/>
      <c r="FF150" s="459"/>
      <c r="FG150" s="459"/>
      <c r="FH150" s="459"/>
      <c r="FI150" s="459"/>
      <c r="FJ150" s="459"/>
      <c r="FK150" s="459"/>
      <c r="FL150" s="459"/>
      <c r="FM150" s="459"/>
      <c r="FN150" s="459"/>
      <c r="FO150" s="459"/>
      <c r="FP150" s="459"/>
      <c r="FQ150" s="459"/>
      <c r="FR150" s="459"/>
      <c r="FS150" s="459"/>
      <c r="FT150" s="459"/>
      <c r="FU150" s="459"/>
      <c r="FV150" s="459"/>
      <c r="FW150" s="459"/>
      <c r="FX150" s="459"/>
      <c r="FY150" s="459"/>
      <c r="FZ150" s="459"/>
      <c r="GA150" s="459"/>
      <c r="GB150" s="459"/>
      <c r="GC150" s="459"/>
      <c r="GD150" s="459"/>
      <c r="GE150" s="459"/>
      <c r="GF150" s="459"/>
      <c r="GG150" s="459"/>
      <c r="GH150" s="459"/>
      <c r="GI150" s="459"/>
      <c r="GJ150" s="459"/>
      <c r="GK150" s="459"/>
      <c r="GL150" s="459"/>
      <c r="GM150" s="459"/>
    </row>
    <row r="151" spans="3:195" ht="12.75">
      <c r="C151" s="527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0"/>
      <c r="T151" s="510"/>
      <c r="U151" s="510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459"/>
      <c r="AJ151" s="459"/>
      <c r="AK151" s="459"/>
      <c r="AL151" s="459"/>
      <c r="AM151" s="459"/>
      <c r="AN151" s="459"/>
      <c r="AO151" s="459"/>
      <c r="AP151" s="459"/>
      <c r="AQ151" s="459"/>
      <c r="AR151" s="459"/>
      <c r="AS151" s="459"/>
      <c r="AT151" s="459"/>
      <c r="AU151" s="459"/>
      <c r="AV151" s="459"/>
      <c r="AW151" s="459"/>
      <c r="AX151" s="459"/>
      <c r="AY151" s="459"/>
      <c r="AZ151" s="459"/>
      <c r="BA151" s="459"/>
      <c r="BB151" s="459"/>
      <c r="BC151" s="459"/>
      <c r="BD151" s="459"/>
      <c r="BE151" s="459"/>
      <c r="BF151" s="459"/>
      <c r="BG151" s="459"/>
      <c r="BH151" s="459"/>
      <c r="BI151" s="459"/>
      <c r="BJ151" s="459"/>
      <c r="BK151" s="459"/>
      <c r="BL151" s="459"/>
      <c r="BM151" s="459"/>
      <c r="BN151" s="459"/>
      <c r="BO151" s="459"/>
      <c r="BP151" s="459"/>
      <c r="BQ151" s="459"/>
      <c r="BR151" s="459"/>
      <c r="BS151" s="459"/>
      <c r="BT151" s="459"/>
      <c r="BU151" s="459"/>
      <c r="BV151" s="459"/>
      <c r="BW151" s="459"/>
      <c r="BX151" s="459"/>
      <c r="BY151" s="459"/>
      <c r="BZ151" s="459"/>
      <c r="CA151" s="459"/>
      <c r="CB151" s="459"/>
      <c r="CC151" s="459"/>
      <c r="CD151" s="459"/>
      <c r="CE151" s="459"/>
      <c r="CF151" s="459"/>
      <c r="CG151" s="459"/>
      <c r="CH151" s="459"/>
      <c r="CI151" s="459"/>
      <c r="CJ151" s="459"/>
      <c r="CK151" s="459"/>
      <c r="CL151" s="459"/>
      <c r="CM151" s="459"/>
      <c r="CN151" s="459"/>
      <c r="CO151" s="459"/>
      <c r="CP151" s="459"/>
      <c r="CQ151" s="459"/>
      <c r="CR151" s="459"/>
      <c r="CS151" s="459"/>
      <c r="CT151" s="459"/>
      <c r="CU151" s="459"/>
      <c r="CV151" s="459"/>
      <c r="CW151" s="459"/>
      <c r="CX151" s="459"/>
      <c r="CY151" s="459"/>
      <c r="CZ151" s="459"/>
      <c r="DA151" s="459"/>
      <c r="DB151" s="459"/>
      <c r="DC151" s="459"/>
      <c r="DD151" s="459"/>
      <c r="DE151" s="459"/>
      <c r="DF151" s="459"/>
      <c r="DG151" s="459"/>
      <c r="DH151" s="459"/>
      <c r="DI151" s="459"/>
      <c r="DJ151" s="459"/>
      <c r="DK151" s="459"/>
      <c r="DL151" s="459"/>
      <c r="DM151" s="459"/>
      <c r="DN151" s="459"/>
      <c r="DO151" s="459"/>
      <c r="DP151" s="459"/>
      <c r="DQ151" s="459"/>
      <c r="DR151" s="459"/>
      <c r="DS151" s="459"/>
      <c r="DT151" s="459"/>
      <c r="DU151" s="459"/>
      <c r="DV151" s="459"/>
      <c r="DW151" s="459"/>
      <c r="DX151" s="459"/>
      <c r="DY151" s="459"/>
      <c r="DZ151" s="459"/>
      <c r="EA151" s="459"/>
      <c r="EB151" s="459"/>
      <c r="EC151" s="459"/>
      <c r="ED151" s="459"/>
      <c r="EE151" s="459"/>
      <c r="EF151" s="459"/>
      <c r="EG151" s="459"/>
      <c r="EH151" s="459"/>
      <c r="EI151" s="459"/>
      <c r="EJ151" s="459"/>
      <c r="EK151" s="459"/>
      <c r="EL151" s="459"/>
      <c r="EM151" s="459"/>
      <c r="EN151" s="459"/>
      <c r="EO151" s="459"/>
      <c r="EP151" s="459"/>
      <c r="EQ151" s="459"/>
      <c r="ER151" s="459"/>
      <c r="ES151" s="459"/>
      <c r="ET151" s="459"/>
      <c r="EU151" s="459"/>
      <c r="EV151" s="459"/>
      <c r="EW151" s="459"/>
      <c r="EX151" s="459"/>
      <c r="EY151" s="459"/>
      <c r="EZ151" s="459"/>
      <c r="FA151" s="459"/>
      <c r="FB151" s="459"/>
      <c r="FC151" s="459"/>
      <c r="FD151" s="459"/>
      <c r="FE151" s="459"/>
      <c r="FF151" s="459"/>
      <c r="FG151" s="459"/>
      <c r="FH151" s="459"/>
      <c r="FI151" s="459"/>
      <c r="FJ151" s="459"/>
      <c r="FK151" s="459"/>
      <c r="FL151" s="459"/>
      <c r="FM151" s="459"/>
      <c r="FN151" s="459"/>
      <c r="FO151" s="459"/>
      <c r="FP151" s="459"/>
      <c r="FQ151" s="459"/>
      <c r="FR151" s="459"/>
      <c r="FS151" s="459"/>
      <c r="FT151" s="459"/>
      <c r="FU151" s="459"/>
      <c r="FV151" s="459"/>
      <c r="FW151" s="459"/>
      <c r="FX151" s="459"/>
      <c r="FY151" s="459"/>
      <c r="FZ151" s="459"/>
      <c r="GA151" s="459"/>
      <c r="GB151" s="459"/>
      <c r="GC151" s="459"/>
      <c r="GD151" s="459"/>
      <c r="GE151" s="459"/>
      <c r="GF151" s="459"/>
      <c r="GG151" s="459"/>
      <c r="GH151" s="459"/>
      <c r="GI151" s="459"/>
      <c r="GJ151" s="459"/>
      <c r="GK151" s="459"/>
      <c r="GL151" s="459"/>
      <c r="GM151" s="459"/>
    </row>
    <row r="152" spans="3:195" ht="12.75">
      <c r="C152" s="527"/>
      <c r="D152" s="459"/>
      <c r="E152" s="459"/>
      <c r="F152" s="510"/>
      <c r="G152" s="510"/>
      <c r="H152" s="510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459"/>
      <c r="AJ152" s="459"/>
      <c r="AK152" s="459"/>
      <c r="AL152" s="459"/>
      <c r="AM152" s="459"/>
      <c r="AN152" s="459"/>
      <c r="AO152" s="459"/>
      <c r="AP152" s="459"/>
      <c r="AQ152" s="459"/>
      <c r="AR152" s="459"/>
      <c r="AS152" s="459"/>
      <c r="AT152" s="459"/>
      <c r="AU152" s="459"/>
      <c r="AV152" s="459"/>
      <c r="AW152" s="459"/>
      <c r="AX152" s="459"/>
      <c r="AY152" s="459"/>
      <c r="AZ152" s="459"/>
      <c r="BA152" s="459"/>
      <c r="BB152" s="459"/>
      <c r="BC152" s="459"/>
      <c r="BD152" s="459"/>
      <c r="BE152" s="459"/>
      <c r="BF152" s="459"/>
      <c r="BG152" s="459"/>
      <c r="BH152" s="459"/>
      <c r="BI152" s="459"/>
      <c r="BJ152" s="459"/>
      <c r="BK152" s="459"/>
      <c r="BL152" s="459"/>
      <c r="BM152" s="459"/>
      <c r="BN152" s="459"/>
      <c r="BO152" s="459"/>
      <c r="BP152" s="459"/>
      <c r="BQ152" s="459"/>
      <c r="BR152" s="459"/>
      <c r="BS152" s="459"/>
      <c r="BT152" s="459"/>
      <c r="BU152" s="459"/>
      <c r="BV152" s="459"/>
      <c r="BW152" s="459"/>
      <c r="BX152" s="459"/>
      <c r="BY152" s="459"/>
      <c r="BZ152" s="459"/>
      <c r="CA152" s="459"/>
      <c r="CB152" s="459"/>
      <c r="CC152" s="459"/>
      <c r="CD152" s="459"/>
      <c r="CE152" s="459"/>
      <c r="CF152" s="459"/>
      <c r="CG152" s="459"/>
      <c r="CH152" s="459"/>
      <c r="CI152" s="459"/>
      <c r="CJ152" s="459"/>
      <c r="CK152" s="459"/>
      <c r="CL152" s="459"/>
      <c r="CM152" s="459"/>
      <c r="CN152" s="459"/>
      <c r="CO152" s="459"/>
      <c r="CP152" s="459"/>
      <c r="CQ152" s="459"/>
      <c r="CR152" s="459"/>
      <c r="CS152" s="459"/>
      <c r="CT152" s="459"/>
      <c r="CU152" s="459"/>
      <c r="CV152" s="459"/>
      <c r="CW152" s="459"/>
      <c r="CX152" s="459"/>
      <c r="CY152" s="459"/>
      <c r="CZ152" s="459"/>
      <c r="DA152" s="459"/>
      <c r="DB152" s="459"/>
      <c r="DC152" s="459"/>
      <c r="DD152" s="459"/>
      <c r="DE152" s="459"/>
      <c r="DF152" s="459"/>
      <c r="DG152" s="459"/>
      <c r="DH152" s="459"/>
      <c r="DI152" s="459"/>
      <c r="DJ152" s="459"/>
      <c r="DK152" s="459"/>
      <c r="DL152" s="459"/>
      <c r="DM152" s="459"/>
      <c r="DN152" s="459"/>
      <c r="DO152" s="459"/>
      <c r="DP152" s="459"/>
      <c r="DQ152" s="459"/>
      <c r="DR152" s="459"/>
      <c r="DS152" s="459"/>
      <c r="DT152" s="459"/>
      <c r="DU152" s="459"/>
      <c r="DV152" s="459"/>
      <c r="DW152" s="459"/>
      <c r="DX152" s="459"/>
      <c r="DY152" s="459"/>
      <c r="DZ152" s="459"/>
      <c r="EA152" s="459"/>
      <c r="EB152" s="459"/>
      <c r="EC152" s="459"/>
      <c r="ED152" s="459"/>
      <c r="EE152" s="459"/>
      <c r="EF152" s="459"/>
      <c r="EG152" s="459"/>
      <c r="EH152" s="459"/>
      <c r="EI152" s="459"/>
      <c r="EJ152" s="459"/>
      <c r="EK152" s="459"/>
      <c r="EL152" s="459"/>
      <c r="EM152" s="459"/>
      <c r="EN152" s="459"/>
      <c r="EO152" s="459"/>
      <c r="EP152" s="459"/>
      <c r="EQ152" s="459"/>
      <c r="ER152" s="459"/>
      <c r="ES152" s="459"/>
      <c r="ET152" s="459"/>
      <c r="EU152" s="459"/>
      <c r="EV152" s="459"/>
      <c r="EW152" s="459"/>
      <c r="EX152" s="459"/>
      <c r="EY152" s="459"/>
      <c r="EZ152" s="459"/>
      <c r="FA152" s="459"/>
      <c r="FB152" s="459"/>
      <c r="FC152" s="459"/>
      <c r="FD152" s="459"/>
      <c r="FE152" s="459"/>
      <c r="FF152" s="459"/>
      <c r="FG152" s="459"/>
      <c r="FH152" s="459"/>
      <c r="FI152" s="459"/>
      <c r="FJ152" s="459"/>
      <c r="FK152" s="459"/>
      <c r="FL152" s="459"/>
      <c r="FM152" s="459"/>
      <c r="FN152" s="459"/>
      <c r="FO152" s="459"/>
      <c r="FP152" s="459"/>
      <c r="FQ152" s="459"/>
      <c r="FR152" s="459"/>
      <c r="FS152" s="459"/>
      <c r="FT152" s="459"/>
      <c r="FU152" s="459"/>
      <c r="FV152" s="459"/>
      <c r="FW152" s="459"/>
      <c r="FX152" s="459"/>
      <c r="FY152" s="459"/>
      <c r="FZ152" s="459"/>
      <c r="GA152" s="459"/>
      <c r="GB152" s="459"/>
      <c r="GC152" s="459"/>
      <c r="GD152" s="459"/>
      <c r="GE152" s="459"/>
      <c r="GF152" s="459"/>
      <c r="GG152" s="459"/>
      <c r="GH152" s="459"/>
      <c r="GI152" s="459"/>
      <c r="GJ152" s="459"/>
      <c r="GK152" s="459"/>
      <c r="GL152" s="459"/>
      <c r="GM152" s="459"/>
    </row>
    <row r="153" spans="3:8" ht="12.75">
      <c r="C153" s="527"/>
      <c r="F153" s="527"/>
      <c r="G153" s="527"/>
      <c r="H153" s="527"/>
    </row>
    <row r="154" spans="3:8" ht="12.75">
      <c r="C154" s="527"/>
      <c r="F154" s="527"/>
      <c r="G154" s="527"/>
      <c r="H154" s="527"/>
    </row>
    <row r="155" spans="3:8" ht="12.75">
      <c r="C155" s="527"/>
      <c r="F155" s="527"/>
      <c r="G155" s="527"/>
      <c r="H155" s="527"/>
    </row>
    <row r="156" spans="6:8" ht="12.75">
      <c r="F156" s="527"/>
      <c r="G156" s="527"/>
      <c r="H156" s="527"/>
    </row>
    <row r="178" spans="9:20" ht="12.75">
      <c r="I178" s="529"/>
      <c r="J178" s="529"/>
      <c r="K178" s="529"/>
      <c r="L178" s="529"/>
      <c r="M178" s="529"/>
      <c r="N178" s="529"/>
      <c r="O178" s="529"/>
      <c r="P178" s="529"/>
      <c r="Q178" s="529"/>
      <c r="R178" s="529"/>
      <c r="S178" s="529"/>
      <c r="T178" s="529"/>
    </row>
  </sheetData>
  <mergeCells count="4">
    <mergeCell ref="B12:V12"/>
    <mergeCell ref="B5:V5"/>
    <mergeCell ref="B7:V7"/>
    <mergeCell ref="B9:V9"/>
  </mergeCells>
  <printOptions horizontalCentered="1"/>
  <pageMargins left="0.3937007874015748" right="0.1968503937007874" top="0.29" bottom="0.39" header="0.22" footer="0.24"/>
  <pageSetup fitToHeight="1" fitToWidth="1" horizontalDpi="300" verticalDpi="300" orientation="portrait" paperSize="9" scale="28" r:id="rId2"/>
  <headerFooter alignWithMargins="0">
    <oddFooter>&amp;L&amp;"Times New Roman,Normal"&amp;8&amp;F-&amp;A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/>
  <dimension ref="A1:L105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435" customWidth="1"/>
  </cols>
  <sheetData>
    <row r="1" spans="1:12" ht="12.75">
      <c r="A1" s="434" t="s">
        <v>215</v>
      </c>
      <c r="B1" s="434" t="s">
        <v>216</v>
      </c>
      <c r="C1" s="434" t="s">
        <v>217</v>
      </c>
      <c r="D1" s="434" t="s">
        <v>218</v>
      </c>
      <c r="E1" s="434" t="s">
        <v>219</v>
      </c>
      <c r="F1" s="434" t="s">
        <v>220</v>
      </c>
      <c r="G1" s="434" t="s">
        <v>221</v>
      </c>
      <c r="H1" s="434" t="s">
        <v>222</v>
      </c>
      <c r="I1" s="434" t="s">
        <v>223</v>
      </c>
      <c r="J1" s="434" t="s">
        <v>224</v>
      </c>
      <c r="K1" s="434" t="s">
        <v>225</v>
      </c>
      <c r="L1" s="434" t="s">
        <v>226</v>
      </c>
    </row>
    <row r="2" spans="1:12" ht="12.75">
      <c r="A2" s="434" t="s">
        <v>227</v>
      </c>
      <c r="B2" s="434">
        <v>1417</v>
      </c>
      <c r="C2" s="434" t="s">
        <v>228</v>
      </c>
      <c r="D2" s="434" t="s">
        <v>65</v>
      </c>
      <c r="E2" s="434">
        <v>190271</v>
      </c>
      <c r="F2" s="434" t="s">
        <v>229</v>
      </c>
      <c r="G2" s="434" t="s">
        <v>230</v>
      </c>
      <c r="H2" s="434" t="s">
        <v>205</v>
      </c>
      <c r="I2" s="434" t="s">
        <v>231</v>
      </c>
      <c r="L2" s="434" t="s">
        <v>232</v>
      </c>
    </row>
    <row r="3" spans="1:12" ht="12.75">
      <c r="A3" s="434" t="s">
        <v>227</v>
      </c>
      <c r="B3" s="434">
        <v>4075</v>
      </c>
      <c r="C3" s="434" t="s">
        <v>233</v>
      </c>
      <c r="D3" s="434" t="s">
        <v>65</v>
      </c>
      <c r="E3" s="434">
        <v>190272</v>
      </c>
      <c r="F3" s="434" t="s">
        <v>234</v>
      </c>
      <c r="G3" s="434" t="s">
        <v>235</v>
      </c>
      <c r="H3" s="434" t="s">
        <v>205</v>
      </c>
      <c r="I3" s="434" t="s">
        <v>231</v>
      </c>
      <c r="L3" s="434" t="s">
        <v>232</v>
      </c>
    </row>
    <row r="4" spans="1:12" ht="12.75">
      <c r="A4" s="434" t="s">
        <v>227</v>
      </c>
      <c r="B4" s="434">
        <v>1406</v>
      </c>
      <c r="C4" s="434" t="s">
        <v>236</v>
      </c>
      <c r="D4" s="434" t="s">
        <v>66</v>
      </c>
      <c r="E4" s="434">
        <v>190274</v>
      </c>
      <c r="F4" s="434" t="s">
        <v>237</v>
      </c>
      <c r="G4" s="434" t="s">
        <v>238</v>
      </c>
      <c r="H4" s="434" t="s">
        <v>202</v>
      </c>
      <c r="I4" s="434" t="s">
        <v>231</v>
      </c>
      <c r="L4" s="434" t="s">
        <v>239</v>
      </c>
    </row>
    <row r="5" spans="1:12" ht="12.75">
      <c r="A5" s="434" t="s">
        <v>240</v>
      </c>
      <c r="B5" s="434">
        <v>4637</v>
      </c>
      <c r="C5" s="434" t="s">
        <v>241</v>
      </c>
      <c r="E5" s="434">
        <v>190293</v>
      </c>
      <c r="F5" s="434" t="s">
        <v>242</v>
      </c>
      <c r="G5" s="434" t="s">
        <v>243</v>
      </c>
      <c r="H5" s="434" t="s">
        <v>205</v>
      </c>
      <c r="I5" s="434" t="s">
        <v>231</v>
      </c>
      <c r="K5" s="434" t="s">
        <v>244</v>
      </c>
      <c r="L5" s="434" t="s">
        <v>245</v>
      </c>
    </row>
    <row r="6" spans="1:12" ht="12.75">
      <c r="A6" s="434" t="s">
        <v>227</v>
      </c>
      <c r="B6" s="434">
        <v>1452</v>
      </c>
      <c r="C6" s="434" t="s">
        <v>246</v>
      </c>
      <c r="E6" s="434">
        <v>190400</v>
      </c>
      <c r="F6" s="434" t="s">
        <v>247</v>
      </c>
      <c r="G6" s="434" t="s">
        <v>248</v>
      </c>
      <c r="H6" s="434" t="s">
        <v>205</v>
      </c>
      <c r="I6" s="434" t="s">
        <v>231</v>
      </c>
      <c r="L6" s="434" t="s">
        <v>249</v>
      </c>
    </row>
    <row r="7" spans="1:12" ht="12.75">
      <c r="A7" s="434" t="s">
        <v>227</v>
      </c>
      <c r="B7" s="434">
        <v>1545</v>
      </c>
      <c r="C7" s="434" t="s">
        <v>250</v>
      </c>
      <c r="D7" s="434" t="s">
        <v>65</v>
      </c>
      <c r="E7" s="434">
        <v>190401</v>
      </c>
      <c r="F7" s="434" t="s">
        <v>251</v>
      </c>
      <c r="G7" s="434" t="s">
        <v>252</v>
      </c>
      <c r="H7" s="434" t="s">
        <v>205</v>
      </c>
      <c r="I7" s="434" t="s">
        <v>231</v>
      </c>
      <c r="L7" s="434" t="s">
        <v>249</v>
      </c>
    </row>
    <row r="8" spans="1:12" ht="12.75">
      <c r="A8" s="434" t="s">
        <v>227</v>
      </c>
      <c r="B8" s="434">
        <v>1517</v>
      </c>
      <c r="C8" s="434" t="s">
        <v>253</v>
      </c>
      <c r="D8" s="434" t="s">
        <v>65</v>
      </c>
      <c r="E8" s="434">
        <v>190402</v>
      </c>
      <c r="F8" s="434" t="s">
        <v>254</v>
      </c>
      <c r="G8" s="434" t="s">
        <v>255</v>
      </c>
      <c r="H8" s="434" t="s">
        <v>202</v>
      </c>
      <c r="I8" s="434" t="s">
        <v>231</v>
      </c>
      <c r="L8" s="434" t="s">
        <v>256</v>
      </c>
    </row>
    <row r="9" spans="1:12" ht="12.75">
      <c r="A9" s="434" t="s">
        <v>227</v>
      </c>
      <c r="B9" s="434">
        <v>1519</v>
      </c>
      <c r="C9" s="434" t="s">
        <v>257</v>
      </c>
      <c r="E9" s="434">
        <v>190403</v>
      </c>
      <c r="F9" s="434" t="s">
        <v>258</v>
      </c>
      <c r="G9" s="434" t="s">
        <v>259</v>
      </c>
      <c r="H9" s="434" t="s">
        <v>202</v>
      </c>
      <c r="I9" s="434" t="s">
        <v>231</v>
      </c>
      <c r="L9" s="434" t="s">
        <v>260</v>
      </c>
    </row>
    <row r="10" spans="1:12" ht="12.75">
      <c r="A10" s="434" t="s">
        <v>227</v>
      </c>
      <c r="B10" s="434">
        <v>1452</v>
      </c>
      <c r="C10" s="434" t="s">
        <v>246</v>
      </c>
      <c r="E10" s="434">
        <v>190404</v>
      </c>
      <c r="F10" s="434" t="s">
        <v>261</v>
      </c>
      <c r="G10" s="434" t="s">
        <v>262</v>
      </c>
      <c r="H10" s="434" t="s">
        <v>205</v>
      </c>
      <c r="I10" s="434" t="s">
        <v>231</v>
      </c>
      <c r="L10" s="434" t="s">
        <v>249</v>
      </c>
    </row>
    <row r="11" spans="1:12" ht="12.75">
      <c r="A11" s="434" t="s">
        <v>227</v>
      </c>
      <c r="B11" s="434">
        <v>1545</v>
      </c>
      <c r="C11" s="434" t="s">
        <v>250</v>
      </c>
      <c r="D11" s="434" t="s">
        <v>65</v>
      </c>
      <c r="E11" s="434">
        <v>190405</v>
      </c>
      <c r="F11" s="434" t="s">
        <v>263</v>
      </c>
      <c r="G11" s="434" t="s">
        <v>264</v>
      </c>
      <c r="H11" s="434" t="s">
        <v>205</v>
      </c>
      <c r="I11" s="434" t="s">
        <v>231</v>
      </c>
      <c r="L11" s="434" t="s">
        <v>265</v>
      </c>
    </row>
    <row r="12" spans="1:12" ht="12.75">
      <c r="A12" s="434" t="s">
        <v>240</v>
      </c>
      <c r="B12" s="434">
        <v>2188</v>
      </c>
      <c r="C12" s="434" t="s">
        <v>266</v>
      </c>
      <c r="E12" s="434">
        <v>190406</v>
      </c>
      <c r="F12" s="434" t="s">
        <v>267</v>
      </c>
      <c r="G12" s="434" t="s">
        <v>268</v>
      </c>
      <c r="H12" s="434" t="s">
        <v>205</v>
      </c>
      <c r="I12" s="434" t="s">
        <v>231</v>
      </c>
      <c r="K12" s="434" t="s">
        <v>244</v>
      </c>
      <c r="L12" s="434" t="s">
        <v>249</v>
      </c>
    </row>
    <row r="13" spans="1:12" ht="12.75">
      <c r="A13" s="434" t="s">
        <v>227</v>
      </c>
      <c r="B13" s="434">
        <v>1452</v>
      </c>
      <c r="C13" s="434" t="s">
        <v>246</v>
      </c>
      <c r="E13" s="434">
        <v>190407</v>
      </c>
      <c r="F13" s="434" t="s">
        <v>269</v>
      </c>
      <c r="G13" s="434" t="s">
        <v>270</v>
      </c>
      <c r="H13" s="434" t="s">
        <v>205</v>
      </c>
      <c r="I13" s="434" t="s">
        <v>231</v>
      </c>
      <c r="L13" s="434" t="s">
        <v>249</v>
      </c>
    </row>
    <row r="14" spans="1:12" ht="12.75">
      <c r="A14" s="434" t="s">
        <v>240</v>
      </c>
      <c r="B14" s="434">
        <v>2188</v>
      </c>
      <c r="C14" s="434" t="s">
        <v>266</v>
      </c>
      <c r="E14" s="434">
        <v>190408</v>
      </c>
      <c r="F14" s="434" t="s">
        <v>271</v>
      </c>
      <c r="G14" s="434" t="s">
        <v>272</v>
      </c>
      <c r="H14" s="434" t="s">
        <v>205</v>
      </c>
      <c r="I14" s="434" t="s">
        <v>231</v>
      </c>
      <c r="K14" s="434" t="s">
        <v>244</v>
      </c>
      <c r="L14" s="434" t="s">
        <v>245</v>
      </c>
    </row>
    <row r="15" spans="1:12" ht="12.75">
      <c r="A15" s="434" t="s">
        <v>273</v>
      </c>
      <c r="B15" s="434">
        <v>2384</v>
      </c>
      <c r="C15" s="434" t="s">
        <v>274</v>
      </c>
      <c r="E15" s="434">
        <v>190409</v>
      </c>
      <c r="F15" s="434" t="s">
        <v>275</v>
      </c>
      <c r="G15" s="434" t="s">
        <v>276</v>
      </c>
      <c r="H15" s="434" t="s">
        <v>205</v>
      </c>
      <c r="I15" s="434" t="s">
        <v>231</v>
      </c>
      <c r="L15" s="434" t="s">
        <v>265</v>
      </c>
    </row>
    <row r="16" spans="1:12" ht="12.75">
      <c r="A16" s="434" t="s">
        <v>240</v>
      </c>
      <c r="B16" s="434">
        <v>3558</v>
      </c>
      <c r="C16" s="434" t="s">
        <v>277</v>
      </c>
      <c r="E16" s="434">
        <v>190410</v>
      </c>
      <c r="F16" s="434" t="s">
        <v>278</v>
      </c>
      <c r="G16" s="434" t="s">
        <v>279</v>
      </c>
      <c r="H16" s="434" t="s">
        <v>205</v>
      </c>
      <c r="I16" s="434" t="s">
        <v>231</v>
      </c>
      <c r="K16" s="434" t="s">
        <v>244</v>
      </c>
      <c r="L16" s="434" t="s">
        <v>265</v>
      </c>
    </row>
    <row r="17" spans="1:12" ht="12.75">
      <c r="A17" s="434" t="s">
        <v>227</v>
      </c>
      <c r="B17" s="434">
        <v>1545</v>
      </c>
      <c r="C17" s="434" t="s">
        <v>250</v>
      </c>
      <c r="D17" s="434" t="s">
        <v>65</v>
      </c>
      <c r="E17" s="434">
        <v>190411</v>
      </c>
      <c r="F17" s="434" t="s">
        <v>280</v>
      </c>
      <c r="G17" s="434" t="s">
        <v>281</v>
      </c>
      <c r="H17" s="434" t="s">
        <v>205</v>
      </c>
      <c r="I17" s="434" t="s">
        <v>231</v>
      </c>
      <c r="L17" s="434" t="s">
        <v>249</v>
      </c>
    </row>
    <row r="18" spans="1:12" ht="12.75">
      <c r="A18" s="434" t="s">
        <v>273</v>
      </c>
      <c r="B18" s="434">
        <v>2183</v>
      </c>
      <c r="C18" s="434" t="s">
        <v>282</v>
      </c>
      <c r="E18" s="434">
        <v>190412</v>
      </c>
      <c r="F18" s="434" t="s">
        <v>283</v>
      </c>
      <c r="G18" s="434" t="s">
        <v>284</v>
      </c>
      <c r="H18" s="434" t="s">
        <v>205</v>
      </c>
      <c r="I18" s="434" t="s">
        <v>231</v>
      </c>
      <c r="L18" s="434" t="s">
        <v>245</v>
      </c>
    </row>
    <row r="19" spans="1:12" ht="12.75">
      <c r="A19" s="434" t="s">
        <v>227</v>
      </c>
      <c r="B19" s="434">
        <v>1536</v>
      </c>
      <c r="C19" s="434" t="s">
        <v>285</v>
      </c>
      <c r="E19" s="434">
        <v>190413</v>
      </c>
      <c r="F19" s="434" t="s">
        <v>286</v>
      </c>
      <c r="G19" s="434" t="s">
        <v>287</v>
      </c>
      <c r="H19" s="434" t="s">
        <v>202</v>
      </c>
      <c r="I19" s="434" t="s">
        <v>231</v>
      </c>
      <c r="L19" s="434" t="s">
        <v>288</v>
      </c>
    </row>
    <row r="20" spans="1:12" ht="12.75">
      <c r="A20" s="434" t="s">
        <v>240</v>
      </c>
      <c r="B20" s="434">
        <v>4210</v>
      </c>
      <c r="C20" s="434" t="s">
        <v>289</v>
      </c>
      <c r="E20" s="434">
        <v>190417</v>
      </c>
      <c r="F20" s="434" t="s">
        <v>290</v>
      </c>
      <c r="G20" s="434" t="s">
        <v>291</v>
      </c>
      <c r="H20" s="434" t="s">
        <v>202</v>
      </c>
      <c r="I20" s="434" t="s">
        <v>231</v>
      </c>
      <c r="K20" s="434" t="s">
        <v>231</v>
      </c>
      <c r="L20" s="434" t="s">
        <v>292</v>
      </c>
    </row>
    <row r="21" spans="1:12" ht="12.75">
      <c r="A21" s="434" t="s">
        <v>227</v>
      </c>
      <c r="B21" s="434">
        <v>1516</v>
      </c>
      <c r="C21" s="434" t="s">
        <v>293</v>
      </c>
      <c r="D21" s="434" t="s">
        <v>69</v>
      </c>
      <c r="E21" s="434">
        <v>190418</v>
      </c>
      <c r="F21" s="434" t="s">
        <v>294</v>
      </c>
      <c r="G21" s="434" t="s">
        <v>295</v>
      </c>
      <c r="H21" s="434" t="s">
        <v>205</v>
      </c>
      <c r="I21" s="434" t="s">
        <v>231</v>
      </c>
      <c r="L21" s="434" t="s">
        <v>245</v>
      </c>
    </row>
    <row r="22" spans="1:12" ht="12.75">
      <c r="A22" s="434" t="s">
        <v>273</v>
      </c>
      <c r="B22" s="434">
        <v>2403</v>
      </c>
      <c r="C22" s="434" t="s">
        <v>296</v>
      </c>
      <c r="E22" s="434">
        <v>190419</v>
      </c>
      <c r="F22" s="434" t="s">
        <v>297</v>
      </c>
      <c r="G22" s="434" t="s">
        <v>298</v>
      </c>
      <c r="H22" s="434" t="s">
        <v>205</v>
      </c>
      <c r="I22" s="434" t="s">
        <v>231</v>
      </c>
      <c r="L22" s="434" t="s">
        <v>245</v>
      </c>
    </row>
    <row r="23" spans="1:12" ht="12.75">
      <c r="A23" s="434" t="s">
        <v>240</v>
      </c>
      <c r="B23" s="434">
        <v>3558</v>
      </c>
      <c r="C23" s="434" t="s">
        <v>277</v>
      </c>
      <c r="E23" s="434">
        <v>190420</v>
      </c>
      <c r="F23" s="434" t="s">
        <v>299</v>
      </c>
      <c r="G23" s="434" t="s">
        <v>300</v>
      </c>
      <c r="H23" s="434" t="s">
        <v>205</v>
      </c>
      <c r="I23" s="434" t="s">
        <v>231</v>
      </c>
      <c r="K23" s="434" t="s">
        <v>244</v>
      </c>
      <c r="L23" s="434" t="s">
        <v>265</v>
      </c>
    </row>
    <row r="24" spans="1:12" ht="12.75">
      <c r="A24" s="434" t="s">
        <v>227</v>
      </c>
      <c r="B24" s="434">
        <v>1545</v>
      </c>
      <c r="C24" s="434" t="s">
        <v>250</v>
      </c>
      <c r="D24" s="434" t="s">
        <v>65</v>
      </c>
      <c r="E24" s="434">
        <v>190421</v>
      </c>
      <c r="F24" s="434" t="s">
        <v>301</v>
      </c>
      <c r="G24" s="434" t="s">
        <v>302</v>
      </c>
      <c r="H24" s="434" t="s">
        <v>205</v>
      </c>
      <c r="I24" s="434" t="s">
        <v>231</v>
      </c>
      <c r="L24" s="434" t="s">
        <v>249</v>
      </c>
    </row>
    <row r="25" spans="1:12" ht="12.75">
      <c r="A25" s="434" t="s">
        <v>227</v>
      </c>
      <c r="B25" s="434">
        <v>1536</v>
      </c>
      <c r="C25" s="434" t="s">
        <v>285</v>
      </c>
      <c r="E25" s="434">
        <v>190422</v>
      </c>
      <c r="F25" s="434" t="s">
        <v>303</v>
      </c>
      <c r="G25" s="434" t="s">
        <v>304</v>
      </c>
      <c r="H25" s="434" t="s">
        <v>205</v>
      </c>
      <c r="I25" s="434" t="s">
        <v>231</v>
      </c>
      <c r="L25" s="434" t="s">
        <v>305</v>
      </c>
    </row>
    <row r="26" spans="1:12" ht="12.75">
      <c r="A26" s="434" t="s">
        <v>227</v>
      </c>
      <c r="B26" s="434">
        <v>1438</v>
      </c>
      <c r="C26" s="434" t="s">
        <v>306</v>
      </c>
      <c r="D26" s="434" t="s">
        <v>66</v>
      </c>
      <c r="E26" s="434">
        <v>190423</v>
      </c>
      <c r="F26" s="434" t="s">
        <v>307</v>
      </c>
      <c r="G26" s="434" t="s">
        <v>308</v>
      </c>
      <c r="H26" s="434" t="s">
        <v>202</v>
      </c>
      <c r="I26" s="434" t="s">
        <v>231</v>
      </c>
      <c r="L26" s="434" t="s">
        <v>63</v>
      </c>
    </row>
    <row r="27" spans="1:12" ht="12.75">
      <c r="A27" s="434" t="s">
        <v>240</v>
      </c>
      <c r="B27" s="434">
        <v>3558</v>
      </c>
      <c r="C27" s="434" t="s">
        <v>277</v>
      </c>
      <c r="E27" s="434">
        <v>190424</v>
      </c>
      <c r="F27" s="434" t="s">
        <v>309</v>
      </c>
      <c r="G27" s="434" t="s">
        <v>310</v>
      </c>
      <c r="H27" s="434" t="s">
        <v>205</v>
      </c>
      <c r="I27" s="434" t="s">
        <v>231</v>
      </c>
      <c r="K27" s="434" t="s">
        <v>244</v>
      </c>
      <c r="L27" s="434" t="s">
        <v>265</v>
      </c>
    </row>
    <row r="28" spans="1:12" ht="12.75">
      <c r="A28" s="434" t="s">
        <v>227</v>
      </c>
      <c r="B28" s="434">
        <v>3483</v>
      </c>
      <c r="C28" s="434" t="s">
        <v>311</v>
      </c>
      <c r="E28" s="434">
        <v>190425</v>
      </c>
      <c r="F28" s="434" t="s">
        <v>312</v>
      </c>
      <c r="G28" s="434" t="s">
        <v>313</v>
      </c>
      <c r="H28" s="434" t="s">
        <v>205</v>
      </c>
      <c r="I28" s="434" t="s">
        <v>231</v>
      </c>
      <c r="L28" s="434" t="s">
        <v>265</v>
      </c>
    </row>
    <row r="29" spans="1:12" ht="12.75">
      <c r="A29" s="434" t="s">
        <v>240</v>
      </c>
      <c r="B29" s="434">
        <v>2440</v>
      </c>
      <c r="C29" s="434" t="s">
        <v>314</v>
      </c>
      <c r="E29" s="434">
        <v>190431</v>
      </c>
      <c r="F29" s="434" t="s">
        <v>315</v>
      </c>
      <c r="G29" s="434" t="s">
        <v>316</v>
      </c>
      <c r="H29" s="434" t="s">
        <v>202</v>
      </c>
      <c r="I29" s="434" t="s">
        <v>231</v>
      </c>
      <c r="K29" s="434" t="s">
        <v>231</v>
      </c>
      <c r="L29" s="434" t="s">
        <v>317</v>
      </c>
    </row>
    <row r="30" spans="1:12" ht="12.75">
      <c r="A30" s="434" t="s">
        <v>227</v>
      </c>
      <c r="B30" s="434">
        <v>1532</v>
      </c>
      <c r="C30" s="434" t="s">
        <v>318</v>
      </c>
      <c r="D30" s="434" t="s">
        <v>66</v>
      </c>
      <c r="E30" s="434">
        <v>190443</v>
      </c>
      <c r="F30" s="434" t="s">
        <v>319</v>
      </c>
      <c r="G30" s="434" t="s">
        <v>320</v>
      </c>
      <c r="H30" s="434" t="s">
        <v>202</v>
      </c>
      <c r="I30" s="434" t="s">
        <v>231</v>
      </c>
      <c r="L30" s="434" t="s">
        <v>321</v>
      </c>
    </row>
    <row r="31" spans="1:12" ht="12.75">
      <c r="A31" s="434" t="s">
        <v>227</v>
      </c>
      <c r="B31" s="434">
        <v>1545</v>
      </c>
      <c r="C31" s="434" t="s">
        <v>250</v>
      </c>
      <c r="D31" s="434" t="s">
        <v>65</v>
      </c>
      <c r="E31" s="434">
        <v>190445</v>
      </c>
      <c r="F31" s="434" t="s">
        <v>322</v>
      </c>
      <c r="G31" s="434" t="s">
        <v>323</v>
      </c>
      <c r="H31" s="434" t="s">
        <v>202</v>
      </c>
      <c r="I31" s="434" t="s">
        <v>231</v>
      </c>
      <c r="L31" s="434" t="s">
        <v>324</v>
      </c>
    </row>
    <row r="32" spans="1:12" ht="12.75">
      <c r="A32" s="434" t="s">
        <v>227</v>
      </c>
      <c r="B32" s="434">
        <v>1543</v>
      </c>
      <c r="C32" s="434" t="s">
        <v>325</v>
      </c>
      <c r="D32" s="434" t="s">
        <v>65</v>
      </c>
      <c r="E32" s="434">
        <v>190446</v>
      </c>
      <c r="F32" s="434" t="s">
        <v>326</v>
      </c>
      <c r="G32" s="434" t="s">
        <v>327</v>
      </c>
      <c r="H32" s="434" t="s">
        <v>202</v>
      </c>
      <c r="I32" s="434" t="s">
        <v>231</v>
      </c>
      <c r="L32" s="434" t="s">
        <v>324</v>
      </c>
    </row>
    <row r="33" spans="1:12" ht="12.75">
      <c r="A33" s="434" t="s">
        <v>240</v>
      </c>
      <c r="B33" s="434">
        <v>3727</v>
      </c>
      <c r="C33" s="434" t="s">
        <v>328</v>
      </c>
      <c r="E33" s="434">
        <v>190447</v>
      </c>
      <c r="F33" s="434" t="s">
        <v>329</v>
      </c>
      <c r="G33" s="434" t="s">
        <v>330</v>
      </c>
      <c r="H33" s="434" t="s">
        <v>205</v>
      </c>
      <c r="I33" s="434" t="s">
        <v>231</v>
      </c>
      <c r="J33" s="434">
        <v>40</v>
      </c>
      <c r="K33" s="434" t="s">
        <v>244</v>
      </c>
      <c r="L33" s="434" t="s">
        <v>305</v>
      </c>
    </row>
    <row r="34" spans="1:12" ht="12.75">
      <c r="A34" s="434" t="s">
        <v>240</v>
      </c>
      <c r="B34" s="434">
        <v>2219</v>
      </c>
      <c r="C34" s="434" t="s">
        <v>331</v>
      </c>
      <c r="E34" s="434">
        <v>190448</v>
      </c>
      <c r="F34" s="434" t="s">
        <v>332</v>
      </c>
      <c r="G34" s="434" t="s">
        <v>333</v>
      </c>
      <c r="H34" s="434" t="s">
        <v>205</v>
      </c>
      <c r="I34" s="434" t="s">
        <v>231</v>
      </c>
      <c r="K34" s="434" t="s">
        <v>244</v>
      </c>
      <c r="L34" s="434" t="s">
        <v>265</v>
      </c>
    </row>
    <row r="35" spans="1:12" ht="12.75">
      <c r="A35" s="434" t="s">
        <v>227</v>
      </c>
      <c r="B35" s="434">
        <v>1546</v>
      </c>
      <c r="C35" s="434" t="s">
        <v>334</v>
      </c>
      <c r="D35" s="434" t="s">
        <v>65</v>
      </c>
      <c r="E35" s="434">
        <v>190584</v>
      </c>
      <c r="F35" s="434" t="s">
        <v>335</v>
      </c>
      <c r="G35" s="434" t="s">
        <v>336</v>
      </c>
      <c r="H35" s="434" t="s">
        <v>205</v>
      </c>
      <c r="I35" s="434" t="s">
        <v>231</v>
      </c>
      <c r="L35" s="434" t="s">
        <v>249</v>
      </c>
    </row>
    <row r="36" spans="1:12" ht="12.75">
      <c r="A36" s="434" t="s">
        <v>273</v>
      </c>
      <c r="B36" s="434">
        <v>2193</v>
      </c>
      <c r="C36" s="434" t="s">
        <v>337</v>
      </c>
      <c r="E36" s="434">
        <v>190585</v>
      </c>
      <c r="F36" s="434" t="s">
        <v>338</v>
      </c>
      <c r="G36" s="434" t="s">
        <v>339</v>
      </c>
      <c r="H36" s="434" t="s">
        <v>205</v>
      </c>
      <c r="I36" s="434" t="s">
        <v>231</v>
      </c>
      <c r="L36" s="434" t="s">
        <v>265</v>
      </c>
    </row>
    <row r="37" spans="1:12" ht="12.75">
      <c r="A37" s="434" t="s">
        <v>227</v>
      </c>
      <c r="B37" s="434">
        <v>1546</v>
      </c>
      <c r="C37" s="434" t="s">
        <v>334</v>
      </c>
      <c r="D37" s="434" t="s">
        <v>65</v>
      </c>
      <c r="E37" s="434">
        <v>190586</v>
      </c>
      <c r="F37" s="434" t="s">
        <v>340</v>
      </c>
      <c r="G37" s="434" t="s">
        <v>341</v>
      </c>
      <c r="H37" s="434" t="s">
        <v>205</v>
      </c>
      <c r="I37" s="434" t="s">
        <v>231</v>
      </c>
      <c r="L37" s="434" t="s">
        <v>249</v>
      </c>
    </row>
    <row r="38" spans="1:12" ht="12.75">
      <c r="A38" s="434" t="s">
        <v>342</v>
      </c>
      <c r="B38" s="434">
        <v>4452</v>
      </c>
      <c r="C38" s="434" t="s">
        <v>343</v>
      </c>
      <c r="E38" s="434">
        <v>190587</v>
      </c>
      <c r="F38" s="434" t="s">
        <v>344</v>
      </c>
      <c r="G38" s="434" t="s">
        <v>345</v>
      </c>
      <c r="H38" s="434" t="s">
        <v>205</v>
      </c>
      <c r="I38" s="434" t="s">
        <v>231</v>
      </c>
      <c r="J38" s="434">
        <v>100</v>
      </c>
      <c r="L38" s="434" t="s">
        <v>232</v>
      </c>
    </row>
    <row r="39" spans="1:12" ht="12.75">
      <c r="A39" s="434" t="s">
        <v>273</v>
      </c>
      <c r="B39" s="434">
        <v>2117</v>
      </c>
      <c r="C39" s="434" t="s">
        <v>346</v>
      </c>
      <c r="E39" s="434">
        <v>190588</v>
      </c>
      <c r="F39" s="434" t="s">
        <v>347</v>
      </c>
      <c r="G39" s="434" t="s">
        <v>348</v>
      </c>
      <c r="H39" s="434" t="s">
        <v>205</v>
      </c>
      <c r="I39" s="434" t="s">
        <v>231</v>
      </c>
      <c r="L39" s="434" t="s">
        <v>265</v>
      </c>
    </row>
    <row r="40" spans="1:12" ht="12.75">
      <c r="A40" s="434" t="s">
        <v>227</v>
      </c>
      <c r="B40" s="434">
        <v>1518</v>
      </c>
      <c r="C40" s="434" t="s">
        <v>349</v>
      </c>
      <c r="D40" s="434" t="s">
        <v>65</v>
      </c>
      <c r="E40" s="434">
        <v>190589</v>
      </c>
      <c r="F40" s="434" t="s">
        <v>350</v>
      </c>
      <c r="G40" s="434" t="s">
        <v>351</v>
      </c>
      <c r="H40" s="434" t="s">
        <v>205</v>
      </c>
      <c r="I40" s="434" t="s">
        <v>231</v>
      </c>
      <c r="L40" s="434" t="s">
        <v>265</v>
      </c>
    </row>
    <row r="41" spans="1:12" ht="12.75">
      <c r="A41" s="434" t="s">
        <v>342</v>
      </c>
      <c r="B41" s="434">
        <v>4456</v>
      </c>
      <c r="C41" s="434" t="s">
        <v>352</v>
      </c>
      <c r="E41" s="434">
        <v>190590</v>
      </c>
      <c r="F41" s="434" t="s">
        <v>353</v>
      </c>
      <c r="G41" s="434" t="s">
        <v>354</v>
      </c>
      <c r="H41" s="434" t="s">
        <v>202</v>
      </c>
      <c r="I41" s="434" t="s">
        <v>231</v>
      </c>
      <c r="J41" s="434">
        <v>100</v>
      </c>
      <c r="L41" s="434" t="s">
        <v>355</v>
      </c>
    </row>
    <row r="42" spans="1:12" ht="12.75">
      <c r="A42" s="434" t="s">
        <v>342</v>
      </c>
      <c r="B42" s="434">
        <v>4457</v>
      </c>
      <c r="C42" s="434" t="s">
        <v>356</v>
      </c>
      <c r="E42" s="434">
        <v>190591</v>
      </c>
      <c r="F42" s="434" t="s">
        <v>357</v>
      </c>
      <c r="G42" s="434" t="s">
        <v>358</v>
      </c>
      <c r="H42" s="434" t="s">
        <v>202</v>
      </c>
      <c r="I42" s="434" t="s">
        <v>231</v>
      </c>
      <c r="J42" s="434">
        <v>100</v>
      </c>
      <c r="L42" s="434" t="s">
        <v>355</v>
      </c>
    </row>
    <row r="43" spans="1:12" ht="12.75">
      <c r="A43" s="434" t="s">
        <v>227</v>
      </c>
      <c r="B43" s="434">
        <v>1530</v>
      </c>
      <c r="C43" s="434" t="s">
        <v>359</v>
      </c>
      <c r="D43" s="434" t="s">
        <v>65</v>
      </c>
      <c r="E43" s="434">
        <v>190592</v>
      </c>
      <c r="F43" s="434" t="s">
        <v>360</v>
      </c>
      <c r="G43" s="434" t="s">
        <v>361</v>
      </c>
      <c r="H43" s="434" t="s">
        <v>205</v>
      </c>
      <c r="I43" s="434" t="s">
        <v>231</v>
      </c>
      <c r="L43" s="434" t="s">
        <v>249</v>
      </c>
    </row>
    <row r="44" spans="1:12" ht="12.75">
      <c r="A44" s="434" t="s">
        <v>273</v>
      </c>
      <c r="B44" s="434">
        <v>2117</v>
      </c>
      <c r="C44" s="434" t="s">
        <v>346</v>
      </c>
      <c r="E44" s="434">
        <v>190593</v>
      </c>
      <c r="F44" s="434" t="s">
        <v>362</v>
      </c>
      <c r="G44" s="434" t="s">
        <v>363</v>
      </c>
      <c r="H44" s="434" t="s">
        <v>205</v>
      </c>
      <c r="I44" s="434" t="s">
        <v>231</v>
      </c>
      <c r="L44" s="434" t="s">
        <v>249</v>
      </c>
    </row>
    <row r="45" spans="1:12" ht="12.75">
      <c r="A45" s="434" t="s">
        <v>227</v>
      </c>
      <c r="B45" s="434">
        <v>1546</v>
      </c>
      <c r="C45" s="434" t="s">
        <v>334</v>
      </c>
      <c r="D45" s="434" t="s">
        <v>65</v>
      </c>
      <c r="E45" s="434">
        <v>190594</v>
      </c>
      <c r="F45" s="434" t="s">
        <v>364</v>
      </c>
      <c r="G45" s="434" t="s">
        <v>365</v>
      </c>
      <c r="H45" s="434" t="s">
        <v>205</v>
      </c>
      <c r="I45" s="434" t="s">
        <v>231</v>
      </c>
      <c r="L45" s="434" t="s">
        <v>249</v>
      </c>
    </row>
    <row r="46" spans="1:12" ht="12.75">
      <c r="A46" s="434" t="s">
        <v>240</v>
      </c>
      <c r="B46" s="434">
        <v>2430</v>
      </c>
      <c r="C46" s="434" t="s">
        <v>366</v>
      </c>
      <c r="E46" s="434">
        <v>190595</v>
      </c>
      <c r="F46" s="434" t="s">
        <v>367</v>
      </c>
      <c r="G46" s="434" t="s">
        <v>368</v>
      </c>
      <c r="H46" s="434" t="s">
        <v>202</v>
      </c>
      <c r="I46" s="434" t="s">
        <v>231</v>
      </c>
      <c r="K46" s="434" t="s">
        <v>231</v>
      </c>
      <c r="L46" s="434" t="s">
        <v>369</v>
      </c>
    </row>
    <row r="47" spans="1:12" ht="12.75">
      <c r="A47" s="434" t="s">
        <v>227</v>
      </c>
      <c r="B47" s="434">
        <v>3797</v>
      </c>
      <c r="C47" s="434" t="s">
        <v>370</v>
      </c>
      <c r="D47" s="434" t="s">
        <v>65</v>
      </c>
      <c r="E47" s="434">
        <v>190598</v>
      </c>
      <c r="F47" s="434" t="s">
        <v>371</v>
      </c>
      <c r="G47" s="434" t="s">
        <v>372</v>
      </c>
      <c r="H47" s="434" t="s">
        <v>205</v>
      </c>
      <c r="I47" s="434" t="s">
        <v>231</v>
      </c>
      <c r="L47" s="434" t="s">
        <v>249</v>
      </c>
    </row>
    <row r="48" spans="1:12" ht="12.75">
      <c r="A48" s="434" t="s">
        <v>227</v>
      </c>
      <c r="B48" s="434">
        <v>1547</v>
      </c>
      <c r="C48" s="434" t="s">
        <v>373</v>
      </c>
      <c r="D48" s="434" t="s">
        <v>65</v>
      </c>
      <c r="E48" s="434">
        <v>190599</v>
      </c>
      <c r="F48" s="434" t="s">
        <v>374</v>
      </c>
      <c r="G48" s="434" t="s">
        <v>375</v>
      </c>
      <c r="H48" s="434" t="s">
        <v>205</v>
      </c>
      <c r="I48" s="434" t="s">
        <v>231</v>
      </c>
      <c r="L48" s="434" t="s">
        <v>249</v>
      </c>
    </row>
    <row r="49" spans="1:12" ht="12.75">
      <c r="A49" s="434" t="s">
        <v>227</v>
      </c>
      <c r="B49" s="434">
        <v>1531</v>
      </c>
      <c r="C49" s="434" t="s">
        <v>376</v>
      </c>
      <c r="E49" s="434">
        <v>190600</v>
      </c>
      <c r="F49" s="434" t="s">
        <v>377</v>
      </c>
      <c r="G49" s="434" t="s">
        <v>378</v>
      </c>
      <c r="H49" s="434" t="s">
        <v>205</v>
      </c>
      <c r="I49" s="434" t="s">
        <v>231</v>
      </c>
      <c r="L49" s="434" t="s">
        <v>249</v>
      </c>
    </row>
    <row r="50" spans="1:12" ht="12.75">
      <c r="A50" s="434" t="s">
        <v>273</v>
      </c>
      <c r="B50" s="434">
        <v>2438</v>
      </c>
      <c r="C50" s="434" t="s">
        <v>379</v>
      </c>
      <c r="E50" s="434">
        <v>190601</v>
      </c>
      <c r="F50" s="434" t="s">
        <v>380</v>
      </c>
      <c r="G50" s="434" t="s">
        <v>381</v>
      </c>
      <c r="H50" s="434" t="s">
        <v>205</v>
      </c>
      <c r="I50" s="434" t="s">
        <v>231</v>
      </c>
      <c r="L50" s="434" t="s">
        <v>249</v>
      </c>
    </row>
    <row r="51" spans="1:12" ht="12.75">
      <c r="A51" s="434" t="s">
        <v>273</v>
      </c>
      <c r="B51" s="434">
        <v>2439</v>
      </c>
      <c r="C51" s="434" t="s">
        <v>382</v>
      </c>
      <c r="E51" s="434">
        <v>190602</v>
      </c>
      <c r="F51" s="434" t="s">
        <v>383</v>
      </c>
      <c r="G51" s="434" t="s">
        <v>381</v>
      </c>
      <c r="H51" s="434" t="s">
        <v>205</v>
      </c>
      <c r="I51" s="434" t="s">
        <v>231</v>
      </c>
      <c r="L51" s="434" t="s">
        <v>249</v>
      </c>
    </row>
    <row r="52" spans="1:12" ht="12.75">
      <c r="A52" s="434" t="s">
        <v>240</v>
      </c>
      <c r="B52" s="434">
        <v>3816</v>
      </c>
      <c r="C52" s="434" t="s">
        <v>384</v>
      </c>
      <c r="E52" s="434">
        <v>190604</v>
      </c>
      <c r="F52" s="434" t="s">
        <v>385</v>
      </c>
      <c r="G52" s="434" t="s">
        <v>386</v>
      </c>
      <c r="H52" s="434" t="s">
        <v>202</v>
      </c>
      <c r="I52" s="434" t="s">
        <v>231</v>
      </c>
      <c r="J52" s="434">
        <v>33</v>
      </c>
      <c r="K52" s="434" t="s">
        <v>231</v>
      </c>
      <c r="L52" s="434" t="s">
        <v>387</v>
      </c>
    </row>
    <row r="53" spans="1:12" ht="12.75">
      <c r="A53" s="434" t="s">
        <v>227</v>
      </c>
      <c r="B53" s="434">
        <v>3797</v>
      </c>
      <c r="C53" s="434" t="s">
        <v>370</v>
      </c>
      <c r="D53" s="434" t="s">
        <v>65</v>
      </c>
      <c r="E53" s="434">
        <v>190605</v>
      </c>
      <c r="F53" s="434" t="s">
        <v>388</v>
      </c>
      <c r="G53" s="434" t="s">
        <v>389</v>
      </c>
      <c r="H53" s="434" t="s">
        <v>205</v>
      </c>
      <c r="I53" s="434" t="s">
        <v>231</v>
      </c>
      <c r="L53" s="434" t="s">
        <v>249</v>
      </c>
    </row>
    <row r="54" spans="1:12" ht="12.75">
      <c r="A54" s="434" t="s">
        <v>227</v>
      </c>
      <c r="B54" s="434">
        <v>1547</v>
      </c>
      <c r="C54" s="434" t="s">
        <v>373</v>
      </c>
      <c r="D54" s="434" t="s">
        <v>65</v>
      </c>
      <c r="E54" s="434">
        <v>190606</v>
      </c>
      <c r="F54" s="434" t="s">
        <v>390</v>
      </c>
      <c r="G54" s="434" t="s">
        <v>391</v>
      </c>
      <c r="H54" s="434" t="s">
        <v>205</v>
      </c>
      <c r="I54" s="434" t="s">
        <v>231</v>
      </c>
      <c r="L54" s="434" t="s">
        <v>249</v>
      </c>
    </row>
    <row r="55" spans="1:12" ht="12.75">
      <c r="A55" s="434" t="s">
        <v>273</v>
      </c>
      <c r="B55" s="434">
        <v>2088</v>
      </c>
      <c r="C55" s="434" t="s">
        <v>392</v>
      </c>
      <c r="E55" s="434">
        <v>190607</v>
      </c>
      <c r="F55" s="434" t="s">
        <v>393</v>
      </c>
      <c r="G55" s="434" t="s">
        <v>394</v>
      </c>
      <c r="H55" s="434" t="s">
        <v>205</v>
      </c>
      <c r="I55" s="434" t="s">
        <v>231</v>
      </c>
      <c r="L55" s="434" t="s">
        <v>249</v>
      </c>
    </row>
    <row r="56" spans="1:12" ht="12.75">
      <c r="A56" s="434" t="s">
        <v>227</v>
      </c>
      <c r="B56" s="434">
        <v>1531</v>
      </c>
      <c r="C56" s="434" t="s">
        <v>376</v>
      </c>
      <c r="E56" s="434">
        <v>190608</v>
      </c>
      <c r="F56" s="434" t="s">
        <v>395</v>
      </c>
      <c r="G56" s="434" t="s">
        <v>396</v>
      </c>
      <c r="H56" s="434" t="s">
        <v>205</v>
      </c>
      <c r="I56" s="434" t="s">
        <v>231</v>
      </c>
      <c r="L56" s="434" t="s">
        <v>249</v>
      </c>
    </row>
    <row r="57" spans="1:12" ht="12.75">
      <c r="A57" s="434" t="s">
        <v>342</v>
      </c>
      <c r="B57" s="434">
        <v>4457</v>
      </c>
      <c r="C57" s="434" t="s">
        <v>356</v>
      </c>
      <c r="E57" s="434">
        <v>190609</v>
      </c>
      <c r="F57" s="434" t="s">
        <v>397</v>
      </c>
      <c r="G57" s="434" t="s">
        <v>398</v>
      </c>
      <c r="H57" s="434" t="s">
        <v>202</v>
      </c>
      <c r="I57" s="434" t="s">
        <v>231</v>
      </c>
      <c r="J57" s="434">
        <v>100</v>
      </c>
      <c r="L57" s="434" t="s">
        <v>355</v>
      </c>
    </row>
    <row r="58" spans="1:12" ht="12.75">
      <c r="A58" s="434" t="s">
        <v>227</v>
      </c>
      <c r="B58" s="434">
        <v>1533</v>
      </c>
      <c r="C58" s="434" t="s">
        <v>399</v>
      </c>
      <c r="D58" s="434" t="s">
        <v>65</v>
      </c>
      <c r="E58" s="434">
        <v>190614</v>
      </c>
      <c r="F58" s="434" t="s">
        <v>400</v>
      </c>
      <c r="G58" s="434" t="s">
        <v>401</v>
      </c>
      <c r="H58" s="434" t="s">
        <v>202</v>
      </c>
      <c r="I58" s="434" t="s">
        <v>231</v>
      </c>
      <c r="L58" s="434" t="s">
        <v>63</v>
      </c>
    </row>
    <row r="59" spans="1:12" ht="12.75">
      <c r="A59" s="434" t="s">
        <v>240</v>
      </c>
      <c r="B59" s="434">
        <v>2137</v>
      </c>
      <c r="C59" s="434" t="s">
        <v>402</v>
      </c>
      <c r="E59" s="434">
        <v>190616</v>
      </c>
      <c r="F59" s="434" t="s">
        <v>403</v>
      </c>
      <c r="G59" s="434" t="s">
        <v>404</v>
      </c>
      <c r="H59" s="434" t="s">
        <v>205</v>
      </c>
      <c r="I59" s="434" t="s">
        <v>231</v>
      </c>
      <c r="K59" s="434" t="s">
        <v>244</v>
      </c>
      <c r="L59" s="434" t="s">
        <v>265</v>
      </c>
    </row>
    <row r="60" spans="1:12" ht="12.75">
      <c r="A60" s="434" t="s">
        <v>240</v>
      </c>
      <c r="B60" s="434">
        <v>2396</v>
      </c>
      <c r="C60" s="434" t="s">
        <v>405</v>
      </c>
      <c r="E60" s="434">
        <v>190617</v>
      </c>
      <c r="F60" s="434" t="s">
        <v>406</v>
      </c>
      <c r="G60" s="434" t="s">
        <v>407</v>
      </c>
      <c r="H60" s="434" t="s">
        <v>202</v>
      </c>
      <c r="I60" s="434" t="s">
        <v>231</v>
      </c>
      <c r="K60" s="434" t="s">
        <v>231</v>
      </c>
      <c r="L60" s="434" t="s">
        <v>408</v>
      </c>
    </row>
    <row r="61" spans="1:12" ht="12.75">
      <c r="A61" s="434" t="s">
        <v>227</v>
      </c>
      <c r="B61" s="434">
        <v>3829</v>
      </c>
      <c r="C61" s="434" t="s">
        <v>409</v>
      </c>
      <c r="D61" s="434" t="s">
        <v>69</v>
      </c>
      <c r="E61" s="434">
        <v>190621</v>
      </c>
      <c r="F61" s="434" t="s">
        <v>410</v>
      </c>
      <c r="G61" s="434" t="s">
        <v>411</v>
      </c>
      <c r="H61" s="434" t="s">
        <v>205</v>
      </c>
      <c r="I61" s="434" t="s">
        <v>231</v>
      </c>
      <c r="L61" s="434" t="s">
        <v>232</v>
      </c>
    </row>
    <row r="62" spans="1:12" ht="12.75">
      <c r="A62" s="434" t="s">
        <v>273</v>
      </c>
      <c r="B62" s="434">
        <v>2064</v>
      </c>
      <c r="C62" s="434" t="s">
        <v>412</v>
      </c>
      <c r="E62" s="434">
        <v>190812</v>
      </c>
      <c r="F62" s="434" t="s">
        <v>413</v>
      </c>
      <c r="G62" s="434" t="s">
        <v>414</v>
      </c>
      <c r="H62" s="434" t="s">
        <v>205</v>
      </c>
      <c r="I62" s="434" t="s">
        <v>231</v>
      </c>
      <c r="L62" s="434" t="s">
        <v>265</v>
      </c>
    </row>
    <row r="63" spans="1:12" ht="12.75">
      <c r="A63" s="434" t="s">
        <v>227</v>
      </c>
      <c r="B63" s="434">
        <v>2617</v>
      </c>
      <c r="C63" s="434" t="s">
        <v>415</v>
      </c>
      <c r="E63" s="434">
        <v>190813</v>
      </c>
      <c r="F63" s="434" t="s">
        <v>416</v>
      </c>
      <c r="G63" s="434" t="s">
        <v>417</v>
      </c>
      <c r="H63" s="434" t="s">
        <v>202</v>
      </c>
      <c r="I63" s="434" t="s">
        <v>231</v>
      </c>
      <c r="L63" s="434" t="s">
        <v>418</v>
      </c>
    </row>
    <row r="64" spans="1:12" ht="12.75">
      <c r="A64" s="434" t="s">
        <v>227</v>
      </c>
      <c r="B64" s="434">
        <v>1533</v>
      </c>
      <c r="C64" s="434" t="s">
        <v>399</v>
      </c>
      <c r="D64" s="434" t="s">
        <v>65</v>
      </c>
      <c r="E64" s="434">
        <v>190814</v>
      </c>
      <c r="F64" s="434" t="s">
        <v>419</v>
      </c>
      <c r="G64" s="434" t="s">
        <v>420</v>
      </c>
      <c r="H64" s="434" t="s">
        <v>202</v>
      </c>
      <c r="I64" s="434" t="s">
        <v>231</v>
      </c>
      <c r="L64" s="434" t="s">
        <v>421</v>
      </c>
    </row>
    <row r="65" spans="1:12" ht="12.75">
      <c r="A65" s="434" t="s">
        <v>273</v>
      </c>
      <c r="B65" s="434">
        <v>2087</v>
      </c>
      <c r="C65" s="434" t="s">
        <v>422</v>
      </c>
      <c r="E65" s="434">
        <v>190820</v>
      </c>
      <c r="F65" s="434" t="s">
        <v>423</v>
      </c>
      <c r="G65" s="434" t="s">
        <v>424</v>
      </c>
      <c r="H65" s="434" t="s">
        <v>205</v>
      </c>
      <c r="I65" s="434" t="s">
        <v>231</v>
      </c>
      <c r="L65" s="434" t="s">
        <v>249</v>
      </c>
    </row>
    <row r="66" spans="1:12" ht="12.75">
      <c r="A66" s="434" t="s">
        <v>227</v>
      </c>
      <c r="B66" s="434">
        <v>1453</v>
      </c>
      <c r="C66" s="434" t="s">
        <v>425</v>
      </c>
      <c r="E66" s="434">
        <v>190821</v>
      </c>
      <c r="F66" s="434" t="s">
        <v>426</v>
      </c>
      <c r="G66" s="434" t="s">
        <v>427</v>
      </c>
      <c r="H66" s="434" t="s">
        <v>205</v>
      </c>
      <c r="I66" s="434" t="s">
        <v>231</v>
      </c>
      <c r="L66" s="434" t="s">
        <v>249</v>
      </c>
    </row>
    <row r="67" spans="1:12" ht="12.75">
      <c r="A67" s="434" t="s">
        <v>227</v>
      </c>
      <c r="B67" s="434">
        <v>1453</v>
      </c>
      <c r="C67" s="434" t="s">
        <v>425</v>
      </c>
      <c r="E67" s="434">
        <v>190823</v>
      </c>
      <c r="F67" s="434" t="s">
        <v>428</v>
      </c>
      <c r="G67" s="434" t="s">
        <v>429</v>
      </c>
      <c r="H67" s="434" t="s">
        <v>205</v>
      </c>
      <c r="I67" s="434" t="s">
        <v>231</v>
      </c>
      <c r="L67" s="434" t="s">
        <v>249</v>
      </c>
    </row>
    <row r="68" spans="1:12" ht="12.75">
      <c r="A68" s="434" t="s">
        <v>227</v>
      </c>
      <c r="B68" s="434">
        <v>1456</v>
      </c>
      <c r="C68" s="434" t="s">
        <v>430</v>
      </c>
      <c r="E68" s="434">
        <v>190825</v>
      </c>
      <c r="F68" s="434" t="s">
        <v>431</v>
      </c>
      <c r="G68" s="434" t="s">
        <v>432</v>
      </c>
      <c r="H68" s="434" t="s">
        <v>205</v>
      </c>
      <c r="I68" s="434" t="s">
        <v>231</v>
      </c>
      <c r="L68" s="434" t="s">
        <v>265</v>
      </c>
    </row>
    <row r="69" spans="1:12" ht="12.75">
      <c r="A69" s="434" t="s">
        <v>240</v>
      </c>
      <c r="B69" s="434">
        <v>2188</v>
      </c>
      <c r="C69" s="434" t="s">
        <v>266</v>
      </c>
      <c r="E69" s="434">
        <v>190826</v>
      </c>
      <c r="F69" s="434" t="s">
        <v>433</v>
      </c>
      <c r="G69" s="434" t="s">
        <v>434</v>
      </c>
      <c r="H69" s="434" t="s">
        <v>205</v>
      </c>
      <c r="I69" s="434" t="s">
        <v>231</v>
      </c>
      <c r="K69" s="434" t="s">
        <v>244</v>
      </c>
      <c r="L69" s="434" t="s">
        <v>265</v>
      </c>
    </row>
    <row r="70" spans="1:12" ht="12.75">
      <c r="A70" s="434" t="s">
        <v>227</v>
      </c>
      <c r="B70" s="434">
        <v>1454</v>
      </c>
      <c r="C70" s="434" t="s">
        <v>435</v>
      </c>
      <c r="E70" s="434">
        <v>190827</v>
      </c>
      <c r="F70" s="434" t="s">
        <v>436</v>
      </c>
      <c r="G70" s="434" t="s">
        <v>437</v>
      </c>
      <c r="H70" s="434" t="s">
        <v>205</v>
      </c>
      <c r="I70" s="434" t="s">
        <v>231</v>
      </c>
      <c r="L70" s="434" t="s">
        <v>249</v>
      </c>
    </row>
    <row r="71" spans="1:12" ht="12.75">
      <c r="A71" s="434" t="s">
        <v>227</v>
      </c>
      <c r="B71" s="434">
        <v>1538</v>
      </c>
      <c r="C71" s="434" t="s">
        <v>438</v>
      </c>
      <c r="E71" s="434">
        <v>190830</v>
      </c>
      <c r="F71" s="434" t="s">
        <v>439</v>
      </c>
      <c r="G71" s="434" t="s">
        <v>440</v>
      </c>
      <c r="H71" s="434" t="s">
        <v>202</v>
      </c>
      <c r="I71" s="434" t="s">
        <v>231</v>
      </c>
      <c r="L71" s="434" t="s">
        <v>421</v>
      </c>
    </row>
    <row r="72" spans="1:12" ht="12.75">
      <c r="A72" s="434" t="s">
        <v>227</v>
      </c>
      <c r="B72" s="434">
        <v>1407</v>
      </c>
      <c r="C72" s="434" t="s">
        <v>441</v>
      </c>
      <c r="D72" s="434" t="s">
        <v>65</v>
      </c>
      <c r="E72" s="434">
        <v>190831</v>
      </c>
      <c r="F72" s="434" t="s">
        <v>442</v>
      </c>
      <c r="G72" s="434" t="s">
        <v>443</v>
      </c>
      <c r="H72" s="434" t="s">
        <v>205</v>
      </c>
      <c r="I72" s="434" t="s">
        <v>231</v>
      </c>
      <c r="L72" s="434" t="s">
        <v>249</v>
      </c>
    </row>
    <row r="73" spans="1:12" ht="12.75">
      <c r="A73" s="434" t="s">
        <v>227</v>
      </c>
      <c r="B73" s="434">
        <v>1456</v>
      </c>
      <c r="C73" s="434" t="s">
        <v>430</v>
      </c>
      <c r="E73" s="434">
        <v>190833</v>
      </c>
      <c r="F73" s="434" t="s">
        <v>444</v>
      </c>
      <c r="G73" s="434" t="s">
        <v>445</v>
      </c>
      <c r="H73" s="434" t="s">
        <v>205</v>
      </c>
      <c r="I73" s="434" t="s">
        <v>231</v>
      </c>
      <c r="L73" s="434" t="s">
        <v>265</v>
      </c>
    </row>
    <row r="74" spans="1:12" ht="12.75">
      <c r="A74" s="434" t="s">
        <v>240</v>
      </c>
      <c r="B74" s="434">
        <v>2430</v>
      </c>
      <c r="C74" s="434" t="s">
        <v>366</v>
      </c>
      <c r="E74" s="434">
        <v>190834</v>
      </c>
      <c r="F74" s="434" t="s">
        <v>446</v>
      </c>
      <c r="G74" s="434" t="s">
        <v>447</v>
      </c>
      <c r="H74" s="434" t="s">
        <v>205</v>
      </c>
      <c r="I74" s="434" t="s">
        <v>231</v>
      </c>
      <c r="K74" s="434" t="s">
        <v>244</v>
      </c>
      <c r="L74" s="434" t="s">
        <v>245</v>
      </c>
    </row>
    <row r="75" spans="1:12" ht="12.75">
      <c r="A75" s="434" t="s">
        <v>227</v>
      </c>
      <c r="B75" s="434">
        <v>1454</v>
      </c>
      <c r="C75" s="434" t="s">
        <v>435</v>
      </c>
      <c r="E75" s="434">
        <v>190836</v>
      </c>
      <c r="F75" s="434" t="s">
        <v>448</v>
      </c>
      <c r="G75" s="434" t="s">
        <v>449</v>
      </c>
      <c r="H75" s="434" t="s">
        <v>205</v>
      </c>
      <c r="I75" s="434" t="s">
        <v>231</v>
      </c>
      <c r="L75" s="434" t="s">
        <v>249</v>
      </c>
    </row>
    <row r="76" spans="1:12" ht="12.75">
      <c r="A76" s="434" t="s">
        <v>240</v>
      </c>
      <c r="B76" s="434">
        <v>2349</v>
      </c>
      <c r="C76" s="434" t="s">
        <v>450</v>
      </c>
      <c r="E76" s="434">
        <v>190837</v>
      </c>
      <c r="F76" s="434" t="s">
        <v>451</v>
      </c>
      <c r="G76" s="434" t="s">
        <v>452</v>
      </c>
      <c r="H76" s="434" t="s">
        <v>202</v>
      </c>
      <c r="I76" s="434" t="s">
        <v>231</v>
      </c>
      <c r="K76" s="434" t="s">
        <v>231</v>
      </c>
      <c r="L76" s="434" t="s">
        <v>453</v>
      </c>
    </row>
    <row r="77" spans="1:12" ht="12.75">
      <c r="A77" s="434" t="s">
        <v>227</v>
      </c>
      <c r="B77" s="434">
        <v>1519</v>
      </c>
      <c r="C77" s="434" t="s">
        <v>257</v>
      </c>
      <c r="E77" s="434">
        <v>190845</v>
      </c>
      <c r="F77" s="434" t="s">
        <v>454</v>
      </c>
      <c r="G77" s="434" t="s">
        <v>455</v>
      </c>
      <c r="H77" s="434" t="s">
        <v>205</v>
      </c>
      <c r="I77" s="434" t="s">
        <v>231</v>
      </c>
      <c r="L77" s="434" t="s">
        <v>245</v>
      </c>
    </row>
    <row r="78" spans="1:12" ht="12.75">
      <c r="A78" s="434" t="s">
        <v>227</v>
      </c>
      <c r="B78" s="434">
        <v>2740</v>
      </c>
      <c r="C78" s="434" t="s">
        <v>456</v>
      </c>
      <c r="E78" s="434">
        <v>190847</v>
      </c>
      <c r="F78" s="434" t="s">
        <v>457</v>
      </c>
      <c r="G78" s="434" t="s">
        <v>458</v>
      </c>
      <c r="H78" s="434" t="s">
        <v>205</v>
      </c>
      <c r="I78" s="434" t="s">
        <v>231</v>
      </c>
      <c r="L78" s="434" t="s">
        <v>459</v>
      </c>
    </row>
    <row r="79" spans="1:12" ht="12.75">
      <c r="A79" s="434" t="s">
        <v>273</v>
      </c>
      <c r="B79" s="434">
        <v>2769</v>
      </c>
      <c r="C79" s="434" t="s">
        <v>460</v>
      </c>
      <c r="E79" s="434">
        <v>190848</v>
      </c>
      <c r="F79" s="434" t="s">
        <v>461</v>
      </c>
      <c r="G79" s="434" t="s">
        <v>462</v>
      </c>
      <c r="H79" s="434" t="s">
        <v>205</v>
      </c>
      <c r="I79" s="434" t="s">
        <v>231</v>
      </c>
      <c r="L79" s="434" t="s">
        <v>459</v>
      </c>
    </row>
    <row r="80" spans="1:12" ht="12.75">
      <c r="A80" s="434" t="s">
        <v>273</v>
      </c>
      <c r="B80" s="434">
        <v>2400</v>
      </c>
      <c r="C80" s="434" t="s">
        <v>463</v>
      </c>
      <c r="E80" s="434">
        <v>190849</v>
      </c>
      <c r="F80" s="434" t="s">
        <v>464</v>
      </c>
      <c r="G80" s="434" t="s">
        <v>465</v>
      </c>
      <c r="H80" s="434" t="s">
        <v>205</v>
      </c>
      <c r="I80" s="434" t="s">
        <v>231</v>
      </c>
      <c r="L80" s="434" t="s">
        <v>245</v>
      </c>
    </row>
    <row r="81" spans="1:12" ht="12.75">
      <c r="A81" s="434" t="s">
        <v>273</v>
      </c>
      <c r="B81" s="434">
        <v>2634</v>
      </c>
      <c r="C81" s="434" t="s">
        <v>466</v>
      </c>
      <c r="E81" s="434">
        <v>190850</v>
      </c>
      <c r="F81" s="434" t="s">
        <v>467</v>
      </c>
      <c r="G81" s="434" t="s">
        <v>468</v>
      </c>
      <c r="H81" s="434" t="s">
        <v>205</v>
      </c>
      <c r="I81" s="434" t="s">
        <v>231</v>
      </c>
      <c r="L81" s="434" t="s">
        <v>265</v>
      </c>
    </row>
    <row r="82" spans="1:12" ht="12.75">
      <c r="A82" s="434" t="s">
        <v>240</v>
      </c>
      <c r="B82" s="434">
        <v>2396</v>
      </c>
      <c r="C82" s="434" t="s">
        <v>405</v>
      </c>
      <c r="E82" s="434">
        <v>190851</v>
      </c>
      <c r="F82" s="434" t="s">
        <v>469</v>
      </c>
      <c r="G82" s="434" t="s">
        <v>470</v>
      </c>
      <c r="H82" s="434" t="s">
        <v>205</v>
      </c>
      <c r="I82" s="434" t="s">
        <v>231</v>
      </c>
      <c r="K82" s="434" t="s">
        <v>244</v>
      </c>
      <c r="L82" s="434" t="s">
        <v>265</v>
      </c>
    </row>
    <row r="83" spans="1:12" ht="12.75">
      <c r="A83" s="434" t="s">
        <v>240</v>
      </c>
      <c r="B83" s="434">
        <v>3454</v>
      </c>
      <c r="C83" s="434" t="s">
        <v>471</v>
      </c>
      <c r="E83" s="434">
        <v>190852</v>
      </c>
      <c r="F83" s="434" t="s">
        <v>472</v>
      </c>
      <c r="G83" s="434" t="s">
        <v>473</v>
      </c>
      <c r="H83" s="434" t="s">
        <v>205</v>
      </c>
      <c r="I83" s="434" t="s">
        <v>231</v>
      </c>
      <c r="K83" s="434" t="s">
        <v>244</v>
      </c>
      <c r="L83" s="434" t="s">
        <v>245</v>
      </c>
    </row>
    <row r="84" spans="1:12" ht="12.75">
      <c r="A84" s="434" t="s">
        <v>273</v>
      </c>
      <c r="B84" s="434">
        <v>2091</v>
      </c>
      <c r="C84" s="434" t="s">
        <v>474</v>
      </c>
      <c r="E84" s="434">
        <v>190966</v>
      </c>
      <c r="F84" s="434" t="s">
        <v>0</v>
      </c>
      <c r="G84" s="434" t="s">
        <v>1</v>
      </c>
      <c r="H84" s="434" t="s">
        <v>205</v>
      </c>
      <c r="I84" s="434" t="s">
        <v>231</v>
      </c>
      <c r="L84" s="434" t="s">
        <v>245</v>
      </c>
    </row>
    <row r="85" spans="1:12" ht="12.75">
      <c r="A85" s="434" t="s">
        <v>227</v>
      </c>
      <c r="B85" s="434">
        <v>1407</v>
      </c>
      <c r="C85" s="434" t="s">
        <v>441</v>
      </c>
      <c r="D85" s="434" t="s">
        <v>65</v>
      </c>
      <c r="E85" s="434">
        <v>190967</v>
      </c>
      <c r="F85" s="434" t="s">
        <v>2</v>
      </c>
      <c r="G85" s="434" t="s">
        <v>3</v>
      </c>
      <c r="H85" s="434" t="s">
        <v>205</v>
      </c>
      <c r="I85" s="434" t="s">
        <v>231</v>
      </c>
      <c r="L85" s="434" t="s">
        <v>249</v>
      </c>
    </row>
    <row r="86" spans="1:12" ht="12.75">
      <c r="A86" s="434" t="s">
        <v>273</v>
      </c>
      <c r="B86" s="434">
        <v>2504</v>
      </c>
      <c r="C86" s="434" t="s">
        <v>4</v>
      </c>
      <c r="E86" s="434">
        <v>190968</v>
      </c>
      <c r="F86" s="434" t="s">
        <v>5</v>
      </c>
      <c r="G86" s="434" t="s">
        <v>6</v>
      </c>
      <c r="H86" s="434" t="s">
        <v>205</v>
      </c>
      <c r="I86" s="434" t="s">
        <v>231</v>
      </c>
      <c r="L86" s="434" t="s">
        <v>265</v>
      </c>
    </row>
    <row r="87" spans="1:12" ht="12.75">
      <c r="A87" s="434" t="s">
        <v>227</v>
      </c>
      <c r="B87" s="434">
        <v>2617</v>
      </c>
      <c r="C87" s="434" t="s">
        <v>415</v>
      </c>
      <c r="E87" s="434">
        <v>190969</v>
      </c>
      <c r="F87" s="434" t="s">
        <v>7</v>
      </c>
      <c r="G87" s="434" t="s">
        <v>8</v>
      </c>
      <c r="H87" s="434" t="s">
        <v>205</v>
      </c>
      <c r="I87" s="434" t="s">
        <v>231</v>
      </c>
      <c r="L87" s="434" t="s">
        <v>249</v>
      </c>
    </row>
    <row r="88" spans="1:12" ht="12.75">
      <c r="A88" s="434" t="s">
        <v>240</v>
      </c>
      <c r="B88" s="434">
        <v>2246</v>
      </c>
      <c r="C88" s="434" t="s">
        <v>9</v>
      </c>
      <c r="E88" s="434">
        <v>190970</v>
      </c>
      <c r="F88" s="434" t="s">
        <v>10</v>
      </c>
      <c r="G88" s="434" t="s">
        <v>11</v>
      </c>
      <c r="H88" s="434" t="s">
        <v>205</v>
      </c>
      <c r="I88" s="434" t="s">
        <v>231</v>
      </c>
      <c r="J88" s="434">
        <v>40</v>
      </c>
      <c r="K88" s="434" t="s">
        <v>244</v>
      </c>
      <c r="L88" s="434" t="s">
        <v>305</v>
      </c>
    </row>
    <row r="89" spans="1:12" ht="12.75">
      <c r="A89" s="434" t="s">
        <v>273</v>
      </c>
      <c r="B89" s="434">
        <v>2089</v>
      </c>
      <c r="C89" s="434" t="s">
        <v>12</v>
      </c>
      <c r="E89" s="434">
        <v>190971</v>
      </c>
      <c r="F89" s="434" t="s">
        <v>13</v>
      </c>
      <c r="G89" s="434" t="s">
        <v>14</v>
      </c>
      <c r="H89" s="434" t="s">
        <v>205</v>
      </c>
      <c r="I89" s="434" t="s">
        <v>231</v>
      </c>
      <c r="L89" s="434" t="s">
        <v>305</v>
      </c>
    </row>
    <row r="90" spans="1:12" ht="12.75">
      <c r="A90" s="434" t="s">
        <v>227</v>
      </c>
      <c r="B90" s="434">
        <v>1451</v>
      </c>
      <c r="C90" s="434" t="s">
        <v>15</v>
      </c>
      <c r="E90" s="434">
        <v>190972</v>
      </c>
      <c r="F90" s="434" t="s">
        <v>16</v>
      </c>
      <c r="G90" s="434" t="s">
        <v>17</v>
      </c>
      <c r="H90" s="434" t="s">
        <v>205</v>
      </c>
      <c r="I90" s="434" t="s">
        <v>231</v>
      </c>
      <c r="L90" s="434" t="s">
        <v>249</v>
      </c>
    </row>
    <row r="91" spans="1:12" ht="12.75">
      <c r="A91" s="434" t="s">
        <v>227</v>
      </c>
      <c r="B91" s="434">
        <v>1407</v>
      </c>
      <c r="C91" s="434" t="s">
        <v>441</v>
      </c>
      <c r="D91" s="434" t="s">
        <v>65</v>
      </c>
      <c r="E91" s="434">
        <v>190973</v>
      </c>
      <c r="F91" s="434" t="s">
        <v>18</v>
      </c>
      <c r="G91" s="434" t="s">
        <v>19</v>
      </c>
      <c r="H91" s="434" t="s">
        <v>205</v>
      </c>
      <c r="I91" s="434" t="s">
        <v>231</v>
      </c>
      <c r="L91" s="434" t="s">
        <v>249</v>
      </c>
    </row>
    <row r="92" spans="1:12" ht="12.75">
      <c r="A92" s="434" t="s">
        <v>240</v>
      </c>
      <c r="B92" s="434">
        <v>2517</v>
      </c>
      <c r="C92" s="434" t="s">
        <v>20</v>
      </c>
      <c r="E92" s="434">
        <v>190974</v>
      </c>
      <c r="F92" s="434" t="s">
        <v>21</v>
      </c>
      <c r="G92" s="434" t="s">
        <v>22</v>
      </c>
      <c r="H92" s="434" t="s">
        <v>205</v>
      </c>
      <c r="I92" s="434" t="s">
        <v>231</v>
      </c>
      <c r="K92" s="434" t="s">
        <v>244</v>
      </c>
      <c r="L92" s="434" t="s">
        <v>249</v>
      </c>
    </row>
    <row r="93" spans="1:12" ht="12.75">
      <c r="A93" s="434" t="s">
        <v>227</v>
      </c>
      <c r="B93" s="434">
        <v>2617</v>
      </c>
      <c r="C93" s="434" t="s">
        <v>415</v>
      </c>
      <c r="E93" s="434">
        <v>190975</v>
      </c>
      <c r="F93" s="434" t="s">
        <v>23</v>
      </c>
      <c r="G93" s="434" t="s">
        <v>24</v>
      </c>
      <c r="H93" s="434" t="s">
        <v>205</v>
      </c>
      <c r="I93" s="434" t="s">
        <v>231</v>
      </c>
      <c r="L93" s="434" t="s">
        <v>265</v>
      </c>
    </row>
    <row r="94" spans="1:12" ht="12.75">
      <c r="A94" s="434" t="s">
        <v>240</v>
      </c>
      <c r="B94" s="434">
        <v>2247</v>
      </c>
      <c r="C94" s="434" t="s">
        <v>25</v>
      </c>
      <c r="E94" s="434">
        <v>190976</v>
      </c>
      <c r="F94" s="434" t="s">
        <v>26</v>
      </c>
      <c r="G94" s="434" t="s">
        <v>27</v>
      </c>
      <c r="H94" s="434" t="s">
        <v>205</v>
      </c>
      <c r="I94" s="434" t="s">
        <v>231</v>
      </c>
      <c r="J94" s="434">
        <v>40</v>
      </c>
      <c r="K94" s="434" t="s">
        <v>244</v>
      </c>
      <c r="L94" s="434" t="s">
        <v>305</v>
      </c>
    </row>
    <row r="95" spans="1:12" ht="12.75">
      <c r="A95" s="434" t="s">
        <v>240</v>
      </c>
      <c r="B95" s="434">
        <v>2517</v>
      </c>
      <c r="C95" s="434" t="s">
        <v>20</v>
      </c>
      <c r="E95" s="434">
        <v>190977</v>
      </c>
      <c r="F95" s="434" t="s">
        <v>28</v>
      </c>
      <c r="G95" s="434" t="s">
        <v>29</v>
      </c>
      <c r="H95" s="434" t="s">
        <v>205</v>
      </c>
      <c r="I95" s="434" t="s">
        <v>231</v>
      </c>
      <c r="K95" s="434" t="s">
        <v>244</v>
      </c>
      <c r="L95" s="434" t="s">
        <v>249</v>
      </c>
    </row>
    <row r="96" spans="1:12" ht="12.75">
      <c r="A96" s="434" t="s">
        <v>240</v>
      </c>
      <c r="B96" s="434">
        <v>2349</v>
      </c>
      <c r="C96" s="434" t="s">
        <v>450</v>
      </c>
      <c r="E96" s="434">
        <v>190978</v>
      </c>
      <c r="F96" s="434" t="s">
        <v>30</v>
      </c>
      <c r="G96" s="434" t="s">
        <v>31</v>
      </c>
      <c r="H96" s="434" t="s">
        <v>205</v>
      </c>
      <c r="I96" s="434" t="s">
        <v>231</v>
      </c>
      <c r="J96" s="434">
        <v>60</v>
      </c>
      <c r="K96" s="434" t="s">
        <v>244</v>
      </c>
      <c r="L96" s="434" t="s">
        <v>265</v>
      </c>
    </row>
    <row r="97" spans="1:12" ht="12.75">
      <c r="A97" s="434" t="s">
        <v>227</v>
      </c>
      <c r="B97" s="434">
        <v>1456</v>
      </c>
      <c r="C97" s="434" t="s">
        <v>430</v>
      </c>
      <c r="E97" s="434">
        <v>190979</v>
      </c>
      <c r="F97" s="434" t="s">
        <v>32</v>
      </c>
      <c r="G97" s="434" t="s">
        <v>33</v>
      </c>
      <c r="H97" s="434" t="s">
        <v>205</v>
      </c>
      <c r="I97" s="434" t="s">
        <v>231</v>
      </c>
      <c r="L97" s="434" t="s">
        <v>265</v>
      </c>
    </row>
    <row r="98" spans="1:12" ht="12.75">
      <c r="A98" s="434" t="s">
        <v>227</v>
      </c>
      <c r="B98" s="434">
        <v>2617</v>
      </c>
      <c r="C98" s="434" t="s">
        <v>415</v>
      </c>
      <c r="E98" s="434">
        <v>190980</v>
      </c>
      <c r="F98" s="434" t="s">
        <v>34</v>
      </c>
      <c r="G98" s="434" t="s">
        <v>35</v>
      </c>
      <c r="H98" s="434" t="s">
        <v>205</v>
      </c>
      <c r="I98" s="434" t="s">
        <v>231</v>
      </c>
      <c r="L98" s="434" t="s">
        <v>249</v>
      </c>
    </row>
    <row r="99" spans="1:12" ht="12.75">
      <c r="A99" s="434" t="s">
        <v>273</v>
      </c>
      <c r="B99" s="434">
        <v>2090</v>
      </c>
      <c r="C99" s="434" t="s">
        <v>36</v>
      </c>
      <c r="E99" s="434">
        <v>190981</v>
      </c>
      <c r="F99" s="434" t="s">
        <v>37</v>
      </c>
      <c r="G99" s="434" t="s">
        <v>38</v>
      </c>
      <c r="H99" s="434" t="s">
        <v>205</v>
      </c>
      <c r="I99" s="434" t="s">
        <v>231</v>
      </c>
      <c r="L99" s="434" t="s">
        <v>265</v>
      </c>
    </row>
    <row r="100" spans="1:12" ht="12.75">
      <c r="A100" s="434" t="s">
        <v>240</v>
      </c>
      <c r="B100" s="434">
        <v>2517</v>
      </c>
      <c r="C100" s="434" t="s">
        <v>20</v>
      </c>
      <c r="E100" s="434">
        <v>190982</v>
      </c>
      <c r="F100" s="434" t="s">
        <v>39</v>
      </c>
      <c r="G100" s="434" t="s">
        <v>40</v>
      </c>
      <c r="H100" s="434" t="s">
        <v>205</v>
      </c>
      <c r="I100" s="434" t="s">
        <v>231</v>
      </c>
      <c r="K100" s="434" t="s">
        <v>244</v>
      </c>
      <c r="L100" s="434" t="s">
        <v>249</v>
      </c>
    </row>
    <row r="101" spans="1:12" ht="12.75">
      <c r="A101" s="434" t="s">
        <v>342</v>
      </c>
      <c r="B101" s="434">
        <v>4456</v>
      </c>
      <c r="C101" s="434" t="s">
        <v>352</v>
      </c>
      <c r="E101" s="434">
        <v>190983</v>
      </c>
      <c r="F101" s="434" t="s">
        <v>41</v>
      </c>
      <c r="G101" s="434" t="s">
        <v>42</v>
      </c>
      <c r="H101" s="434" t="s">
        <v>202</v>
      </c>
      <c r="I101" s="434" t="s">
        <v>231</v>
      </c>
      <c r="J101" s="434">
        <v>100</v>
      </c>
      <c r="L101" s="434" t="s">
        <v>43</v>
      </c>
    </row>
    <row r="102" spans="1:12" ht="12.75">
      <c r="A102" s="434" t="s">
        <v>273</v>
      </c>
      <c r="B102" s="434">
        <v>2126</v>
      </c>
      <c r="C102" s="434" t="s">
        <v>44</v>
      </c>
      <c r="E102" s="434">
        <v>190984</v>
      </c>
      <c r="F102" s="434" t="s">
        <v>45</v>
      </c>
      <c r="G102" s="434" t="s">
        <v>46</v>
      </c>
      <c r="H102" s="434" t="s">
        <v>205</v>
      </c>
      <c r="I102" s="434" t="s">
        <v>231</v>
      </c>
      <c r="L102" s="434" t="s">
        <v>305</v>
      </c>
    </row>
    <row r="103" spans="1:12" ht="12.75">
      <c r="A103" s="434" t="s">
        <v>227</v>
      </c>
      <c r="B103" s="434">
        <v>1442</v>
      </c>
      <c r="C103" s="434" t="s">
        <v>47</v>
      </c>
      <c r="E103" s="434">
        <v>190985</v>
      </c>
      <c r="F103" s="434" t="s">
        <v>48</v>
      </c>
      <c r="G103" s="434" t="s">
        <v>49</v>
      </c>
      <c r="H103" s="434" t="s">
        <v>202</v>
      </c>
      <c r="I103" s="434" t="s">
        <v>231</v>
      </c>
      <c r="L103" s="434" t="s">
        <v>50</v>
      </c>
    </row>
    <row r="104" spans="1:12" ht="12.75">
      <c r="A104" s="434" t="s">
        <v>227</v>
      </c>
      <c r="B104" s="434">
        <v>1446</v>
      </c>
      <c r="C104" s="434" t="s">
        <v>51</v>
      </c>
      <c r="E104" s="434">
        <v>190986</v>
      </c>
      <c r="F104" s="434" t="s">
        <v>52</v>
      </c>
      <c r="G104" s="434" t="s">
        <v>53</v>
      </c>
      <c r="H104" s="434" t="s">
        <v>205</v>
      </c>
      <c r="I104" s="434" t="s">
        <v>231</v>
      </c>
      <c r="L104" s="434" t="s">
        <v>305</v>
      </c>
    </row>
    <row r="105" spans="1:12" ht="12.75">
      <c r="A105" s="434" t="s">
        <v>240</v>
      </c>
      <c r="B105" s="434">
        <v>2517</v>
      </c>
      <c r="C105" s="434" t="s">
        <v>20</v>
      </c>
      <c r="E105" s="434">
        <v>190987</v>
      </c>
      <c r="F105" s="434" t="s">
        <v>54</v>
      </c>
      <c r="G105" s="434" t="s">
        <v>55</v>
      </c>
      <c r="H105" s="434" t="s">
        <v>205</v>
      </c>
      <c r="I105" s="434" t="s">
        <v>231</v>
      </c>
      <c r="K105" s="434" t="s">
        <v>244</v>
      </c>
      <c r="L105" s="434" t="s">
        <v>249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85"/>
  <sheetViews>
    <sheetView zoomScale="75" zoomScaleNormal="75" workbookViewId="0" topLeftCell="C10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7.421875" style="5" hidden="1" customWidth="1"/>
    <col min="9" max="9" width="18.140625" style="5" customWidth="1"/>
    <col min="10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5"/>
    </row>
    <row r="2" spans="2:28" s="3" customFormat="1" ht="26.25">
      <c r="B2" s="16" t="str">
        <f>'TOT-0802'!B2</f>
        <v>ANEXO III al Memorándum D.T.E.E. N°  384/2010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130</v>
      </c>
      <c r="B4" s="18"/>
    </row>
    <row r="5" spans="1:2" s="9" customFormat="1" ht="11.25">
      <c r="A5" s="18" t="s">
        <v>131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132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133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+'TOT-0802'!B14</f>
        <v>Desde el 01 al 29 de febrero de 2008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134</v>
      </c>
      <c r="E14" s="36">
        <v>73.142</v>
      </c>
      <c r="F14" s="37"/>
      <c r="G14" s="38"/>
      <c r="H14" s="34"/>
      <c r="I14" s="34"/>
      <c r="J14" s="39" t="s">
        <v>135</v>
      </c>
      <c r="K14" s="40">
        <f>150*'TOT-0802'!B13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136</v>
      </c>
      <c r="E15" s="36">
        <v>69.892</v>
      </c>
      <c r="F15" s="42"/>
      <c r="G15" s="43"/>
      <c r="H15" s="7"/>
      <c r="I15" s="44"/>
      <c r="J15" s="39" t="s">
        <v>137</v>
      </c>
      <c r="K15" s="40">
        <f>50*'TOT-0802'!B13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138</v>
      </c>
      <c r="E16" s="36">
        <v>69.892</v>
      </c>
      <c r="F16" s="42"/>
      <c r="G16" s="43"/>
      <c r="H16" s="7"/>
      <c r="I16" s="7"/>
      <c r="J16" s="39" t="s">
        <v>139</v>
      </c>
      <c r="K16" s="40">
        <f>10*'TOT-0802'!B13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140</v>
      </c>
      <c r="D18" s="49" t="s">
        <v>63</v>
      </c>
      <c r="E18" s="50" t="s">
        <v>141</v>
      </c>
      <c r="F18" s="50" t="s">
        <v>142</v>
      </c>
      <c r="G18" s="50" t="s">
        <v>64</v>
      </c>
      <c r="H18" s="51" t="s">
        <v>143</v>
      </c>
      <c r="I18" s="49" t="s">
        <v>144</v>
      </c>
      <c r="J18" s="49" t="s">
        <v>145</v>
      </c>
      <c r="K18" s="50" t="s">
        <v>146</v>
      </c>
      <c r="L18" s="50" t="s">
        <v>147</v>
      </c>
      <c r="M18" s="50" t="s">
        <v>181</v>
      </c>
      <c r="N18" s="50" t="s">
        <v>148</v>
      </c>
      <c r="O18" s="52" t="s">
        <v>149</v>
      </c>
      <c r="P18" s="53" t="s">
        <v>150</v>
      </c>
      <c r="Q18" s="54" t="s">
        <v>151</v>
      </c>
      <c r="R18" s="55" t="s">
        <v>152</v>
      </c>
      <c r="S18" s="56"/>
      <c r="T18" s="57"/>
      <c r="U18" s="58" t="s">
        <v>153</v>
      </c>
      <c r="V18" s="59"/>
      <c r="W18" s="60"/>
      <c r="X18" s="61" t="s">
        <v>154</v>
      </c>
      <c r="Y18" s="62" t="s">
        <v>155</v>
      </c>
      <c r="Z18" s="63" t="s">
        <v>156</v>
      </c>
      <c r="AA18" s="63" t="s">
        <v>157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18"/>
      <c r="J19" s="419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0"/>
      <c r="J20" s="421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78</v>
      </c>
      <c r="E21" s="79">
        <v>132</v>
      </c>
      <c r="F21" s="92">
        <v>114</v>
      </c>
      <c r="G21" s="93" t="s">
        <v>65</v>
      </c>
      <c r="H21" s="94">
        <f aca="true" t="shared" si="0" ref="H21:H35">IF(E21=220,$E$14,IF(E21=132,$E$15,$E$16))*IF(F21&gt;25,F21,25)/100</f>
        <v>79.67688</v>
      </c>
      <c r="I21" s="420" t="s">
        <v>229</v>
      </c>
      <c r="J21" s="420" t="s">
        <v>230</v>
      </c>
      <c r="K21" s="96">
        <f aca="true" t="shared" si="1" ref="K21:K35">IF(D21="","",(J21-I21)*24)</f>
        <v>0.09999999997671694</v>
      </c>
      <c r="L21" s="97">
        <f aca="true" t="shared" si="2" ref="L21:L35">IF(D21="","",ROUND((J21-I21)*24*60,0))</f>
        <v>6</v>
      </c>
      <c r="M21" s="98" t="s">
        <v>205</v>
      </c>
      <c r="N21" s="99"/>
      <c r="O21" s="100">
        <f>IF(G21="A",$K$14,IF(G21="B",$K$15,$K$16))</f>
        <v>10</v>
      </c>
      <c r="P21" s="101">
        <f>IF(M21="P",ROUND(L21/60,2)*H21*O21*0.01,"--")</f>
        <v>0.7967687999999999</v>
      </c>
      <c r="Q21" s="102" t="str">
        <f>IF(M21="RP",ROUND(L21/60,2)*H21*O21*0.01*N21/100,"--")</f>
        <v>--</v>
      </c>
      <c r="R21" s="103" t="str">
        <f>IF(M21="F",H21*O21,"--")</f>
        <v>--</v>
      </c>
      <c r="S21" s="103" t="str">
        <f>IF(AND(L21&gt;10,M21="F"),H21*O21*IF(L21&gt;180,3,ROUND((L21)/60,2)),"--")</f>
        <v>--</v>
      </c>
      <c r="T21" s="104" t="str">
        <f>IF(AND(M21="F",L21&gt;180),(ROUND(L21/60,2)-3)*H21*O21*0.1,"--")</f>
        <v>--</v>
      </c>
      <c r="U21" s="105" t="str">
        <f>IF(M21="R",H21*O21*N21/100,"--")</f>
        <v>--</v>
      </c>
      <c r="V21" s="105" t="str">
        <f>IF(AND(L21&gt;10,M21="R"),O21*H21*N21/100*IF(L21&gt;180,3,ROUND((L21)/60,2)),"--")</f>
        <v>--</v>
      </c>
      <c r="W21" s="106" t="str">
        <f>IF(AND(M21="R",L21&gt;180),(ROUND(L21/60,2)-3)*H21*O21*0.1*N21/100,"--")</f>
        <v>--</v>
      </c>
      <c r="X21" s="107" t="str">
        <f>IF(M21="RF",ROUND(L21/60,2)*H21*O21*0.1,"--")</f>
        <v>--</v>
      </c>
      <c r="Y21" s="108" t="str">
        <f>IF(M21="RR",ROUND(L21/60,2)*H21*O21*0.1*N21/100,"--")</f>
        <v>--</v>
      </c>
      <c r="Z21" s="109" t="s">
        <v>203</v>
      </c>
      <c r="AA21" s="110">
        <f>IF(D21="","",SUM(P21:Y21)*IF(Z21="SI",1,2))</f>
        <v>0.7967687999999999</v>
      </c>
      <c r="AB21" s="111"/>
      <c r="AC21" s="1">
        <v>190271</v>
      </c>
    </row>
    <row r="22" spans="2:29" s="1" customFormat="1" ht="16.5" customHeight="1">
      <c r="B22" s="13"/>
      <c r="C22" s="81">
        <v>2</v>
      </c>
      <c r="D22" s="79" t="s">
        <v>191</v>
      </c>
      <c r="E22" s="79">
        <v>132</v>
      </c>
      <c r="F22" s="92">
        <v>55.7</v>
      </c>
      <c r="G22" s="93" t="s">
        <v>65</v>
      </c>
      <c r="H22" s="94">
        <f t="shared" si="0"/>
        <v>38.929843999999996</v>
      </c>
      <c r="I22" s="420" t="s">
        <v>234</v>
      </c>
      <c r="J22" s="420" t="s">
        <v>235</v>
      </c>
      <c r="K22" s="96">
        <f t="shared" si="1"/>
        <v>0.11666666669771075</v>
      </c>
      <c r="L22" s="97">
        <f t="shared" si="2"/>
        <v>7</v>
      </c>
      <c r="M22" s="98" t="s">
        <v>205</v>
      </c>
      <c r="N22" s="99"/>
      <c r="O22" s="100">
        <f>IF(G22="A",$K$14,IF(G22="B",$K$15,$K$16))</f>
        <v>10</v>
      </c>
      <c r="P22" s="101">
        <f>IF(M22="P",ROUND(L22/60,2)*H22*O22*0.01,"--")</f>
        <v>0.4671581279999999</v>
      </c>
      <c r="Q22" s="102" t="str">
        <f>IF(M22="RP",ROUND(L22/60,2)*H22*O22*0.01*N22/100,"--")</f>
        <v>--</v>
      </c>
      <c r="R22" s="103" t="str">
        <f>IF(M22="F",H22*O22,"--")</f>
        <v>--</v>
      </c>
      <c r="S22" s="103" t="str">
        <f>IF(AND(L22&gt;10,M22="F"),H22*O22*IF(L22&gt;180,3,ROUND((L22)/60,2)),"--")</f>
        <v>--</v>
      </c>
      <c r="T22" s="104" t="str">
        <f>IF(AND(M22="F",L22&gt;180),(ROUND(L22/60,2)-3)*H22*O22*0.1,"--")</f>
        <v>--</v>
      </c>
      <c r="U22" s="105" t="str">
        <f>IF(M22="R",H22*O22*N22/100,"--")</f>
        <v>--</v>
      </c>
      <c r="V22" s="105" t="str">
        <f>IF(AND(L22&gt;10,M22="R"),O22*H22*N22/100*IF(L22&gt;180,3,ROUND((L22)/60,2)),"--")</f>
        <v>--</v>
      </c>
      <c r="W22" s="106" t="str">
        <f>IF(AND(M22="R",L22&gt;180),(ROUND(L22/60,2)-3)*H22*O22*0.1*N22/100,"--")</f>
        <v>--</v>
      </c>
      <c r="X22" s="107" t="str">
        <f>IF(M22="RF",ROUND(L22/60,2)*H22*O22*0.1,"--")</f>
        <v>--</v>
      </c>
      <c r="Y22" s="108" t="str">
        <f>IF(M22="RR",ROUND(L22/60,2)*H22*O22*0.1*N22/100,"--")</f>
        <v>--</v>
      </c>
      <c r="Z22" s="109" t="s">
        <v>203</v>
      </c>
      <c r="AA22" s="110">
        <f>IF(D22="","",SUM(P22:Y22)*IF(Z22="SI",1,2))</f>
        <v>0.4671581279999999</v>
      </c>
      <c r="AB22" s="111"/>
      <c r="AC22" s="1">
        <v>190272</v>
      </c>
    </row>
    <row r="23" spans="2:29" s="1" customFormat="1" ht="16.5" customHeight="1">
      <c r="B23" s="13"/>
      <c r="C23" s="81">
        <v>3</v>
      </c>
      <c r="D23" s="79" t="s">
        <v>68</v>
      </c>
      <c r="E23" s="79">
        <v>132</v>
      </c>
      <c r="F23" s="92">
        <v>60.6</v>
      </c>
      <c r="G23" s="93" t="s">
        <v>66</v>
      </c>
      <c r="H23" s="94">
        <f t="shared" si="0"/>
        <v>42.35455199999999</v>
      </c>
      <c r="I23" s="420" t="s">
        <v>237</v>
      </c>
      <c r="J23" s="420" t="s">
        <v>238</v>
      </c>
      <c r="K23" s="96">
        <f t="shared" si="1"/>
        <v>0.09999999997671694</v>
      </c>
      <c r="L23" s="97">
        <f t="shared" si="2"/>
        <v>6</v>
      </c>
      <c r="M23" s="98" t="s">
        <v>202</v>
      </c>
      <c r="N23" s="99"/>
      <c r="O23" s="100">
        <f>IF(G23="A",$K$14,IF(G23="B",$K$15,$K$16))</f>
        <v>50</v>
      </c>
      <c r="P23" s="101" t="str">
        <f>IF(M23="P",ROUND(L23/60,2)*H23*O23*0.01,"--")</f>
        <v>--</v>
      </c>
      <c r="Q23" s="102" t="str">
        <f>IF(M23="RP",ROUND(L23/60,2)*H23*O23*0.01*N23/100,"--")</f>
        <v>--</v>
      </c>
      <c r="R23" s="103">
        <f>IF(M23="F",H23*O23,"--")</f>
        <v>2117.7275999999997</v>
      </c>
      <c r="S23" s="103" t="str">
        <f>IF(AND(L23&gt;10,M23="F"),H23*O23*IF(L23&gt;180,3,ROUND((L23)/60,2)),"--")</f>
        <v>--</v>
      </c>
      <c r="T23" s="104" t="str">
        <f>IF(AND(M23="F",L23&gt;180),(ROUND(L23/60,2)-3)*H23*O23*0.1,"--")</f>
        <v>--</v>
      </c>
      <c r="U23" s="105" t="str">
        <f>IF(M23="R",H23*O23*N23/100,"--")</f>
        <v>--</v>
      </c>
      <c r="V23" s="105" t="str">
        <f>IF(AND(L23&gt;10,M23="R"),O23*H23*N23/100*IF(L23&gt;180,3,ROUND((L23)/60,2)),"--")</f>
        <v>--</v>
      </c>
      <c r="W23" s="106" t="str">
        <f>IF(AND(M23="R",L23&gt;180),(ROUND(L23/60,2)-3)*H23*O23*0.1*N23/100,"--")</f>
        <v>--</v>
      </c>
      <c r="X23" s="107" t="str">
        <f>IF(M23="RF",ROUND(L23/60,2)*H23*O23*0.1,"--")</f>
        <v>--</v>
      </c>
      <c r="Y23" s="108" t="str">
        <f>IF(M23="RR",ROUND(L23/60,2)*H23*O23*0.1*N23/100,"--")</f>
        <v>--</v>
      </c>
      <c r="Z23" s="109" t="s">
        <v>203</v>
      </c>
      <c r="AA23" s="110">
        <f>IF(D23="","",SUM(P23:Y23)*IF(Z23="SI",1,2))</f>
        <v>2117.7275999999997</v>
      </c>
      <c r="AB23" s="111"/>
      <c r="AC23" s="1">
        <v>190274</v>
      </c>
    </row>
    <row r="24" spans="2:29" s="1" customFormat="1" ht="16.5" customHeight="1">
      <c r="B24" s="13"/>
      <c r="C24" s="81">
        <v>4</v>
      </c>
      <c r="D24" s="79" t="s">
        <v>76</v>
      </c>
      <c r="E24" s="79">
        <v>132</v>
      </c>
      <c r="F24" s="92">
        <v>41.7</v>
      </c>
      <c r="G24" s="93" t="s">
        <v>65</v>
      </c>
      <c r="H24" s="94">
        <f t="shared" si="0"/>
        <v>29.144964</v>
      </c>
      <c r="I24" s="420" t="s">
        <v>247</v>
      </c>
      <c r="J24" s="420" t="s">
        <v>248</v>
      </c>
      <c r="K24" s="96">
        <f t="shared" si="1"/>
        <v>6.033333333267365</v>
      </c>
      <c r="L24" s="97">
        <f t="shared" si="2"/>
        <v>362</v>
      </c>
      <c r="M24" s="98" t="s">
        <v>205</v>
      </c>
      <c r="N24" s="99"/>
      <c r="O24" s="100">
        <f>IF(G24="A",$K$14,IF(G24="B",$K$15,$K$16))</f>
        <v>10</v>
      </c>
      <c r="P24" s="101">
        <f>IF(M24="P",ROUND(L24/60,2)*H24*O24*0.01,"--")</f>
        <v>17.574413292000003</v>
      </c>
      <c r="Q24" s="102" t="str">
        <f>IF(M24="RP",ROUND(L24/60,2)*H24*O24*0.01*N24/100,"--")</f>
        <v>--</v>
      </c>
      <c r="R24" s="103" t="str">
        <f>IF(M24="F",H24*O24,"--")</f>
        <v>--</v>
      </c>
      <c r="S24" s="103" t="str">
        <f>IF(AND(L24&gt;10,M24="F"),H24*O24*IF(L24&gt;180,3,ROUND((L24)/60,2)),"--")</f>
        <v>--</v>
      </c>
      <c r="T24" s="104" t="str">
        <f>IF(AND(M24="F",L24&gt;180),(ROUND(L24/60,2)-3)*H24*O24*0.1,"--")</f>
        <v>--</v>
      </c>
      <c r="U24" s="105" t="str">
        <f>IF(M24="R",H24*O24*N24/100,"--")</f>
        <v>--</v>
      </c>
      <c r="V24" s="105" t="str">
        <f>IF(AND(L24&gt;10,M24="R"),O24*H24*N24/100*IF(L24&gt;180,3,ROUND((L24)/60,2)),"--")</f>
        <v>--</v>
      </c>
      <c r="W24" s="106" t="str">
        <f>IF(AND(M24="R",L24&gt;180),(ROUND(L24/60,2)-3)*H24*O24*0.1*N24/100,"--")</f>
        <v>--</v>
      </c>
      <c r="X24" s="107" t="str">
        <f>IF(M24="RF",ROUND(L24/60,2)*H24*O24*0.1,"--")</f>
        <v>--</v>
      </c>
      <c r="Y24" s="108" t="str">
        <f>IF(M24="RR",ROUND(L24/60,2)*H24*O24*0.1*N24/100,"--")</f>
        <v>--</v>
      </c>
      <c r="Z24" s="109" t="s">
        <v>203</v>
      </c>
      <c r="AA24" s="110">
        <f>IF(D24="","",SUM(P24:Y24)*IF(Z24="SI",1,2))</f>
        <v>17.574413292000003</v>
      </c>
      <c r="AB24" s="111"/>
      <c r="AC24" s="1">
        <v>190400</v>
      </c>
    </row>
    <row r="25" spans="2:29" s="1" customFormat="1" ht="16.5" customHeight="1">
      <c r="B25" s="13"/>
      <c r="C25" s="81">
        <v>5</v>
      </c>
      <c r="D25" s="79" t="s">
        <v>79</v>
      </c>
      <c r="E25" s="79">
        <v>132</v>
      </c>
      <c r="F25" s="92">
        <v>30</v>
      </c>
      <c r="G25" s="93" t="s">
        <v>65</v>
      </c>
      <c r="H25" s="94">
        <f t="shared" si="0"/>
        <v>20.967599999999997</v>
      </c>
      <c r="I25" s="420" t="s">
        <v>251</v>
      </c>
      <c r="J25" s="420" t="s">
        <v>252</v>
      </c>
      <c r="K25" s="96">
        <f t="shared" si="1"/>
        <v>5.183333333465271</v>
      </c>
      <c r="L25" s="97">
        <f t="shared" si="2"/>
        <v>311</v>
      </c>
      <c r="M25" s="98" t="s">
        <v>205</v>
      </c>
      <c r="N25" s="99"/>
      <c r="O25" s="100">
        <f>IF(G25="A",$K$14,IF(G25="B",$K$15,$K$16))</f>
        <v>10</v>
      </c>
      <c r="P25" s="101">
        <f>IF(M25="P",ROUND(L25/60,2)*H25*O25*0.01,"--")</f>
        <v>10.861216799999998</v>
      </c>
      <c r="Q25" s="102" t="str">
        <f>IF(M25="RP",ROUND(L25/60,2)*H25*O25*0.01*N25/100,"--")</f>
        <v>--</v>
      </c>
      <c r="R25" s="103" t="str">
        <f>IF(M25="F",H25*O25,"--")</f>
        <v>--</v>
      </c>
      <c r="S25" s="103" t="str">
        <f>IF(AND(L25&gt;10,M25="F"),H25*O25*IF(L25&gt;180,3,ROUND((L25)/60,2)),"--")</f>
        <v>--</v>
      </c>
      <c r="T25" s="104" t="str">
        <f>IF(AND(M25="F",L25&gt;180),(ROUND(L25/60,2)-3)*H25*O25*0.1,"--")</f>
        <v>--</v>
      </c>
      <c r="U25" s="105" t="str">
        <f>IF(M25="R",H25*O25*N25/100,"--")</f>
        <v>--</v>
      </c>
      <c r="V25" s="105" t="str">
        <f>IF(AND(L25&gt;10,M25="R"),O25*H25*N25/100*IF(L25&gt;180,3,ROUND((L25)/60,2)),"--")</f>
        <v>--</v>
      </c>
      <c r="W25" s="106" t="str">
        <f>IF(AND(M25="R",L25&gt;180),(ROUND(L25/60,2)-3)*H25*O25*0.1*N25/100,"--")</f>
        <v>--</v>
      </c>
      <c r="X25" s="107" t="str">
        <f>IF(M25="RF",ROUND(L25/60,2)*H25*O25*0.1,"--")</f>
        <v>--</v>
      </c>
      <c r="Y25" s="108" t="str">
        <f>IF(M25="RR",ROUND(L25/60,2)*H25*O25*0.1*N25/100,"--")</f>
        <v>--</v>
      </c>
      <c r="Z25" s="109" t="s">
        <v>203</v>
      </c>
      <c r="AA25" s="110">
        <f>IF(D25="","",SUM(P25:Y25)*IF(Z25="SI",1,2))</f>
        <v>10.861216799999998</v>
      </c>
      <c r="AB25" s="111"/>
      <c r="AC25" s="1">
        <v>190401</v>
      </c>
    </row>
    <row r="26" spans="2:29" s="1" customFormat="1" ht="16.5" customHeight="1">
      <c r="B26" s="13"/>
      <c r="C26" s="81">
        <v>8</v>
      </c>
      <c r="D26" s="79" t="s">
        <v>76</v>
      </c>
      <c r="E26" s="79">
        <v>132</v>
      </c>
      <c r="F26" s="92">
        <v>41.7</v>
      </c>
      <c r="G26" s="93" t="s">
        <v>65</v>
      </c>
      <c r="H26" s="94">
        <f t="shared" si="0"/>
        <v>29.144964</v>
      </c>
      <c r="I26" s="420" t="s">
        <v>261</v>
      </c>
      <c r="J26" s="420" t="s">
        <v>262</v>
      </c>
      <c r="K26" s="96">
        <f t="shared" si="1"/>
        <v>6.2333333333954215</v>
      </c>
      <c r="L26" s="97">
        <f t="shared" si="2"/>
        <v>374</v>
      </c>
      <c r="M26" s="95" t="s">
        <v>205</v>
      </c>
      <c r="N26" s="99"/>
      <c r="O26" s="100">
        <f aca="true" t="shared" si="3" ref="O26:O35">IF(G26="A",$K$14,IF(G26="B",$K$15,$K$16))</f>
        <v>10</v>
      </c>
      <c r="P26" s="101">
        <f aca="true" t="shared" si="4" ref="P26:P35">IF(M26="P",ROUND(L26/60,2)*H26*O26*0.01,"--")</f>
        <v>18.157312572000002</v>
      </c>
      <c r="Q26" s="102" t="str">
        <f aca="true" t="shared" si="5" ref="Q26:Q35">IF(M26="RP",ROUND(L26/60,2)*H26*O26*0.01*N26/100,"--")</f>
        <v>--</v>
      </c>
      <c r="R26" s="103" t="str">
        <f aca="true" t="shared" si="6" ref="R26:R35">IF(M26="F",H26*O26,"--")</f>
        <v>--</v>
      </c>
      <c r="S26" s="103" t="str">
        <f aca="true" t="shared" si="7" ref="S26:S35">IF(AND(L26&gt;10,M26="F"),H26*O26*IF(L26&gt;180,3,ROUND((L26)/60,2)),"--")</f>
        <v>--</v>
      </c>
      <c r="T26" s="104" t="str">
        <f aca="true" t="shared" si="8" ref="T26:T35">IF(AND(M26="F",L26&gt;180),(ROUND(L26/60,2)-3)*H26*O26*0.1,"--")</f>
        <v>--</v>
      </c>
      <c r="U26" s="105" t="str">
        <f aca="true" t="shared" si="9" ref="U26:U35">IF(M26="R",H26*O26*N26/100,"--")</f>
        <v>--</v>
      </c>
      <c r="V26" s="105" t="str">
        <f aca="true" t="shared" si="10" ref="V26:V35">IF(AND(L26&gt;10,M26="R"),O26*H26*N26/100*IF(L26&gt;180,3,ROUND((L26)/60,2)),"--")</f>
        <v>--</v>
      </c>
      <c r="W26" s="106" t="str">
        <f aca="true" t="shared" si="11" ref="W26:W35">IF(AND(M26="R",L26&gt;180),(ROUND(L26/60,2)-3)*H26*O26*0.1*N26/100,"--")</f>
        <v>--</v>
      </c>
      <c r="X26" s="107" t="str">
        <f aca="true" t="shared" si="12" ref="X26:X35">IF(M26="RF",ROUND(L26/60,2)*H26*O26*0.1,"--")</f>
        <v>--</v>
      </c>
      <c r="Y26" s="108" t="str">
        <f aca="true" t="shared" si="13" ref="Y26:Y35">IF(M26="RR",ROUND(L26/60,2)*H26*O26*0.1*N26/100,"--")</f>
        <v>--</v>
      </c>
      <c r="Z26" s="109" t="s">
        <v>203</v>
      </c>
      <c r="AA26" s="110">
        <f aca="true" t="shared" si="14" ref="AA26:AA35">IF(D26="","",SUM(P26:Y26)*IF(Z26="SI",1,2))</f>
        <v>18.157312572000002</v>
      </c>
      <c r="AB26" s="111"/>
      <c r="AC26" s="1">
        <v>190404</v>
      </c>
    </row>
    <row r="27" spans="2:29" s="1" customFormat="1" ht="16.5" customHeight="1">
      <c r="B27" s="13"/>
      <c r="C27" s="81">
        <v>9</v>
      </c>
      <c r="D27" s="79" t="s">
        <v>79</v>
      </c>
      <c r="E27" s="79">
        <v>132</v>
      </c>
      <c r="F27" s="92">
        <v>30</v>
      </c>
      <c r="G27" s="93" t="s">
        <v>65</v>
      </c>
      <c r="H27" s="94">
        <f t="shared" si="0"/>
        <v>20.967599999999997</v>
      </c>
      <c r="I27" s="420" t="s">
        <v>263</v>
      </c>
      <c r="J27" s="420" t="s">
        <v>264</v>
      </c>
      <c r="K27" s="96">
        <f t="shared" si="1"/>
        <v>5.366666666697711</v>
      </c>
      <c r="L27" s="97">
        <f t="shared" si="2"/>
        <v>322</v>
      </c>
      <c r="M27" s="95" t="s">
        <v>205</v>
      </c>
      <c r="N27" s="99"/>
      <c r="O27" s="100">
        <f t="shared" si="3"/>
        <v>10</v>
      </c>
      <c r="P27" s="101">
        <f t="shared" si="4"/>
        <v>11.2596012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203</v>
      </c>
      <c r="AA27" s="110">
        <f t="shared" si="14"/>
        <v>11.2596012</v>
      </c>
      <c r="AB27" s="111"/>
      <c r="AC27" s="1">
        <v>190405</v>
      </c>
    </row>
    <row r="28" spans="2:29" s="1" customFormat="1" ht="16.5" customHeight="1">
      <c r="B28" s="13"/>
      <c r="C28" s="81">
        <v>10</v>
      </c>
      <c r="D28" s="79" t="s">
        <v>76</v>
      </c>
      <c r="E28" s="79">
        <v>132</v>
      </c>
      <c r="F28" s="92">
        <v>41.7</v>
      </c>
      <c r="G28" s="93" t="s">
        <v>65</v>
      </c>
      <c r="H28" s="94">
        <f t="shared" si="0"/>
        <v>29.144964</v>
      </c>
      <c r="I28" s="420" t="s">
        <v>269</v>
      </c>
      <c r="J28" s="420" t="s">
        <v>270</v>
      </c>
      <c r="K28" s="96">
        <f t="shared" si="1"/>
        <v>6.633333333302289</v>
      </c>
      <c r="L28" s="97">
        <f t="shared" si="2"/>
        <v>398</v>
      </c>
      <c r="M28" s="95" t="s">
        <v>205</v>
      </c>
      <c r="N28" s="99"/>
      <c r="O28" s="100">
        <f t="shared" si="3"/>
        <v>10</v>
      </c>
      <c r="P28" s="101">
        <f t="shared" si="4"/>
        <v>19.323111132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203</v>
      </c>
      <c r="AA28" s="110">
        <f t="shared" si="14"/>
        <v>19.323111132</v>
      </c>
      <c r="AB28" s="111"/>
      <c r="AC28" s="1">
        <v>190407</v>
      </c>
    </row>
    <row r="29" spans="2:29" s="1" customFormat="1" ht="16.5" customHeight="1">
      <c r="B29" s="13"/>
      <c r="C29" s="81">
        <v>11</v>
      </c>
      <c r="D29" s="79" t="s">
        <v>79</v>
      </c>
      <c r="E29" s="79">
        <v>132</v>
      </c>
      <c r="F29" s="92">
        <v>30</v>
      </c>
      <c r="G29" s="93" t="s">
        <v>65</v>
      </c>
      <c r="H29" s="94">
        <f t="shared" si="0"/>
        <v>20.967599999999997</v>
      </c>
      <c r="I29" s="420" t="s">
        <v>280</v>
      </c>
      <c r="J29" s="420" t="s">
        <v>281</v>
      </c>
      <c r="K29" s="96">
        <f t="shared" si="1"/>
        <v>5.116666666755918</v>
      </c>
      <c r="L29" s="97">
        <f t="shared" si="2"/>
        <v>307</v>
      </c>
      <c r="M29" s="95" t="s">
        <v>205</v>
      </c>
      <c r="N29" s="99"/>
      <c r="O29" s="100">
        <f t="shared" si="3"/>
        <v>10</v>
      </c>
      <c r="P29" s="101">
        <f t="shared" si="4"/>
        <v>10.7354112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203</v>
      </c>
      <c r="AA29" s="110">
        <f t="shared" si="14"/>
        <v>10.7354112</v>
      </c>
      <c r="AB29" s="111"/>
      <c r="AC29" s="1">
        <v>190411</v>
      </c>
    </row>
    <row r="30" spans="2:29" s="1" customFormat="1" ht="16.5" customHeight="1">
      <c r="B30" s="13"/>
      <c r="C30" s="81">
        <v>12</v>
      </c>
      <c r="D30" s="79" t="s">
        <v>206</v>
      </c>
      <c r="E30" s="79">
        <v>66</v>
      </c>
      <c r="F30" s="92">
        <v>46.8</v>
      </c>
      <c r="G30" s="93" t="s">
        <v>65</v>
      </c>
      <c r="H30" s="94">
        <f t="shared" si="0"/>
        <v>32.709455999999996</v>
      </c>
      <c r="I30" s="420" t="s">
        <v>286</v>
      </c>
      <c r="J30" s="420" t="s">
        <v>287</v>
      </c>
      <c r="K30" s="96">
        <f t="shared" si="1"/>
        <v>2.3999999999650754</v>
      </c>
      <c r="L30" s="97">
        <f t="shared" si="2"/>
        <v>144</v>
      </c>
      <c r="M30" s="95" t="s">
        <v>202</v>
      </c>
      <c r="N30" s="99"/>
      <c r="O30" s="100">
        <f t="shared" si="3"/>
        <v>10</v>
      </c>
      <c r="P30" s="101" t="str">
        <f t="shared" si="4"/>
        <v>--</v>
      </c>
      <c r="Q30" s="102" t="str">
        <f t="shared" si="5"/>
        <v>--</v>
      </c>
      <c r="R30" s="103">
        <f t="shared" si="6"/>
        <v>327.09455999999994</v>
      </c>
      <c r="S30" s="103">
        <f t="shared" si="7"/>
        <v>785.0269439999998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203</v>
      </c>
      <c r="AA30" s="110">
        <f t="shared" si="14"/>
        <v>1112.1215039999997</v>
      </c>
      <c r="AB30" s="111"/>
      <c r="AC30" s="1">
        <v>190413</v>
      </c>
    </row>
    <row r="31" spans="2:29" s="1" customFormat="1" ht="16.5" customHeight="1">
      <c r="B31" s="13"/>
      <c r="C31" s="81">
        <v>13</v>
      </c>
      <c r="D31" s="79" t="s">
        <v>73</v>
      </c>
      <c r="E31" s="79">
        <v>132</v>
      </c>
      <c r="F31" s="92">
        <v>134.8</v>
      </c>
      <c r="G31" s="93" t="s">
        <v>69</v>
      </c>
      <c r="H31" s="94">
        <f t="shared" si="0"/>
        <v>94.214416</v>
      </c>
      <c r="I31" s="420" t="s">
        <v>294</v>
      </c>
      <c r="J31" s="420" t="s">
        <v>295</v>
      </c>
      <c r="K31" s="96">
        <f t="shared" si="1"/>
        <v>4.599999999976717</v>
      </c>
      <c r="L31" s="97">
        <f t="shared" si="2"/>
        <v>276</v>
      </c>
      <c r="M31" s="95" t="s">
        <v>205</v>
      </c>
      <c r="N31" s="99"/>
      <c r="O31" s="100">
        <f t="shared" si="3"/>
        <v>150</v>
      </c>
      <c r="P31" s="101">
        <f t="shared" si="4"/>
        <v>650.0794704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203</v>
      </c>
      <c r="AA31" s="110">
        <f t="shared" si="14"/>
        <v>650.0794704</v>
      </c>
      <c r="AB31" s="111"/>
      <c r="AC31" s="1">
        <v>190418</v>
      </c>
    </row>
    <row r="32" spans="2:29" s="1" customFormat="1" ht="16.5" customHeight="1">
      <c r="B32" s="112"/>
      <c r="C32" s="81">
        <v>14</v>
      </c>
      <c r="D32" s="79" t="s">
        <v>79</v>
      </c>
      <c r="E32" s="79">
        <v>132</v>
      </c>
      <c r="F32" s="92">
        <v>30</v>
      </c>
      <c r="G32" s="93" t="s">
        <v>65</v>
      </c>
      <c r="H32" s="94">
        <f t="shared" si="0"/>
        <v>20.967599999999997</v>
      </c>
      <c r="I32" s="420" t="s">
        <v>301</v>
      </c>
      <c r="J32" s="420" t="s">
        <v>302</v>
      </c>
      <c r="K32" s="96">
        <f t="shared" si="1"/>
        <v>6.149999999965075</v>
      </c>
      <c r="L32" s="97">
        <f t="shared" si="2"/>
        <v>369</v>
      </c>
      <c r="M32" s="95" t="s">
        <v>205</v>
      </c>
      <c r="N32" s="99"/>
      <c r="O32" s="100">
        <f t="shared" si="3"/>
        <v>10</v>
      </c>
      <c r="P32" s="101">
        <f t="shared" si="4"/>
        <v>12.895074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203</v>
      </c>
      <c r="AA32" s="110">
        <f t="shared" si="14"/>
        <v>12.895074</v>
      </c>
      <c r="AB32" s="111"/>
      <c r="AC32" s="1">
        <v>190421</v>
      </c>
    </row>
    <row r="33" spans="2:29" s="1" customFormat="1" ht="16.5" customHeight="1">
      <c r="B33" s="112"/>
      <c r="C33" s="81">
        <v>15</v>
      </c>
      <c r="D33" s="79" t="s">
        <v>206</v>
      </c>
      <c r="E33" s="79">
        <v>66</v>
      </c>
      <c r="F33" s="92">
        <v>46.8</v>
      </c>
      <c r="G33" s="93" t="s">
        <v>65</v>
      </c>
      <c r="H33" s="94">
        <f t="shared" si="0"/>
        <v>32.709455999999996</v>
      </c>
      <c r="I33" s="420" t="s">
        <v>303</v>
      </c>
      <c r="J33" s="420" t="s">
        <v>304</v>
      </c>
      <c r="K33" s="96">
        <f t="shared" si="1"/>
        <v>1.0666666666511446</v>
      </c>
      <c r="L33" s="97">
        <f t="shared" si="2"/>
        <v>64</v>
      </c>
      <c r="M33" s="95" t="s">
        <v>205</v>
      </c>
      <c r="N33" s="99"/>
      <c r="O33" s="100">
        <f t="shared" si="3"/>
        <v>10</v>
      </c>
      <c r="P33" s="101">
        <f t="shared" si="4"/>
        <v>3.499911792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203</v>
      </c>
      <c r="AA33" s="110">
        <f t="shared" si="14"/>
        <v>3.499911792</v>
      </c>
      <c r="AB33" s="111"/>
      <c r="AC33" s="1">
        <v>190422</v>
      </c>
    </row>
    <row r="34" spans="2:29" s="1" customFormat="1" ht="16.5" customHeight="1">
      <c r="B34" s="112"/>
      <c r="C34" s="81">
        <v>16</v>
      </c>
      <c r="D34" s="79" t="s">
        <v>71</v>
      </c>
      <c r="E34" s="79">
        <v>132</v>
      </c>
      <c r="F34" s="92">
        <v>70.8</v>
      </c>
      <c r="G34" s="93" t="s">
        <v>66</v>
      </c>
      <c r="H34" s="94">
        <f t="shared" si="0"/>
        <v>49.483535999999994</v>
      </c>
      <c r="I34" s="420" t="s">
        <v>307</v>
      </c>
      <c r="J34" s="420" t="s">
        <v>308</v>
      </c>
      <c r="K34" s="96">
        <f t="shared" si="1"/>
        <v>5.750000000058208</v>
      </c>
      <c r="L34" s="97">
        <f t="shared" si="2"/>
        <v>345</v>
      </c>
      <c r="M34" s="95" t="s">
        <v>202</v>
      </c>
      <c r="N34" s="99"/>
      <c r="O34" s="100">
        <f t="shared" si="3"/>
        <v>50</v>
      </c>
      <c r="P34" s="101" t="str">
        <f t="shared" si="4"/>
        <v>--</v>
      </c>
      <c r="Q34" s="102" t="str">
        <f t="shared" si="5"/>
        <v>--</v>
      </c>
      <c r="R34" s="103">
        <f t="shared" si="6"/>
        <v>2474.1767999999997</v>
      </c>
      <c r="S34" s="103">
        <f t="shared" si="7"/>
        <v>7422.5304</v>
      </c>
      <c r="T34" s="104">
        <f t="shared" si="8"/>
        <v>680.3986199999999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203</v>
      </c>
      <c r="AA34" s="110">
        <f t="shared" si="14"/>
        <v>10577.105819999999</v>
      </c>
      <c r="AB34" s="111"/>
      <c r="AC34" s="1">
        <v>190423</v>
      </c>
    </row>
    <row r="35" spans="2:29" s="1" customFormat="1" ht="16.5" customHeight="1">
      <c r="B35" s="112"/>
      <c r="C35" s="81">
        <v>17</v>
      </c>
      <c r="D35" s="79" t="s">
        <v>186</v>
      </c>
      <c r="E35" s="79">
        <v>132</v>
      </c>
      <c r="F35" s="92">
        <v>29.8</v>
      </c>
      <c r="G35" s="93" t="s">
        <v>65</v>
      </c>
      <c r="H35" s="94">
        <f t="shared" si="0"/>
        <v>20.827816</v>
      </c>
      <c r="I35" s="420" t="s">
        <v>312</v>
      </c>
      <c r="J35" s="420" t="s">
        <v>313</v>
      </c>
      <c r="K35" s="96">
        <f t="shared" si="1"/>
        <v>5.499999999941792</v>
      </c>
      <c r="L35" s="97">
        <f t="shared" si="2"/>
        <v>330</v>
      </c>
      <c r="M35" s="95" t="s">
        <v>205</v>
      </c>
      <c r="N35" s="99"/>
      <c r="O35" s="100">
        <f t="shared" si="3"/>
        <v>10</v>
      </c>
      <c r="P35" s="101">
        <f t="shared" si="4"/>
        <v>11.455298800000001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203</v>
      </c>
      <c r="AA35" s="110">
        <f t="shared" si="14"/>
        <v>11.455298800000001</v>
      </c>
      <c r="AB35" s="111"/>
      <c r="AC35" s="1">
        <v>190425</v>
      </c>
    </row>
    <row r="36" spans="2:28" s="1" customFormat="1" ht="16.5" customHeight="1" thickBot="1">
      <c r="B36" s="13"/>
      <c r="C36" s="113"/>
      <c r="D36" s="344"/>
      <c r="E36" s="345"/>
      <c r="F36" s="346"/>
      <c r="G36" s="346"/>
      <c r="H36" s="115"/>
      <c r="I36" s="422"/>
      <c r="J36" s="422"/>
      <c r="K36" s="114"/>
      <c r="L36" s="114"/>
      <c r="M36" s="346"/>
      <c r="N36" s="347"/>
      <c r="O36" s="348"/>
      <c r="P36" s="349"/>
      <c r="Q36" s="350"/>
      <c r="R36" s="351"/>
      <c r="S36" s="352"/>
      <c r="T36" s="352"/>
      <c r="U36" s="353"/>
      <c r="V36" s="353"/>
      <c r="W36" s="353"/>
      <c r="X36" s="354"/>
      <c r="Y36" s="355"/>
      <c r="Z36" s="356"/>
      <c r="AA36" s="116"/>
      <c r="AB36" s="111"/>
    </row>
    <row r="37" spans="2:28" s="1" customFormat="1" ht="16.5" customHeight="1" thickBot="1" thickTop="1">
      <c r="B37" s="13"/>
      <c r="C37" s="117" t="s">
        <v>182</v>
      </c>
      <c r="D37" s="118" t="s">
        <v>490</v>
      </c>
      <c r="E37" s="119"/>
      <c r="F37" s="120"/>
      <c r="G37" s="120"/>
      <c r="H37" s="121"/>
      <c r="I37" s="121"/>
      <c r="J37" s="121"/>
      <c r="K37" s="121"/>
      <c r="L37" s="121"/>
      <c r="M37" s="121"/>
      <c r="N37" s="122"/>
      <c r="O37" s="122"/>
      <c r="P37" s="123">
        <f aca="true" t="shared" si="15" ref="P37:Y37">SUM(P19:P36)</f>
        <v>767.1047481160001</v>
      </c>
      <c r="Q37" s="124">
        <f t="shared" si="15"/>
        <v>0</v>
      </c>
      <c r="R37" s="125">
        <f t="shared" si="15"/>
        <v>4918.998959999999</v>
      </c>
      <c r="S37" s="125">
        <f t="shared" si="15"/>
        <v>8207.557343999999</v>
      </c>
      <c r="T37" s="125">
        <f t="shared" si="15"/>
        <v>680.3986199999999</v>
      </c>
      <c r="U37" s="126">
        <f t="shared" si="15"/>
        <v>0</v>
      </c>
      <c r="V37" s="126">
        <f t="shared" si="15"/>
        <v>0</v>
      </c>
      <c r="W37" s="126">
        <f t="shared" si="15"/>
        <v>0</v>
      </c>
      <c r="X37" s="127">
        <f t="shared" si="15"/>
        <v>0</v>
      </c>
      <c r="Y37" s="128">
        <f t="shared" si="15"/>
        <v>0</v>
      </c>
      <c r="Z37" s="129"/>
      <c r="AA37" s="130">
        <f>ROUND(SUM(AA19:AA36),2)</f>
        <v>14574.06</v>
      </c>
      <c r="AB37" s="131"/>
    </row>
    <row r="38" spans="2:28" s="132" customFormat="1" ht="9.75" thickTop="1">
      <c r="B38" s="133"/>
      <c r="C38" s="134"/>
      <c r="D38" s="135" t="s">
        <v>491</v>
      </c>
      <c r="E38" s="136"/>
      <c r="F38" s="137"/>
      <c r="G38" s="137"/>
      <c r="H38" s="138"/>
      <c r="I38" s="138"/>
      <c r="J38" s="138"/>
      <c r="K38" s="138"/>
      <c r="L38" s="138"/>
      <c r="M38" s="138"/>
      <c r="N38" s="139"/>
      <c r="O38" s="139"/>
      <c r="P38" s="140"/>
      <c r="Q38" s="140"/>
      <c r="R38" s="141"/>
      <c r="S38" s="141"/>
      <c r="T38" s="142"/>
      <c r="U38" s="142"/>
      <c r="V38" s="142"/>
      <c r="W38" s="142"/>
      <c r="X38" s="142"/>
      <c r="Y38" s="142"/>
      <c r="Z38" s="142"/>
      <c r="AA38" s="143"/>
      <c r="AB38" s="144"/>
    </row>
    <row r="39" spans="2:28" s="1" customFormat="1" ht="16.5" customHeight="1" thickBot="1"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7"/>
    </row>
    <row r="40" spans="2:28" ht="13.5" thickTop="1">
      <c r="B40" s="148"/>
      <c r="AB40" s="148"/>
    </row>
    <row r="85" ht="12.75">
      <c r="B85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89"/>
  <sheetViews>
    <sheetView zoomScale="75" zoomScaleNormal="75" workbookViewId="0" topLeftCell="C13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5"/>
    </row>
    <row r="2" spans="2:28" s="3" customFormat="1" ht="26.25">
      <c r="B2" s="16" t="str">
        <f>'TOT-0802'!B2</f>
        <v>ANEXO III al Memorándum D.T.E.E. N°  384/2010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130</v>
      </c>
      <c r="B4" s="18"/>
    </row>
    <row r="5" spans="1:2" s="9" customFormat="1" ht="11.25">
      <c r="A5" s="18" t="s">
        <v>131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132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133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+'TOT-0802'!B14</f>
        <v>Desde el 01 al 29 de febrero de 2008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134</v>
      </c>
      <c r="E14" s="36">
        <v>73.142</v>
      </c>
      <c r="F14" s="37"/>
      <c r="G14" s="38"/>
      <c r="H14" s="34"/>
      <c r="I14" s="34"/>
      <c r="J14" s="39" t="s">
        <v>135</v>
      </c>
      <c r="K14" s="40">
        <f>150*'TOT-0802'!B13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136</v>
      </c>
      <c r="E15" s="36">
        <v>69.892</v>
      </c>
      <c r="F15" s="42"/>
      <c r="G15" s="43"/>
      <c r="H15" s="7"/>
      <c r="I15" s="44"/>
      <c r="J15" s="39" t="s">
        <v>137</v>
      </c>
      <c r="K15" s="40">
        <f>50*'TOT-0802'!B13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138</v>
      </c>
      <c r="E16" s="36">
        <v>69.892</v>
      </c>
      <c r="F16" s="42"/>
      <c r="G16" s="43"/>
      <c r="H16" s="7"/>
      <c r="I16" s="7"/>
      <c r="J16" s="39" t="s">
        <v>139</v>
      </c>
      <c r="K16" s="40">
        <f>10*'TOT-0802'!B13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140</v>
      </c>
      <c r="D18" s="49" t="s">
        <v>63</v>
      </c>
      <c r="E18" s="50" t="s">
        <v>141</v>
      </c>
      <c r="F18" s="50" t="s">
        <v>142</v>
      </c>
      <c r="G18" s="50" t="s">
        <v>64</v>
      </c>
      <c r="H18" s="51" t="s">
        <v>143</v>
      </c>
      <c r="I18" s="49" t="s">
        <v>144</v>
      </c>
      <c r="J18" s="49" t="s">
        <v>145</v>
      </c>
      <c r="K18" s="50" t="s">
        <v>146</v>
      </c>
      <c r="L18" s="50" t="s">
        <v>147</v>
      </c>
      <c r="M18" s="50" t="s">
        <v>181</v>
      </c>
      <c r="N18" s="50" t="s">
        <v>148</v>
      </c>
      <c r="O18" s="52" t="s">
        <v>149</v>
      </c>
      <c r="P18" s="53" t="s">
        <v>150</v>
      </c>
      <c r="Q18" s="54" t="s">
        <v>151</v>
      </c>
      <c r="R18" s="55" t="s">
        <v>152</v>
      </c>
      <c r="S18" s="56"/>
      <c r="T18" s="57"/>
      <c r="U18" s="58" t="s">
        <v>153</v>
      </c>
      <c r="V18" s="59"/>
      <c r="W18" s="60"/>
      <c r="X18" s="61" t="s">
        <v>154</v>
      </c>
      <c r="Y18" s="62" t="s">
        <v>155</v>
      </c>
      <c r="Z18" s="63" t="s">
        <v>156</v>
      </c>
      <c r="AA18" s="63" t="s">
        <v>157</v>
      </c>
      <c r="AB18" s="64"/>
    </row>
    <row r="19" spans="2:28" s="1" customFormat="1" ht="16.5" customHeight="1" thickTop="1">
      <c r="B19" s="13"/>
      <c r="C19" s="65"/>
      <c r="D19" s="66" t="s">
        <v>56</v>
      </c>
      <c r="E19" s="65"/>
      <c r="F19" s="65"/>
      <c r="G19" s="65"/>
      <c r="H19" s="67"/>
      <c r="I19" s="418"/>
      <c r="J19" s="419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ROUND('LI-0802'!AA37,2)</f>
        <v>14574.06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0"/>
      <c r="J20" s="421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84</v>
      </c>
      <c r="E21" s="79">
        <v>132</v>
      </c>
      <c r="F21" s="92">
        <v>3.2</v>
      </c>
      <c r="G21" s="93" t="s">
        <v>65</v>
      </c>
      <c r="H21" s="94">
        <f aca="true" t="shared" si="0" ref="H21:H39">IF(E21=220,$E$14,IF(E21=132,$E$15,$E$16))*IF(F21&gt;25,F21,25)/100</f>
        <v>17.473</v>
      </c>
      <c r="I21" s="420" t="s">
        <v>335</v>
      </c>
      <c r="J21" s="420" t="s">
        <v>336</v>
      </c>
      <c r="K21" s="96">
        <f aca="true" t="shared" si="1" ref="K21:K39">IF(D21="","",(J21-I21)*24)</f>
        <v>6.416666666627862</v>
      </c>
      <c r="L21" s="97">
        <f aca="true" t="shared" si="2" ref="L21:L39">IF(D21="","",ROUND((J21-I21)*24*60,0))</f>
        <v>385</v>
      </c>
      <c r="M21" s="98" t="s">
        <v>205</v>
      </c>
      <c r="N21" s="99"/>
      <c r="O21" s="100">
        <f>IF(G21="A",$K$14,IF(G21="B",$K$15,$K$16))</f>
        <v>10</v>
      </c>
      <c r="P21" s="101">
        <f>IF(M21="P",ROUND(L21/60,2)*H21*O21*0.01,"--")</f>
        <v>11.217666</v>
      </c>
      <c r="Q21" s="102" t="str">
        <f>IF(M21="RP",ROUND(L21/60,2)*H21*O21*0.01*N21/100,"--")</f>
        <v>--</v>
      </c>
      <c r="R21" s="103" t="str">
        <f>IF(M21="F",H21*O21,"--")</f>
        <v>--</v>
      </c>
      <c r="S21" s="103" t="str">
        <f>IF(AND(L21&gt;10,M21="F"),H21*O21*IF(L21&gt;180,3,ROUND((L21)/60,2)),"--")</f>
        <v>--</v>
      </c>
      <c r="T21" s="104" t="str">
        <f>IF(AND(M21="F",L21&gt;180),(ROUND(L21/60,2)-3)*H21*O21*0.1,"--")</f>
        <v>--</v>
      </c>
      <c r="U21" s="105" t="str">
        <f>IF(M21="R",H21*O21*N21/100,"--")</f>
        <v>--</v>
      </c>
      <c r="V21" s="105" t="str">
        <f>IF(AND(L21&gt;10,M21="R"),O21*H21*N21/100*IF(L21&gt;180,3,ROUND((L21)/60,2)),"--")</f>
        <v>--</v>
      </c>
      <c r="W21" s="106" t="str">
        <f>IF(AND(M21="R",L21&gt;180),(ROUND(L21/60,2)-3)*H21*O21*0.1*N21/100,"--")</f>
        <v>--</v>
      </c>
      <c r="X21" s="107" t="str">
        <f>IF(M21="RF",ROUND(L21/60,2)*H21*O21*0.1,"--")</f>
        <v>--</v>
      </c>
      <c r="Y21" s="108" t="str">
        <f>IF(M21="RR",ROUND(L21/60,2)*H21*O21*0.1*N21/100,"--")</f>
        <v>--</v>
      </c>
      <c r="Z21" s="109" t="s">
        <v>203</v>
      </c>
      <c r="AA21" s="110">
        <f>IF(D21="","",SUM(P21:Y21)*IF(Z21="SI",1,2))</f>
        <v>11.217666</v>
      </c>
      <c r="AB21" s="111"/>
      <c r="AC21" s="1">
        <v>190584</v>
      </c>
    </row>
    <row r="22" spans="2:29" s="1" customFormat="1" ht="16.5" customHeight="1">
      <c r="B22" s="13"/>
      <c r="C22" s="81">
        <v>22</v>
      </c>
      <c r="D22" s="79" t="s">
        <v>84</v>
      </c>
      <c r="E22" s="79">
        <v>132</v>
      </c>
      <c r="F22" s="92">
        <v>3.2</v>
      </c>
      <c r="G22" s="93" t="s">
        <v>65</v>
      </c>
      <c r="H22" s="94">
        <f t="shared" si="0"/>
        <v>17.473</v>
      </c>
      <c r="I22" s="420" t="s">
        <v>340</v>
      </c>
      <c r="J22" s="420" t="s">
        <v>341</v>
      </c>
      <c r="K22" s="96">
        <f t="shared" si="1"/>
        <v>5.9500000000116415</v>
      </c>
      <c r="L22" s="97">
        <f t="shared" si="2"/>
        <v>357</v>
      </c>
      <c r="M22" s="98" t="s">
        <v>205</v>
      </c>
      <c r="N22" s="99"/>
      <c r="O22" s="100">
        <f>IF(G22="A",$K$14,IF(G22="B",$K$15,$K$16))</f>
        <v>10</v>
      </c>
      <c r="P22" s="101">
        <f>IF(M22="P",ROUND(L22/60,2)*H22*O22*0.01,"--")</f>
        <v>10.396434999999999</v>
      </c>
      <c r="Q22" s="102" t="str">
        <f>IF(M22="RP",ROUND(L22/60,2)*H22*O22*0.01*N22/100,"--")</f>
        <v>--</v>
      </c>
      <c r="R22" s="103" t="str">
        <f>IF(M22="F",H22*O22,"--")</f>
        <v>--</v>
      </c>
      <c r="S22" s="103" t="str">
        <f>IF(AND(L22&gt;10,M22="F"),H22*O22*IF(L22&gt;180,3,ROUND((L22)/60,2)),"--")</f>
        <v>--</v>
      </c>
      <c r="T22" s="104" t="str">
        <f>IF(AND(M22="F",L22&gt;180),(ROUND(L22/60,2)-3)*H22*O22*0.1,"--")</f>
        <v>--</v>
      </c>
      <c r="U22" s="105" t="str">
        <f>IF(M22="R",H22*O22*N22/100,"--")</f>
        <v>--</v>
      </c>
      <c r="V22" s="105" t="str">
        <f>IF(AND(L22&gt;10,M22="R"),O22*H22*N22/100*IF(L22&gt;180,3,ROUND((L22)/60,2)),"--")</f>
        <v>--</v>
      </c>
      <c r="W22" s="106" t="str">
        <f>IF(AND(M22="R",L22&gt;180),(ROUND(L22/60,2)-3)*H22*O22*0.1*N22/100,"--")</f>
        <v>--</v>
      </c>
      <c r="X22" s="107" t="str">
        <f>IF(M22="RF",ROUND(L22/60,2)*H22*O22*0.1,"--")</f>
        <v>--</v>
      </c>
      <c r="Y22" s="108" t="str">
        <f>IF(M22="RR",ROUND(L22/60,2)*H22*O22*0.1*N22/100,"--")</f>
        <v>--</v>
      </c>
      <c r="Z22" s="109" t="s">
        <v>203</v>
      </c>
      <c r="AA22" s="110">
        <f>IF(D22="","",SUM(P22:Y22)*IF(Z22="SI",1,2))</f>
        <v>10.396434999999999</v>
      </c>
      <c r="AB22" s="111"/>
      <c r="AC22" s="1">
        <v>190586</v>
      </c>
    </row>
    <row r="23" spans="2:29" s="1" customFormat="1" ht="16.5" customHeight="1">
      <c r="B23" s="13"/>
      <c r="C23" s="81">
        <v>23</v>
      </c>
      <c r="D23" s="79" t="s">
        <v>185</v>
      </c>
      <c r="E23" s="79">
        <v>132</v>
      </c>
      <c r="F23" s="92">
        <v>47.7</v>
      </c>
      <c r="G23" s="93" t="s">
        <v>65</v>
      </c>
      <c r="H23" s="94">
        <f t="shared" si="0"/>
        <v>33.338484</v>
      </c>
      <c r="I23" s="420" t="s">
        <v>350</v>
      </c>
      <c r="J23" s="420" t="s">
        <v>351</v>
      </c>
      <c r="K23" s="96">
        <f t="shared" si="1"/>
        <v>6.0499999999883585</v>
      </c>
      <c r="L23" s="97">
        <f t="shared" si="2"/>
        <v>363</v>
      </c>
      <c r="M23" s="98" t="s">
        <v>205</v>
      </c>
      <c r="N23" s="99"/>
      <c r="O23" s="100">
        <f>IF(G23="A",$K$14,IF(G23="B",$K$15,$K$16))</f>
        <v>10</v>
      </c>
      <c r="P23" s="101">
        <f>IF(M23="P",ROUND(L23/60,2)*H23*O23*0.01,"--")</f>
        <v>20.169782820000002</v>
      </c>
      <c r="Q23" s="102" t="str">
        <f>IF(M23="RP",ROUND(L23/60,2)*H23*O23*0.01*N23/100,"--")</f>
        <v>--</v>
      </c>
      <c r="R23" s="103" t="str">
        <f>IF(M23="F",H23*O23,"--")</f>
        <v>--</v>
      </c>
      <c r="S23" s="103" t="str">
        <f>IF(AND(L23&gt;10,M23="F"),H23*O23*IF(L23&gt;180,3,ROUND((L23)/60,2)),"--")</f>
        <v>--</v>
      </c>
      <c r="T23" s="104" t="str">
        <f>IF(AND(M23="F",L23&gt;180),(ROUND(L23/60,2)-3)*H23*O23*0.1,"--")</f>
        <v>--</v>
      </c>
      <c r="U23" s="105" t="str">
        <f>IF(M23="R",H23*O23*N23/100,"--")</f>
        <v>--</v>
      </c>
      <c r="V23" s="105" t="str">
        <f>IF(AND(L23&gt;10,M23="R"),O23*H23*N23/100*IF(L23&gt;180,3,ROUND((L23)/60,2)),"--")</f>
        <v>--</v>
      </c>
      <c r="W23" s="106" t="str">
        <f>IF(AND(M23="R",L23&gt;180),(ROUND(L23/60,2)-3)*H23*O23*0.1*N23/100,"--")</f>
        <v>--</v>
      </c>
      <c r="X23" s="107" t="str">
        <f>IF(M23="RF",ROUND(L23/60,2)*H23*O23*0.1,"--")</f>
        <v>--</v>
      </c>
      <c r="Y23" s="108" t="str">
        <f>IF(M23="RR",ROUND(L23/60,2)*H23*O23*0.1*N23/100,"--")</f>
        <v>--</v>
      </c>
      <c r="Z23" s="109" t="s">
        <v>203</v>
      </c>
      <c r="AA23" s="110">
        <f>IF(D23="","",SUM(P23:Y23)*IF(Z23="SI",1,2))</f>
        <v>20.169782820000002</v>
      </c>
      <c r="AB23" s="111"/>
      <c r="AC23" s="1">
        <v>190589</v>
      </c>
    </row>
    <row r="24" spans="2:29" s="1" customFormat="1" ht="16.5" customHeight="1">
      <c r="B24" s="13"/>
      <c r="C24" s="81">
        <v>24</v>
      </c>
      <c r="D24" s="79" t="s">
        <v>83</v>
      </c>
      <c r="E24" s="79">
        <v>66</v>
      </c>
      <c r="F24" s="92">
        <v>53.1</v>
      </c>
      <c r="G24" s="93" t="s">
        <v>65</v>
      </c>
      <c r="H24" s="94">
        <f t="shared" si="0"/>
        <v>37.112652</v>
      </c>
      <c r="I24" s="420" t="s">
        <v>360</v>
      </c>
      <c r="J24" s="420" t="s">
        <v>361</v>
      </c>
      <c r="K24" s="96">
        <f t="shared" si="1"/>
        <v>5.850000000034925</v>
      </c>
      <c r="L24" s="97">
        <f t="shared" si="2"/>
        <v>351</v>
      </c>
      <c r="M24" s="98" t="s">
        <v>205</v>
      </c>
      <c r="N24" s="99"/>
      <c r="O24" s="100">
        <f>IF(G24="A",$K$14,IF(G24="B",$K$15,$K$16))</f>
        <v>10</v>
      </c>
      <c r="P24" s="101">
        <f>IF(M24="P",ROUND(L24/60,2)*H24*O24*0.01,"--")</f>
        <v>21.710901419999995</v>
      </c>
      <c r="Q24" s="102" t="str">
        <f>IF(M24="RP",ROUND(L24/60,2)*H24*O24*0.01*N24/100,"--")</f>
        <v>--</v>
      </c>
      <c r="R24" s="103" t="str">
        <f>IF(M24="F",H24*O24,"--")</f>
        <v>--</v>
      </c>
      <c r="S24" s="103" t="str">
        <f>IF(AND(L24&gt;10,M24="F"),H24*O24*IF(L24&gt;180,3,ROUND((L24)/60,2)),"--")</f>
        <v>--</v>
      </c>
      <c r="T24" s="104" t="str">
        <f>IF(AND(M24="F",L24&gt;180),(ROUND(L24/60,2)-3)*H24*O24*0.1,"--")</f>
        <v>--</v>
      </c>
      <c r="U24" s="105" t="str">
        <f>IF(M24="R",H24*O24*N24/100,"--")</f>
        <v>--</v>
      </c>
      <c r="V24" s="105" t="str">
        <f>IF(AND(L24&gt;10,M24="R"),O24*H24*N24/100*IF(L24&gt;180,3,ROUND((L24)/60,2)),"--")</f>
        <v>--</v>
      </c>
      <c r="W24" s="106" t="str">
        <f>IF(AND(M24="R",L24&gt;180),(ROUND(L24/60,2)-3)*H24*O24*0.1*N24/100,"--")</f>
        <v>--</v>
      </c>
      <c r="X24" s="107" t="str">
        <f>IF(M24="RF",ROUND(L24/60,2)*H24*O24*0.1,"--")</f>
        <v>--</v>
      </c>
      <c r="Y24" s="108" t="str">
        <f>IF(M24="RR",ROUND(L24/60,2)*H24*O24*0.1*N24/100,"--")</f>
        <v>--</v>
      </c>
      <c r="Z24" s="109" t="s">
        <v>203</v>
      </c>
      <c r="AA24" s="110">
        <f>IF(D24="","",SUM(P24:Y24)*IF(Z24="SI",1,2))</f>
        <v>21.710901419999995</v>
      </c>
      <c r="AB24" s="111"/>
      <c r="AC24" s="1">
        <v>190592</v>
      </c>
    </row>
    <row r="25" spans="2:29" s="1" customFormat="1" ht="16.5" customHeight="1">
      <c r="B25" s="13"/>
      <c r="C25" s="81">
        <v>25</v>
      </c>
      <c r="D25" s="79" t="s">
        <v>84</v>
      </c>
      <c r="E25" s="79">
        <v>132</v>
      </c>
      <c r="F25" s="92">
        <v>3.2</v>
      </c>
      <c r="G25" s="93" t="s">
        <v>65</v>
      </c>
      <c r="H25" s="94">
        <f t="shared" si="0"/>
        <v>17.473</v>
      </c>
      <c r="I25" s="420" t="s">
        <v>364</v>
      </c>
      <c r="J25" s="420" t="s">
        <v>365</v>
      </c>
      <c r="K25" s="96">
        <f t="shared" si="1"/>
        <v>5.466666666674428</v>
      </c>
      <c r="L25" s="97">
        <f t="shared" si="2"/>
        <v>328</v>
      </c>
      <c r="M25" s="98" t="s">
        <v>205</v>
      </c>
      <c r="N25" s="99"/>
      <c r="O25" s="100">
        <f>IF(G25="A",$K$14,IF(G25="B",$K$15,$K$16))</f>
        <v>10</v>
      </c>
      <c r="P25" s="101">
        <f>IF(M25="P",ROUND(L25/60,2)*H25*O25*0.01,"--")</f>
        <v>9.557731</v>
      </c>
      <c r="Q25" s="102" t="str">
        <f>IF(M25="RP",ROUND(L25/60,2)*H25*O25*0.01*N25/100,"--")</f>
        <v>--</v>
      </c>
      <c r="R25" s="103" t="str">
        <f>IF(M25="F",H25*O25,"--")</f>
        <v>--</v>
      </c>
      <c r="S25" s="103" t="str">
        <f>IF(AND(L25&gt;10,M25="F"),H25*O25*IF(L25&gt;180,3,ROUND((L25)/60,2)),"--")</f>
        <v>--</v>
      </c>
      <c r="T25" s="104" t="str">
        <f>IF(AND(M25="F",L25&gt;180),(ROUND(L25/60,2)-3)*H25*O25*0.1,"--")</f>
        <v>--</v>
      </c>
      <c r="U25" s="105" t="str">
        <f>IF(M25="R",H25*O25*N25/100,"--")</f>
        <v>--</v>
      </c>
      <c r="V25" s="105" t="str">
        <f>IF(AND(L25&gt;10,M25="R"),O25*H25*N25/100*IF(L25&gt;180,3,ROUND((L25)/60,2)),"--")</f>
        <v>--</v>
      </c>
      <c r="W25" s="106" t="str">
        <f>IF(AND(M25="R",L25&gt;180),(ROUND(L25/60,2)-3)*H25*O25*0.1*N25/100,"--")</f>
        <v>--</v>
      </c>
      <c r="X25" s="107" t="str">
        <f>IF(M25="RF",ROUND(L25/60,2)*H25*O25*0.1,"--")</f>
        <v>--</v>
      </c>
      <c r="Y25" s="108" t="str">
        <f>IF(M25="RR",ROUND(L25/60,2)*H25*O25*0.1*N25/100,"--")</f>
        <v>--</v>
      </c>
      <c r="Z25" s="109" t="s">
        <v>203</v>
      </c>
      <c r="AA25" s="110">
        <f>IF(D25="","",SUM(P25:Y25)*IF(Z25="SI",1,2))</f>
        <v>9.557731</v>
      </c>
      <c r="AB25" s="111"/>
      <c r="AC25" s="1">
        <v>190594</v>
      </c>
    </row>
    <row r="26" spans="2:29" s="1" customFormat="1" ht="16.5" customHeight="1">
      <c r="B26" s="13"/>
      <c r="C26" s="81">
        <v>26</v>
      </c>
      <c r="D26" s="79" t="s">
        <v>207</v>
      </c>
      <c r="E26" s="79">
        <v>66</v>
      </c>
      <c r="F26" s="92">
        <v>49.8</v>
      </c>
      <c r="G26" s="93" t="s">
        <v>65</v>
      </c>
      <c r="H26" s="94">
        <f t="shared" si="0"/>
        <v>34.80621599999999</v>
      </c>
      <c r="I26" s="420" t="s">
        <v>371</v>
      </c>
      <c r="J26" s="420" t="s">
        <v>372</v>
      </c>
      <c r="K26" s="96">
        <f t="shared" si="1"/>
        <v>7.68333333323244</v>
      </c>
      <c r="L26" s="97">
        <f t="shared" si="2"/>
        <v>461</v>
      </c>
      <c r="M26" s="95" t="s">
        <v>205</v>
      </c>
      <c r="N26" s="99"/>
      <c r="O26" s="100">
        <f aca="true" t="shared" si="3" ref="O26:O39">IF(G26="A",$K$14,IF(G26="B",$K$15,$K$16))</f>
        <v>10</v>
      </c>
      <c r="P26" s="101">
        <f aca="true" t="shared" si="4" ref="P26:P39">IF(M26="P",ROUND(L26/60,2)*H26*O26*0.01,"--")</f>
        <v>26.731173887999994</v>
      </c>
      <c r="Q26" s="102" t="str">
        <f aca="true" t="shared" si="5" ref="Q26:Q39">IF(M26="RP",ROUND(L26/60,2)*H26*O26*0.01*N26/100,"--")</f>
        <v>--</v>
      </c>
      <c r="R26" s="103" t="str">
        <f aca="true" t="shared" si="6" ref="R26:R39">IF(M26="F",H26*O26,"--")</f>
        <v>--</v>
      </c>
      <c r="S26" s="103" t="str">
        <f aca="true" t="shared" si="7" ref="S26:S39">IF(AND(L26&gt;10,M26="F"),H26*O26*IF(L26&gt;180,3,ROUND((L26)/60,2)),"--")</f>
        <v>--</v>
      </c>
      <c r="T26" s="104" t="str">
        <f aca="true" t="shared" si="8" ref="T26:T39">IF(AND(M26="F",L26&gt;180),(ROUND(L26/60,2)-3)*H26*O26*0.1,"--")</f>
        <v>--</v>
      </c>
      <c r="U26" s="105" t="str">
        <f aca="true" t="shared" si="9" ref="U26:U39">IF(M26="R",H26*O26*N26/100,"--")</f>
        <v>--</v>
      </c>
      <c r="V26" s="105" t="str">
        <f aca="true" t="shared" si="10" ref="V26:V39">IF(AND(L26&gt;10,M26="R"),O26*H26*N26/100*IF(L26&gt;180,3,ROUND((L26)/60,2)),"--")</f>
        <v>--</v>
      </c>
      <c r="W26" s="106" t="str">
        <f aca="true" t="shared" si="11" ref="W26:W39">IF(AND(M26="R",L26&gt;180),(ROUND(L26/60,2)-3)*H26*O26*0.1*N26/100,"--")</f>
        <v>--</v>
      </c>
      <c r="X26" s="107" t="str">
        <f aca="true" t="shared" si="12" ref="X26:X39">IF(M26="RF",ROUND(L26/60,2)*H26*O26*0.1,"--")</f>
        <v>--</v>
      </c>
      <c r="Y26" s="108" t="str">
        <f aca="true" t="shared" si="13" ref="Y26:Y39">IF(M26="RR",ROUND(L26/60,2)*H26*O26*0.1*N26/100,"--")</f>
        <v>--</v>
      </c>
      <c r="Z26" s="109" t="s">
        <v>203</v>
      </c>
      <c r="AA26" s="110">
        <f aca="true" t="shared" si="14" ref="AA26:AA39">IF(D26="","",SUM(P26:Y26)*IF(Z26="SI",1,2))</f>
        <v>26.731173887999994</v>
      </c>
      <c r="AB26" s="111"/>
      <c r="AC26" s="1">
        <v>190598</v>
      </c>
    </row>
    <row r="27" spans="2:29" s="1" customFormat="1" ht="16.5" customHeight="1">
      <c r="B27" s="13"/>
      <c r="C27" s="81">
        <v>27</v>
      </c>
      <c r="D27" s="79" t="s">
        <v>183</v>
      </c>
      <c r="E27" s="79">
        <v>132</v>
      </c>
      <c r="F27" s="92">
        <v>1.9</v>
      </c>
      <c r="G27" s="93" t="s">
        <v>65</v>
      </c>
      <c r="H27" s="94">
        <f t="shared" si="0"/>
        <v>17.473</v>
      </c>
      <c r="I27" s="420" t="s">
        <v>374</v>
      </c>
      <c r="J27" s="420" t="s">
        <v>375</v>
      </c>
      <c r="K27" s="96">
        <f t="shared" si="1"/>
        <v>6.166666666686069</v>
      </c>
      <c r="L27" s="97">
        <f t="shared" si="2"/>
        <v>370</v>
      </c>
      <c r="M27" s="95" t="s">
        <v>205</v>
      </c>
      <c r="N27" s="99"/>
      <c r="O27" s="100">
        <f t="shared" si="3"/>
        <v>10</v>
      </c>
      <c r="P27" s="101">
        <f t="shared" si="4"/>
        <v>10.780841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203</v>
      </c>
      <c r="AA27" s="110">
        <f t="shared" si="14"/>
        <v>10.780841</v>
      </c>
      <c r="AB27" s="111"/>
      <c r="AC27" s="1">
        <v>190599</v>
      </c>
    </row>
    <row r="28" spans="2:29" s="1" customFormat="1" ht="16.5" customHeight="1">
      <c r="B28" s="13"/>
      <c r="C28" s="81">
        <v>28</v>
      </c>
      <c r="D28" s="79" t="s">
        <v>67</v>
      </c>
      <c r="E28" s="79">
        <v>132</v>
      </c>
      <c r="F28" s="92">
        <v>109</v>
      </c>
      <c r="G28" s="93" t="s">
        <v>65</v>
      </c>
      <c r="H28" s="94">
        <f t="shared" si="0"/>
        <v>76.18227999999999</v>
      </c>
      <c r="I28" s="420" t="s">
        <v>377</v>
      </c>
      <c r="J28" s="420" t="s">
        <v>378</v>
      </c>
      <c r="K28" s="96">
        <f t="shared" si="1"/>
        <v>4.533333333267365</v>
      </c>
      <c r="L28" s="97">
        <f t="shared" si="2"/>
        <v>272</v>
      </c>
      <c r="M28" s="95" t="s">
        <v>205</v>
      </c>
      <c r="N28" s="99"/>
      <c r="O28" s="100">
        <f t="shared" si="3"/>
        <v>10</v>
      </c>
      <c r="P28" s="101">
        <f t="shared" si="4"/>
        <v>34.510572839999995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203</v>
      </c>
      <c r="AA28" s="110">
        <f t="shared" si="14"/>
        <v>34.510572839999995</v>
      </c>
      <c r="AB28" s="111"/>
      <c r="AC28" s="1">
        <v>190600</v>
      </c>
    </row>
    <row r="29" spans="2:29" s="1" customFormat="1" ht="16.5" customHeight="1">
      <c r="B29" s="13"/>
      <c r="C29" s="81">
        <v>29</v>
      </c>
      <c r="D29" s="79" t="s">
        <v>207</v>
      </c>
      <c r="E29" s="79">
        <v>66</v>
      </c>
      <c r="F29" s="92">
        <v>49.8</v>
      </c>
      <c r="G29" s="93" t="s">
        <v>65</v>
      </c>
      <c r="H29" s="94">
        <f t="shared" si="0"/>
        <v>34.80621599999999</v>
      </c>
      <c r="I29" s="420" t="s">
        <v>388</v>
      </c>
      <c r="J29" s="420" t="s">
        <v>389</v>
      </c>
      <c r="K29" s="96">
        <f t="shared" si="1"/>
        <v>7.666666666686069</v>
      </c>
      <c r="L29" s="97">
        <f t="shared" si="2"/>
        <v>460</v>
      </c>
      <c r="M29" s="95" t="s">
        <v>205</v>
      </c>
      <c r="N29" s="99"/>
      <c r="O29" s="100">
        <f t="shared" si="3"/>
        <v>10</v>
      </c>
      <c r="P29" s="101">
        <f t="shared" si="4"/>
        <v>26.696367671999994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203</v>
      </c>
      <c r="AA29" s="110">
        <f t="shared" si="14"/>
        <v>26.696367671999994</v>
      </c>
      <c r="AB29" s="111"/>
      <c r="AC29" s="1">
        <v>190605</v>
      </c>
    </row>
    <row r="30" spans="2:29" s="1" customFormat="1" ht="16.5" customHeight="1">
      <c r="B30" s="13"/>
      <c r="C30" s="81">
        <v>30</v>
      </c>
      <c r="D30" s="79" t="s">
        <v>183</v>
      </c>
      <c r="E30" s="79">
        <v>132</v>
      </c>
      <c r="F30" s="92">
        <v>1.9</v>
      </c>
      <c r="G30" s="93" t="s">
        <v>65</v>
      </c>
      <c r="H30" s="94">
        <f t="shared" si="0"/>
        <v>17.473</v>
      </c>
      <c r="I30" s="420" t="s">
        <v>390</v>
      </c>
      <c r="J30" s="420" t="s">
        <v>391</v>
      </c>
      <c r="K30" s="96">
        <f t="shared" si="1"/>
        <v>5.4833333333954215</v>
      </c>
      <c r="L30" s="97">
        <f t="shared" si="2"/>
        <v>329</v>
      </c>
      <c r="M30" s="95" t="s">
        <v>205</v>
      </c>
      <c r="N30" s="99"/>
      <c r="O30" s="100">
        <f t="shared" si="3"/>
        <v>10</v>
      </c>
      <c r="P30" s="101">
        <f t="shared" si="4"/>
        <v>9.575204000000001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203</v>
      </c>
      <c r="AA30" s="110">
        <f t="shared" si="14"/>
        <v>9.575204000000001</v>
      </c>
      <c r="AB30" s="111"/>
      <c r="AC30" s="1">
        <v>190606</v>
      </c>
    </row>
    <row r="31" spans="2:29" s="1" customFormat="1" ht="16.5" customHeight="1">
      <c r="B31" s="13"/>
      <c r="C31" s="81">
        <v>31</v>
      </c>
      <c r="D31" s="79" t="s">
        <v>67</v>
      </c>
      <c r="E31" s="79">
        <v>132</v>
      </c>
      <c r="F31" s="92">
        <v>109</v>
      </c>
      <c r="G31" s="93" t="s">
        <v>65</v>
      </c>
      <c r="H31" s="94">
        <f t="shared" si="0"/>
        <v>76.18227999999999</v>
      </c>
      <c r="I31" s="420" t="s">
        <v>395</v>
      </c>
      <c r="J31" s="420" t="s">
        <v>396</v>
      </c>
      <c r="K31" s="96">
        <f t="shared" si="1"/>
        <v>4.68333333323244</v>
      </c>
      <c r="L31" s="97">
        <f t="shared" si="2"/>
        <v>281</v>
      </c>
      <c r="M31" s="95" t="s">
        <v>205</v>
      </c>
      <c r="N31" s="99"/>
      <c r="O31" s="100">
        <f t="shared" si="3"/>
        <v>10</v>
      </c>
      <c r="P31" s="101">
        <f t="shared" si="4"/>
        <v>35.653307039999994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203</v>
      </c>
      <c r="AA31" s="110">
        <f t="shared" si="14"/>
        <v>35.653307039999994</v>
      </c>
      <c r="AB31" s="111"/>
      <c r="AC31" s="1">
        <v>190608</v>
      </c>
    </row>
    <row r="32" spans="2:29" s="1" customFormat="1" ht="16.5" customHeight="1">
      <c r="B32" s="13"/>
      <c r="C32" s="81">
        <v>32</v>
      </c>
      <c r="D32" s="79" t="s">
        <v>82</v>
      </c>
      <c r="E32" s="79">
        <v>132</v>
      </c>
      <c r="F32" s="92">
        <v>151</v>
      </c>
      <c r="G32" s="93" t="s">
        <v>65</v>
      </c>
      <c r="H32" s="94">
        <f t="shared" si="0"/>
        <v>105.53692</v>
      </c>
      <c r="I32" s="420" t="s">
        <v>400</v>
      </c>
      <c r="J32" s="420" t="s">
        <v>401</v>
      </c>
      <c r="K32" s="96">
        <f t="shared" si="1"/>
        <v>14.98333333345363</v>
      </c>
      <c r="L32" s="97">
        <f t="shared" si="2"/>
        <v>899</v>
      </c>
      <c r="M32" s="95" t="s">
        <v>202</v>
      </c>
      <c r="N32" s="99"/>
      <c r="O32" s="100">
        <f t="shared" si="3"/>
        <v>10</v>
      </c>
      <c r="P32" s="101" t="str">
        <f t="shared" si="4"/>
        <v>--</v>
      </c>
      <c r="Q32" s="102" t="str">
        <f t="shared" si="5"/>
        <v>--</v>
      </c>
      <c r="R32" s="103">
        <f t="shared" si="6"/>
        <v>1055.3691999999999</v>
      </c>
      <c r="S32" s="103">
        <f t="shared" si="7"/>
        <v>3166.1075999999994</v>
      </c>
      <c r="T32" s="104">
        <f t="shared" si="8"/>
        <v>1264.3323016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203</v>
      </c>
      <c r="AA32" s="110">
        <f t="shared" si="14"/>
        <v>5485.8091016</v>
      </c>
      <c r="AB32" s="111"/>
      <c r="AC32" s="1">
        <v>190614</v>
      </c>
    </row>
    <row r="33" spans="2:29" s="1" customFormat="1" ht="16.5" customHeight="1">
      <c r="B33" s="13"/>
      <c r="C33" s="81">
        <v>33</v>
      </c>
      <c r="D33" s="79" t="s">
        <v>190</v>
      </c>
      <c r="E33" s="79">
        <v>132</v>
      </c>
      <c r="F33" s="92">
        <v>139.4</v>
      </c>
      <c r="G33" s="93" t="s">
        <v>65</v>
      </c>
      <c r="H33" s="94">
        <f t="shared" si="0"/>
        <v>97.429448</v>
      </c>
      <c r="I33" s="420" t="s">
        <v>410</v>
      </c>
      <c r="J33" s="420" t="s">
        <v>411</v>
      </c>
      <c r="K33" s="96">
        <f t="shared" si="1"/>
        <v>10.066666666825768</v>
      </c>
      <c r="L33" s="97">
        <f t="shared" si="2"/>
        <v>604</v>
      </c>
      <c r="M33" s="95" t="s">
        <v>205</v>
      </c>
      <c r="N33" s="99"/>
      <c r="O33" s="100">
        <f t="shared" si="3"/>
        <v>10</v>
      </c>
      <c r="P33" s="101">
        <f t="shared" si="4"/>
        <v>98.11145413599999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203</v>
      </c>
      <c r="AA33" s="110">
        <f t="shared" si="14"/>
        <v>98.11145413599999</v>
      </c>
      <c r="AB33" s="111"/>
      <c r="AC33" s="1">
        <v>190621</v>
      </c>
    </row>
    <row r="34" spans="2:29" s="1" customFormat="1" ht="16.5" customHeight="1">
      <c r="B34" s="112"/>
      <c r="C34" s="81">
        <v>35</v>
      </c>
      <c r="D34" s="79" t="s">
        <v>82</v>
      </c>
      <c r="E34" s="79">
        <v>132</v>
      </c>
      <c r="F34" s="92">
        <v>151</v>
      </c>
      <c r="G34" s="93" t="s">
        <v>65</v>
      </c>
      <c r="H34" s="94">
        <f t="shared" si="0"/>
        <v>105.53692</v>
      </c>
      <c r="I34" s="420" t="s">
        <v>419</v>
      </c>
      <c r="J34" s="420" t="s">
        <v>420</v>
      </c>
      <c r="K34" s="96">
        <f t="shared" si="1"/>
        <v>17.616666666639503</v>
      </c>
      <c r="L34" s="97">
        <f t="shared" si="2"/>
        <v>1057</v>
      </c>
      <c r="M34" s="95" t="s">
        <v>202</v>
      </c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>
        <f t="shared" si="6"/>
        <v>1055.3691999999999</v>
      </c>
      <c r="S34" s="103">
        <f t="shared" si="7"/>
        <v>3166.1075999999994</v>
      </c>
      <c r="T34" s="104">
        <f t="shared" si="8"/>
        <v>1542.9497704000003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203</v>
      </c>
      <c r="AA34" s="110">
        <f t="shared" si="14"/>
        <v>5764.4265704</v>
      </c>
      <c r="AB34" s="111"/>
      <c r="AC34" s="1">
        <v>190814</v>
      </c>
    </row>
    <row r="35" spans="2:29" s="1" customFormat="1" ht="16.5" customHeight="1">
      <c r="B35" s="112"/>
      <c r="C35" s="81">
        <v>36</v>
      </c>
      <c r="D35" s="79" t="s">
        <v>75</v>
      </c>
      <c r="E35" s="79">
        <v>132</v>
      </c>
      <c r="F35" s="92">
        <v>5.3</v>
      </c>
      <c r="G35" s="93" t="s">
        <v>65</v>
      </c>
      <c r="H35" s="94">
        <f t="shared" si="0"/>
        <v>17.473</v>
      </c>
      <c r="I35" s="420" t="s">
        <v>426</v>
      </c>
      <c r="J35" s="420" t="s">
        <v>427</v>
      </c>
      <c r="K35" s="96">
        <f t="shared" si="1"/>
        <v>7.633333333244082</v>
      </c>
      <c r="L35" s="97">
        <f t="shared" si="2"/>
        <v>458</v>
      </c>
      <c r="M35" s="95" t="s">
        <v>205</v>
      </c>
      <c r="N35" s="99"/>
      <c r="O35" s="100">
        <f t="shared" si="3"/>
        <v>10</v>
      </c>
      <c r="P35" s="101">
        <f t="shared" si="4"/>
        <v>13.331898999999998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203</v>
      </c>
      <c r="AA35" s="110">
        <f t="shared" si="14"/>
        <v>13.331898999999998</v>
      </c>
      <c r="AB35" s="111"/>
      <c r="AC35" s="1">
        <v>190821</v>
      </c>
    </row>
    <row r="36" spans="2:29" s="1" customFormat="1" ht="16.5" customHeight="1">
      <c r="B36" s="112"/>
      <c r="C36" s="81">
        <v>37</v>
      </c>
      <c r="D36" s="79" t="s">
        <v>75</v>
      </c>
      <c r="E36" s="79">
        <v>132</v>
      </c>
      <c r="F36" s="92">
        <v>5.3</v>
      </c>
      <c r="G36" s="93" t="s">
        <v>65</v>
      </c>
      <c r="H36" s="94">
        <f t="shared" si="0"/>
        <v>17.473</v>
      </c>
      <c r="I36" s="420" t="s">
        <v>428</v>
      </c>
      <c r="J36" s="420" t="s">
        <v>429</v>
      </c>
      <c r="K36" s="96">
        <f t="shared" si="1"/>
        <v>3.7166666665580124</v>
      </c>
      <c r="L36" s="97">
        <f t="shared" si="2"/>
        <v>223</v>
      </c>
      <c r="M36" s="95" t="s">
        <v>205</v>
      </c>
      <c r="N36" s="99"/>
      <c r="O36" s="100">
        <f t="shared" si="3"/>
        <v>10</v>
      </c>
      <c r="P36" s="101">
        <f t="shared" si="4"/>
        <v>6.499956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203</v>
      </c>
      <c r="AA36" s="110">
        <f t="shared" si="14"/>
        <v>6.499956</v>
      </c>
      <c r="AB36" s="111"/>
      <c r="AC36" s="1">
        <v>190823</v>
      </c>
    </row>
    <row r="37" spans="2:29" s="1" customFormat="1" ht="16.5" customHeight="1">
      <c r="B37" s="112"/>
      <c r="C37" s="81">
        <v>38</v>
      </c>
      <c r="D37" s="79" t="s">
        <v>74</v>
      </c>
      <c r="E37" s="79">
        <v>132</v>
      </c>
      <c r="F37" s="92">
        <v>71.5</v>
      </c>
      <c r="G37" s="93" t="s">
        <v>65</v>
      </c>
      <c r="H37" s="94">
        <f t="shared" si="0"/>
        <v>49.97277999999999</v>
      </c>
      <c r="I37" s="420" t="s">
        <v>431</v>
      </c>
      <c r="J37" s="420" t="s">
        <v>432</v>
      </c>
      <c r="K37" s="96">
        <f t="shared" si="1"/>
        <v>6.999999999941792</v>
      </c>
      <c r="L37" s="97">
        <f t="shared" si="2"/>
        <v>420</v>
      </c>
      <c r="M37" s="95" t="s">
        <v>205</v>
      </c>
      <c r="N37" s="99"/>
      <c r="O37" s="100">
        <f t="shared" si="3"/>
        <v>10</v>
      </c>
      <c r="P37" s="101">
        <f t="shared" si="4"/>
        <v>34.980945999999996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203</v>
      </c>
      <c r="AA37" s="110">
        <f t="shared" si="14"/>
        <v>34.980945999999996</v>
      </c>
      <c r="AB37" s="111"/>
      <c r="AC37" s="1">
        <v>190825</v>
      </c>
    </row>
    <row r="38" spans="2:29" s="1" customFormat="1" ht="16.5" customHeight="1">
      <c r="B38" s="112"/>
      <c r="C38" s="81">
        <v>39</v>
      </c>
      <c r="D38" s="79" t="s">
        <v>70</v>
      </c>
      <c r="E38" s="79">
        <v>132</v>
      </c>
      <c r="F38" s="92">
        <v>6.3</v>
      </c>
      <c r="G38" s="93" t="s">
        <v>65</v>
      </c>
      <c r="H38" s="94">
        <f t="shared" si="0"/>
        <v>17.473</v>
      </c>
      <c r="I38" s="420" t="s">
        <v>436</v>
      </c>
      <c r="J38" s="420" t="s">
        <v>437</v>
      </c>
      <c r="K38" s="96">
        <f t="shared" si="1"/>
        <v>4.849999999918509</v>
      </c>
      <c r="L38" s="97">
        <f t="shared" si="2"/>
        <v>291</v>
      </c>
      <c r="M38" s="95" t="s">
        <v>205</v>
      </c>
      <c r="N38" s="99"/>
      <c r="O38" s="100">
        <f t="shared" si="3"/>
        <v>10</v>
      </c>
      <c r="P38" s="101">
        <f t="shared" si="4"/>
        <v>8.474404999999999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203</v>
      </c>
      <c r="AA38" s="110">
        <f t="shared" si="14"/>
        <v>8.474404999999999</v>
      </c>
      <c r="AB38" s="111"/>
      <c r="AC38" s="1">
        <v>190827</v>
      </c>
    </row>
    <row r="39" spans="2:29" s="1" customFormat="1" ht="16.5" customHeight="1">
      <c r="B39" s="112"/>
      <c r="C39" s="81">
        <v>40</v>
      </c>
      <c r="D39" s="79" t="s">
        <v>72</v>
      </c>
      <c r="E39" s="79">
        <v>132</v>
      </c>
      <c r="F39" s="92">
        <v>99</v>
      </c>
      <c r="G39" s="93" t="s">
        <v>65</v>
      </c>
      <c r="H39" s="94">
        <f t="shared" si="0"/>
        <v>69.19308</v>
      </c>
      <c r="I39" s="420" t="s">
        <v>439</v>
      </c>
      <c r="J39" s="420" t="s">
        <v>440</v>
      </c>
      <c r="K39" s="96">
        <f t="shared" si="1"/>
        <v>0.0833333334303461</v>
      </c>
      <c r="L39" s="97">
        <f t="shared" si="2"/>
        <v>5</v>
      </c>
      <c r="M39" s="95" t="s">
        <v>202</v>
      </c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>
        <f t="shared" si="6"/>
        <v>691.9308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203</v>
      </c>
      <c r="AA39" s="110">
        <f t="shared" si="14"/>
        <v>691.9308</v>
      </c>
      <c r="AB39" s="111"/>
      <c r="AC39" s="1">
        <v>190830</v>
      </c>
    </row>
    <row r="40" spans="2:28" s="1" customFormat="1" ht="16.5" customHeight="1" thickBot="1">
      <c r="B40" s="13"/>
      <c r="C40" s="113"/>
      <c r="D40" s="344"/>
      <c r="E40" s="345"/>
      <c r="F40" s="346"/>
      <c r="G40" s="346"/>
      <c r="H40" s="115"/>
      <c r="I40" s="422"/>
      <c r="J40" s="422"/>
      <c r="K40" s="114"/>
      <c r="L40" s="114"/>
      <c r="M40" s="346"/>
      <c r="N40" s="347"/>
      <c r="O40" s="348"/>
      <c r="P40" s="349"/>
      <c r="Q40" s="350"/>
      <c r="R40" s="351"/>
      <c r="S40" s="352"/>
      <c r="T40" s="352"/>
      <c r="U40" s="353"/>
      <c r="V40" s="353"/>
      <c r="W40" s="353"/>
      <c r="X40" s="354"/>
      <c r="Y40" s="355"/>
      <c r="Z40" s="356"/>
      <c r="AA40" s="116"/>
      <c r="AB40" s="111"/>
    </row>
    <row r="41" spans="2:28" s="1" customFormat="1" ht="16.5" customHeight="1" thickBot="1" thickTop="1">
      <c r="B41" s="13"/>
      <c r="C41" s="117" t="s">
        <v>182</v>
      </c>
      <c r="D41" s="118" t="s">
        <v>490</v>
      </c>
      <c r="E41" s="119"/>
      <c r="F41" s="120"/>
      <c r="G41" s="120"/>
      <c r="H41" s="121"/>
      <c r="I41" s="121"/>
      <c r="J41" s="121"/>
      <c r="K41" s="121"/>
      <c r="L41" s="121"/>
      <c r="M41" s="121"/>
      <c r="N41" s="122"/>
      <c r="O41" s="122"/>
      <c r="P41" s="123">
        <f aca="true" t="shared" si="15" ref="P41:Y41">SUM(P19:P40)</f>
        <v>378.39864281599995</v>
      </c>
      <c r="Q41" s="124">
        <f t="shared" si="15"/>
        <v>0</v>
      </c>
      <c r="R41" s="125">
        <f t="shared" si="15"/>
        <v>2802.6692</v>
      </c>
      <c r="S41" s="125">
        <f t="shared" si="15"/>
        <v>6332.215199999999</v>
      </c>
      <c r="T41" s="125">
        <f t="shared" si="15"/>
        <v>2807.282072</v>
      </c>
      <c r="U41" s="126">
        <f t="shared" si="15"/>
        <v>0</v>
      </c>
      <c r="V41" s="126">
        <f t="shared" si="15"/>
        <v>0</v>
      </c>
      <c r="W41" s="126">
        <f t="shared" si="15"/>
        <v>0</v>
      </c>
      <c r="X41" s="127">
        <f t="shared" si="15"/>
        <v>0</v>
      </c>
      <c r="Y41" s="128">
        <f t="shared" si="15"/>
        <v>0</v>
      </c>
      <c r="Z41" s="129"/>
      <c r="AA41" s="130">
        <f>ROUND(SUM(AA19:AA40),2)</f>
        <v>26894.63</v>
      </c>
      <c r="AB41" s="131"/>
    </row>
    <row r="42" spans="2:28" s="132" customFormat="1" ht="9.75" thickTop="1">
      <c r="B42" s="133"/>
      <c r="C42" s="134"/>
      <c r="D42" s="135" t="s">
        <v>491</v>
      </c>
      <c r="E42" s="136"/>
      <c r="F42" s="137"/>
      <c r="G42" s="137"/>
      <c r="H42" s="138"/>
      <c r="I42" s="138"/>
      <c r="J42" s="138"/>
      <c r="K42" s="138"/>
      <c r="L42" s="138"/>
      <c r="M42" s="138"/>
      <c r="N42" s="139"/>
      <c r="O42" s="139"/>
      <c r="P42" s="140"/>
      <c r="Q42" s="140"/>
      <c r="R42" s="141"/>
      <c r="S42" s="141"/>
      <c r="T42" s="142"/>
      <c r="U42" s="142"/>
      <c r="V42" s="142"/>
      <c r="W42" s="142"/>
      <c r="X42" s="142"/>
      <c r="Y42" s="142"/>
      <c r="Z42" s="142"/>
      <c r="AA42" s="143"/>
      <c r="AB42" s="144"/>
    </row>
    <row r="43" spans="2:28" s="1" customFormat="1" ht="16.5" customHeight="1" thickBo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</row>
    <row r="44" spans="2:28" ht="13.5" thickTop="1">
      <c r="B44" s="148"/>
      <c r="AB44" s="148"/>
    </row>
    <row r="89" ht="12.75">
      <c r="B89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90"/>
  <sheetViews>
    <sheetView zoomScale="75" zoomScaleNormal="75" workbookViewId="0" topLeftCell="D12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5"/>
    </row>
    <row r="2" spans="2:28" s="3" customFormat="1" ht="26.25">
      <c r="B2" s="16" t="str">
        <f>'TOT-0802'!B2</f>
        <v>ANEXO III al Memorándum D.T.E.E. N°  384/2010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130</v>
      </c>
      <c r="B4" s="18"/>
    </row>
    <row r="5" spans="1:2" s="9" customFormat="1" ht="11.25">
      <c r="A5" s="18" t="s">
        <v>131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132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133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+'TOT-0802'!B14</f>
        <v>Desde el 01 al 29 de febrero de 2008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134</v>
      </c>
      <c r="E14" s="36">
        <v>73.142</v>
      </c>
      <c r="F14" s="37"/>
      <c r="G14" s="38"/>
      <c r="H14" s="34"/>
      <c r="I14" s="34"/>
      <c r="J14" s="39" t="s">
        <v>135</v>
      </c>
      <c r="K14" s="40">
        <f>150*'TOT-0802'!B13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136</v>
      </c>
      <c r="E15" s="36">
        <v>69.892</v>
      </c>
      <c r="F15" s="42"/>
      <c r="G15" s="43"/>
      <c r="H15" s="7"/>
      <c r="I15" s="44"/>
      <c r="J15" s="39" t="s">
        <v>137</v>
      </c>
      <c r="K15" s="40">
        <f>50*'TOT-0802'!B13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138</v>
      </c>
      <c r="E16" s="36">
        <v>69.892</v>
      </c>
      <c r="F16" s="42"/>
      <c r="G16" s="43"/>
      <c r="H16" s="7"/>
      <c r="I16" s="7"/>
      <c r="J16" s="39" t="s">
        <v>139</v>
      </c>
      <c r="K16" s="40">
        <f>10*'TOT-0802'!B13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140</v>
      </c>
      <c r="D18" s="49" t="s">
        <v>63</v>
      </c>
      <c r="E18" s="50" t="s">
        <v>141</v>
      </c>
      <c r="F18" s="50" t="s">
        <v>142</v>
      </c>
      <c r="G18" s="50" t="s">
        <v>64</v>
      </c>
      <c r="H18" s="51" t="s">
        <v>143</v>
      </c>
      <c r="I18" s="49" t="s">
        <v>144</v>
      </c>
      <c r="J18" s="49" t="s">
        <v>145</v>
      </c>
      <c r="K18" s="50" t="s">
        <v>146</v>
      </c>
      <c r="L18" s="50" t="s">
        <v>147</v>
      </c>
      <c r="M18" s="50" t="s">
        <v>181</v>
      </c>
      <c r="N18" s="50" t="s">
        <v>148</v>
      </c>
      <c r="O18" s="52" t="s">
        <v>149</v>
      </c>
      <c r="P18" s="53" t="s">
        <v>150</v>
      </c>
      <c r="Q18" s="54" t="s">
        <v>151</v>
      </c>
      <c r="R18" s="55" t="s">
        <v>152</v>
      </c>
      <c r="S18" s="56"/>
      <c r="T18" s="57"/>
      <c r="U18" s="58" t="s">
        <v>153</v>
      </c>
      <c r="V18" s="59"/>
      <c r="W18" s="60"/>
      <c r="X18" s="61" t="s">
        <v>154</v>
      </c>
      <c r="Y18" s="62" t="s">
        <v>155</v>
      </c>
      <c r="Z18" s="63" t="s">
        <v>156</v>
      </c>
      <c r="AA18" s="63" t="s">
        <v>157</v>
      </c>
      <c r="AB18" s="64"/>
    </row>
    <row r="19" spans="2:28" s="1" customFormat="1" ht="16.5" customHeight="1" thickTop="1">
      <c r="B19" s="13"/>
      <c r="C19" s="65"/>
      <c r="D19" s="66" t="s">
        <v>57</v>
      </c>
      <c r="E19" s="65"/>
      <c r="F19" s="65"/>
      <c r="G19" s="65"/>
      <c r="H19" s="67"/>
      <c r="I19" s="418"/>
      <c r="J19" s="419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ROUND('LI-0802 (2)'!AA41,2)</f>
        <v>26894.63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0"/>
      <c r="J20" s="421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85</v>
      </c>
      <c r="E21" s="79">
        <v>132</v>
      </c>
      <c r="F21" s="92">
        <v>76.3</v>
      </c>
      <c r="G21" s="93" t="s">
        <v>65</v>
      </c>
      <c r="H21" s="94">
        <f aca="true" t="shared" si="0" ref="H21:H40">IF(E21=220,$E$14,IF(E21=132,$E$15,$E$16))*IF(F21&gt;25,F21,25)/100</f>
        <v>53.32759599999999</v>
      </c>
      <c r="I21" s="420" t="s">
        <v>442</v>
      </c>
      <c r="J21" s="420" t="s">
        <v>443</v>
      </c>
      <c r="K21" s="96">
        <f aca="true" t="shared" si="1" ref="K21:K40">IF(D21="","",(J21-I21)*24)</f>
        <v>2.4833333333954215</v>
      </c>
      <c r="L21" s="97">
        <f aca="true" t="shared" si="2" ref="L21:L40">IF(D21="","",ROUND((J21-I21)*24*60,0))</f>
        <v>149</v>
      </c>
      <c r="M21" s="98" t="s">
        <v>205</v>
      </c>
      <c r="N21" s="99"/>
      <c r="O21" s="100">
        <f>IF(G21="A",$K$14,IF(G21="B",$K$15,$K$16))</f>
        <v>10</v>
      </c>
      <c r="P21" s="101">
        <f>IF(M21="P",ROUND(L21/60,2)*H21*O21*0.01,"--")</f>
        <v>13.225243808</v>
      </c>
      <c r="Q21" s="102" t="str">
        <f>IF(M21="RP",ROUND(L21/60,2)*H21*O21*0.01*N21/100,"--")</f>
        <v>--</v>
      </c>
      <c r="R21" s="103" t="str">
        <f>IF(M21="F",H21*O21,"--")</f>
        <v>--</v>
      </c>
      <c r="S21" s="103" t="str">
        <f>IF(AND(L21&gt;10,M21="F"),H21*O21*IF(L21&gt;180,3,ROUND((L21)/60,2)),"--")</f>
        <v>--</v>
      </c>
      <c r="T21" s="104" t="str">
        <f>IF(AND(M21="F",L21&gt;180),(ROUND(L21/60,2)-3)*H21*O21*0.1,"--")</f>
        <v>--</v>
      </c>
      <c r="U21" s="105" t="str">
        <f>IF(M21="R",H21*O21*N21/100,"--")</f>
        <v>--</v>
      </c>
      <c r="V21" s="105" t="str">
        <f>IF(AND(L21&gt;10,M21="R"),O21*H21*N21/100*IF(L21&gt;180,3,ROUND((L21)/60,2)),"--")</f>
        <v>--</v>
      </c>
      <c r="W21" s="106" t="str">
        <f>IF(AND(M21="R",L21&gt;180),(ROUND(L21/60,2)-3)*H21*O21*0.1*N21/100,"--")</f>
        <v>--</v>
      </c>
      <c r="X21" s="107" t="str">
        <f>IF(M21="RF",ROUND(L21/60,2)*H21*O21*0.1,"--")</f>
        <v>--</v>
      </c>
      <c r="Y21" s="108" t="str">
        <f>IF(M21="RR",ROUND(L21/60,2)*H21*O21*0.1*N21/100,"--")</f>
        <v>--</v>
      </c>
      <c r="Z21" s="109" t="s">
        <v>203</v>
      </c>
      <c r="AA21" s="110">
        <f>IF(D21="","",SUM(P21:Y21)*IF(Z21="SI",1,2))</f>
        <v>13.225243808</v>
      </c>
      <c r="AB21" s="111"/>
      <c r="AC21" s="1">
        <v>190831</v>
      </c>
    </row>
    <row r="22" spans="2:29" s="1" customFormat="1" ht="16.5" customHeight="1">
      <c r="B22" s="13"/>
      <c r="C22" s="81">
        <v>42</v>
      </c>
      <c r="D22" s="79" t="s">
        <v>74</v>
      </c>
      <c r="E22" s="79">
        <v>132</v>
      </c>
      <c r="F22" s="92">
        <v>71.5</v>
      </c>
      <c r="G22" s="93" t="s">
        <v>65</v>
      </c>
      <c r="H22" s="94">
        <f t="shared" si="0"/>
        <v>49.97277999999999</v>
      </c>
      <c r="I22" s="420" t="s">
        <v>444</v>
      </c>
      <c r="J22" s="420" t="s">
        <v>445</v>
      </c>
      <c r="K22" s="96">
        <f t="shared" si="1"/>
        <v>6.766666666720994</v>
      </c>
      <c r="L22" s="97">
        <f t="shared" si="2"/>
        <v>406</v>
      </c>
      <c r="M22" s="98" t="s">
        <v>205</v>
      </c>
      <c r="N22" s="99"/>
      <c r="O22" s="100">
        <f>IF(G22="A",$K$14,IF(G22="B",$K$15,$K$16))</f>
        <v>10</v>
      </c>
      <c r="P22" s="101">
        <f>IF(M22="P",ROUND(L22/60,2)*H22*O22*0.01,"--")</f>
        <v>33.83157205999999</v>
      </c>
      <c r="Q22" s="102" t="str">
        <f>IF(M22="RP",ROUND(L22/60,2)*H22*O22*0.01*N22/100,"--")</f>
        <v>--</v>
      </c>
      <c r="R22" s="103" t="str">
        <f>IF(M22="F",H22*O22,"--")</f>
        <v>--</v>
      </c>
      <c r="S22" s="103" t="str">
        <f>IF(AND(L22&gt;10,M22="F"),H22*O22*IF(L22&gt;180,3,ROUND((L22)/60,2)),"--")</f>
        <v>--</v>
      </c>
      <c r="T22" s="104" t="str">
        <f>IF(AND(M22="F",L22&gt;180),(ROUND(L22/60,2)-3)*H22*O22*0.1,"--")</f>
        <v>--</v>
      </c>
      <c r="U22" s="105" t="str">
        <f>IF(M22="R",H22*O22*N22/100,"--")</f>
        <v>--</v>
      </c>
      <c r="V22" s="105" t="str">
        <f>IF(AND(L22&gt;10,M22="R"),O22*H22*N22/100*IF(L22&gt;180,3,ROUND((L22)/60,2)),"--")</f>
        <v>--</v>
      </c>
      <c r="W22" s="106" t="str">
        <f>IF(AND(M22="R",L22&gt;180),(ROUND(L22/60,2)-3)*H22*O22*0.1*N22/100,"--")</f>
        <v>--</v>
      </c>
      <c r="X22" s="107" t="str">
        <f>IF(M22="RF",ROUND(L22/60,2)*H22*O22*0.1,"--")</f>
        <v>--</v>
      </c>
      <c r="Y22" s="108" t="str">
        <f>IF(M22="RR",ROUND(L22/60,2)*H22*O22*0.1*N22/100,"--")</f>
        <v>--</v>
      </c>
      <c r="Z22" s="109" t="s">
        <v>203</v>
      </c>
      <c r="AA22" s="110">
        <f>IF(D22="","",SUM(P22:Y22)*IF(Z22="SI",1,2))</f>
        <v>33.83157205999999</v>
      </c>
      <c r="AB22" s="111"/>
      <c r="AC22" s="1">
        <v>190833</v>
      </c>
    </row>
    <row r="23" spans="2:29" s="1" customFormat="1" ht="16.5" customHeight="1">
      <c r="B23" s="13"/>
      <c r="C23" s="81">
        <v>43</v>
      </c>
      <c r="D23" s="79" t="s">
        <v>70</v>
      </c>
      <c r="E23" s="79">
        <v>132</v>
      </c>
      <c r="F23" s="92">
        <v>6.3</v>
      </c>
      <c r="G23" s="93" t="s">
        <v>65</v>
      </c>
      <c r="H23" s="94">
        <f t="shared" si="0"/>
        <v>17.473</v>
      </c>
      <c r="I23" s="420" t="s">
        <v>448</v>
      </c>
      <c r="J23" s="420" t="s">
        <v>449</v>
      </c>
      <c r="K23" s="96">
        <f t="shared" si="1"/>
        <v>3.7000000000116415</v>
      </c>
      <c r="L23" s="97">
        <f t="shared" si="2"/>
        <v>222</v>
      </c>
      <c r="M23" s="98" t="s">
        <v>205</v>
      </c>
      <c r="N23" s="99"/>
      <c r="O23" s="100">
        <f>IF(G23="A",$K$14,IF(G23="B",$K$15,$K$16))</f>
        <v>10</v>
      </c>
      <c r="P23" s="101">
        <f>IF(M23="P",ROUND(L23/60,2)*H23*O23*0.01,"--")</f>
        <v>6.4650099999999995</v>
      </c>
      <c r="Q23" s="102" t="str">
        <f>IF(M23="RP",ROUND(L23/60,2)*H23*O23*0.01*N23/100,"--")</f>
        <v>--</v>
      </c>
      <c r="R23" s="103" t="str">
        <f>IF(M23="F",H23*O23,"--")</f>
        <v>--</v>
      </c>
      <c r="S23" s="103" t="str">
        <f>IF(AND(L23&gt;10,M23="F"),H23*O23*IF(L23&gt;180,3,ROUND((L23)/60,2)),"--")</f>
        <v>--</v>
      </c>
      <c r="T23" s="104" t="str">
        <f>IF(AND(M23="F",L23&gt;180),(ROUND(L23/60,2)-3)*H23*O23*0.1,"--")</f>
        <v>--</v>
      </c>
      <c r="U23" s="105" t="str">
        <f>IF(M23="R",H23*O23*N23/100,"--")</f>
        <v>--</v>
      </c>
      <c r="V23" s="105" t="str">
        <f>IF(AND(L23&gt;10,M23="R"),O23*H23*N23/100*IF(L23&gt;180,3,ROUND((L23)/60,2)),"--")</f>
        <v>--</v>
      </c>
      <c r="W23" s="106" t="str">
        <f>IF(AND(M23="R",L23&gt;180),(ROUND(L23/60,2)-3)*H23*O23*0.1*N23/100,"--")</f>
        <v>--</v>
      </c>
      <c r="X23" s="107" t="str">
        <f>IF(M23="RF",ROUND(L23/60,2)*H23*O23*0.1,"--")</f>
        <v>--</v>
      </c>
      <c r="Y23" s="108" t="str">
        <f>IF(M23="RR",ROUND(L23/60,2)*H23*O23*0.1*N23/100,"--")</f>
        <v>--</v>
      </c>
      <c r="Z23" s="109" t="s">
        <v>203</v>
      </c>
      <c r="AA23" s="110">
        <f>IF(D23="","",SUM(P23:Y23)*IF(Z23="SI",1,2))</f>
        <v>6.4650099999999995</v>
      </c>
      <c r="AB23" s="111"/>
      <c r="AC23" s="1">
        <v>190836</v>
      </c>
    </row>
    <row r="24" spans="2:29" s="1" customFormat="1" ht="16.5" customHeight="1">
      <c r="B24" s="13"/>
      <c r="C24" s="81">
        <v>44</v>
      </c>
      <c r="D24" s="79" t="s">
        <v>87</v>
      </c>
      <c r="E24" s="79">
        <v>132</v>
      </c>
      <c r="F24" s="92">
        <v>149.2</v>
      </c>
      <c r="G24" s="93" t="s">
        <v>65</v>
      </c>
      <c r="H24" s="94">
        <f t="shared" si="0"/>
        <v>104.278864</v>
      </c>
      <c r="I24" s="420" t="s">
        <v>454</v>
      </c>
      <c r="J24" s="420" t="s">
        <v>455</v>
      </c>
      <c r="K24" s="96">
        <f t="shared" si="1"/>
        <v>3.3166666666511446</v>
      </c>
      <c r="L24" s="97">
        <f t="shared" si="2"/>
        <v>199</v>
      </c>
      <c r="M24" s="98" t="s">
        <v>205</v>
      </c>
      <c r="N24" s="99"/>
      <c r="O24" s="100">
        <f>IF(G24="A",$K$14,IF(G24="B",$K$15,$K$16))</f>
        <v>10</v>
      </c>
      <c r="P24" s="101">
        <f>IF(M24="P",ROUND(L24/60,2)*H24*O24*0.01,"--")</f>
        <v>34.620582848</v>
      </c>
      <c r="Q24" s="102" t="str">
        <f>IF(M24="RP",ROUND(L24/60,2)*H24*O24*0.01*N24/100,"--")</f>
        <v>--</v>
      </c>
      <c r="R24" s="103" t="str">
        <f>IF(M24="F",H24*O24,"--")</f>
        <v>--</v>
      </c>
      <c r="S24" s="103" t="str">
        <f>IF(AND(L24&gt;10,M24="F"),H24*O24*IF(L24&gt;180,3,ROUND((L24)/60,2)),"--")</f>
        <v>--</v>
      </c>
      <c r="T24" s="104" t="str">
        <f>IF(AND(M24="F",L24&gt;180),(ROUND(L24/60,2)-3)*H24*O24*0.1,"--")</f>
        <v>--</v>
      </c>
      <c r="U24" s="105" t="str">
        <f>IF(M24="R",H24*O24*N24/100,"--")</f>
        <v>--</v>
      </c>
      <c r="V24" s="105" t="str">
        <f>IF(AND(L24&gt;10,M24="R"),O24*H24*N24/100*IF(L24&gt;180,3,ROUND((L24)/60,2)),"--")</f>
        <v>--</v>
      </c>
      <c r="W24" s="106" t="str">
        <f>IF(AND(M24="R",L24&gt;180),(ROUND(L24/60,2)-3)*H24*O24*0.1*N24/100,"--")</f>
        <v>--</v>
      </c>
      <c r="X24" s="107" t="str">
        <f>IF(M24="RF",ROUND(L24/60,2)*H24*O24*0.1,"--")</f>
        <v>--</v>
      </c>
      <c r="Y24" s="108" t="str">
        <f>IF(M24="RR",ROUND(L24/60,2)*H24*O24*0.1*N24/100,"--")</f>
        <v>--</v>
      </c>
      <c r="Z24" s="109" t="s">
        <v>203</v>
      </c>
      <c r="AA24" s="110">
        <f>IF(D24="","",SUM(P24:Y24)*IF(Z24="SI",1,2))</f>
        <v>34.620582848</v>
      </c>
      <c r="AB24" s="111"/>
      <c r="AC24" s="1">
        <v>190845</v>
      </c>
    </row>
    <row r="25" spans="2:29" s="1" customFormat="1" ht="16.5" customHeight="1">
      <c r="B25" s="13"/>
      <c r="C25" s="81">
        <v>45</v>
      </c>
      <c r="D25" s="79" t="s">
        <v>184</v>
      </c>
      <c r="E25" s="79">
        <v>132</v>
      </c>
      <c r="F25" s="92">
        <v>66.8</v>
      </c>
      <c r="G25" s="93" t="s">
        <v>65</v>
      </c>
      <c r="H25" s="94">
        <f t="shared" si="0"/>
        <v>46.68785599999999</v>
      </c>
      <c r="I25" s="420" t="s">
        <v>457</v>
      </c>
      <c r="J25" s="420" t="s">
        <v>458</v>
      </c>
      <c r="K25" s="96">
        <f t="shared" si="1"/>
        <v>3.4166666666278616</v>
      </c>
      <c r="L25" s="97">
        <f t="shared" si="2"/>
        <v>205</v>
      </c>
      <c r="M25" s="98" t="s">
        <v>205</v>
      </c>
      <c r="N25" s="99"/>
      <c r="O25" s="100">
        <f>IF(G25="A",$K$14,IF(G25="B",$K$15,$K$16))</f>
        <v>10</v>
      </c>
      <c r="P25" s="101">
        <f>IF(M25="P",ROUND(L25/60,2)*H25*O25*0.01,"--")</f>
        <v>15.967246751999996</v>
      </c>
      <c r="Q25" s="102" t="str">
        <f>IF(M25="RP",ROUND(L25/60,2)*H25*O25*0.01*N25/100,"--")</f>
        <v>--</v>
      </c>
      <c r="R25" s="103" t="str">
        <f>IF(M25="F",H25*O25,"--")</f>
        <v>--</v>
      </c>
      <c r="S25" s="103" t="str">
        <f>IF(AND(L25&gt;10,M25="F"),H25*O25*IF(L25&gt;180,3,ROUND((L25)/60,2)),"--")</f>
        <v>--</v>
      </c>
      <c r="T25" s="104" t="str">
        <f>IF(AND(M25="F",L25&gt;180),(ROUND(L25/60,2)-3)*H25*O25*0.1,"--")</f>
        <v>--</v>
      </c>
      <c r="U25" s="105" t="str">
        <f>IF(M25="R",H25*O25*N25/100,"--")</f>
        <v>--</v>
      </c>
      <c r="V25" s="105" t="str">
        <f>IF(AND(L25&gt;10,M25="R"),O25*H25*N25/100*IF(L25&gt;180,3,ROUND((L25)/60,2)),"--")</f>
        <v>--</v>
      </c>
      <c r="W25" s="106" t="str">
        <f>IF(AND(M25="R",L25&gt;180),(ROUND(L25/60,2)-3)*H25*O25*0.1*N25/100,"--")</f>
        <v>--</v>
      </c>
      <c r="X25" s="107" t="str">
        <f>IF(M25="RF",ROUND(L25/60,2)*H25*O25*0.1,"--")</f>
        <v>--</v>
      </c>
      <c r="Y25" s="108" t="str">
        <f>IF(M25="RR",ROUND(L25/60,2)*H25*O25*0.1*N25/100,"--")</f>
        <v>--</v>
      </c>
      <c r="Z25" s="109" t="s">
        <v>203</v>
      </c>
      <c r="AA25" s="110">
        <v>0</v>
      </c>
      <c r="AB25" s="111"/>
      <c r="AC25" s="1">
        <v>190847</v>
      </c>
    </row>
    <row r="26" spans="2:29" s="1" customFormat="1" ht="16.5" customHeight="1">
      <c r="B26" s="13"/>
      <c r="C26" s="81">
        <v>46</v>
      </c>
      <c r="D26" s="79" t="s">
        <v>85</v>
      </c>
      <c r="E26" s="79">
        <v>132</v>
      </c>
      <c r="F26" s="92">
        <v>76.3</v>
      </c>
      <c r="G26" s="93" t="s">
        <v>65</v>
      </c>
      <c r="H26" s="94">
        <f t="shared" si="0"/>
        <v>53.32759599999999</v>
      </c>
      <c r="I26" s="420" t="s">
        <v>2</v>
      </c>
      <c r="J26" s="420" t="s">
        <v>3</v>
      </c>
      <c r="K26" s="96">
        <f t="shared" si="1"/>
        <v>5.983333333279006</v>
      </c>
      <c r="L26" s="97">
        <f t="shared" si="2"/>
        <v>359</v>
      </c>
      <c r="M26" s="95" t="s">
        <v>205</v>
      </c>
      <c r="N26" s="99"/>
      <c r="O26" s="100">
        <f aca="true" t="shared" si="3" ref="O26:O40">IF(G26="A",$K$14,IF(G26="B",$K$15,$K$16))</f>
        <v>10</v>
      </c>
      <c r="P26" s="101">
        <f aca="true" t="shared" si="4" ref="P26:P40">IF(M26="P",ROUND(L26/60,2)*H26*O26*0.01,"--")</f>
        <v>31.889902407999998</v>
      </c>
      <c r="Q26" s="102" t="str">
        <f aca="true" t="shared" si="5" ref="Q26:Q40">IF(M26="RP",ROUND(L26/60,2)*H26*O26*0.01*N26/100,"--")</f>
        <v>--</v>
      </c>
      <c r="R26" s="103" t="str">
        <f aca="true" t="shared" si="6" ref="R26:R40">IF(M26="F",H26*O26,"--")</f>
        <v>--</v>
      </c>
      <c r="S26" s="103" t="str">
        <f aca="true" t="shared" si="7" ref="S26:S40">IF(AND(L26&gt;10,M26="F"),H26*O26*IF(L26&gt;180,3,ROUND((L26)/60,2)),"--")</f>
        <v>--</v>
      </c>
      <c r="T26" s="104" t="str">
        <f aca="true" t="shared" si="8" ref="T26:T40">IF(AND(M26="F",L26&gt;180),(ROUND(L26/60,2)-3)*H26*O26*0.1,"--")</f>
        <v>--</v>
      </c>
      <c r="U26" s="105" t="str">
        <f aca="true" t="shared" si="9" ref="U26:U40">IF(M26="R",H26*O26*N26/100,"--")</f>
        <v>--</v>
      </c>
      <c r="V26" s="105" t="str">
        <f aca="true" t="shared" si="10" ref="V26:V40">IF(AND(L26&gt;10,M26="R"),O26*H26*N26/100*IF(L26&gt;180,3,ROUND((L26)/60,2)),"--")</f>
        <v>--</v>
      </c>
      <c r="W26" s="106" t="str">
        <f aca="true" t="shared" si="11" ref="W26:W40">IF(AND(M26="R",L26&gt;180),(ROUND(L26/60,2)-3)*H26*O26*0.1*N26/100,"--")</f>
        <v>--</v>
      </c>
      <c r="X26" s="107" t="str">
        <f aca="true" t="shared" si="12" ref="X26:X40">IF(M26="RF",ROUND(L26/60,2)*H26*O26*0.1,"--")</f>
        <v>--</v>
      </c>
      <c r="Y26" s="108" t="str">
        <f aca="true" t="shared" si="13" ref="Y26:Y40">IF(M26="RR",ROUND(L26/60,2)*H26*O26*0.1*N26/100,"--")</f>
        <v>--</v>
      </c>
      <c r="Z26" s="109" t="s">
        <v>203</v>
      </c>
      <c r="AA26" s="110">
        <f aca="true" t="shared" si="14" ref="AA26:AA40">IF(D26="","",SUM(P26:Y26)*IF(Z26="SI",1,2))</f>
        <v>31.889902407999998</v>
      </c>
      <c r="AB26" s="111"/>
      <c r="AC26" s="1">
        <v>190967</v>
      </c>
    </row>
    <row r="27" spans="2:29" s="1" customFormat="1" ht="16.5" customHeight="1">
      <c r="B27" s="13"/>
      <c r="C27" s="81">
        <v>47</v>
      </c>
      <c r="D27" s="79" t="s">
        <v>187</v>
      </c>
      <c r="E27" s="79">
        <v>132</v>
      </c>
      <c r="F27" s="92">
        <v>2.7</v>
      </c>
      <c r="G27" s="93" t="s">
        <v>65</v>
      </c>
      <c r="H27" s="94">
        <f t="shared" si="0"/>
        <v>17.473</v>
      </c>
      <c r="I27" s="420" t="s">
        <v>7</v>
      </c>
      <c r="J27" s="420" t="s">
        <v>8</v>
      </c>
      <c r="K27" s="96">
        <f t="shared" si="1"/>
        <v>7.016666666662786</v>
      </c>
      <c r="L27" s="97">
        <f t="shared" si="2"/>
        <v>421</v>
      </c>
      <c r="M27" s="95" t="s">
        <v>205</v>
      </c>
      <c r="N27" s="99"/>
      <c r="O27" s="100">
        <f t="shared" si="3"/>
        <v>10</v>
      </c>
      <c r="P27" s="101">
        <f t="shared" si="4"/>
        <v>12.266046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203</v>
      </c>
      <c r="AA27" s="110">
        <f t="shared" si="14"/>
        <v>12.266046</v>
      </c>
      <c r="AB27" s="111"/>
      <c r="AC27" s="1">
        <v>190969</v>
      </c>
    </row>
    <row r="28" spans="2:29" s="1" customFormat="1" ht="16.5" customHeight="1">
      <c r="B28" s="13"/>
      <c r="C28" s="81">
        <v>48</v>
      </c>
      <c r="D28" s="79" t="s">
        <v>81</v>
      </c>
      <c r="E28" s="79">
        <v>132</v>
      </c>
      <c r="F28" s="92">
        <v>31.2</v>
      </c>
      <c r="G28" s="93" t="s">
        <v>65</v>
      </c>
      <c r="H28" s="94">
        <f t="shared" si="0"/>
        <v>21.806304</v>
      </c>
      <c r="I28" s="420" t="s">
        <v>16</v>
      </c>
      <c r="J28" s="420" t="s">
        <v>17</v>
      </c>
      <c r="K28" s="96">
        <f t="shared" si="1"/>
        <v>4.350000000034925</v>
      </c>
      <c r="L28" s="97">
        <f t="shared" si="2"/>
        <v>261</v>
      </c>
      <c r="M28" s="95" t="s">
        <v>205</v>
      </c>
      <c r="N28" s="99"/>
      <c r="O28" s="100">
        <f t="shared" si="3"/>
        <v>10</v>
      </c>
      <c r="P28" s="101">
        <f t="shared" si="4"/>
        <v>9.48574224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203</v>
      </c>
      <c r="AA28" s="110">
        <f t="shared" si="14"/>
        <v>9.48574224</v>
      </c>
      <c r="AB28" s="111"/>
      <c r="AC28" s="1">
        <v>190972</v>
      </c>
    </row>
    <row r="29" spans="2:29" s="1" customFormat="1" ht="16.5" customHeight="1">
      <c r="B29" s="13"/>
      <c r="C29" s="81">
        <v>49</v>
      </c>
      <c r="D29" s="79" t="s">
        <v>85</v>
      </c>
      <c r="E29" s="79">
        <v>132</v>
      </c>
      <c r="F29" s="92">
        <v>76.3</v>
      </c>
      <c r="G29" s="93" t="s">
        <v>65</v>
      </c>
      <c r="H29" s="94">
        <f t="shared" si="0"/>
        <v>53.32759599999999</v>
      </c>
      <c r="I29" s="420" t="s">
        <v>18</v>
      </c>
      <c r="J29" s="420" t="s">
        <v>19</v>
      </c>
      <c r="K29" s="96">
        <f t="shared" si="1"/>
        <v>2.800000000046566</v>
      </c>
      <c r="L29" s="97">
        <f t="shared" si="2"/>
        <v>168</v>
      </c>
      <c r="M29" s="95" t="s">
        <v>205</v>
      </c>
      <c r="N29" s="99"/>
      <c r="O29" s="100">
        <f t="shared" si="3"/>
        <v>10</v>
      </c>
      <c r="P29" s="101">
        <f t="shared" si="4"/>
        <v>14.931726879999998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203</v>
      </c>
      <c r="AA29" s="110">
        <f t="shared" si="14"/>
        <v>14.931726879999998</v>
      </c>
      <c r="AB29" s="111"/>
      <c r="AC29" s="1">
        <v>190973</v>
      </c>
    </row>
    <row r="30" spans="2:29" s="1" customFormat="1" ht="16.5" customHeight="1">
      <c r="B30" s="13"/>
      <c r="C30" s="81">
        <v>50</v>
      </c>
      <c r="D30" s="79" t="s">
        <v>187</v>
      </c>
      <c r="E30" s="79">
        <v>132</v>
      </c>
      <c r="F30" s="92">
        <v>2.7</v>
      </c>
      <c r="G30" s="93" t="s">
        <v>65</v>
      </c>
      <c r="H30" s="94">
        <f t="shared" si="0"/>
        <v>17.473</v>
      </c>
      <c r="I30" s="420" t="s">
        <v>23</v>
      </c>
      <c r="J30" s="420" t="s">
        <v>24</v>
      </c>
      <c r="K30" s="96">
        <f t="shared" si="1"/>
        <v>6.833333333430346</v>
      </c>
      <c r="L30" s="97">
        <f t="shared" si="2"/>
        <v>410</v>
      </c>
      <c r="M30" s="95" t="s">
        <v>205</v>
      </c>
      <c r="N30" s="99"/>
      <c r="O30" s="100">
        <f t="shared" si="3"/>
        <v>10</v>
      </c>
      <c r="P30" s="101">
        <f t="shared" si="4"/>
        <v>11.934059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203</v>
      </c>
      <c r="AA30" s="110">
        <f t="shared" si="14"/>
        <v>11.934059</v>
      </c>
      <c r="AB30" s="111"/>
      <c r="AC30" s="1">
        <v>190975</v>
      </c>
    </row>
    <row r="31" spans="2:29" s="1" customFormat="1" ht="16.5" customHeight="1">
      <c r="B31" s="13"/>
      <c r="C31" s="81">
        <v>51</v>
      </c>
      <c r="D31" s="79" t="s">
        <v>74</v>
      </c>
      <c r="E31" s="79">
        <v>132</v>
      </c>
      <c r="F31" s="92">
        <v>71.5</v>
      </c>
      <c r="G31" s="93" t="s">
        <v>65</v>
      </c>
      <c r="H31" s="94">
        <f t="shared" si="0"/>
        <v>49.97277999999999</v>
      </c>
      <c r="I31" s="420" t="s">
        <v>32</v>
      </c>
      <c r="J31" s="420" t="s">
        <v>33</v>
      </c>
      <c r="K31" s="96">
        <f t="shared" si="1"/>
        <v>7.68333333323244</v>
      </c>
      <c r="L31" s="97">
        <f t="shared" si="2"/>
        <v>461</v>
      </c>
      <c r="M31" s="95" t="s">
        <v>205</v>
      </c>
      <c r="N31" s="99"/>
      <c r="O31" s="100">
        <f t="shared" si="3"/>
        <v>10</v>
      </c>
      <c r="P31" s="101">
        <f t="shared" si="4"/>
        <v>38.379095039999996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203</v>
      </c>
      <c r="AA31" s="110">
        <f t="shared" si="14"/>
        <v>38.379095039999996</v>
      </c>
      <c r="AB31" s="111"/>
      <c r="AC31" s="1">
        <v>190979</v>
      </c>
    </row>
    <row r="32" spans="2:29" s="1" customFormat="1" ht="16.5" customHeight="1">
      <c r="B32" s="13"/>
      <c r="C32" s="81">
        <v>52</v>
      </c>
      <c r="D32" s="79" t="s">
        <v>187</v>
      </c>
      <c r="E32" s="79">
        <v>132</v>
      </c>
      <c r="F32" s="92">
        <v>2.7</v>
      </c>
      <c r="G32" s="93" t="s">
        <v>65</v>
      </c>
      <c r="H32" s="94">
        <f t="shared" si="0"/>
        <v>17.473</v>
      </c>
      <c r="I32" s="420" t="s">
        <v>34</v>
      </c>
      <c r="J32" s="420" t="s">
        <v>35</v>
      </c>
      <c r="K32" s="96">
        <f t="shared" si="1"/>
        <v>7.066666666825768</v>
      </c>
      <c r="L32" s="97">
        <f t="shared" si="2"/>
        <v>424</v>
      </c>
      <c r="M32" s="95" t="s">
        <v>205</v>
      </c>
      <c r="N32" s="99"/>
      <c r="O32" s="100">
        <f t="shared" si="3"/>
        <v>10</v>
      </c>
      <c r="P32" s="101">
        <f t="shared" si="4"/>
        <v>12.353411000000001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203</v>
      </c>
      <c r="AA32" s="110">
        <f t="shared" si="14"/>
        <v>12.353411000000001</v>
      </c>
      <c r="AB32" s="111"/>
      <c r="AC32" s="1">
        <v>190980</v>
      </c>
    </row>
    <row r="33" spans="2:29" s="1" customFormat="1" ht="16.5" customHeight="1">
      <c r="B33" s="13"/>
      <c r="C33" s="81">
        <v>53</v>
      </c>
      <c r="D33" s="79" t="s">
        <v>77</v>
      </c>
      <c r="E33" s="79">
        <v>132</v>
      </c>
      <c r="F33" s="92">
        <v>46.4</v>
      </c>
      <c r="G33" s="93" t="s">
        <v>65</v>
      </c>
      <c r="H33" s="94">
        <f t="shared" si="0"/>
        <v>32.429888</v>
      </c>
      <c r="I33" s="420" t="s">
        <v>48</v>
      </c>
      <c r="J33" s="420" t="s">
        <v>49</v>
      </c>
      <c r="K33" s="96">
        <f t="shared" si="1"/>
        <v>5.683333333174232</v>
      </c>
      <c r="L33" s="97">
        <f t="shared" si="2"/>
        <v>341</v>
      </c>
      <c r="M33" s="95" t="s">
        <v>202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324.29888</v>
      </c>
      <c r="S33" s="103">
        <f t="shared" si="7"/>
        <v>972.8966399999999</v>
      </c>
      <c r="T33" s="104">
        <f t="shared" si="8"/>
        <v>86.91209984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203</v>
      </c>
      <c r="AA33" s="110">
        <f t="shared" si="14"/>
        <v>1384.10761984</v>
      </c>
      <c r="AB33" s="111"/>
      <c r="AC33" s="1">
        <v>190985</v>
      </c>
    </row>
    <row r="34" spans="2:29" s="1" customFormat="1" ht="16.5" customHeight="1">
      <c r="B34" s="112"/>
      <c r="C34" s="81">
        <v>54</v>
      </c>
      <c r="D34" s="79" t="s">
        <v>80</v>
      </c>
      <c r="E34" s="79">
        <v>132</v>
      </c>
      <c r="F34" s="92">
        <v>120.6</v>
      </c>
      <c r="G34" s="93" t="s">
        <v>65</v>
      </c>
      <c r="H34" s="94">
        <f t="shared" si="0"/>
        <v>84.289752</v>
      </c>
      <c r="I34" s="420" t="s">
        <v>52</v>
      </c>
      <c r="J34" s="420" t="s">
        <v>53</v>
      </c>
      <c r="K34" s="96">
        <f t="shared" si="1"/>
        <v>5.516666666662786</v>
      </c>
      <c r="L34" s="97">
        <f t="shared" si="2"/>
        <v>331</v>
      </c>
      <c r="M34" s="95" t="s">
        <v>205</v>
      </c>
      <c r="N34" s="99"/>
      <c r="O34" s="100">
        <f t="shared" si="3"/>
        <v>10</v>
      </c>
      <c r="P34" s="101">
        <f t="shared" si="4"/>
        <v>46.52794310399999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203</v>
      </c>
      <c r="AA34" s="110">
        <f t="shared" si="14"/>
        <v>46.52794310399999</v>
      </c>
      <c r="AB34" s="111"/>
      <c r="AC34" s="1">
        <v>190986</v>
      </c>
    </row>
    <row r="35" spans="2:28" s="1" customFormat="1" ht="16.5" customHeight="1">
      <c r="B35" s="112"/>
      <c r="C35" s="81"/>
      <c r="D35" s="79"/>
      <c r="E35" s="79"/>
      <c r="F35" s="92"/>
      <c r="G35" s="93"/>
      <c r="H35" s="94">
        <f t="shared" si="0"/>
        <v>17.473</v>
      </c>
      <c r="I35" s="420"/>
      <c r="J35" s="420"/>
      <c r="K35" s="96">
        <f t="shared" si="1"/>
      </c>
      <c r="L35" s="97">
        <f t="shared" si="2"/>
      </c>
      <c r="M35" s="95"/>
      <c r="N35" s="99"/>
      <c r="O35" s="100">
        <f t="shared" si="3"/>
        <v>10</v>
      </c>
      <c r="P35" s="101" t="str">
        <f t="shared" si="4"/>
        <v>--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/>
      <c r="AA35" s="110">
        <f t="shared" si="14"/>
      </c>
      <c r="AB35" s="111"/>
    </row>
    <row r="36" spans="2:28" s="1" customFormat="1" ht="16.5" customHeight="1">
      <c r="B36" s="112"/>
      <c r="C36" s="81"/>
      <c r="D36" s="79"/>
      <c r="E36" s="79"/>
      <c r="F36" s="92"/>
      <c r="G36" s="93"/>
      <c r="H36" s="94">
        <f t="shared" si="0"/>
        <v>17.473</v>
      </c>
      <c r="I36" s="420"/>
      <c r="J36" s="420"/>
      <c r="K36" s="96">
        <f t="shared" si="1"/>
      </c>
      <c r="L36" s="97">
        <f t="shared" si="2"/>
      </c>
      <c r="M36" s="95"/>
      <c r="N36" s="99"/>
      <c r="O36" s="100">
        <f t="shared" si="3"/>
        <v>10</v>
      </c>
      <c r="P36" s="101" t="str">
        <f t="shared" si="4"/>
        <v>--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/>
      <c r="AA36" s="110">
        <f t="shared" si="14"/>
      </c>
      <c r="AB36" s="111"/>
    </row>
    <row r="37" spans="2:28" s="1" customFormat="1" ht="16.5" customHeight="1">
      <c r="B37" s="112"/>
      <c r="C37" s="81"/>
      <c r="D37" s="79"/>
      <c r="E37" s="79"/>
      <c r="F37" s="92"/>
      <c r="G37" s="93"/>
      <c r="H37" s="94">
        <f t="shared" si="0"/>
        <v>17.473</v>
      </c>
      <c r="I37" s="420"/>
      <c r="J37" s="420"/>
      <c r="K37" s="96">
        <f t="shared" si="1"/>
      </c>
      <c r="L37" s="97">
        <f t="shared" si="2"/>
      </c>
      <c r="M37" s="95"/>
      <c r="N37" s="99"/>
      <c r="O37" s="100">
        <f t="shared" si="3"/>
        <v>10</v>
      </c>
      <c r="P37" s="101" t="str">
        <f t="shared" si="4"/>
        <v>--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/>
      <c r="AA37" s="110">
        <f t="shared" si="14"/>
      </c>
      <c r="AB37" s="111"/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17.473</v>
      </c>
      <c r="I38" s="420"/>
      <c r="J38" s="420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>
      <c r="B39" s="112"/>
      <c r="C39" s="81"/>
      <c r="D39" s="79"/>
      <c r="E39" s="79"/>
      <c r="F39" s="92"/>
      <c r="G39" s="93"/>
      <c r="H39" s="94">
        <f t="shared" si="0"/>
        <v>17.473</v>
      </c>
      <c r="I39" s="420"/>
      <c r="J39" s="420"/>
      <c r="K39" s="96">
        <f t="shared" si="1"/>
      </c>
      <c r="L39" s="97">
        <f t="shared" si="2"/>
      </c>
      <c r="M39" s="95"/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/>
      <c r="AA39" s="110">
        <f t="shared" si="14"/>
      </c>
      <c r="AB39" s="111"/>
    </row>
    <row r="40" spans="2:28" s="1" customFormat="1" ht="16.5" customHeight="1">
      <c r="B40" s="112"/>
      <c r="C40" s="81"/>
      <c r="D40" s="79"/>
      <c r="E40" s="79"/>
      <c r="F40" s="92"/>
      <c r="G40" s="93"/>
      <c r="H40" s="94">
        <f t="shared" si="0"/>
        <v>17.473</v>
      </c>
      <c r="I40" s="420"/>
      <c r="J40" s="420"/>
      <c r="K40" s="96">
        <f t="shared" si="1"/>
      </c>
      <c r="L40" s="97">
        <f t="shared" si="2"/>
      </c>
      <c r="M40" s="95"/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/>
      <c r="AA40" s="110">
        <f t="shared" si="14"/>
      </c>
      <c r="AB40" s="111"/>
    </row>
    <row r="41" spans="2:28" s="1" customFormat="1" ht="16.5" customHeight="1" thickBot="1">
      <c r="B41" s="13"/>
      <c r="C41" s="113"/>
      <c r="D41" s="344"/>
      <c r="E41" s="345"/>
      <c r="F41" s="346"/>
      <c r="G41" s="346"/>
      <c r="H41" s="115"/>
      <c r="I41" s="422"/>
      <c r="J41" s="422"/>
      <c r="K41" s="114"/>
      <c r="L41" s="114"/>
      <c r="M41" s="346"/>
      <c r="N41" s="347"/>
      <c r="O41" s="348"/>
      <c r="P41" s="349"/>
      <c r="Q41" s="350"/>
      <c r="R41" s="351"/>
      <c r="S41" s="352"/>
      <c r="T41" s="352"/>
      <c r="U41" s="353"/>
      <c r="V41" s="353"/>
      <c r="W41" s="353"/>
      <c r="X41" s="354"/>
      <c r="Y41" s="355"/>
      <c r="Z41" s="356"/>
      <c r="AA41" s="116"/>
      <c r="AB41" s="111"/>
    </row>
    <row r="42" spans="2:28" s="1" customFormat="1" ht="16.5" customHeight="1" thickBot="1" thickTop="1">
      <c r="B42" s="13"/>
      <c r="C42" s="117" t="s">
        <v>182</v>
      </c>
      <c r="D42" s="118" t="s">
        <v>490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281.8775811399999</v>
      </c>
      <c r="Q42" s="124">
        <f t="shared" si="15"/>
        <v>0</v>
      </c>
      <c r="R42" s="125">
        <f t="shared" si="15"/>
        <v>324.29888</v>
      </c>
      <c r="S42" s="125">
        <f t="shared" si="15"/>
        <v>972.8966399999999</v>
      </c>
      <c r="T42" s="125">
        <f t="shared" si="15"/>
        <v>86.91209984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36">
        <f>ROUND(SUM(AA19:AA41),2)</f>
        <v>28544.65</v>
      </c>
      <c r="AB42" s="131"/>
    </row>
    <row r="43" spans="2:28" s="132" customFormat="1" ht="9.75" thickTop="1">
      <c r="B43" s="133"/>
      <c r="C43" s="134"/>
      <c r="D43" s="135" t="s">
        <v>491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5" zoomScaleNormal="75" workbookViewId="0" topLeftCell="F1">
      <selection activeCell="D31" sqref="D31"/>
    </sheetView>
  </sheetViews>
  <sheetFormatPr defaultColWidth="11.421875" defaultRowHeight="12.75"/>
  <cols>
    <col min="1" max="2" width="15.7109375" style="533" customWidth="1"/>
    <col min="3" max="3" width="4.7109375" style="533" customWidth="1"/>
    <col min="4" max="4" width="45.7109375" style="533" customWidth="1"/>
    <col min="5" max="6" width="9.7109375" style="533" customWidth="1"/>
    <col min="7" max="7" width="3.7109375" style="533" bestFit="1" customWidth="1"/>
    <col min="8" max="8" width="4.421875" style="533" hidden="1" customWidth="1"/>
    <col min="9" max="9" width="7.00390625" style="533" hidden="1" customWidth="1"/>
    <col min="10" max="11" width="15.7109375" style="533" customWidth="1"/>
    <col min="12" max="14" width="9.7109375" style="533" customWidth="1"/>
    <col min="15" max="15" width="8.7109375" style="533" customWidth="1"/>
    <col min="16" max="16" width="5.421875" style="533" customWidth="1"/>
    <col min="17" max="17" width="5.8515625" style="533" customWidth="1"/>
    <col min="18" max="19" width="12.28125" style="533" hidden="1" customWidth="1"/>
    <col min="20" max="20" width="9.8515625" style="533" hidden="1" customWidth="1"/>
    <col min="21" max="21" width="8.28125" style="533" hidden="1" customWidth="1"/>
    <col min="22" max="25" width="5.7109375" style="533" hidden="1" customWidth="1"/>
    <col min="26" max="26" width="12.28125" style="533" hidden="1" customWidth="1"/>
    <col min="27" max="27" width="13.421875" style="533" hidden="1" customWidth="1"/>
    <col min="28" max="28" width="9.7109375" style="533" customWidth="1"/>
    <col min="29" max="30" width="15.7109375" style="533" customWidth="1"/>
    <col min="31" max="31" width="30.421875" style="533" customWidth="1"/>
    <col min="32" max="32" width="3.140625" style="533" customWidth="1"/>
    <col min="33" max="33" width="3.57421875" style="533" customWidth="1"/>
    <col min="34" max="34" width="24.28125" style="533" customWidth="1"/>
    <col min="35" max="35" width="4.7109375" style="533" customWidth="1"/>
    <col min="36" max="36" width="7.57421875" style="533" customWidth="1"/>
    <col min="37" max="38" width="4.140625" style="533" customWidth="1"/>
    <col min="39" max="39" width="7.140625" style="533" customWidth="1"/>
    <col min="40" max="40" width="5.28125" style="533" customWidth="1"/>
    <col min="41" max="41" width="5.421875" style="533" customWidth="1"/>
    <col min="42" max="42" width="4.7109375" style="533" customWidth="1"/>
    <col min="43" max="43" width="5.28125" style="533" customWidth="1"/>
    <col min="44" max="45" width="13.28125" style="533" customWidth="1"/>
    <col min="46" max="46" width="6.57421875" style="533" customWidth="1"/>
    <col min="47" max="47" width="6.421875" style="533" customWidth="1"/>
    <col min="48" max="51" width="11.421875" style="533" customWidth="1"/>
    <col min="52" max="52" width="12.7109375" style="533" customWidth="1"/>
    <col min="53" max="55" width="11.421875" style="533" customWidth="1"/>
    <col min="56" max="56" width="21.00390625" style="533" customWidth="1"/>
    <col min="57" max="16384" width="11.421875" style="533" customWidth="1"/>
  </cols>
  <sheetData>
    <row r="1" spans="1:30" s="534" customFormat="1" ht="26.25">
      <c r="A1" s="533"/>
      <c r="C1" s="533"/>
      <c r="E1" s="533"/>
      <c r="G1" s="533"/>
      <c r="I1" s="533"/>
      <c r="K1" s="533"/>
      <c r="M1" s="533"/>
      <c r="O1" s="533"/>
      <c r="Q1" s="533"/>
      <c r="S1" s="533"/>
      <c r="U1" s="533"/>
      <c r="W1" s="533"/>
      <c r="Y1" s="533"/>
      <c r="AD1" s="535"/>
    </row>
    <row r="2" spans="1:30" s="534" customFormat="1" ht="26.25">
      <c r="A2" s="536"/>
      <c r="B2" s="537" t="str">
        <f>+'TOT-0802'!B2</f>
        <v>ANEXO III al Memorándum D.T.E.E. N°  384/2010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</row>
    <row r="3" s="539" customFormat="1" ht="12.75">
      <c r="A3" s="538"/>
    </row>
    <row r="4" spans="1:2" s="542" customFormat="1" ht="11.25">
      <c r="A4" s="540" t="s">
        <v>130</v>
      </c>
      <c r="B4" s="541"/>
    </row>
    <row r="5" spans="1:2" s="542" customFormat="1" ht="11.25">
      <c r="A5" s="540" t="s">
        <v>131</v>
      </c>
      <c r="B5" s="541"/>
    </row>
    <row r="6" s="539" customFormat="1" ht="13.5" thickBot="1"/>
    <row r="7" spans="2:30" s="539" customFormat="1" ht="13.5" thickTop="1">
      <c r="B7" s="543"/>
      <c r="C7" s="544"/>
      <c r="D7" s="544"/>
      <c r="E7" s="545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6"/>
    </row>
    <row r="8" spans="2:30" s="547" customFormat="1" ht="20.25">
      <c r="B8" s="548"/>
      <c r="C8" s="549"/>
      <c r="D8" s="24" t="s">
        <v>132</v>
      </c>
      <c r="E8" s="549"/>
      <c r="F8" s="549"/>
      <c r="G8" s="549"/>
      <c r="H8" s="549"/>
      <c r="N8" s="549"/>
      <c r="O8" s="549"/>
      <c r="P8" s="550"/>
      <c r="Q8" s="550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51"/>
    </row>
    <row r="9" spans="2:30" s="539" customFormat="1" ht="12.75"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4"/>
    </row>
    <row r="10" spans="2:30" s="547" customFormat="1" ht="20.25">
      <c r="B10" s="548"/>
      <c r="C10" s="549"/>
      <c r="D10" s="550" t="s">
        <v>133</v>
      </c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51"/>
    </row>
    <row r="11" spans="2:30" s="539" customFormat="1" ht="12.75"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4"/>
    </row>
    <row r="12" spans="2:30" s="547" customFormat="1" ht="20.25">
      <c r="B12" s="548"/>
      <c r="C12" s="549"/>
      <c r="D12" s="550" t="s">
        <v>508</v>
      </c>
      <c r="E12" s="549"/>
      <c r="F12" s="549"/>
      <c r="G12" s="549"/>
      <c r="I12" s="549"/>
      <c r="J12" s="549"/>
      <c r="K12" s="549"/>
      <c r="L12" s="549"/>
      <c r="M12" s="549"/>
      <c r="N12" s="549"/>
      <c r="O12" s="549"/>
      <c r="P12" s="550"/>
      <c r="Q12" s="550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51"/>
    </row>
    <row r="13" spans="2:30" s="539" customFormat="1" ht="12.75">
      <c r="B13" s="552"/>
      <c r="C13" s="553"/>
      <c r="D13" s="553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4"/>
    </row>
    <row r="14" spans="2:30" s="556" customFormat="1" ht="19.5">
      <c r="B14" s="557" t="str">
        <f>+'TOT-0802'!B14</f>
        <v>Desde el 01 al 29 de febrero de 2008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9"/>
      <c r="O14" s="559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60"/>
    </row>
    <row r="15" spans="2:30" s="539" customFormat="1" ht="16.5" customHeight="1" thickBot="1">
      <c r="B15" s="552"/>
      <c r="C15" s="553"/>
      <c r="D15" s="553"/>
      <c r="E15" s="561"/>
      <c r="F15" s="561"/>
      <c r="G15" s="553"/>
      <c r="H15" s="553"/>
      <c r="I15" s="553"/>
      <c r="J15" s="562"/>
      <c r="K15" s="553"/>
      <c r="L15" s="553"/>
      <c r="M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4"/>
    </row>
    <row r="16" spans="2:30" s="539" customFormat="1" ht="16.5" customHeight="1" thickBot="1" thickTop="1">
      <c r="B16" s="552"/>
      <c r="C16" s="553"/>
      <c r="D16" s="563" t="s">
        <v>495</v>
      </c>
      <c r="E16" s="564">
        <v>73.142</v>
      </c>
      <c r="F16" s="565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4"/>
    </row>
    <row r="17" spans="2:30" s="539" customFormat="1" ht="16.5" customHeight="1" thickBot="1" thickTop="1">
      <c r="B17" s="552"/>
      <c r="C17" s="553"/>
      <c r="D17" s="563" t="s">
        <v>506</v>
      </c>
      <c r="E17" s="564">
        <v>69.892</v>
      </c>
      <c r="F17" s="565"/>
      <c r="G17" s="553"/>
      <c r="H17" s="553"/>
      <c r="I17" s="553"/>
      <c r="J17" s="566"/>
      <c r="K17" s="567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68"/>
      <c r="W17" s="568"/>
      <c r="X17" s="568"/>
      <c r="Y17" s="568"/>
      <c r="Z17" s="568"/>
      <c r="AA17" s="568"/>
      <c r="AB17" s="568"/>
      <c r="AD17" s="554"/>
    </row>
    <row r="18" spans="2:30" s="539" customFormat="1" ht="16.5" customHeight="1" thickBot="1" thickTop="1">
      <c r="B18" s="552"/>
      <c r="C18" s="553"/>
      <c r="D18" s="553"/>
      <c r="E18" s="569"/>
      <c r="F18" s="553"/>
      <c r="G18" s="553"/>
      <c r="H18" s="553"/>
      <c r="I18" s="553"/>
      <c r="J18" s="553"/>
      <c r="K18" s="553"/>
      <c r="L18" s="553"/>
      <c r="M18" s="553"/>
      <c r="N18" s="570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4"/>
    </row>
    <row r="19" spans="2:30" s="539" customFormat="1" ht="33.75" customHeight="1" thickBot="1" thickTop="1">
      <c r="B19" s="552"/>
      <c r="C19" s="571" t="s">
        <v>140</v>
      </c>
      <c r="D19" s="572" t="s">
        <v>63</v>
      </c>
      <c r="E19" s="573" t="s">
        <v>141</v>
      </c>
      <c r="F19" s="574" t="s">
        <v>142</v>
      </c>
      <c r="G19" s="575" t="s">
        <v>496</v>
      </c>
      <c r="H19" s="576" t="s">
        <v>497</v>
      </c>
      <c r="I19" s="577" t="s">
        <v>143</v>
      </c>
      <c r="J19" s="572" t="s">
        <v>144</v>
      </c>
      <c r="K19" s="578" t="s">
        <v>145</v>
      </c>
      <c r="L19" s="579" t="s">
        <v>498</v>
      </c>
      <c r="M19" s="574" t="s">
        <v>499</v>
      </c>
      <c r="N19" s="579" t="s">
        <v>181</v>
      </c>
      <c r="O19" s="574" t="s">
        <v>500</v>
      </c>
      <c r="P19" s="578" t="s">
        <v>501</v>
      </c>
      <c r="Q19" s="572" t="s">
        <v>167</v>
      </c>
      <c r="R19" s="580" t="s">
        <v>150</v>
      </c>
      <c r="S19" s="581" t="s">
        <v>151</v>
      </c>
      <c r="T19" s="582" t="s">
        <v>507</v>
      </c>
      <c r="U19" s="583"/>
      <c r="V19" s="584"/>
      <c r="W19" s="585" t="s">
        <v>502</v>
      </c>
      <c r="X19" s="586"/>
      <c r="Y19" s="587"/>
      <c r="Z19" s="588" t="s">
        <v>154</v>
      </c>
      <c r="AA19" s="589" t="s">
        <v>503</v>
      </c>
      <c r="AB19" s="590" t="s">
        <v>504</v>
      </c>
      <c r="AC19" s="590" t="s">
        <v>157</v>
      </c>
      <c r="AD19" s="591"/>
    </row>
    <row r="20" spans="2:30" s="539" customFormat="1" ht="16.5" customHeight="1" thickTop="1">
      <c r="B20" s="552"/>
      <c r="C20" s="592"/>
      <c r="D20" s="593"/>
      <c r="E20" s="594"/>
      <c r="F20" s="595"/>
      <c r="G20" s="594"/>
      <c r="H20" s="596"/>
      <c r="I20" s="597"/>
      <c r="J20" s="598"/>
      <c r="K20" s="599"/>
      <c r="L20" s="600"/>
      <c r="M20" s="601"/>
      <c r="N20" s="602"/>
      <c r="O20" s="603"/>
      <c r="P20" s="604"/>
      <c r="Q20" s="604"/>
      <c r="R20" s="605"/>
      <c r="S20" s="606"/>
      <c r="T20" s="607"/>
      <c r="U20" s="608"/>
      <c r="V20" s="609"/>
      <c r="W20" s="610"/>
      <c r="X20" s="611"/>
      <c r="Y20" s="612"/>
      <c r="Z20" s="613"/>
      <c r="AA20" s="614"/>
      <c r="AB20" s="615"/>
      <c r="AC20" s="616"/>
      <c r="AD20" s="617"/>
    </row>
    <row r="21" spans="2:30" s="539" customFormat="1" ht="16.5" customHeight="1">
      <c r="B21" s="552"/>
      <c r="C21" s="618">
        <v>6</v>
      </c>
      <c r="D21" s="618" t="s">
        <v>86</v>
      </c>
      <c r="E21" s="619">
        <v>132</v>
      </c>
      <c r="F21" s="620">
        <v>103.6</v>
      </c>
      <c r="G21" s="619" t="s">
        <v>65</v>
      </c>
      <c r="H21" s="596">
        <f aca="true" t="shared" si="0" ref="H21:H26">IF(G21="A",150,IF(G21="B",50,10))</f>
        <v>10</v>
      </c>
      <c r="I21" s="597">
        <f aca="true" t="shared" si="1" ref="I21:I26">IF(E21=220,IF(F21&lt;100,100*$E$16/100,F21*$E$16/100),IF(F21&lt;100,100*$E$17/100,F21*$E$17/100))</f>
        <v>72.40811199999999</v>
      </c>
      <c r="J21" s="621" t="s">
        <v>254</v>
      </c>
      <c r="K21" s="622" t="s">
        <v>255</v>
      </c>
      <c r="L21" s="600">
        <f aca="true" t="shared" si="2" ref="L21:L26">IF(D21="","",(K21-J21)*24)</f>
        <v>0.04999999998835847</v>
      </c>
      <c r="M21" s="601">
        <f aca="true" t="shared" si="3" ref="M21:M26">IF(D21="","",ROUND((K21-J21)*24*60,0))</f>
        <v>3</v>
      </c>
      <c r="N21" s="602" t="s">
        <v>202</v>
      </c>
      <c r="O21" s="603" t="str">
        <f aca="true" t="shared" si="4" ref="O21:O26">IF(D21="","","--")</f>
        <v>--</v>
      </c>
      <c r="P21" s="604" t="str">
        <f aca="true" t="shared" si="5" ref="P21:P26">IF(D21="","","NO")</f>
        <v>NO</v>
      </c>
      <c r="Q21" s="604" t="str">
        <f aca="true" t="shared" si="6" ref="Q21:Q26">IF(D21="","",IF(OR(N21="P",N21="RP"),"--","NO"))</f>
        <v>NO</v>
      </c>
      <c r="R21" s="605" t="str">
        <f aca="true" t="shared" si="7" ref="R21:R26">IF(N21="P",I21*H21*ROUND(M21/60,2)*0.01,"--")</f>
        <v>--</v>
      </c>
      <c r="S21" s="606" t="str">
        <f aca="true" t="shared" si="8" ref="S21:S26">IF(N21="RP",I21*H21*ROUND(M21/60,2)*0.01*O21/100,"--")</f>
        <v>--</v>
      </c>
      <c r="T21" s="607">
        <v>0</v>
      </c>
      <c r="U21" s="608" t="str">
        <f aca="true" t="shared" si="9" ref="U21:U26">IF(AND(N21="F",M21&gt;=10),I21*H21*IF(P21="SI",1.2,1)*IF(M21&lt;=180,ROUND(M21/60,2),3),"--")</f>
        <v>--</v>
      </c>
      <c r="V21" s="609" t="str">
        <f aca="true" t="shared" si="10" ref="V21:V26">IF(AND(N21="F",M21&gt;180),(ROUND(M21/60,2)-3)*I21*H21*0.1*IF(P21="SI",1.2,1),"--")</f>
        <v>--</v>
      </c>
      <c r="W21" s="610" t="str">
        <f aca="true" t="shared" si="11" ref="W21:W26">IF(AND(N21="R",Q21="NO"),I21*H21*O21/100*IF(P21="SI",1.2,1),"--")</f>
        <v>--</v>
      </c>
      <c r="X21" s="611" t="str">
        <f aca="true" t="shared" si="12" ref="X21:X26">IF(AND(N21="R",M21&gt;=10),I21*H21*O21/100*IF(P21="SI",1.2,1)*IF(M21&lt;=180,ROUND(M21/60,2),3),"--")</f>
        <v>--</v>
      </c>
      <c r="Y21" s="612" t="str">
        <f aca="true" t="shared" si="13" ref="Y21:Y26">IF(AND(N21="R",M21&gt;180),(ROUND(M21/60,2)-3)*I21*H21*0.1*O21/100*IF(P21="SI",1.2,1),"--")</f>
        <v>--</v>
      </c>
      <c r="Z21" s="613" t="str">
        <f aca="true" t="shared" si="14" ref="Z21:Z26">IF(N21="RF",ROUND(M21/60,2)*I21*H21*0.1*IF(P21="SI",1.2,1),"--")</f>
        <v>--</v>
      </c>
      <c r="AA21" s="614" t="str">
        <f aca="true" t="shared" si="15" ref="AA21:AA26">IF(N21="RR",ROUND(M21/60,2)*I21*H21*0.1*O21/100*IF(P21="SI",1.2,1),"--")</f>
        <v>--</v>
      </c>
      <c r="AB21" s="615" t="str">
        <f aca="true" t="shared" si="16" ref="AB21:AB26">IF(D21="","","SI")</f>
        <v>SI</v>
      </c>
      <c r="AC21" s="616">
        <f aca="true" t="shared" si="17" ref="AC21:AC26">IF(D21="","",SUM(R21:AA21)*IF(AB21="SI",1,2))</f>
        <v>0</v>
      </c>
      <c r="AD21" s="617"/>
    </row>
    <row r="22" spans="2:30" s="539" customFormat="1" ht="16.5" customHeight="1">
      <c r="B22" s="552"/>
      <c r="C22" s="623">
        <v>7</v>
      </c>
      <c r="D22" s="618" t="s">
        <v>87</v>
      </c>
      <c r="E22" s="619">
        <v>132</v>
      </c>
      <c r="F22" s="624">
        <v>149.2</v>
      </c>
      <c r="G22" s="619" t="s">
        <v>65</v>
      </c>
      <c r="H22" s="596">
        <f t="shared" si="0"/>
        <v>10</v>
      </c>
      <c r="I22" s="597">
        <f t="shared" si="1"/>
        <v>104.278864</v>
      </c>
      <c r="J22" s="621" t="s">
        <v>258</v>
      </c>
      <c r="K22" s="622" t="s">
        <v>259</v>
      </c>
      <c r="L22" s="600">
        <f t="shared" si="2"/>
        <v>0.033333333441987634</v>
      </c>
      <c r="M22" s="601">
        <f t="shared" si="3"/>
        <v>2</v>
      </c>
      <c r="N22" s="602" t="s">
        <v>202</v>
      </c>
      <c r="O22" s="603" t="str">
        <f t="shared" si="4"/>
        <v>--</v>
      </c>
      <c r="P22" s="604" t="str">
        <f t="shared" si="5"/>
        <v>NO</v>
      </c>
      <c r="Q22" s="604" t="str">
        <f t="shared" si="6"/>
        <v>NO</v>
      </c>
      <c r="R22" s="605" t="str">
        <f t="shared" si="7"/>
        <v>--</v>
      </c>
      <c r="S22" s="606" t="str">
        <f t="shared" si="8"/>
        <v>--</v>
      </c>
      <c r="T22" s="607">
        <v>0</v>
      </c>
      <c r="U22" s="608" t="str">
        <f t="shared" si="9"/>
        <v>--</v>
      </c>
      <c r="V22" s="609" t="str">
        <f t="shared" si="10"/>
        <v>--</v>
      </c>
      <c r="W22" s="610" t="str">
        <f t="shared" si="11"/>
        <v>--</v>
      </c>
      <c r="X22" s="611" t="str">
        <f t="shared" si="12"/>
        <v>--</v>
      </c>
      <c r="Y22" s="612" t="str">
        <f t="shared" si="13"/>
        <v>--</v>
      </c>
      <c r="Z22" s="613" t="str">
        <f t="shared" si="14"/>
        <v>--</v>
      </c>
      <c r="AA22" s="614" t="str">
        <f t="shared" si="15"/>
        <v>--</v>
      </c>
      <c r="AB22" s="615" t="str">
        <f t="shared" si="16"/>
        <v>SI</v>
      </c>
      <c r="AC22" s="616">
        <f t="shared" si="17"/>
        <v>0</v>
      </c>
      <c r="AD22" s="617"/>
    </row>
    <row r="23" spans="2:30" s="539" customFormat="1" ht="16.5" customHeight="1">
      <c r="B23" s="552"/>
      <c r="C23" s="592"/>
      <c r="D23" s="618"/>
      <c r="E23" s="619"/>
      <c r="F23" s="624"/>
      <c r="G23" s="619"/>
      <c r="H23" s="596">
        <f t="shared" si="0"/>
        <v>10</v>
      </c>
      <c r="I23" s="597">
        <f t="shared" si="1"/>
        <v>69.892</v>
      </c>
      <c r="J23" s="621"/>
      <c r="K23" s="622"/>
      <c r="L23" s="600">
        <f t="shared" si="2"/>
      </c>
      <c r="M23" s="601">
        <f t="shared" si="3"/>
      </c>
      <c r="N23" s="602"/>
      <c r="O23" s="603">
        <f t="shared" si="4"/>
      </c>
      <c r="P23" s="604">
        <f t="shared" si="5"/>
      </c>
      <c r="Q23" s="604">
        <f t="shared" si="6"/>
      </c>
      <c r="R23" s="605" t="str">
        <f t="shared" si="7"/>
        <v>--</v>
      </c>
      <c r="S23" s="606" t="str">
        <f t="shared" si="8"/>
        <v>--</v>
      </c>
      <c r="T23" s="607">
        <v>0</v>
      </c>
      <c r="U23" s="608" t="str">
        <f t="shared" si="9"/>
        <v>--</v>
      </c>
      <c r="V23" s="609" t="str">
        <f t="shared" si="10"/>
        <v>--</v>
      </c>
      <c r="W23" s="610" t="str">
        <f t="shared" si="11"/>
        <v>--</v>
      </c>
      <c r="X23" s="611" t="str">
        <f t="shared" si="12"/>
        <v>--</v>
      </c>
      <c r="Y23" s="612" t="str">
        <f t="shared" si="13"/>
        <v>--</v>
      </c>
      <c r="Z23" s="613" t="str">
        <f t="shared" si="14"/>
        <v>--</v>
      </c>
      <c r="AA23" s="614" t="str">
        <f t="shared" si="15"/>
        <v>--</v>
      </c>
      <c r="AB23" s="615">
        <f t="shared" si="16"/>
      </c>
      <c r="AC23" s="616">
        <f t="shared" si="17"/>
      </c>
      <c r="AD23" s="617"/>
    </row>
    <row r="24" spans="2:30" s="539" customFormat="1" ht="16.5" customHeight="1">
      <c r="B24" s="552"/>
      <c r="C24" s="592"/>
      <c r="D24" s="618"/>
      <c r="E24" s="619"/>
      <c r="F24" s="624"/>
      <c r="G24" s="619"/>
      <c r="H24" s="596">
        <f t="shared" si="0"/>
        <v>10</v>
      </c>
      <c r="I24" s="597">
        <f t="shared" si="1"/>
        <v>69.892</v>
      </c>
      <c r="J24" s="621"/>
      <c r="K24" s="625"/>
      <c r="L24" s="600">
        <f t="shared" si="2"/>
      </c>
      <c r="M24" s="601">
        <f t="shared" si="3"/>
      </c>
      <c r="N24" s="602"/>
      <c r="O24" s="603">
        <f t="shared" si="4"/>
      </c>
      <c r="P24" s="604">
        <f t="shared" si="5"/>
      </c>
      <c r="Q24" s="604">
        <f t="shared" si="6"/>
      </c>
      <c r="R24" s="605" t="str">
        <f t="shared" si="7"/>
        <v>--</v>
      </c>
      <c r="S24" s="606" t="str">
        <f t="shared" si="8"/>
        <v>--</v>
      </c>
      <c r="T24" s="607">
        <v>0</v>
      </c>
      <c r="U24" s="608" t="str">
        <f t="shared" si="9"/>
        <v>--</v>
      </c>
      <c r="V24" s="609" t="str">
        <f t="shared" si="10"/>
        <v>--</v>
      </c>
      <c r="W24" s="610" t="str">
        <f t="shared" si="11"/>
        <v>--</v>
      </c>
      <c r="X24" s="611" t="str">
        <f t="shared" si="12"/>
        <v>--</v>
      </c>
      <c r="Y24" s="612" t="str">
        <f t="shared" si="13"/>
        <v>--</v>
      </c>
      <c r="Z24" s="613" t="str">
        <f t="shared" si="14"/>
        <v>--</v>
      </c>
      <c r="AA24" s="614" t="str">
        <f t="shared" si="15"/>
        <v>--</v>
      </c>
      <c r="AB24" s="615">
        <f t="shared" si="16"/>
      </c>
      <c r="AC24" s="616">
        <f t="shared" si="17"/>
      </c>
      <c r="AD24" s="617"/>
    </row>
    <row r="25" spans="2:30" s="539" customFormat="1" ht="16.5" customHeight="1">
      <c r="B25" s="552"/>
      <c r="C25" s="623"/>
      <c r="D25" s="618"/>
      <c r="E25" s="619"/>
      <c r="F25" s="624"/>
      <c r="G25" s="619"/>
      <c r="H25" s="596">
        <f t="shared" si="0"/>
        <v>10</v>
      </c>
      <c r="I25" s="597">
        <f t="shared" si="1"/>
        <v>69.892</v>
      </c>
      <c r="J25" s="621"/>
      <c r="K25" s="625"/>
      <c r="L25" s="600">
        <f t="shared" si="2"/>
      </c>
      <c r="M25" s="601">
        <f t="shared" si="3"/>
      </c>
      <c r="N25" s="602"/>
      <c r="O25" s="603">
        <f t="shared" si="4"/>
      </c>
      <c r="P25" s="604">
        <f t="shared" si="5"/>
      </c>
      <c r="Q25" s="604">
        <f t="shared" si="6"/>
      </c>
      <c r="R25" s="605" t="str">
        <f t="shared" si="7"/>
        <v>--</v>
      </c>
      <c r="S25" s="606" t="str">
        <f t="shared" si="8"/>
        <v>--</v>
      </c>
      <c r="T25" s="607">
        <v>0</v>
      </c>
      <c r="U25" s="608" t="str">
        <f t="shared" si="9"/>
        <v>--</v>
      </c>
      <c r="V25" s="609" t="str">
        <f t="shared" si="10"/>
        <v>--</v>
      </c>
      <c r="W25" s="610" t="str">
        <f t="shared" si="11"/>
        <v>--</v>
      </c>
      <c r="X25" s="611" t="str">
        <f t="shared" si="12"/>
        <v>--</v>
      </c>
      <c r="Y25" s="612" t="str">
        <f t="shared" si="13"/>
        <v>--</v>
      </c>
      <c r="Z25" s="613" t="str">
        <f t="shared" si="14"/>
        <v>--</v>
      </c>
      <c r="AA25" s="614" t="str">
        <f t="shared" si="15"/>
        <v>--</v>
      </c>
      <c r="AB25" s="615">
        <f t="shared" si="16"/>
      </c>
      <c r="AC25" s="616">
        <f t="shared" si="17"/>
      </c>
      <c r="AD25" s="617"/>
    </row>
    <row r="26" spans="2:30" s="539" customFormat="1" ht="16.5" customHeight="1">
      <c r="B26" s="552"/>
      <c r="C26" s="592"/>
      <c r="D26" s="592"/>
      <c r="E26" s="626"/>
      <c r="F26" s="627"/>
      <c r="G26" s="626"/>
      <c r="H26" s="596">
        <f t="shared" si="0"/>
        <v>10</v>
      </c>
      <c r="I26" s="597">
        <f t="shared" si="1"/>
        <v>69.892</v>
      </c>
      <c r="J26" s="628"/>
      <c r="K26" s="629"/>
      <c r="L26" s="600">
        <f t="shared" si="2"/>
      </c>
      <c r="M26" s="601">
        <f t="shared" si="3"/>
      </c>
      <c r="N26" s="602"/>
      <c r="O26" s="603">
        <f t="shared" si="4"/>
      </c>
      <c r="P26" s="604">
        <f t="shared" si="5"/>
      </c>
      <c r="Q26" s="604">
        <f t="shared" si="6"/>
      </c>
      <c r="R26" s="605" t="str">
        <f t="shared" si="7"/>
        <v>--</v>
      </c>
      <c r="S26" s="606" t="str">
        <f t="shared" si="8"/>
        <v>--</v>
      </c>
      <c r="T26" s="607">
        <v>0</v>
      </c>
      <c r="U26" s="608" t="str">
        <f t="shared" si="9"/>
        <v>--</v>
      </c>
      <c r="V26" s="609" t="str">
        <f t="shared" si="10"/>
        <v>--</v>
      </c>
      <c r="W26" s="610" t="str">
        <f t="shared" si="11"/>
        <v>--</v>
      </c>
      <c r="X26" s="611" t="str">
        <f t="shared" si="12"/>
        <v>--</v>
      </c>
      <c r="Y26" s="612" t="str">
        <f t="shared" si="13"/>
        <v>--</v>
      </c>
      <c r="Z26" s="613" t="str">
        <f t="shared" si="14"/>
        <v>--</v>
      </c>
      <c r="AA26" s="614" t="str">
        <f t="shared" si="15"/>
        <v>--</v>
      </c>
      <c r="AB26" s="615">
        <f t="shared" si="16"/>
      </c>
      <c r="AC26" s="616">
        <f t="shared" si="17"/>
      </c>
      <c r="AD26" s="617"/>
    </row>
    <row r="27" spans="2:30" s="539" customFormat="1" ht="16.5" customHeight="1" thickBot="1">
      <c r="B27" s="552"/>
      <c r="C27" s="592"/>
      <c r="D27" s="630"/>
      <c r="E27" s="631"/>
      <c r="F27" s="632"/>
      <c r="G27" s="633"/>
      <c r="H27" s="634"/>
      <c r="I27" s="635"/>
      <c r="J27" s="636"/>
      <c r="K27" s="636"/>
      <c r="L27" s="637"/>
      <c r="M27" s="637"/>
      <c r="N27" s="638"/>
      <c r="O27" s="639"/>
      <c r="P27" s="638"/>
      <c r="Q27" s="638"/>
      <c r="R27" s="640"/>
      <c r="S27" s="641"/>
      <c r="T27" s="642"/>
      <c r="U27" s="643"/>
      <c r="V27" s="644"/>
      <c r="W27" s="645"/>
      <c r="X27" s="646"/>
      <c r="Y27" s="647"/>
      <c r="Z27" s="648"/>
      <c r="AA27" s="649"/>
      <c r="AB27" s="650"/>
      <c r="AC27" s="651"/>
      <c r="AD27" s="617"/>
    </row>
    <row r="28" spans="2:30" s="539" customFormat="1" ht="16.5" customHeight="1" thickBot="1" thickTop="1">
      <c r="B28" s="552"/>
      <c r="C28" s="652" t="s">
        <v>182</v>
      </c>
      <c r="D28" s="653" t="s">
        <v>505</v>
      </c>
      <c r="E28" s="654"/>
      <c r="F28" s="569"/>
      <c r="G28" s="655"/>
      <c r="H28" s="569"/>
      <c r="I28" s="656"/>
      <c r="J28" s="656"/>
      <c r="K28" s="656"/>
      <c r="L28" s="656"/>
      <c r="M28" s="656"/>
      <c r="N28" s="656"/>
      <c r="O28" s="657"/>
      <c r="P28" s="656"/>
      <c r="Q28" s="656"/>
      <c r="R28" s="658">
        <f aca="true" t="shared" si="18" ref="R28:AA28">SUM(R20:R27)</f>
        <v>0</v>
      </c>
      <c r="S28" s="659">
        <f t="shared" si="18"/>
        <v>0</v>
      </c>
      <c r="T28" s="660">
        <f t="shared" si="18"/>
        <v>0</v>
      </c>
      <c r="U28" s="660">
        <f t="shared" si="18"/>
        <v>0</v>
      </c>
      <c r="V28" s="660">
        <f t="shared" si="18"/>
        <v>0</v>
      </c>
      <c r="W28" s="661">
        <f t="shared" si="18"/>
        <v>0</v>
      </c>
      <c r="X28" s="661">
        <f t="shared" si="18"/>
        <v>0</v>
      </c>
      <c r="Y28" s="661">
        <f t="shared" si="18"/>
        <v>0</v>
      </c>
      <c r="Z28" s="662">
        <f t="shared" si="18"/>
        <v>0</v>
      </c>
      <c r="AA28" s="663">
        <f t="shared" si="18"/>
        <v>0</v>
      </c>
      <c r="AB28" s="664"/>
      <c r="AC28" s="665">
        <f>ROUND(SUM(AC20:AC27),2)</f>
        <v>0</v>
      </c>
      <c r="AD28" s="617"/>
    </row>
    <row r="29" spans="2:30" s="677" customFormat="1" ht="9.75" thickTop="1">
      <c r="B29" s="666"/>
      <c r="C29" s="667"/>
      <c r="D29" s="668" t="s">
        <v>491</v>
      </c>
      <c r="E29" s="669"/>
      <c r="F29" s="670"/>
      <c r="G29" s="671"/>
      <c r="H29" s="670"/>
      <c r="I29" s="672"/>
      <c r="J29" s="672"/>
      <c r="K29" s="672"/>
      <c r="L29" s="672"/>
      <c r="M29" s="672"/>
      <c r="N29" s="672"/>
      <c r="O29" s="673"/>
      <c r="P29" s="672"/>
      <c r="Q29" s="672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5"/>
      <c r="AD29" s="676"/>
    </row>
    <row r="30" spans="2:30" s="539" customFormat="1" ht="16.5" customHeight="1" thickBot="1">
      <c r="B30" s="678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80"/>
    </row>
    <row r="31" spans="2:30" ht="16.5" customHeight="1" thickTop="1">
      <c r="B31" s="681"/>
      <c r="AD31" s="68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46"/>
  <sheetViews>
    <sheetView zoomScale="75" zoomScaleNormal="75" workbookViewId="0" topLeftCell="A1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6"/>
    </row>
    <row r="2" spans="2:28" s="3" customFormat="1" ht="26.25">
      <c r="B2" s="16" t="str">
        <f>'TOT-0802'!B2</f>
        <v>ANEXO III al Memorándum D.T.E.E. N°  384/2010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130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131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132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158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159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'TOT-0802'!B14</f>
        <v>Desde el 01 al 29 de febrero de 2008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160</v>
      </c>
      <c r="E16" s="177"/>
      <c r="F16" s="178"/>
      <c r="G16" s="327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161</v>
      </c>
      <c r="E17" s="180"/>
      <c r="F17" s="180"/>
      <c r="G17" s="181">
        <f>60*'TOT-0802'!B13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140</v>
      </c>
      <c r="D19" s="189" t="s">
        <v>162</v>
      </c>
      <c r="E19" s="190" t="s">
        <v>163</v>
      </c>
      <c r="F19" s="191" t="s">
        <v>164</v>
      </c>
      <c r="G19" s="192" t="s">
        <v>141</v>
      </c>
      <c r="H19" s="193" t="s">
        <v>143</v>
      </c>
      <c r="I19" s="190" t="s">
        <v>144</v>
      </c>
      <c r="J19" s="190" t="s">
        <v>145</v>
      </c>
      <c r="K19" s="189" t="s">
        <v>165</v>
      </c>
      <c r="L19" s="189" t="s">
        <v>166</v>
      </c>
      <c r="M19" s="50" t="s">
        <v>181</v>
      </c>
      <c r="N19" s="190" t="s">
        <v>167</v>
      </c>
      <c r="O19" s="189" t="s">
        <v>148</v>
      </c>
      <c r="P19" s="190" t="s">
        <v>168</v>
      </c>
      <c r="Q19" s="194" t="s">
        <v>169</v>
      </c>
      <c r="R19" s="195" t="s">
        <v>150</v>
      </c>
      <c r="S19" s="196" t="s">
        <v>151</v>
      </c>
      <c r="T19" s="197" t="s">
        <v>170</v>
      </c>
      <c r="U19" s="198"/>
      <c r="V19" s="199" t="s">
        <v>171</v>
      </c>
      <c r="W19" s="200"/>
      <c r="X19" s="201" t="s">
        <v>154</v>
      </c>
      <c r="Y19" s="202" t="s">
        <v>155</v>
      </c>
      <c r="Z19" s="192" t="s">
        <v>172</v>
      </c>
      <c r="AA19" s="192" t="s">
        <v>157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18"/>
      <c r="J20" s="419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0"/>
      <c r="J21" s="421"/>
      <c r="K21" s="221"/>
      <c r="L21" s="221"/>
      <c r="M21" s="219"/>
      <c r="N21" s="219"/>
      <c r="O21" s="532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55</v>
      </c>
      <c r="D22" s="79" t="s">
        <v>104</v>
      </c>
      <c r="E22" s="81" t="s">
        <v>95</v>
      </c>
      <c r="F22" s="230">
        <v>20</v>
      </c>
      <c r="G22" s="231" t="s">
        <v>89</v>
      </c>
      <c r="H22" s="232">
        <f aca="true" t="shared" si="0" ref="H22:H41">F22*$G$16</f>
        <v>4.88</v>
      </c>
      <c r="I22" s="420" t="s">
        <v>242</v>
      </c>
      <c r="J22" s="420" t="s">
        <v>243</v>
      </c>
      <c r="K22" s="233">
        <f aca="true" t="shared" si="1" ref="K22:K41">IF(D22="","",(J22-I22)*24)</f>
        <v>8.816666666592937</v>
      </c>
      <c r="L22" s="234">
        <f aca="true" t="shared" si="2" ref="L22:L41">IF(D22="","",ROUND((J22-I22)*24*60,0))</f>
        <v>529</v>
      </c>
      <c r="M22" s="235" t="s">
        <v>205</v>
      </c>
      <c r="N22" s="235" t="s">
        <v>210</v>
      </c>
      <c r="O22" s="427"/>
      <c r="P22" s="235" t="s">
        <v>204</v>
      </c>
      <c r="Q22" s="108">
        <f>$G$17*IF(OR(M22="P",M22="RP"),0.1,1)*IF(P22="SI",1,0.1)</f>
        <v>0.6000000000000001</v>
      </c>
      <c r="R22" s="237">
        <f>IF(M22="P",H22*Q22*ROUND(L22/60,2),"--")</f>
        <v>25.824960000000004</v>
      </c>
      <c r="S22" s="238" t="str">
        <f>IF(M22="RP",H22*Q22*ROUND(L22/60,2)*O22/100,"--")</f>
        <v>--</v>
      </c>
      <c r="T22" s="239" t="str">
        <f>IF(AND(M22="F",N22="NO"),H22*Q22,"--")</f>
        <v>--</v>
      </c>
      <c r="U22" s="240" t="str">
        <f>IF(M22="F",H22*Q22*ROUND(L22/60,2),"--")</f>
        <v>--</v>
      </c>
      <c r="V22" s="241" t="str">
        <f>IF(AND(M22="R",N22="NO"),H22*Q22*O22/100,"--")</f>
        <v>--</v>
      </c>
      <c r="W22" s="242" t="str">
        <f>IF(M22="R",H22*Q22*ROUND(L22/60,2)*O22/100,"--")</f>
        <v>--</v>
      </c>
      <c r="X22" s="243" t="str">
        <f>IF(M22="RF",H22*Q22*ROUND(L22/60,2),"--")</f>
        <v>--</v>
      </c>
      <c r="Y22" s="244" t="str">
        <f>IF(M22="RR",H22*Q22*ROUND(L22/60,2)*O22/100,"--")</f>
        <v>--</v>
      </c>
      <c r="Z22" s="235" t="s">
        <v>203</v>
      </c>
      <c r="AA22" s="245">
        <f>IF(D22="","",SUM(R22:Y22)*IF(Z22="SI",1,2)*IF(AND(O22&lt;&gt;"",M22="RF"),O22/100,1))</f>
        <v>25.824960000000004</v>
      </c>
      <c r="AB22" s="246"/>
      <c r="AC22" s="1">
        <v>190293</v>
      </c>
    </row>
    <row r="23" spans="2:29" s="1" customFormat="1" ht="16.5" customHeight="1">
      <c r="B23" s="163"/>
      <c r="C23" s="217">
        <v>56</v>
      </c>
      <c r="D23" s="79" t="s">
        <v>101</v>
      </c>
      <c r="E23" s="81" t="s">
        <v>93</v>
      </c>
      <c r="F23" s="230">
        <v>5</v>
      </c>
      <c r="G23" s="231" t="s">
        <v>99</v>
      </c>
      <c r="H23" s="232">
        <f t="shared" si="0"/>
        <v>1.22</v>
      </c>
      <c r="I23" s="420" t="s">
        <v>267</v>
      </c>
      <c r="J23" s="420" t="s">
        <v>268</v>
      </c>
      <c r="K23" s="233">
        <f t="shared" si="1"/>
        <v>6.966666666674428</v>
      </c>
      <c r="L23" s="234">
        <f t="shared" si="2"/>
        <v>418</v>
      </c>
      <c r="M23" s="235" t="s">
        <v>205</v>
      </c>
      <c r="N23" s="235" t="s">
        <v>210</v>
      </c>
      <c r="O23" s="427"/>
      <c r="P23" s="235" t="s">
        <v>204</v>
      </c>
      <c r="Q23" s="108">
        <f>$G$17*IF(OR(M23="P",M23="RP"),0.1,1)*IF(P23="SI",1,0.1)</f>
        <v>0.6000000000000001</v>
      </c>
      <c r="R23" s="237">
        <f>IF(M23="P",H23*Q23*ROUND(L23/60,2),"--")</f>
        <v>5.102040000000001</v>
      </c>
      <c r="S23" s="238" t="str">
        <f>IF(M23="RP",H23*Q23*ROUND(L23/60,2)*O23/100,"--")</f>
        <v>--</v>
      </c>
      <c r="T23" s="239" t="str">
        <f>IF(AND(M23="F",N23="NO"),H23*Q23,"--")</f>
        <v>--</v>
      </c>
      <c r="U23" s="240" t="str">
        <f>IF(M23="F",H23*Q23*ROUND(L23/60,2),"--")</f>
        <v>--</v>
      </c>
      <c r="V23" s="241" t="str">
        <f>IF(AND(M23="R",N23="NO"),H23*Q23*O23/100,"--")</f>
        <v>--</v>
      </c>
      <c r="W23" s="242" t="str">
        <f>IF(M23="R",H23*Q23*ROUND(L23/60,2)*O23/100,"--")</f>
        <v>--</v>
      </c>
      <c r="X23" s="243" t="str">
        <f>IF(M23="RF",H23*Q23*ROUND(L23/60,2),"--")</f>
        <v>--</v>
      </c>
      <c r="Y23" s="244" t="str">
        <f>IF(M23="RR",H23*Q23*ROUND(L23/60,2)*O23/100,"--")</f>
        <v>--</v>
      </c>
      <c r="Z23" s="235" t="s">
        <v>203</v>
      </c>
      <c r="AA23" s="245">
        <f>IF(D23="","",SUM(R23:Y23)*IF(Z23="SI",1,2)*IF(AND(O23&lt;&gt;"",M23="RF"),O23/100,1))</f>
        <v>5.102040000000001</v>
      </c>
      <c r="AB23" s="246"/>
      <c r="AC23" s="1">
        <v>190406</v>
      </c>
    </row>
    <row r="24" spans="2:29" s="1" customFormat="1" ht="16.5" customHeight="1">
      <c r="B24" s="163"/>
      <c r="C24" s="217">
        <v>57</v>
      </c>
      <c r="D24" s="79" t="s">
        <v>101</v>
      </c>
      <c r="E24" s="81" t="s">
        <v>93</v>
      </c>
      <c r="F24" s="230">
        <v>5</v>
      </c>
      <c r="G24" s="231" t="s">
        <v>99</v>
      </c>
      <c r="H24" s="232">
        <f t="shared" si="0"/>
        <v>1.22</v>
      </c>
      <c r="I24" s="420" t="s">
        <v>271</v>
      </c>
      <c r="J24" s="420" t="s">
        <v>272</v>
      </c>
      <c r="K24" s="233">
        <f t="shared" si="1"/>
        <v>5.383333333244082</v>
      </c>
      <c r="L24" s="234">
        <f t="shared" si="2"/>
        <v>323</v>
      </c>
      <c r="M24" s="235" t="s">
        <v>205</v>
      </c>
      <c r="N24" s="235" t="s">
        <v>210</v>
      </c>
      <c r="O24" s="427"/>
      <c r="P24" s="235" t="s">
        <v>204</v>
      </c>
      <c r="Q24" s="108">
        <f>$G$17*IF(OR(M24="P",M24="RP"),0.1,1)*IF(P24="SI",1,0.1)</f>
        <v>0.6000000000000001</v>
      </c>
      <c r="R24" s="237">
        <f>IF(M24="P",H24*Q24*ROUND(L24/60,2),"--")</f>
        <v>3.9381600000000003</v>
      </c>
      <c r="S24" s="238" t="str">
        <f>IF(M24="RP",H24*Q24*ROUND(L24/60,2)*O24/100,"--")</f>
        <v>--</v>
      </c>
      <c r="T24" s="239" t="str">
        <f>IF(AND(M24="F",N24="NO"),H24*Q24,"--")</f>
        <v>--</v>
      </c>
      <c r="U24" s="240" t="str">
        <f>IF(M24="F",H24*Q24*ROUND(L24/60,2),"--")</f>
        <v>--</v>
      </c>
      <c r="V24" s="241" t="str">
        <f>IF(AND(M24="R",N24="NO"),H24*Q24*O24/100,"--")</f>
        <v>--</v>
      </c>
      <c r="W24" s="242" t="str">
        <f>IF(M24="R",H24*Q24*ROUND(L24/60,2)*O24/100,"--")</f>
        <v>--</v>
      </c>
      <c r="X24" s="243" t="str">
        <f>IF(M24="RF",H24*Q24*ROUND(L24/60,2),"--")</f>
        <v>--</v>
      </c>
      <c r="Y24" s="244" t="str">
        <f>IF(M24="RR",H24*Q24*ROUND(L24/60,2)*O24/100,"--")</f>
        <v>--</v>
      </c>
      <c r="Z24" s="235" t="s">
        <v>203</v>
      </c>
      <c r="AA24" s="245">
        <f>IF(D24="","",SUM(R24:Y24)*IF(Z24="SI",1,2)*IF(AND(O24&lt;&gt;"",M24="RF"),O24/100,1))</f>
        <v>3.9381600000000003</v>
      </c>
      <c r="AB24" s="164"/>
      <c r="AC24" s="1">
        <v>190408</v>
      </c>
    </row>
    <row r="25" spans="2:29" s="1" customFormat="1" ht="16.5" customHeight="1">
      <c r="B25" s="163"/>
      <c r="C25" s="217">
        <v>58</v>
      </c>
      <c r="D25" s="79" t="s">
        <v>112</v>
      </c>
      <c r="E25" s="81" t="s">
        <v>93</v>
      </c>
      <c r="F25" s="230">
        <v>40</v>
      </c>
      <c r="G25" s="231" t="s">
        <v>89</v>
      </c>
      <c r="H25" s="232">
        <f t="shared" si="0"/>
        <v>9.76</v>
      </c>
      <c r="I25" s="420" t="s">
        <v>278</v>
      </c>
      <c r="J25" s="420" t="s">
        <v>279</v>
      </c>
      <c r="K25" s="233">
        <f t="shared" si="1"/>
        <v>5.166666666569654</v>
      </c>
      <c r="L25" s="234">
        <f t="shared" si="2"/>
        <v>310</v>
      </c>
      <c r="M25" s="235" t="s">
        <v>205</v>
      </c>
      <c r="N25" s="235" t="s">
        <v>210</v>
      </c>
      <c r="O25" s="427"/>
      <c r="P25" s="235" t="s">
        <v>204</v>
      </c>
      <c r="Q25" s="108">
        <f>$G$17*IF(OR(M25="P",M25="RP"),0.1,1)*IF(P25="SI",1,0.1)</f>
        <v>0.6000000000000001</v>
      </c>
      <c r="R25" s="237">
        <f>IF(M25="P",H25*Q25*ROUND(L25/60,2),"--")</f>
        <v>30.275520000000004</v>
      </c>
      <c r="S25" s="238" t="str">
        <f>IF(M25="RP",H25*Q25*ROUND(L25/60,2)*O25/100,"--")</f>
        <v>--</v>
      </c>
      <c r="T25" s="239" t="str">
        <f>IF(AND(M25="F",N25="NO"),H25*Q25,"--")</f>
        <v>--</v>
      </c>
      <c r="U25" s="240" t="str">
        <f>IF(M25="F",H25*Q25*ROUND(L25/60,2),"--")</f>
        <v>--</v>
      </c>
      <c r="V25" s="241" t="str">
        <f>IF(AND(M25="R",N25="NO"),H25*Q25*O25/100,"--")</f>
        <v>--</v>
      </c>
      <c r="W25" s="242" t="str">
        <f>IF(M25="R",H25*Q25*ROUND(L25/60,2)*O25/100,"--")</f>
        <v>--</v>
      </c>
      <c r="X25" s="243" t="str">
        <f>IF(M25="RF",H25*Q25*ROUND(L25/60,2),"--")</f>
        <v>--</v>
      </c>
      <c r="Y25" s="244" t="str">
        <f>IF(M25="RR",H25*Q25*ROUND(L25/60,2)*O25/100,"--")</f>
        <v>--</v>
      </c>
      <c r="Z25" s="235" t="s">
        <v>203</v>
      </c>
      <c r="AA25" s="245">
        <f>IF(D25="","",SUM(R25:Y25)*IF(Z25="SI",1,2)*IF(AND(O25&lt;&gt;"",M25="RF"),O25/100,1))</f>
        <v>30.275520000000004</v>
      </c>
      <c r="AB25" s="164"/>
      <c r="AC25" s="1">
        <v>190410</v>
      </c>
    </row>
    <row r="26" spans="2:29" s="1" customFormat="1" ht="16.5" customHeight="1">
      <c r="B26" s="163"/>
      <c r="C26" s="217">
        <v>59</v>
      </c>
      <c r="D26" s="79" t="s">
        <v>189</v>
      </c>
      <c r="E26" s="81" t="s">
        <v>90</v>
      </c>
      <c r="F26" s="230">
        <v>40</v>
      </c>
      <c r="G26" s="231" t="s">
        <v>89</v>
      </c>
      <c r="H26" s="232">
        <f t="shared" si="0"/>
        <v>9.76</v>
      </c>
      <c r="I26" s="420" t="s">
        <v>290</v>
      </c>
      <c r="J26" s="420" t="s">
        <v>291</v>
      </c>
      <c r="K26" s="233">
        <f t="shared" si="1"/>
        <v>1.0999999999185093</v>
      </c>
      <c r="L26" s="234">
        <f t="shared" si="2"/>
        <v>66</v>
      </c>
      <c r="M26" s="235" t="s">
        <v>202</v>
      </c>
      <c r="N26" s="235" t="s">
        <v>204</v>
      </c>
      <c r="O26" s="427"/>
      <c r="P26" s="235" t="s">
        <v>203</v>
      </c>
      <c r="Q26" s="108">
        <f aca="true" t="shared" si="3" ref="Q26:Q41">$G$17*IF(OR(M26="P",M26="RP"),0.1,1)*IF(P26="SI",1,0.1)</f>
        <v>60</v>
      </c>
      <c r="R26" s="237" t="str">
        <f aca="true" t="shared" si="4" ref="R26:R41">IF(M26="P",H26*Q26*ROUND(L26/60,2),"--")</f>
        <v>--</v>
      </c>
      <c r="S26" s="238" t="str">
        <f aca="true" t="shared" si="5" ref="S26:S41">IF(M26="RP",H26*Q26*ROUND(L26/60,2)*O26/100,"--")</f>
        <v>--</v>
      </c>
      <c r="T26" s="239">
        <f aca="true" t="shared" si="6" ref="T26:T41">IF(AND(M26="F",N26="NO"),H26*Q26,"--")</f>
        <v>585.6</v>
      </c>
      <c r="U26" s="240">
        <f aca="true" t="shared" si="7" ref="U26:U41">IF(M26="F",H26*Q26*ROUND(L26/60,2),"--")</f>
        <v>644.1600000000001</v>
      </c>
      <c r="V26" s="241" t="str">
        <f aca="true" t="shared" si="8" ref="V26:V41">IF(AND(M26="R",N26="NO"),H26*Q26*O26/100,"--")</f>
        <v>--</v>
      </c>
      <c r="W26" s="242" t="str">
        <f aca="true" t="shared" si="9" ref="W26:W41">IF(M26="R",H26*Q26*ROUND(L26/60,2)*O26/100,"--")</f>
        <v>--</v>
      </c>
      <c r="X26" s="243" t="str">
        <f aca="true" t="shared" si="10" ref="X26:X41">IF(M26="RF",H26*Q26*ROUND(L26/60,2),"--")</f>
        <v>--</v>
      </c>
      <c r="Y26" s="244" t="str">
        <f aca="true" t="shared" si="11" ref="Y26:Y41">IF(M26="RR",H26*Q26*ROUND(L26/60,2)*O26/100,"--")</f>
        <v>--</v>
      </c>
      <c r="Z26" s="235" t="s">
        <v>203</v>
      </c>
      <c r="AA26" s="245">
        <f aca="true" t="shared" si="12" ref="AA26:AA41">IF(D26="","",SUM(R26:Y26)*IF(Z26="SI",1,2)*IF(AND(O26&lt;&gt;"",M26="RF"),O26/100,1))</f>
        <v>1229.7600000000002</v>
      </c>
      <c r="AB26" s="164"/>
      <c r="AC26" s="1">
        <v>190417</v>
      </c>
    </row>
    <row r="27" spans="2:29" s="1" customFormat="1" ht="16.5" customHeight="1">
      <c r="B27" s="163"/>
      <c r="C27" s="217">
        <v>60</v>
      </c>
      <c r="D27" s="79" t="s">
        <v>112</v>
      </c>
      <c r="E27" s="81" t="s">
        <v>93</v>
      </c>
      <c r="F27" s="230">
        <v>40</v>
      </c>
      <c r="G27" s="231" t="s">
        <v>89</v>
      </c>
      <c r="H27" s="232">
        <f t="shared" si="0"/>
        <v>9.76</v>
      </c>
      <c r="I27" s="420" t="s">
        <v>299</v>
      </c>
      <c r="J27" s="420" t="s">
        <v>300</v>
      </c>
      <c r="K27" s="233">
        <f t="shared" si="1"/>
        <v>6.483333333337214</v>
      </c>
      <c r="L27" s="234">
        <f t="shared" si="2"/>
        <v>389</v>
      </c>
      <c r="M27" s="235" t="s">
        <v>205</v>
      </c>
      <c r="N27" s="235" t="s">
        <v>210</v>
      </c>
      <c r="O27" s="427"/>
      <c r="P27" s="235" t="s">
        <v>204</v>
      </c>
      <c r="Q27" s="108">
        <f t="shared" si="3"/>
        <v>0.6000000000000001</v>
      </c>
      <c r="R27" s="237">
        <f t="shared" si="4"/>
        <v>37.94688000000001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203</v>
      </c>
      <c r="AA27" s="245">
        <f t="shared" si="12"/>
        <v>37.94688000000001</v>
      </c>
      <c r="AB27" s="164"/>
      <c r="AC27" s="1">
        <v>190420</v>
      </c>
    </row>
    <row r="28" spans="2:29" s="1" customFormat="1" ht="16.5" customHeight="1">
      <c r="B28" s="163"/>
      <c r="C28" s="217">
        <v>61</v>
      </c>
      <c r="D28" s="79" t="s">
        <v>112</v>
      </c>
      <c r="E28" s="81" t="s">
        <v>93</v>
      </c>
      <c r="F28" s="230">
        <v>40</v>
      </c>
      <c r="G28" s="231" t="s">
        <v>89</v>
      </c>
      <c r="H28" s="232">
        <f t="shared" si="0"/>
        <v>9.76</v>
      </c>
      <c r="I28" s="420" t="s">
        <v>309</v>
      </c>
      <c r="J28" s="420" t="s">
        <v>310</v>
      </c>
      <c r="K28" s="233">
        <f t="shared" si="1"/>
        <v>6.383333333360497</v>
      </c>
      <c r="L28" s="234">
        <f t="shared" si="2"/>
        <v>383</v>
      </c>
      <c r="M28" s="235" t="s">
        <v>205</v>
      </c>
      <c r="N28" s="235" t="s">
        <v>210</v>
      </c>
      <c r="O28" s="427"/>
      <c r="P28" s="235" t="s">
        <v>204</v>
      </c>
      <c r="Q28" s="108">
        <f t="shared" si="3"/>
        <v>0.6000000000000001</v>
      </c>
      <c r="R28" s="237">
        <f t="shared" si="4"/>
        <v>37.36128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203</v>
      </c>
      <c r="AA28" s="245">
        <f t="shared" si="12"/>
        <v>37.36128</v>
      </c>
      <c r="AB28" s="164"/>
      <c r="AC28" s="1">
        <v>190424</v>
      </c>
    </row>
    <row r="29" spans="2:29" s="1" customFormat="1" ht="16.5" customHeight="1">
      <c r="B29" s="163"/>
      <c r="C29" s="217">
        <v>62</v>
      </c>
      <c r="D29" s="79" t="s">
        <v>110</v>
      </c>
      <c r="E29" s="81" t="s">
        <v>88</v>
      </c>
      <c r="F29" s="230">
        <v>30</v>
      </c>
      <c r="G29" s="231" t="s">
        <v>89</v>
      </c>
      <c r="H29" s="232">
        <f t="shared" si="0"/>
        <v>7.32</v>
      </c>
      <c r="I29" s="420" t="s">
        <v>315</v>
      </c>
      <c r="J29" s="420" t="s">
        <v>316</v>
      </c>
      <c r="K29" s="233">
        <f t="shared" si="1"/>
        <v>2.166666666569654</v>
      </c>
      <c r="L29" s="234">
        <f t="shared" si="2"/>
        <v>130</v>
      </c>
      <c r="M29" s="235" t="s">
        <v>202</v>
      </c>
      <c r="N29" s="235" t="s">
        <v>204</v>
      </c>
      <c r="O29" s="427"/>
      <c r="P29" s="235" t="s">
        <v>203</v>
      </c>
      <c r="Q29" s="108">
        <f t="shared" si="3"/>
        <v>60</v>
      </c>
      <c r="R29" s="237" t="str">
        <f t="shared" si="4"/>
        <v>--</v>
      </c>
      <c r="S29" s="238" t="str">
        <f t="shared" si="5"/>
        <v>--</v>
      </c>
      <c r="T29" s="239">
        <f t="shared" si="6"/>
        <v>439.20000000000005</v>
      </c>
      <c r="U29" s="240">
        <f t="shared" si="7"/>
        <v>953.0640000000001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203</v>
      </c>
      <c r="AA29" s="245">
        <f t="shared" si="12"/>
        <v>1392.2640000000001</v>
      </c>
      <c r="AB29" s="164"/>
      <c r="AC29" s="1">
        <v>190431</v>
      </c>
    </row>
    <row r="30" spans="2:29" s="1" customFormat="1" ht="16.5" customHeight="1">
      <c r="B30" s="163"/>
      <c r="C30" s="217">
        <v>63</v>
      </c>
      <c r="D30" s="79" t="s">
        <v>105</v>
      </c>
      <c r="E30" s="81" t="s">
        <v>93</v>
      </c>
      <c r="F30" s="230">
        <v>30</v>
      </c>
      <c r="G30" s="231" t="s">
        <v>89</v>
      </c>
      <c r="H30" s="232">
        <f t="shared" si="0"/>
        <v>7.32</v>
      </c>
      <c r="I30" s="420" t="s">
        <v>329</v>
      </c>
      <c r="J30" s="420" t="s">
        <v>330</v>
      </c>
      <c r="K30" s="233">
        <f t="shared" si="1"/>
        <v>3.1166666666977108</v>
      </c>
      <c r="L30" s="234">
        <f t="shared" si="2"/>
        <v>187</v>
      </c>
      <c r="M30" s="235" t="s">
        <v>58</v>
      </c>
      <c r="N30" s="235" t="s">
        <v>210</v>
      </c>
      <c r="O30" s="427">
        <v>40</v>
      </c>
      <c r="P30" s="235" t="s">
        <v>204</v>
      </c>
      <c r="Q30" s="108">
        <f t="shared" si="3"/>
        <v>0.6000000000000001</v>
      </c>
      <c r="R30" s="237" t="str">
        <f t="shared" si="4"/>
        <v>--</v>
      </c>
      <c r="S30" s="238">
        <f t="shared" si="5"/>
        <v>5.481216000000002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203</v>
      </c>
      <c r="AA30" s="245">
        <f t="shared" si="12"/>
        <v>5.481216000000002</v>
      </c>
      <c r="AB30" s="164"/>
      <c r="AC30" s="1">
        <v>190447</v>
      </c>
    </row>
    <row r="31" spans="2:29" s="1" customFormat="1" ht="16.5" customHeight="1">
      <c r="B31" s="163"/>
      <c r="C31" s="217">
        <v>64</v>
      </c>
      <c r="D31" s="79" t="s">
        <v>102</v>
      </c>
      <c r="E31" s="81" t="s">
        <v>90</v>
      </c>
      <c r="F31" s="230">
        <v>30</v>
      </c>
      <c r="G31" s="231" t="s">
        <v>89</v>
      </c>
      <c r="H31" s="232">
        <f t="shared" si="0"/>
        <v>7.32</v>
      </c>
      <c r="I31" s="420" t="s">
        <v>332</v>
      </c>
      <c r="J31" s="420" t="s">
        <v>333</v>
      </c>
      <c r="K31" s="233">
        <f t="shared" si="1"/>
        <v>8.733333333337214</v>
      </c>
      <c r="L31" s="234">
        <f t="shared" si="2"/>
        <v>524</v>
      </c>
      <c r="M31" s="235" t="s">
        <v>205</v>
      </c>
      <c r="N31" s="235" t="s">
        <v>210</v>
      </c>
      <c r="O31" s="427"/>
      <c r="P31" s="235" t="s">
        <v>204</v>
      </c>
      <c r="Q31" s="108">
        <f t="shared" si="3"/>
        <v>0.6000000000000001</v>
      </c>
      <c r="R31" s="237">
        <f t="shared" si="4"/>
        <v>38.342160000000014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203</v>
      </c>
      <c r="AA31" s="245">
        <f t="shared" si="12"/>
        <v>38.342160000000014</v>
      </c>
      <c r="AB31" s="164"/>
      <c r="AC31" s="1">
        <v>190448</v>
      </c>
    </row>
    <row r="32" spans="2:29" s="1" customFormat="1" ht="16.5" customHeight="1">
      <c r="B32" s="163"/>
      <c r="C32" s="217">
        <v>65</v>
      </c>
      <c r="D32" s="79" t="s">
        <v>109</v>
      </c>
      <c r="E32" s="81" t="s">
        <v>90</v>
      </c>
      <c r="F32" s="230">
        <v>15</v>
      </c>
      <c r="G32" s="231" t="s">
        <v>89</v>
      </c>
      <c r="H32" s="232">
        <f t="shared" si="0"/>
        <v>3.66</v>
      </c>
      <c r="I32" s="420" t="s">
        <v>367</v>
      </c>
      <c r="J32" s="420" t="s">
        <v>368</v>
      </c>
      <c r="K32" s="233">
        <f t="shared" si="1"/>
        <v>0.28333333338378</v>
      </c>
      <c r="L32" s="234">
        <f t="shared" si="2"/>
        <v>17</v>
      </c>
      <c r="M32" s="235" t="s">
        <v>202</v>
      </c>
      <c r="N32" s="235" t="s">
        <v>204</v>
      </c>
      <c r="O32" s="427"/>
      <c r="P32" s="235" t="s">
        <v>203</v>
      </c>
      <c r="Q32" s="108">
        <f t="shared" si="3"/>
        <v>60</v>
      </c>
      <c r="R32" s="237" t="str">
        <f t="shared" si="4"/>
        <v>--</v>
      </c>
      <c r="S32" s="238" t="str">
        <f t="shared" si="5"/>
        <v>--</v>
      </c>
      <c r="T32" s="239">
        <f t="shared" si="6"/>
        <v>219.60000000000002</v>
      </c>
      <c r="U32" s="240">
        <f t="shared" si="7"/>
        <v>61.488000000000014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203</v>
      </c>
      <c r="AA32" s="245">
        <f t="shared" si="12"/>
        <v>281.088</v>
      </c>
      <c r="AB32" s="164"/>
      <c r="AC32" s="1">
        <v>190595</v>
      </c>
    </row>
    <row r="33" spans="2:29" s="1" customFormat="1" ht="16.5" customHeight="1">
      <c r="B33" s="163"/>
      <c r="C33" s="217">
        <v>66</v>
      </c>
      <c r="D33" s="79" t="s">
        <v>476</v>
      </c>
      <c r="E33" s="81" t="s">
        <v>475</v>
      </c>
      <c r="F33" s="230">
        <v>30</v>
      </c>
      <c r="G33" s="92" t="s">
        <v>89</v>
      </c>
      <c r="H33" s="232">
        <f t="shared" si="0"/>
        <v>7.32</v>
      </c>
      <c r="I33" s="420" t="s">
        <v>385</v>
      </c>
      <c r="J33" s="420" t="s">
        <v>386</v>
      </c>
      <c r="K33" s="233">
        <f t="shared" si="1"/>
        <v>3.6833333332906477</v>
      </c>
      <c r="L33" s="234">
        <f t="shared" si="2"/>
        <v>221</v>
      </c>
      <c r="M33" s="235" t="s">
        <v>59</v>
      </c>
      <c r="N33" s="235" t="s">
        <v>204</v>
      </c>
      <c r="O33" s="427">
        <v>33</v>
      </c>
      <c r="P33" s="235" t="s">
        <v>203</v>
      </c>
      <c r="Q33" s="108">
        <f t="shared" si="3"/>
        <v>60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>
        <f t="shared" si="8"/>
        <v>144.93600000000004</v>
      </c>
      <c r="W33" s="242">
        <f t="shared" si="9"/>
        <v>533.3644800000001</v>
      </c>
      <c r="X33" s="243" t="str">
        <f t="shared" si="10"/>
        <v>--</v>
      </c>
      <c r="Y33" s="244" t="str">
        <f t="shared" si="11"/>
        <v>--</v>
      </c>
      <c r="Z33" s="235" t="s">
        <v>203</v>
      </c>
      <c r="AA33" s="245">
        <f t="shared" si="12"/>
        <v>678.3004800000001</v>
      </c>
      <c r="AB33" s="164"/>
      <c r="AC33" s="1">
        <v>190604</v>
      </c>
    </row>
    <row r="34" spans="2:29" s="1" customFormat="1" ht="16.5" customHeight="1">
      <c r="B34" s="163"/>
      <c r="C34" s="217">
        <v>67</v>
      </c>
      <c r="D34" s="79" t="s">
        <v>98</v>
      </c>
      <c r="E34" s="81" t="s">
        <v>90</v>
      </c>
      <c r="F34" s="230">
        <v>7.5</v>
      </c>
      <c r="G34" s="231" t="s">
        <v>99</v>
      </c>
      <c r="H34" s="232">
        <f t="shared" si="0"/>
        <v>1.83</v>
      </c>
      <c r="I34" s="420" t="s">
        <v>403</v>
      </c>
      <c r="J34" s="420" t="s">
        <v>404</v>
      </c>
      <c r="K34" s="233">
        <f t="shared" si="1"/>
        <v>5.749999999883585</v>
      </c>
      <c r="L34" s="234">
        <f t="shared" si="2"/>
        <v>345</v>
      </c>
      <c r="M34" s="235" t="s">
        <v>205</v>
      </c>
      <c r="N34" s="235" t="s">
        <v>210</v>
      </c>
      <c r="O34" s="427"/>
      <c r="P34" s="235" t="s">
        <v>204</v>
      </c>
      <c r="Q34" s="108">
        <f t="shared" si="3"/>
        <v>0.6000000000000001</v>
      </c>
      <c r="R34" s="237">
        <f t="shared" si="4"/>
        <v>6.313500000000002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203</v>
      </c>
      <c r="AA34" s="245">
        <f t="shared" si="12"/>
        <v>6.313500000000002</v>
      </c>
      <c r="AB34" s="164"/>
      <c r="AC34" s="1">
        <v>190616</v>
      </c>
    </row>
    <row r="35" spans="2:29" s="1" customFormat="1" ht="16.5" customHeight="1">
      <c r="B35" s="163"/>
      <c r="C35" s="217">
        <v>68</v>
      </c>
      <c r="D35" s="79" t="s">
        <v>108</v>
      </c>
      <c r="E35" s="81" t="s">
        <v>90</v>
      </c>
      <c r="F35" s="230">
        <v>10</v>
      </c>
      <c r="G35" s="231" t="s">
        <v>89</v>
      </c>
      <c r="H35" s="232">
        <f t="shared" si="0"/>
        <v>2.44</v>
      </c>
      <c r="I35" s="420" t="s">
        <v>406</v>
      </c>
      <c r="J35" s="420" t="s">
        <v>407</v>
      </c>
      <c r="K35" s="233">
        <f t="shared" si="1"/>
        <v>0.4333333333488554</v>
      </c>
      <c r="L35" s="234">
        <f t="shared" si="2"/>
        <v>26</v>
      </c>
      <c r="M35" s="235" t="s">
        <v>202</v>
      </c>
      <c r="N35" s="235" t="s">
        <v>204</v>
      </c>
      <c r="O35" s="427"/>
      <c r="P35" s="235" t="s">
        <v>203</v>
      </c>
      <c r="Q35" s="108">
        <f t="shared" si="3"/>
        <v>60</v>
      </c>
      <c r="R35" s="237" t="str">
        <f t="shared" si="4"/>
        <v>--</v>
      </c>
      <c r="S35" s="238" t="str">
        <f t="shared" si="5"/>
        <v>--</v>
      </c>
      <c r="T35" s="239">
        <f t="shared" si="6"/>
        <v>146.4</v>
      </c>
      <c r="U35" s="240">
        <f t="shared" si="7"/>
        <v>62.952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203</v>
      </c>
      <c r="AA35" s="245">
        <f t="shared" si="12"/>
        <v>209.352</v>
      </c>
      <c r="AB35" s="164"/>
      <c r="AC35" s="1">
        <v>190617</v>
      </c>
    </row>
    <row r="36" spans="2:29" s="1" customFormat="1" ht="16.5" customHeight="1">
      <c r="B36" s="163"/>
      <c r="C36" s="217">
        <v>69</v>
      </c>
      <c r="D36" s="79" t="s">
        <v>101</v>
      </c>
      <c r="E36" s="81" t="s">
        <v>93</v>
      </c>
      <c r="F36" s="230">
        <v>5</v>
      </c>
      <c r="G36" s="231" t="s">
        <v>99</v>
      </c>
      <c r="H36" s="232">
        <f t="shared" si="0"/>
        <v>1.22</v>
      </c>
      <c r="I36" s="420" t="s">
        <v>433</v>
      </c>
      <c r="J36" s="420" t="s">
        <v>434</v>
      </c>
      <c r="K36" s="233">
        <f t="shared" si="1"/>
        <v>1.9833333333372138</v>
      </c>
      <c r="L36" s="234">
        <f t="shared" si="2"/>
        <v>119</v>
      </c>
      <c r="M36" s="235" t="s">
        <v>205</v>
      </c>
      <c r="N36" s="235" t="s">
        <v>210</v>
      </c>
      <c r="O36" s="427"/>
      <c r="P36" s="235" t="s">
        <v>204</v>
      </c>
      <c r="Q36" s="108">
        <f t="shared" si="3"/>
        <v>0.6000000000000001</v>
      </c>
      <c r="R36" s="237">
        <f t="shared" si="4"/>
        <v>1.4493600000000002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203</v>
      </c>
      <c r="AA36" s="245">
        <f t="shared" si="12"/>
        <v>1.4493600000000002</v>
      </c>
      <c r="AB36" s="164"/>
      <c r="AC36" s="1">
        <v>190826</v>
      </c>
    </row>
    <row r="37" spans="2:29" s="1" customFormat="1" ht="16.5" customHeight="1">
      <c r="B37" s="163"/>
      <c r="C37" s="217">
        <v>70</v>
      </c>
      <c r="D37" s="79" t="s">
        <v>109</v>
      </c>
      <c r="E37" s="81" t="s">
        <v>90</v>
      </c>
      <c r="F37" s="230">
        <v>15</v>
      </c>
      <c r="G37" s="231" t="s">
        <v>89</v>
      </c>
      <c r="H37" s="232">
        <f t="shared" si="0"/>
        <v>3.66</v>
      </c>
      <c r="I37" s="420" t="s">
        <v>446</v>
      </c>
      <c r="J37" s="420" t="s">
        <v>447</v>
      </c>
      <c r="K37" s="233">
        <f t="shared" si="1"/>
        <v>3.9833333333954215</v>
      </c>
      <c r="L37" s="234">
        <f t="shared" si="2"/>
        <v>239</v>
      </c>
      <c r="M37" s="235" t="s">
        <v>205</v>
      </c>
      <c r="N37" s="235" t="s">
        <v>210</v>
      </c>
      <c r="O37" s="427"/>
      <c r="P37" s="235" t="s">
        <v>204</v>
      </c>
      <c r="Q37" s="108">
        <f t="shared" si="3"/>
        <v>0.6000000000000001</v>
      </c>
      <c r="R37" s="237">
        <f t="shared" si="4"/>
        <v>8.740080000000003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203</v>
      </c>
      <c r="AA37" s="245">
        <f t="shared" si="12"/>
        <v>8.740080000000003</v>
      </c>
      <c r="AB37" s="164"/>
      <c r="AC37" s="1">
        <v>190834</v>
      </c>
    </row>
    <row r="38" spans="2:29" s="1" customFormat="1" ht="16.5" customHeight="1">
      <c r="B38" s="163"/>
      <c r="C38" s="217">
        <v>71</v>
      </c>
      <c r="D38" s="79" t="s">
        <v>106</v>
      </c>
      <c r="E38" s="81" t="s">
        <v>88</v>
      </c>
      <c r="F38" s="230">
        <v>15</v>
      </c>
      <c r="G38" s="231" t="s">
        <v>89</v>
      </c>
      <c r="H38" s="232">
        <f t="shared" si="0"/>
        <v>3.66</v>
      </c>
      <c r="I38" s="420" t="s">
        <v>451</v>
      </c>
      <c r="J38" s="420" t="s">
        <v>452</v>
      </c>
      <c r="K38" s="233">
        <f t="shared" si="1"/>
        <v>0.8333333332557231</v>
      </c>
      <c r="L38" s="234">
        <f t="shared" si="2"/>
        <v>50</v>
      </c>
      <c r="M38" s="235" t="s">
        <v>202</v>
      </c>
      <c r="N38" s="235" t="s">
        <v>204</v>
      </c>
      <c r="O38" s="427"/>
      <c r="P38" s="235" t="s">
        <v>203</v>
      </c>
      <c r="Q38" s="108">
        <f t="shared" si="3"/>
        <v>60</v>
      </c>
      <c r="R38" s="237" t="str">
        <f t="shared" si="4"/>
        <v>--</v>
      </c>
      <c r="S38" s="238" t="str">
        <f t="shared" si="5"/>
        <v>--</v>
      </c>
      <c r="T38" s="239">
        <f t="shared" si="6"/>
        <v>219.60000000000002</v>
      </c>
      <c r="U38" s="240">
        <f t="shared" si="7"/>
        <v>182.268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203</v>
      </c>
      <c r="AA38" s="245">
        <f t="shared" si="12"/>
        <v>401.86800000000005</v>
      </c>
      <c r="AB38" s="164"/>
      <c r="AC38" s="1">
        <v>190837</v>
      </c>
    </row>
    <row r="39" spans="2:29" s="1" customFormat="1" ht="16.5" customHeight="1">
      <c r="B39" s="163"/>
      <c r="C39" s="217">
        <v>72</v>
      </c>
      <c r="D39" s="79" t="s">
        <v>108</v>
      </c>
      <c r="E39" s="81" t="s">
        <v>90</v>
      </c>
      <c r="F39" s="230">
        <v>10</v>
      </c>
      <c r="G39" s="231" t="s">
        <v>89</v>
      </c>
      <c r="H39" s="232">
        <f t="shared" si="0"/>
        <v>2.44</v>
      </c>
      <c r="I39" s="420" t="s">
        <v>469</v>
      </c>
      <c r="J39" s="420" t="s">
        <v>470</v>
      </c>
      <c r="K39" s="233">
        <f t="shared" si="1"/>
        <v>3.4333333333488554</v>
      </c>
      <c r="L39" s="234">
        <f t="shared" si="2"/>
        <v>206</v>
      </c>
      <c r="M39" s="235" t="s">
        <v>205</v>
      </c>
      <c r="N39" s="235" t="s">
        <v>210</v>
      </c>
      <c r="O39" s="427"/>
      <c r="P39" s="235" t="s">
        <v>204</v>
      </c>
      <c r="Q39" s="108">
        <f t="shared" si="3"/>
        <v>0.6000000000000001</v>
      </c>
      <c r="R39" s="237">
        <f t="shared" si="4"/>
        <v>5.021520000000001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203</v>
      </c>
      <c r="AA39" s="245">
        <f t="shared" si="12"/>
        <v>5.021520000000001</v>
      </c>
      <c r="AB39" s="164"/>
      <c r="AC39" s="1">
        <v>190851</v>
      </c>
    </row>
    <row r="40" spans="2:29" s="1" customFormat="1" ht="16.5" customHeight="1">
      <c r="B40" s="163"/>
      <c r="C40" s="217">
        <v>73</v>
      </c>
      <c r="D40" s="79" t="s">
        <v>92</v>
      </c>
      <c r="E40" s="81" t="s">
        <v>90</v>
      </c>
      <c r="F40" s="230">
        <v>30</v>
      </c>
      <c r="G40" s="231" t="s">
        <v>89</v>
      </c>
      <c r="H40" s="232">
        <f t="shared" si="0"/>
        <v>7.32</v>
      </c>
      <c r="I40" s="420" t="s">
        <v>472</v>
      </c>
      <c r="J40" s="420" t="s">
        <v>473</v>
      </c>
      <c r="K40" s="233">
        <f t="shared" si="1"/>
        <v>6.816666666709352</v>
      </c>
      <c r="L40" s="234">
        <f t="shared" si="2"/>
        <v>409</v>
      </c>
      <c r="M40" s="235" t="s">
        <v>205</v>
      </c>
      <c r="N40" s="235" t="s">
        <v>210</v>
      </c>
      <c r="O40" s="427"/>
      <c r="P40" s="235" t="s">
        <v>204</v>
      </c>
      <c r="Q40" s="108">
        <f t="shared" si="3"/>
        <v>0.6000000000000001</v>
      </c>
      <c r="R40" s="237">
        <f t="shared" si="4"/>
        <v>29.95344000000001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203</v>
      </c>
      <c r="AA40" s="245">
        <f t="shared" si="12"/>
        <v>29.95344000000001</v>
      </c>
      <c r="AB40" s="164"/>
      <c r="AC40" s="1">
        <v>190852</v>
      </c>
    </row>
    <row r="41" spans="2:29" s="1" customFormat="1" ht="16.5" customHeight="1">
      <c r="B41" s="163"/>
      <c r="C41" s="217">
        <v>74</v>
      </c>
      <c r="D41" s="79" t="s">
        <v>103</v>
      </c>
      <c r="E41" s="81" t="s">
        <v>88</v>
      </c>
      <c r="F41" s="230">
        <v>15</v>
      </c>
      <c r="G41" s="231" t="s">
        <v>89</v>
      </c>
      <c r="H41" s="232">
        <f t="shared" si="0"/>
        <v>3.66</v>
      </c>
      <c r="I41" s="420" t="s">
        <v>10</v>
      </c>
      <c r="J41" s="420" t="s">
        <v>11</v>
      </c>
      <c r="K41" s="233">
        <f t="shared" si="1"/>
        <v>8.299999999988358</v>
      </c>
      <c r="L41" s="234">
        <f t="shared" si="2"/>
        <v>498</v>
      </c>
      <c r="M41" s="235" t="s">
        <v>58</v>
      </c>
      <c r="N41" s="235" t="s">
        <v>210</v>
      </c>
      <c r="O41" s="427">
        <v>40</v>
      </c>
      <c r="P41" s="235" t="s">
        <v>204</v>
      </c>
      <c r="Q41" s="108">
        <f t="shared" si="3"/>
        <v>0.6000000000000001</v>
      </c>
      <c r="R41" s="237" t="str">
        <f t="shared" si="4"/>
        <v>--</v>
      </c>
      <c r="S41" s="238">
        <f t="shared" si="5"/>
        <v>7.290720000000004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203</v>
      </c>
      <c r="AA41" s="245">
        <f t="shared" si="12"/>
        <v>7.290720000000004</v>
      </c>
      <c r="AB41" s="164"/>
      <c r="AC41" s="1">
        <v>190970</v>
      </c>
    </row>
    <row r="42" spans="2:28" s="1" customFormat="1" ht="16.5" customHeight="1" thickBot="1">
      <c r="B42" s="163"/>
      <c r="C42" s="329"/>
      <c r="D42" s="329"/>
      <c r="E42" s="329"/>
      <c r="F42" s="329"/>
      <c r="G42" s="329"/>
      <c r="H42" s="248"/>
      <c r="I42" s="422"/>
      <c r="J42" s="422"/>
      <c r="K42" s="247"/>
      <c r="L42" s="247"/>
      <c r="M42" s="329"/>
      <c r="N42" s="329"/>
      <c r="O42" s="329"/>
      <c r="P42" s="329"/>
      <c r="Q42" s="330"/>
      <c r="R42" s="331"/>
      <c r="S42" s="332"/>
      <c r="T42" s="333"/>
      <c r="U42" s="334"/>
      <c r="V42" s="335"/>
      <c r="W42" s="336"/>
      <c r="X42" s="337"/>
      <c r="Y42" s="338"/>
      <c r="Z42" s="329"/>
      <c r="AA42" s="249"/>
      <c r="AB42" s="164"/>
    </row>
    <row r="43" spans="2:28" s="1" customFormat="1" ht="16.5" customHeight="1" thickBot="1" thickTop="1">
      <c r="B43" s="163"/>
      <c r="C43" s="117" t="s">
        <v>182</v>
      </c>
      <c r="D43" s="118" t="s">
        <v>492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230.26890000000006</v>
      </c>
      <c r="S43" s="251">
        <f>SUM(S20:S42)</f>
        <v>12.771936000000006</v>
      </c>
      <c r="T43" s="252">
        <f>SUM(T20:T42)</f>
        <v>1610.4</v>
      </c>
      <c r="U43" s="253">
        <f>SUM(U22:U42)</f>
        <v>1903.9320000000002</v>
      </c>
      <c r="V43" s="254">
        <f>SUM(V20:V42)</f>
        <v>144.93600000000004</v>
      </c>
      <c r="W43" s="254">
        <f>SUM(W22:W42)</f>
        <v>533.3644800000001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4435.67</v>
      </c>
      <c r="AB43" s="164"/>
    </row>
    <row r="44" spans="2:28" s="132" customFormat="1" ht="9.75" thickTop="1">
      <c r="B44" s="259"/>
      <c r="C44" s="134"/>
      <c r="D44" s="135" t="s">
        <v>493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46"/>
  <sheetViews>
    <sheetView zoomScale="75" zoomScaleNormal="75" workbookViewId="0" topLeftCell="D1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6.421875" style="5" hidden="1" customWidth="1"/>
    <col min="9" max="10" width="15.7109375" style="5" customWidth="1"/>
    <col min="11" max="13" width="9.7109375" style="5" customWidth="1"/>
    <col min="14" max="15" width="7.7109375" style="5" customWidth="1"/>
    <col min="16" max="16" width="7.140625" style="5" bestFit="1" customWidth="1"/>
    <col min="17" max="17" width="12.00390625" style="5" hidden="1" customWidth="1"/>
    <col min="18" max="19" width="12.28125" style="5" hidden="1" customWidth="1"/>
    <col min="20" max="23" width="7.57421875" style="5" hidden="1" customWidth="1"/>
    <col min="24" max="25" width="12.281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6"/>
    </row>
    <row r="2" spans="2:28" s="3" customFormat="1" ht="26.25">
      <c r="B2" s="16" t="str">
        <f>'TOT-0802'!B2</f>
        <v>ANEXO III al Memorándum D.T.E.E. N°  384/2010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130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131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132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158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159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'TOT-0802'!B14</f>
        <v>Desde el 01 al 29 de febrero de 2008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160</v>
      </c>
      <c r="E16" s="177"/>
      <c r="F16" s="178"/>
      <c r="G16" s="327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161</v>
      </c>
      <c r="E17" s="180"/>
      <c r="F17" s="180"/>
      <c r="G17" s="181">
        <f>60*'TOT-0802'!B13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140</v>
      </c>
      <c r="D19" s="189" t="s">
        <v>162</v>
      </c>
      <c r="E19" s="190" t="s">
        <v>163</v>
      </c>
      <c r="F19" s="191" t="s">
        <v>164</v>
      </c>
      <c r="G19" s="192" t="s">
        <v>141</v>
      </c>
      <c r="H19" s="193" t="s">
        <v>143</v>
      </c>
      <c r="I19" s="190" t="s">
        <v>144</v>
      </c>
      <c r="J19" s="190" t="s">
        <v>145</v>
      </c>
      <c r="K19" s="189" t="s">
        <v>165</v>
      </c>
      <c r="L19" s="189" t="s">
        <v>166</v>
      </c>
      <c r="M19" s="50" t="s">
        <v>181</v>
      </c>
      <c r="N19" s="190" t="s">
        <v>167</v>
      </c>
      <c r="O19" s="189" t="s">
        <v>148</v>
      </c>
      <c r="P19" s="190" t="s">
        <v>168</v>
      </c>
      <c r="Q19" s="194" t="s">
        <v>169</v>
      </c>
      <c r="R19" s="195" t="s">
        <v>150</v>
      </c>
      <c r="S19" s="196" t="s">
        <v>151</v>
      </c>
      <c r="T19" s="197" t="s">
        <v>170</v>
      </c>
      <c r="U19" s="198"/>
      <c r="V19" s="199" t="s">
        <v>171</v>
      </c>
      <c r="W19" s="200"/>
      <c r="X19" s="201" t="s">
        <v>154</v>
      </c>
      <c r="Y19" s="202" t="s">
        <v>155</v>
      </c>
      <c r="Z19" s="192" t="s">
        <v>172</v>
      </c>
      <c r="AA19" s="192" t="s">
        <v>157</v>
      </c>
      <c r="AB19" s="203"/>
    </row>
    <row r="20" spans="2:28" s="1" customFormat="1" ht="16.5" customHeight="1" thickTop="1">
      <c r="B20" s="163"/>
      <c r="C20" s="204"/>
      <c r="D20" s="205" t="s">
        <v>60</v>
      </c>
      <c r="E20" s="206"/>
      <c r="F20" s="206"/>
      <c r="G20" s="206"/>
      <c r="H20" s="207"/>
      <c r="I20" s="418"/>
      <c r="J20" s="419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ROUND('TR-0802'!AA43,2)</f>
        <v>4435.67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0"/>
      <c r="J21" s="421"/>
      <c r="K21" s="221"/>
      <c r="L21" s="221"/>
      <c r="M21" s="219"/>
      <c r="N21" s="219"/>
      <c r="O21" s="532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75</v>
      </c>
      <c r="D22" s="79" t="s">
        <v>112</v>
      </c>
      <c r="E22" s="81" t="s">
        <v>88</v>
      </c>
      <c r="F22" s="230">
        <v>15</v>
      </c>
      <c r="G22" s="231" t="s">
        <v>89</v>
      </c>
      <c r="H22" s="232">
        <f aca="true" t="shared" si="0" ref="H22:H41">F22*$G$16</f>
        <v>3.66</v>
      </c>
      <c r="I22" s="420" t="s">
        <v>21</v>
      </c>
      <c r="J22" s="420" t="s">
        <v>22</v>
      </c>
      <c r="K22" s="233">
        <f aca="true" t="shared" si="1" ref="K22:K41">IF(D22="","",(J22-I22)*24)</f>
        <v>5.883333333302289</v>
      </c>
      <c r="L22" s="234">
        <f aca="true" t="shared" si="2" ref="L22:L41">IF(D22="","",ROUND((J22-I22)*24*60,0))</f>
        <v>353</v>
      </c>
      <c r="M22" s="235" t="s">
        <v>205</v>
      </c>
      <c r="N22" s="235" t="s">
        <v>210</v>
      </c>
      <c r="O22" s="427"/>
      <c r="P22" s="235" t="s">
        <v>204</v>
      </c>
      <c r="Q22" s="108">
        <f>$G$17*IF(OR(M22="P",M22="RP"),0.1,1)*IF(P22="SI",1,0.1)</f>
        <v>0.6000000000000001</v>
      </c>
      <c r="R22" s="237">
        <f>IF(M22="P",H22*Q22*ROUND(L22/60,2),"--")</f>
        <v>12.912480000000004</v>
      </c>
      <c r="S22" s="238" t="str">
        <f>IF(M22="RP",H22*Q22*ROUND(L22/60,2)*O22/100,"--")</f>
        <v>--</v>
      </c>
      <c r="T22" s="239" t="str">
        <f>IF(AND(M22="F",N22="NO"),H22*Q22,"--")</f>
        <v>--</v>
      </c>
      <c r="U22" s="240" t="str">
        <f>IF(M22="F",H22*Q22*ROUND(L22/60,2),"--")</f>
        <v>--</v>
      </c>
      <c r="V22" s="241" t="str">
        <f>IF(AND(M22="R",N22="NO"),H22*Q22*O22/100,"--")</f>
        <v>--</v>
      </c>
      <c r="W22" s="242" t="str">
        <f>IF(M22="R",H22*Q22*ROUND(L22/60,2)*O22/100,"--")</f>
        <v>--</v>
      </c>
      <c r="X22" s="243" t="str">
        <f>IF(M22="RF",H22*Q22*ROUND(L22/60,2),"--")</f>
        <v>--</v>
      </c>
      <c r="Y22" s="244" t="str">
        <f>IF(M22="RR",H22*Q22*ROUND(L22/60,2)*O22/100,"--")</f>
        <v>--</v>
      </c>
      <c r="Z22" s="235" t="s">
        <v>203</v>
      </c>
      <c r="AA22" s="245">
        <f>IF(D22="","",SUM(R22:Y22)*IF(Z22="SI",1,2)*IF(AND(O22&lt;&gt;"",M22="RF"),O22/100,1))</f>
        <v>12.912480000000004</v>
      </c>
      <c r="AB22" s="246"/>
      <c r="AC22" s="1">
        <v>190974</v>
      </c>
    </row>
    <row r="23" spans="2:29" s="1" customFormat="1" ht="16.5" customHeight="1">
      <c r="B23" s="163"/>
      <c r="C23" s="217">
        <v>76</v>
      </c>
      <c r="D23" s="79" t="s">
        <v>103</v>
      </c>
      <c r="E23" s="81" t="s">
        <v>90</v>
      </c>
      <c r="F23" s="230">
        <v>15</v>
      </c>
      <c r="G23" s="231" t="s">
        <v>89</v>
      </c>
      <c r="H23" s="232">
        <f t="shared" si="0"/>
        <v>3.66</v>
      </c>
      <c r="I23" s="420" t="s">
        <v>26</v>
      </c>
      <c r="J23" s="420" t="s">
        <v>27</v>
      </c>
      <c r="K23" s="233">
        <f t="shared" si="1"/>
        <v>6.400000000081491</v>
      </c>
      <c r="L23" s="234">
        <f t="shared" si="2"/>
        <v>384</v>
      </c>
      <c r="M23" s="235" t="s">
        <v>58</v>
      </c>
      <c r="N23" s="235" t="s">
        <v>210</v>
      </c>
      <c r="O23" s="427">
        <v>40</v>
      </c>
      <c r="P23" s="235" t="s">
        <v>204</v>
      </c>
      <c r="Q23" s="108">
        <f>$G$17*IF(OR(M23="P",M23="RP"),0.1,1)*IF(P23="SI",1,0.1)</f>
        <v>0.6000000000000001</v>
      </c>
      <c r="R23" s="237" t="str">
        <f>IF(M23="P",H23*Q23*ROUND(L23/60,2),"--")</f>
        <v>--</v>
      </c>
      <c r="S23" s="238">
        <f>IF(M23="RP",H23*Q23*ROUND(L23/60,2)*O23/100,"--")</f>
        <v>5.621760000000002</v>
      </c>
      <c r="T23" s="239" t="str">
        <f>IF(AND(M23="F",N23="NO"),H23*Q23,"--")</f>
        <v>--</v>
      </c>
      <c r="U23" s="240" t="str">
        <f>IF(M23="F",H23*Q23*ROUND(L23/60,2),"--")</f>
        <v>--</v>
      </c>
      <c r="V23" s="241" t="str">
        <f>IF(AND(M23="R",N23="NO"),H23*Q23*O23/100,"--")</f>
        <v>--</v>
      </c>
      <c r="W23" s="242" t="str">
        <f>IF(M23="R",H23*Q23*ROUND(L23/60,2)*O23/100,"--")</f>
        <v>--</v>
      </c>
      <c r="X23" s="243" t="str">
        <f>IF(M23="RF",H23*Q23*ROUND(L23/60,2),"--")</f>
        <v>--</v>
      </c>
      <c r="Y23" s="244" t="str">
        <f>IF(M23="RR",H23*Q23*ROUND(L23/60,2)*O23/100,"--")</f>
        <v>--</v>
      </c>
      <c r="Z23" s="235" t="s">
        <v>203</v>
      </c>
      <c r="AA23" s="245">
        <f>IF(D23="","",SUM(R23:Y23)*IF(Z23="SI",1,2)*IF(AND(O23&lt;&gt;"",M23="RF"),O23/100,1))</f>
        <v>5.621760000000002</v>
      </c>
      <c r="AB23" s="246"/>
      <c r="AC23" s="1">
        <v>190976</v>
      </c>
    </row>
    <row r="24" spans="2:29" s="1" customFormat="1" ht="16.5" customHeight="1">
      <c r="B24" s="163"/>
      <c r="C24" s="217">
        <v>77</v>
      </c>
      <c r="D24" s="79" t="s">
        <v>112</v>
      </c>
      <c r="E24" s="81" t="s">
        <v>88</v>
      </c>
      <c r="F24" s="230">
        <v>15</v>
      </c>
      <c r="G24" s="231" t="s">
        <v>89</v>
      </c>
      <c r="H24" s="232">
        <f t="shared" si="0"/>
        <v>3.66</v>
      </c>
      <c r="I24" s="420" t="s">
        <v>28</v>
      </c>
      <c r="J24" s="420" t="s">
        <v>29</v>
      </c>
      <c r="K24" s="233">
        <f t="shared" si="1"/>
        <v>6.416666666627862</v>
      </c>
      <c r="L24" s="234">
        <f t="shared" si="2"/>
        <v>385</v>
      </c>
      <c r="M24" s="235" t="s">
        <v>205</v>
      </c>
      <c r="N24" s="235" t="s">
        <v>210</v>
      </c>
      <c r="O24" s="427"/>
      <c r="P24" s="235" t="s">
        <v>204</v>
      </c>
      <c r="Q24" s="108">
        <f>$G$17*IF(OR(M24="P",M24="RP"),0.1,1)*IF(P24="SI",1,0.1)</f>
        <v>0.6000000000000001</v>
      </c>
      <c r="R24" s="237">
        <f>IF(M24="P",H24*Q24*ROUND(L24/60,2),"--")</f>
        <v>14.098320000000005</v>
      </c>
      <c r="S24" s="238" t="str">
        <f>IF(M24="RP",H24*Q24*ROUND(L24/60,2)*O24/100,"--")</f>
        <v>--</v>
      </c>
      <c r="T24" s="239" t="str">
        <f>IF(AND(M24="F",N24="NO"),H24*Q24,"--")</f>
        <v>--</v>
      </c>
      <c r="U24" s="240" t="str">
        <f>IF(M24="F",H24*Q24*ROUND(L24/60,2),"--")</f>
        <v>--</v>
      </c>
      <c r="V24" s="241" t="str">
        <f>IF(AND(M24="R",N24="NO"),H24*Q24*O24/100,"--")</f>
        <v>--</v>
      </c>
      <c r="W24" s="242" t="str">
        <f>IF(M24="R",H24*Q24*ROUND(L24/60,2)*O24/100,"--")</f>
        <v>--</v>
      </c>
      <c r="X24" s="243" t="str">
        <f>IF(M24="RF",H24*Q24*ROUND(L24/60,2),"--")</f>
        <v>--</v>
      </c>
      <c r="Y24" s="244" t="str">
        <f>IF(M24="RR",H24*Q24*ROUND(L24/60,2)*O24/100,"--")</f>
        <v>--</v>
      </c>
      <c r="Z24" s="235" t="s">
        <v>203</v>
      </c>
      <c r="AA24" s="245">
        <f>IF(D24="","",SUM(R24:Y24)*IF(Z24="SI",1,2)*IF(AND(O24&lt;&gt;"",M24="RF"),O24/100,1))</f>
        <v>14.098320000000005</v>
      </c>
      <c r="AB24" s="164"/>
      <c r="AC24" s="1">
        <v>190977</v>
      </c>
    </row>
    <row r="25" spans="2:29" s="1" customFormat="1" ht="16.5" customHeight="1">
      <c r="B25" s="163"/>
      <c r="C25" s="217">
        <v>78</v>
      </c>
      <c r="D25" s="79" t="s">
        <v>106</v>
      </c>
      <c r="E25" s="81" t="s">
        <v>88</v>
      </c>
      <c r="F25" s="230">
        <v>15</v>
      </c>
      <c r="G25" s="231" t="s">
        <v>89</v>
      </c>
      <c r="H25" s="232">
        <f t="shared" si="0"/>
        <v>3.66</v>
      </c>
      <c r="I25" s="420" t="s">
        <v>30</v>
      </c>
      <c r="J25" s="420" t="s">
        <v>31</v>
      </c>
      <c r="K25" s="233">
        <f t="shared" si="1"/>
        <v>3.3333333333721384</v>
      </c>
      <c r="L25" s="234">
        <f t="shared" si="2"/>
        <v>200</v>
      </c>
      <c r="M25" s="235" t="s">
        <v>58</v>
      </c>
      <c r="N25" s="235" t="s">
        <v>210</v>
      </c>
      <c r="O25" s="427">
        <v>60</v>
      </c>
      <c r="P25" s="235" t="s">
        <v>204</v>
      </c>
      <c r="Q25" s="108">
        <f>$G$17*IF(OR(M25="P",M25="RP"),0.1,1)*IF(P25="SI",1,0.1)</f>
        <v>0.6000000000000001</v>
      </c>
      <c r="R25" s="237" t="str">
        <f>IF(M25="P",H25*Q25*ROUND(L25/60,2),"--")</f>
        <v>--</v>
      </c>
      <c r="S25" s="238">
        <f>IF(M25="RP",H25*Q25*ROUND(L25/60,2)*O25/100,"--")</f>
        <v>4.387608000000001</v>
      </c>
      <c r="T25" s="239" t="str">
        <f>IF(AND(M25="F",N25="NO"),H25*Q25,"--")</f>
        <v>--</v>
      </c>
      <c r="U25" s="240" t="str">
        <f>IF(M25="F",H25*Q25*ROUND(L25/60,2),"--")</f>
        <v>--</v>
      </c>
      <c r="V25" s="241" t="str">
        <f>IF(AND(M25="R",N25="NO"),H25*Q25*O25/100,"--")</f>
        <v>--</v>
      </c>
      <c r="W25" s="242" t="str">
        <f>IF(M25="R",H25*Q25*ROUND(L25/60,2)*O25/100,"--")</f>
        <v>--</v>
      </c>
      <c r="X25" s="243" t="str">
        <f>IF(M25="RF",H25*Q25*ROUND(L25/60,2),"--")</f>
        <v>--</v>
      </c>
      <c r="Y25" s="244" t="str">
        <f>IF(M25="RR",H25*Q25*ROUND(L25/60,2)*O25/100,"--")</f>
        <v>--</v>
      </c>
      <c r="Z25" s="235" t="s">
        <v>203</v>
      </c>
      <c r="AA25" s="245">
        <f>IF(D25="","",SUM(R25:Y25)*IF(Z25="SI",1,2)*IF(AND(O25&lt;&gt;"",M25="RF"),O25/100,1))</f>
        <v>4.387608000000001</v>
      </c>
      <c r="AB25" s="164"/>
      <c r="AC25" s="1">
        <v>190978</v>
      </c>
    </row>
    <row r="26" spans="2:29" s="1" customFormat="1" ht="16.5" customHeight="1">
      <c r="B26" s="163"/>
      <c r="C26" s="217">
        <v>79</v>
      </c>
      <c r="D26" s="79" t="s">
        <v>112</v>
      </c>
      <c r="E26" s="81" t="s">
        <v>88</v>
      </c>
      <c r="F26" s="230">
        <v>15</v>
      </c>
      <c r="G26" s="231" t="s">
        <v>89</v>
      </c>
      <c r="H26" s="232">
        <f t="shared" si="0"/>
        <v>3.66</v>
      </c>
      <c r="I26" s="420" t="s">
        <v>39</v>
      </c>
      <c r="J26" s="420" t="s">
        <v>40</v>
      </c>
      <c r="K26" s="233">
        <f t="shared" si="1"/>
        <v>6.5166666666045785</v>
      </c>
      <c r="L26" s="234">
        <f t="shared" si="2"/>
        <v>391</v>
      </c>
      <c r="M26" s="235" t="s">
        <v>205</v>
      </c>
      <c r="N26" s="235" t="s">
        <v>210</v>
      </c>
      <c r="O26" s="427"/>
      <c r="P26" s="235" t="s">
        <v>204</v>
      </c>
      <c r="Q26" s="108">
        <f>$G$17*IF(OR(M26="P",M26="RP"),0.1,1)*IF(P26="SI",1,0.1)</f>
        <v>0.6000000000000001</v>
      </c>
      <c r="R26" s="237">
        <f>IF(M26="P",H26*Q26*ROUND(L26/60,2),"--")</f>
        <v>14.317920000000003</v>
      </c>
      <c r="S26" s="238" t="str">
        <f>IF(M26="RP",H26*Q26*ROUND(L26/60,2)*O26/100,"--")</f>
        <v>--</v>
      </c>
      <c r="T26" s="239" t="str">
        <f>IF(AND(M26="F",N26="NO"),H26*Q26,"--")</f>
        <v>--</v>
      </c>
      <c r="U26" s="240" t="str">
        <f>IF(M26="F",H26*Q26*ROUND(L26/60,2),"--")</f>
        <v>--</v>
      </c>
      <c r="V26" s="241" t="str">
        <f>IF(AND(M26="R",N26="NO"),H26*Q26*O26/100,"--")</f>
        <v>--</v>
      </c>
      <c r="W26" s="242" t="str">
        <f>IF(M26="R",H26*Q26*ROUND(L26/60,2)*O26/100,"--")</f>
        <v>--</v>
      </c>
      <c r="X26" s="243" t="str">
        <f>IF(M26="RF",H26*Q26*ROUND(L26/60,2),"--")</f>
        <v>--</v>
      </c>
      <c r="Y26" s="244" t="str">
        <f>IF(M26="RR",H26*Q26*ROUND(L26/60,2)*O26/100,"--")</f>
        <v>--</v>
      </c>
      <c r="Z26" s="235" t="s">
        <v>203</v>
      </c>
      <c r="AA26" s="245">
        <f>IF(D26="","",SUM(R26:Y26)*IF(Z26="SI",1,2)*IF(AND(O26&lt;&gt;"",M26="RF"),O26/100,1))</f>
        <v>14.317920000000003</v>
      </c>
      <c r="AB26" s="164"/>
      <c r="AC26" s="1">
        <v>190982</v>
      </c>
    </row>
    <row r="27" spans="2:29" s="1" customFormat="1" ht="16.5" customHeight="1">
      <c r="B27" s="163"/>
      <c r="C27" s="217">
        <v>80</v>
      </c>
      <c r="D27" s="79" t="s">
        <v>112</v>
      </c>
      <c r="E27" s="81" t="s">
        <v>88</v>
      </c>
      <c r="F27" s="230">
        <v>15</v>
      </c>
      <c r="G27" s="231" t="s">
        <v>89</v>
      </c>
      <c r="H27" s="232">
        <f t="shared" si="0"/>
        <v>3.66</v>
      </c>
      <c r="I27" s="420" t="s">
        <v>54</v>
      </c>
      <c r="J27" s="420" t="s">
        <v>55</v>
      </c>
      <c r="K27" s="233">
        <f t="shared" si="1"/>
        <v>6.849999999976717</v>
      </c>
      <c r="L27" s="234">
        <f t="shared" si="2"/>
        <v>411</v>
      </c>
      <c r="M27" s="235" t="s">
        <v>205</v>
      </c>
      <c r="N27" s="235" t="s">
        <v>210</v>
      </c>
      <c r="O27" s="427"/>
      <c r="P27" s="235" t="s">
        <v>204</v>
      </c>
      <c r="Q27" s="108">
        <f aca="true" t="shared" si="3" ref="Q27:Q41">$G$17*IF(OR(M27="P",M27="RP"),0.1,1)*IF(P27="SI",1,0.1)</f>
        <v>0.6000000000000001</v>
      </c>
      <c r="R27" s="237">
        <f aca="true" t="shared" si="4" ref="R27:R41">IF(M27="P",H27*Q27*ROUND(L27/60,2),"--")</f>
        <v>15.042600000000004</v>
      </c>
      <c r="S27" s="238" t="str">
        <f aca="true" t="shared" si="5" ref="S27:S41">IF(M27="RP",H27*Q27*ROUND(L27/60,2)*O27/100,"--")</f>
        <v>--</v>
      </c>
      <c r="T27" s="239" t="str">
        <f aca="true" t="shared" si="6" ref="T27:T41">IF(AND(M27="F",N27="NO"),H27*Q27,"--")</f>
        <v>--</v>
      </c>
      <c r="U27" s="240" t="str">
        <f aca="true" t="shared" si="7" ref="U27:U41">IF(M27="F",H27*Q27*ROUND(L27/60,2),"--")</f>
        <v>--</v>
      </c>
      <c r="V27" s="241" t="str">
        <f aca="true" t="shared" si="8" ref="V27:V41">IF(AND(M27="R",N27="NO"),H27*Q27*O27/100,"--")</f>
        <v>--</v>
      </c>
      <c r="W27" s="242" t="str">
        <f aca="true" t="shared" si="9" ref="W27:W41">IF(M27="R",H27*Q27*ROUND(L27/60,2)*O27/100,"--")</f>
        <v>--</v>
      </c>
      <c r="X27" s="243" t="str">
        <f aca="true" t="shared" si="10" ref="X27:X41">IF(M27="RF",H27*Q27*ROUND(L27/60,2),"--")</f>
        <v>--</v>
      </c>
      <c r="Y27" s="244" t="str">
        <f aca="true" t="shared" si="11" ref="Y27:Y41">IF(M27="RR",H27*Q27*ROUND(L27/60,2)*O27/100,"--")</f>
        <v>--</v>
      </c>
      <c r="Z27" s="235" t="s">
        <v>203</v>
      </c>
      <c r="AA27" s="245">
        <f aca="true" t="shared" si="12" ref="AA27:AA41">IF(D27="","",SUM(R27:Y27)*IF(Z27="SI",1,2)*IF(AND(O27&lt;&gt;"",M27="RF"),O27/100,1))</f>
        <v>15.042600000000004</v>
      </c>
      <c r="AB27" s="164"/>
      <c r="AC27" s="1">
        <v>190987</v>
      </c>
    </row>
    <row r="28" spans="2:28" s="1" customFormat="1" ht="16.5" customHeight="1">
      <c r="B28" s="163"/>
      <c r="C28" s="217"/>
      <c r="D28" s="79"/>
      <c r="E28" s="81"/>
      <c r="F28" s="230"/>
      <c r="G28" s="231"/>
      <c r="H28" s="232">
        <f t="shared" si="0"/>
        <v>0</v>
      </c>
      <c r="I28" s="420"/>
      <c r="J28" s="420"/>
      <c r="K28" s="233">
        <f t="shared" si="1"/>
      </c>
      <c r="L28" s="234">
        <f t="shared" si="2"/>
      </c>
      <c r="M28" s="235"/>
      <c r="N28" s="236"/>
      <c r="O28" s="427"/>
      <c r="P28" s="235"/>
      <c r="Q28" s="108">
        <f t="shared" si="3"/>
        <v>6</v>
      </c>
      <c r="R28" s="237" t="str">
        <f t="shared" si="4"/>
        <v>--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/>
      <c r="AA28" s="245">
        <f t="shared" si="12"/>
      </c>
      <c r="AB28" s="164"/>
    </row>
    <row r="29" spans="2:28" s="1" customFormat="1" ht="16.5" customHeight="1">
      <c r="B29" s="163"/>
      <c r="C29" s="217"/>
      <c r="D29" s="79"/>
      <c r="E29" s="81"/>
      <c r="F29" s="230"/>
      <c r="G29" s="231"/>
      <c r="H29" s="232">
        <f t="shared" si="0"/>
        <v>0</v>
      </c>
      <c r="I29" s="420"/>
      <c r="J29" s="420"/>
      <c r="K29" s="233">
        <f t="shared" si="1"/>
      </c>
      <c r="L29" s="234">
        <f t="shared" si="2"/>
      </c>
      <c r="M29" s="235"/>
      <c r="N29" s="236"/>
      <c r="O29" s="427"/>
      <c r="P29" s="235"/>
      <c r="Q29" s="108">
        <f t="shared" si="3"/>
        <v>6</v>
      </c>
      <c r="R29" s="237" t="str">
        <f t="shared" si="4"/>
        <v>--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/>
      <c r="AA29" s="245">
        <f t="shared" si="12"/>
      </c>
      <c r="AB29" s="164"/>
    </row>
    <row r="30" spans="2:28" s="1" customFormat="1" ht="16.5" customHeight="1">
      <c r="B30" s="163"/>
      <c r="C30" s="217"/>
      <c r="D30" s="79"/>
      <c r="E30" s="81"/>
      <c r="F30" s="230"/>
      <c r="G30" s="231"/>
      <c r="H30" s="232">
        <f t="shared" si="0"/>
        <v>0</v>
      </c>
      <c r="I30" s="420"/>
      <c r="J30" s="420"/>
      <c r="K30" s="233">
        <f t="shared" si="1"/>
      </c>
      <c r="L30" s="234">
        <f t="shared" si="2"/>
      </c>
      <c r="M30" s="235"/>
      <c r="N30" s="236"/>
      <c r="O30" s="427"/>
      <c r="P30" s="235"/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/>
      <c r="AA30" s="245">
        <f t="shared" si="12"/>
      </c>
      <c r="AB30" s="164"/>
    </row>
    <row r="31" spans="2:28" s="1" customFormat="1" ht="16.5" customHeight="1">
      <c r="B31" s="163"/>
      <c r="C31" s="217"/>
      <c r="D31" s="79"/>
      <c r="E31" s="81"/>
      <c r="F31" s="230"/>
      <c r="G31" s="231"/>
      <c r="H31" s="232">
        <f t="shared" si="0"/>
        <v>0</v>
      </c>
      <c r="I31" s="420"/>
      <c r="J31" s="420"/>
      <c r="K31" s="233">
        <f t="shared" si="1"/>
      </c>
      <c r="L31" s="234">
        <f t="shared" si="2"/>
      </c>
      <c r="M31" s="235"/>
      <c r="N31" s="236"/>
      <c r="O31" s="427"/>
      <c r="P31" s="235"/>
      <c r="Q31" s="108">
        <f t="shared" si="3"/>
        <v>6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/>
      <c r="AA31" s="245">
        <f t="shared" si="12"/>
      </c>
      <c r="AB31" s="164"/>
    </row>
    <row r="32" spans="2:28" s="1" customFormat="1" ht="16.5" customHeight="1">
      <c r="B32" s="163"/>
      <c r="C32" s="217"/>
      <c r="D32" s="79"/>
      <c r="E32" s="81"/>
      <c r="F32" s="230"/>
      <c r="G32" s="231"/>
      <c r="H32" s="232">
        <f t="shared" si="0"/>
        <v>0</v>
      </c>
      <c r="I32" s="420"/>
      <c r="J32" s="420"/>
      <c r="K32" s="233">
        <f t="shared" si="1"/>
      </c>
      <c r="L32" s="234">
        <f t="shared" si="2"/>
      </c>
      <c r="M32" s="235"/>
      <c r="N32" s="236"/>
      <c r="O32" s="427"/>
      <c r="P32" s="235"/>
      <c r="Q32" s="108">
        <f t="shared" si="3"/>
        <v>6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/>
      <c r="AA32" s="245">
        <f t="shared" si="12"/>
      </c>
      <c r="AB32" s="164"/>
    </row>
    <row r="33" spans="2:28" s="1" customFormat="1" ht="16.5" customHeight="1">
      <c r="B33" s="163"/>
      <c r="C33" s="217"/>
      <c r="D33" s="79"/>
      <c r="E33" s="81"/>
      <c r="F33" s="230"/>
      <c r="G33" s="231"/>
      <c r="H33" s="232">
        <f t="shared" si="0"/>
        <v>0</v>
      </c>
      <c r="I33" s="420"/>
      <c r="J33" s="420"/>
      <c r="K33" s="233">
        <f t="shared" si="1"/>
      </c>
      <c r="L33" s="234">
        <f t="shared" si="2"/>
      </c>
      <c r="M33" s="235"/>
      <c r="N33" s="236"/>
      <c r="O33" s="427"/>
      <c r="P33" s="235"/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/>
      <c r="AA33" s="245">
        <f t="shared" si="12"/>
      </c>
      <c r="AB33" s="164"/>
    </row>
    <row r="34" spans="2:28" s="1" customFormat="1" ht="16.5" customHeight="1">
      <c r="B34" s="163"/>
      <c r="C34" s="217"/>
      <c r="D34" s="79"/>
      <c r="E34" s="81"/>
      <c r="F34" s="230"/>
      <c r="G34" s="231"/>
      <c r="H34" s="232">
        <f t="shared" si="0"/>
        <v>0</v>
      </c>
      <c r="I34" s="420"/>
      <c r="J34" s="420"/>
      <c r="K34" s="233">
        <f t="shared" si="1"/>
      </c>
      <c r="L34" s="234">
        <f t="shared" si="2"/>
      </c>
      <c r="M34" s="235"/>
      <c r="N34" s="236"/>
      <c r="O34" s="427"/>
      <c r="P34" s="235"/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/>
      <c r="AA34" s="245">
        <f t="shared" si="12"/>
      </c>
      <c r="AB34" s="164"/>
    </row>
    <row r="35" spans="2:28" s="1" customFormat="1" ht="16.5" customHeight="1">
      <c r="B35" s="163"/>
      <c r="C35" s="217"/>
      <c r="D35" s="79"/>
      <c r="E35" s="81"/>
      <c r="F35" s="230"/>
      <c r="G35" s="231"/>
      <c r="H35" s="232">
        <f t="shared" si="0"/>
        <v>0</v>
      </c>
      <c r="I35" s="420"/>
      <c r="J35" s="420"/>
      <c r="K35" s="233">
        <f t="shared" si="1"/>
      </c>
      <c r="L35" s="234">
        <f t="shared" si="2"/>
      </c>
      <c r="M35" s="235"/>
      <c r="N35" s="236"/>
      <c r="O35" s="427"/>
      <c r="P35" s="235"/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/>
      <c r="AA35" s="245">
        <f t="shared" si="12"/>
      </c>
      <c r="AB35" s="164"/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0"/>
      <c r="J36" s="420"/>
      <c r="K36" s="233">
        <f t="shared" si="1"/>
      </c>
      <c r="L36" s="234">
        <f t="shared" si="2"/>
      </c>
      <c r="M36" s="235"/>
      <c r="N36" s="236"/>
      <c r="O36" s="427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0"/>
      <c r="J37" s="420"/>
      <c r="K37" s="233">
        <f t="shared" si="1"/>
      </c>
      <c r="L37" s="234">
        <f t="shared" si="2"/>
      </c>
      <c r="M37" s="235"/>
      <c r="N37" s="236"/>
      <c r="O37" s="427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0"/>
      <c r="J38" s="420"/>
      <c r="K38" s="233">
        <f t="shared" si="1"/>
      </c>
      <c r="L38" s="234">
        <f t="shared" si="2"/>
      </c>
      <c r="M38" s="235"/>
      <c r="N38" s="236"/>
      <c r="O38" s="427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0"/>
      <c r="J39" s="420"/>
      <c r="K39" s="233">
        <f t="shared" si="1"/>
      </c>
      <c r="L39" s="234">
        <f t="shared" si="2"/>
      </c>
      <c r="M39" s="235"/>
      <c r="N39" s="236"/>
      <c r="O39" s="427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0"/>
      <c r="J40" s="420"/>
      <c r="K40" s="233">
        <f t="shared" si="1"/>
      </c>
      <c r="L40" s="234">
        <f t="shared" si="2"/>
      </c>
      <c r="M40" s="235"/>
      <c r="N40" s="236"/>
      <c r="O40" s="427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0"/>
      <c r="J41" s="420"/>
      <c r="K41" s="233">
        <f t="shared" si="1"/>
      </c>
      <c r="L41" s="234">
        <f t="shared" si="2"/>
      </c>
      <c r="M41" s="235"/>
      <c r="N41" s="236"/>
      <c r="O41" s="427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 thickBot="1">
      <c r="B42" s="163"/>
      <c r="C42" s="329"/>
      <c r="D42" s="329"/>
      <c r="E42" s="329"/>
      <c r="F42" s="329"/>
      <c r="G42" s="329"/>
      <c r="H42" s="248"/>
      <c r="I42" s="422"/>
      <c r="J42" s="422"/>
      <c r="K42" s="247"/>
      <c r="L42" s="247"/>
      <c r="M42" s="329"/>
      <c r="N42" s="329"/>
      <c r="O42" s="329"/>
      <c r="P42" s="329"/>
      <c r="Q42" s="330"/>
      <c r="R42" s="331"/>
      <c r="S42" s="332"/>
      <c r="T42" s="333"/>
      <c r="U42" s="334"/>
      <c r="V42" s="335"/>
      <c r="W42" s="336"/>
      <c r="X42" s="337"/>
      <c r="Y42" s="338"/>
      <c r="Z42" s="329"/>
      <c r="AA42" s="249"/>
      <c r="AB42" s="164"/>
    </row>
    <row r="43" spans="2:28" s="1" customFormat="1" ht="16.5" customHeight="1" thickBot="1" thickTop="1">
      <c r="B43" s="163"/>
      <c r="C43" s="117" t="s">
        <v>182</v>
      </c>
      <c r="D43" s="118" t="s">
        <v>492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56.37132000000001</v>
      </c>
      <c r="S43" s="251">
        <f>SUM(S20:S42)</f>
        <v>10.009368000000002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431">
        <f>ROUND(SUM(AA20:AA42),2)</f>
        <v>4502.05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zoomScale="75" zoomScaleNormal="75" workbookViewId="0" topLeftCell="C13">
      <selection activeCell="D31" sqref="D31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6.57421875" style="5" hidden="1" customWidth="1"/>
    <col min="8" max="9" width="15.7109375" style="5" customWidth="1"/>
    <col min="10" max="12" width="9.7109375" style="5" customWidth="1"/>
    <col min="13" max="13" width="6.00390625" style="5" customWidth="1"/>
    <col min="14" max="14" width="5.8515625" style="5" hidden="1" customWidth="1"/>
    <col min="15" max="15" width="13.140625" style="5" hidden="1" customWidth="1"/>
    <col min="16" max="17" width="5.7109375" style="5" hidden="1" customWidth="1"/>
    <col min="18" max="18" width="12.2812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5"/>
    </row>
    <row r="2" spans="1:21" s="3" customFormat="1" ht="26.25">
      <c r="A2" s="269"/>
      <c r="B2" s="16" t="str">
        <f>'TOT-0802'!B2</f>
        <v>ANEXO III al Memorándum D.T.E.E. N°  384/2010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130</v>
      </c>
      <c r="B4" s="271"/>
    </row>
    <row r="5" spans="1:2" s="9" customFormat="1" ht="11.25">
      <c r="A5" s="8" t="s">
        <v>131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173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174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'TOT-0802'!B14</f>
        <v>Desde el 01 al 29 de febrero de 2008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175</v>
      </c>
      <c r="E14" s="328">
        <v>6.502</v>
      </c>
      <c r="F14" s="276">
        <f>60*'TOT-0802'!B13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176</v>
      </c>
      <c r="E15" s="275">
        <v>3.251</v>
      </c>
      <c r="F15" s="276">
        <f>50*'TOT-0802'!B13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177</v>
      </c>
      <c r="E16" s="279">
        <v>2.438</v>
      </c>
      <c r="F16" s="280">
        <f>50*'TOT-0802'!B13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178</v>
      </c>
      <c r="E17" s="279">
        <v>2.438</v>
      </c>
      <c r="F17" s="285">
        <f>40*'TOT-0802'!B13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140</v>
      </c>
      <c r="D19" s="189" t="s">
        <v>162</v>
      </c>
      <c r="E19" s="190" t="s">
        <v>163</v>
      </c>
      <c r="F19" s="192" t="s">
        <v>141</v>
      </c>
      <c r="G19" s="51" t="s">
        <v>143</v>
      </c>
      <c r="H19" s="190" t="s">
        <v>144</v>
      </c>
      <c r="I19" s="190" t="s">
        <v>145</v>
      </c>
      <c r="J19" s="189" t="s">
        <v>165</v>
      </c>
      <c r="K19" s="189" t="s">
        <v>166</v>
      </c>
      <c r="L19" s="50" t="s">
        <v>181</v>
      </c>
      <c r="M19" s="190" t="s">
        <v>167</v>
      </c>
      <c r="N19" s="290" t="s">
        <v>179</v>
      </c>
      <c r="O19" s="291" t="s">
        <v>180</v>
      </c>
      <c r="P19" s="292" t="s">
        <v>170</v>
      </c>
      <c r="Q19" s="293"/>
      <c r="R19" s="294" t="s">
        <v>154</v>
      </c>
      <c r="S19" s="192" t="s">
        <v>156</v>
      </c>
      <c r="T19" s="192" t="s">
        <v>157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18"/>
      <c r="I20" s="423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4"/>
      <c r="I21" s="425"/>
      <c r="J21" s="233"/>
      <c r="K21" s="307"/>
      <c r="L21" s="235"/>
      <c r="M21" s="235"/>
      <c r="N21" s="308"/>
      <c r="O21" s="531"/>
      <c r="P21" s="310"/>
      <c r="Q21" s="311"/>
      <c r="R21" s="312"/>
      <c r="S21" s="313"/>
      <c r="T21" s="314"/>
      <c r="U21" s="164"/>
    </row>
    <row r="22" spans="2:21" s="1" customFormat="1" ht="16.5" customHeight="1">
      <c r="B22" s="13"/>
      <c r="C22" s="218">
        <v>81</v>
      </c>
      <c r="D22" s="304" t="s">
        <v>107</v>
      </c>
      <c r="E22" s="304" t="s">
        <v>124</v>
      </c>
      <c r="F22" s="315">
        <v>13.2</v>
      </c>
      <c r="G22" s="306">
        <f aca="true" t="shared" si="0" ref="G22:G41">IF(F22=220,$E$14,IF(AND(F22&lt;=132,F22&gt;=66),$E$15,IF(AND(F22&lt;66,F22&gt;=33),$E$16,$E$17)))</f>
        <v>2.438</v>
      </c>
      <c r="H22" s="424" t="s">
        <v>275</v>
      </c>
      <c r="I22" s="425" t="s">
        <v>276</v>
      </c>
      <c r="J22" s="233">
        <f aca="true" t="shared" si="1" ref="J22:J41">IF(D22="","",(I22-H22)*24)</f>
        <v>3.75</v>
      </c>
      <c r="K22" s="307">
        <f aca="true" t="shared" si="2" ref="K22:K41">IF(D22="","",ROUND((I22-H22)*24*60,0))</f>
        <v>225</v>
      </c>
      <c r="L22" s="235" t="s">
        <v>205</v>
      </c>
      <c r="M22" s="235" t="s">
        <v>210</v>
      </c>
      <c r="N22" s="308">
        <f aca="true" t="shared" si="3" ref="N22:N41">IF(F22=220,$F$14,IF(AND(F22&lt;=132,F22&gt;=66),$F$15,IF(AND(F22&lt;66,F22&gt;13.2),$F$16,$F$17)))</f>
        <v>40</v>
      </c>
      <c r="O22" s="309">
        <f>IF(L22="P",G22*N22*ROUND(K22/60,2)*0.1,"--")</f>
        <v>36.57000000000001</v>
      </c>
      <c r="P22" s="310" t="str">
        <f>IF(AND(L22="F",M22="NO"),G22*N22,"--")</f>
        <v>--</v>
      </c>
      <c r="Q22" s="311" t="str">
        <f>IF(L22="F",G22*N22*ROUND(K22/60,2),"--")</f>
        <v>--</v>
      </c>
      <c r="R22" s="312" t="str">
        <f>IF(L22="RF",G22*N22*ROUND(K22/60,2),"--")</f>
        <v>--</v>
      </c>
      <c r="S22" s="313" t="s">
        <v>203</v>
      </c>
      <c r="T22" s="316">
        <f>IF(D22="","",SUM(O22:R22)*IF(S22="SI",1,2)*IF(F22="500/220",0,1))</f>
        <v>36.57000000000001</v>
      </c>
      <c r="U22" s="246"/>
    </row>
    <row r="23" spans="2:21" s="1" customFormat="1" ht="16.5" customHeight="1">
      <c r="B23" s="13"/>
      <c r="C23" s="218">
        <v>82</v>
      </c>
      <c r="D23" s="304" t="s">
        <v>100</v>
      </c>
      <c r="E23" s="304" t="s">
        <v>122</v>
      </c>
      <c r="F23" s="305">
        <v>13.2</v>
      </c>
      <c r="G23" s="306">
        <f t="shared" si="0"/>
        <v>2.438</v>
      </c>
      <c r="H23" s="424" t="s">
        <v>283</v>
      </c>
      <c r="I23" s="425" t="s">
        <v>284</v>
      </c>
      <c r="J23" s="233">
        <f t="shared" si="1"/>
        <v>4.649999999965075</v>
      </c>
      <c r="K23" s="307">
        <f t="shared" si="2"/>
        <v>279</v>
      </c>
      <c r="L23" s="235" t="s">
        <v>205</v>
      </c>
      <c r="M23" s="235" t="s">
        <v>210</v>
      </c>
      <c r="N23" s="308">
        <f t="shared" si="3"/>
        <v>40</v>
      </c>
      <c r="O23" s="309">
        <f>IF(L23="P",G23*N23*ROUND(K23/60,2)*0.1,"--")</f>
        <v>45.34680000000001</v>
      </c>
      <c r="P23" s="310" t="str">
        <f>IF(AND(L23="F",M23="NO"),G23*N23,"--")</f>
        <v>--</v>
      </c>
      <c r="Q23" s="311" t="str">
        <f>IF(L23="F",G23*N23*ROUND(K23/60,2),"--")</f>
        <v>--</v>
      </c>
      <c r="R23" s="312" t="str">
        <f>IF(L23="RF",G23*N23*ROUND(K23/60,2),"--")</f>
        <v>--</v>
      </c>
      <c r="S23" s="313" t="s">
        <v>203</v>
      </c>
      <c r="T23" s="316">
        <f>IF(D23="","",SUM(O23:R23)*IF(S23="SI",1,2)*IF(F23="500/220",0,1))</f>
        <v>45.34680000000001</v>
      </c>
      <c r="U23" s="246"/>
    </row>
    <row r="24" spans="2:21" s="1" customFormat="1" ht="16.5" customHeight="1">
      <c r="B24" s="13"/>
      <c r="C24" s="218">
        <v>83</v>
      </c>
      <c r="D24" s="304" t="s">
        <v>108</v>
      </c>
      <c r="E24" s="304" t="s">
        <v>125</v>
      </c>
      <c r="F24" s="305">
        <v>33</v>
      </c>
      <c r="G24" s="306">
        <f t="shared" si="0"/>
        <v>2.438</v>
      </c>
      <c r="H24" s="424" t="s">
        <v>297</v>
      </c>
      <c r="I24" s="425" t="s">
        <v>298</v>
      </c>
      <c r="J24" s="233">
        <f t="shared" si="1"/>
        <v>7.383333333302289</v>
      </c>
      <c r="K24" s="307">
        <f t="shared" si="2"/>
        <v>443</v>
      </c>
      <c r="L24" s="235" t="s">
        <v>205</v>
      </c>
      <c r="M24" s="235" t="s">
        <v>210</v>
      </c>
      <c r="N24" s="308">
        <f t="shared" si="3"/>
        <v>50</v>
      </c>
      <c r="O24" s="309">
        <f>IF(L24="P",G24*N24*ROUND(K24/60,2)*0.1,"--")</f>
        <v>89.96220000000001</v>
      </c>
      <c r="P24" s="310" t="str">
        <f>IF(AND(L24="F",M24="NO"),G24*N24,"--")</f>
        <v>--</v>
      </c>
      <c r="Q24" s="311" t="str">
        <f>IF(L24="F",G24*N24*ROUND(K24/60,2),"--")</f>
        <v>--</v>
      </c>
      <c r="R24" s="312" t="str">
        <f>IF(L24="RF",G24*N24*ROUND(K24/60,2),"--")</f>
        <v>--</v>
      </c>
      <c r="S24" s="313" t="s">
        <v>203</v>
      </c>
      <c r="T24" s="316">
        <f>IF(D24="","",SUM(O24:R24)*IF(S24="SI",1,2)*IF(F24="500/220",0,1))</f>
        <v>89.96220000000001</v>
      </c>
      <c r="U24" s="246"/>
    </row>
    <row r="25" spans="2:21" s="1" customFormat="1" ht="16.5" customHeight="1">
      <c r="B25" s="13"/>
      <c r="C25" s="218">
        <v>84</v>
      </c>
      <c r="D25" s="304" t="s">
        <v>101</v>
      </c>
      <c r="E25" s="304" t="s">
        <v>123</v>
      </c>
      <c r="F25" s="305">
        <v>13.2</v>
      </c>
      <c r="G25" s="306">
        <f t="shared" si="0"/>
        <v>2.438</v>
      </c>
      <c r="H25" s="424" t="s">
        <v>338</v>
      </c>
      <c r="I25" s="425" t="s">
        <v>339</v>
      </c>
      <c r="J25" s="233">
        <f t="shared" si="1"/>
        <v>6.766666666720994</v>
      </c>
      <c r="K25" s="307">
        <f t="shared" si="2"/>
        <v>406</v>
      </c>
      <c r="L25" s="235" t="s">
        <v>205</v>
      </c>
      <c r="M25" s="235" t="s">
        <v>210</v>
      </c>
      <c r="N25" s="308">
        <f t="shared" si="3"/>
        <v>40</v>
      </c>
      <c r="O25" s="309">
        <f>IF(L25="P",G25*N25*ROUND(K25/60,2)*0.1,"--")</f>
        <v>66.02104000000001</v>
      </c>
      <c r="P25" s="310" t="str">
        <f>IF(AND(L25="F",M25="NO"),G25*N25,"--")</f>
        <v>--</v>
      </c>
      <c r="Q25" s="311" t="str">
        <f>IF(L25="F",G25*N25*ROUND(K25/60,2),"--")</f>
        <v>--</v>
      </c>
      <c r="R25" s="312" t="str">
        <f>IF(L25="RF",G25*N25*ROUND(K25/60,2),"--")</f>
        <v>--</v>
      </c>
      <c r="S25" s="313" t="s">
        <v>203</v>
      </c>
      <c r="T25" s="316">
        <f>IF(D25="","",SUM(O25:R25)*IF(S25="SI",1,2)*IF(F25="500/220",0,1))</f>
        <v>66.02104000000001</v>
      </c>
      <c r="U25" s="246"/>
    </row>
    <row r="26" spans="2:22" s="1" customFormat="1" ht="16.5" customHeight="1">
      <c r="B26" s="13"/>
      <c r="C26" s="218">
        <v>85</v>
      </c>
      <c r="D26" s="304" t="s">
        <v>96</v>
      </c>
      <c r="E26" s="304" t="s">
        <v>120</v>
      </c>
      <c r="F26" s="305">
        <v>33</v>
      </c>
      <c r="G26" s="306">
        <f t="shared" si="0"/>
        <v>2.438</v>
      </c>
      <c r="H26" s="424" t="s">
        <v>347</v>
      </c>
      <c r="I26" s="425" t="s">
        <v>348</v>
      </c>
      <c r="J26" s="233">
        <f t="shared" si="1"/>
        <v>6.116666666697711</v>
      </c>
      <c r="K26" s="307">
        <f t="shared" si="2"/>
        <v>367</v>
      </c>
      <c r="L26" s="235" t="s">
        <v>205</v>
      </c>
      <c r="M26" s="235" t="s">
        <v>210</v>
      </c>
      <c r="N26" s="308">
        <f t="shared" si="3"/>
        <v>50</v>
      </c>
      <c r="O26" s="309">
        <f aca="true" t="shared" si="4" ref="O26:O41">IF(L26="P",G26*N26*ROUND(K26/60,2)*0.1,"--")</f>
        <v>74.6028</v>
      </c>
      <c r="P26" s="310" t="str">
        <f aca="true" t="shared" si="5" ref="P26:P41">IF(AND(L26="F",M26="NO"),G26*N26,"--")</f>
        <v>--</v>
      </c>
      <c r="Q26" s="311" t="str">
        <f aca="true" t="shared" si="6" ref="Q26:Q41">IF(L26="F",G26*N26*ROUND(K26/60,2),"--")</f>
        <v>--</v>
      </c>
      <c r="R26" s="312" t="str">
        <f aca="true" t="shared" si="7" ref="R26:R41">IF(L26="RF",G26*N26*ROUND(K26/60,2),"--")</f>
        <v>--</v>
      </c>
      <c r="S26" s="313" t="s">
        <v>203</v>
      </c>
      <c r="T26" s="316">
        <f aca="true" t="shared" si="8" ref="T26:T41">IF(D26="","",SUM(O26:R26)*IF(S26="SI",1,2)*IF(F26="500/220",0,1))</f>
        <v>74.6028</v>
      </c>
      <c r="U26" s="246"/>
      <c r="V26" s="1">
        <v>190588</v>
      </c>
    </row>
    <row r="27" spans="2:22" s="1" customFormat="1" ht="16.5" customHeight="1">
      <c r="B27" s="13"/>
      <c r="C27" s="218">
        <v>86</v>
      </c>
      <c r="D27" s="304" t="s">
        <v>96</v>
      </c>
      <c r="E27" s="304" t="s">
        <v>120</v>
      </c>
      <c r="F27" s="305">
        <v>33</v>
      </c>
      <c r="G27" s="306">
        <f t="shared" si="0"/>
        <v>2.438</v>
      </c>
      <c r="H27" s="424" t="s">
        <v>362</v>
      </c>
      <c r="I27" s="425" t="s">
        <v>363</v>
      </c>
      <c r="J27" s="233">
        <f t="shared" si="1"/>
        <v>5.183333333465271</v>
      </c>
      <c r="K27" s="307">
        <f t="shared" si="2"/>
        <v>311</v>
      </c>
      <c r="L27" s="235" t="s">
        <v>205</v>
      </c>
      <c r="M27" s="235" t="s">
        <v>210</v>
      </c>
      <c r="N27" s="308">
        <f t="shared" si="3"/>
        <v>50</v>
      </c>
      <c r="O27" s="309">
        <f t="shared" si="4"/>
        <v>63.144200000000005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203</v>
      </c>
      <c r="T27" s="316">
        <f t="shared" si="8"/>
        <v>63.144200000000005</v>
      </c>
      <c r="U27" s="246"/>
      <c r="V27" s="1">
        <v>190593</v>
      </c>
    </row>
    <row r="28" spans="2:22" s="1" customFormat="1" ht="16.5" customHeight="1">
      <c r="B28" s="13"/>
      <c r="C28" s="218">
        <v>87</v>
      </c>
      <c r="D28" s="304" t="s">
        <v>109</v>
      </c>
      <c r="E28" s="304" t="s">
        <v>126</v>
      </c>
      <c r="F28" s="305">
        <v>13.2</v>
      </c>
      <c r="G28" s="306">
        <f t="shared" si="0"/>
        <v>2.438</v>
      </c>
      <c r="H28" s="424" t="s">
        <v>380</v>
      </c>
      <c r="I28" s="425" t="s">
        <v>381</v>
      </c>
      <c r="J28" s="233">
        <f t="shared" si="1"/>
        <v>2.5666666666511446</v>
      </c>
      <c r="K28" s="307">
        <f t="shared" si="2"/>
        <v>154</v>
      </c>
      <c r="L28" s="235" t="s">
        <v>205</v>
      </c>
      <c r="M28" s="235" t="s">
        <v>210</v>
      </c>
      <c r="N28" s="308">
        <f t="shared" si="3"/>
        <v>40</v>
      </c>
      <c r="O28" s="309">
        <f t="shared" si="4"/>
        <v>25.062640000000002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203</v>
      </c>
      <c r="T28" s="316">
        <f t="shared" si="8"/>
        <v>25.062640000000002</v>
      </c>
      <c r="U28" s="246"/>
      <c r="V28" s="1">
        <v>190601</v>
      </c>
    </row>
    <row r="29" spans="2:22" s="1" customFormat="1" ht="16.5" customHeight="1">
      <c r="B29" s="13"/>
      <c r="C29" s="218">
        <v>88</v>
      </c>
      <c r="D29" s="304" t="s">
        <v>109</v>
      </c>
      <c r="E29" s="304" t="s">
        <v>127</v>
      </c>
      <c r="F29" s="305">
        <v>13.2</v>
      </c>
      <c r="G29" s="306">
        <f t="shared" si="0"/>
        <v>2.438</v>
      </c>
      <c r="H29" s="424" t="s">
        <v>383</v>
      </c>
      <c r="I29" s="425" t="s">
        <v>381</v>
      </c>
      <c r="J29" s="233">
        <f t="shared" si="1"/>
        <v>2.416666666686069</v>
      </c>
      <c r="K29" s="307">
        <f t="shared" si="2"/>
        <v>145</v>
      </c>
      <c r="L29" s="235" t="s">
        <v>205</v>
      </c>
      <c r="M29" s="235" t="s">
        <v>210</v>
      </c>
      <c r="N29" s="308">
        <f t="shared" si="3"/>
        <v>40</v>
      </c>
      <c r="O29" s="309">
        <f t="shared" si="4"/>
        <v>23.59984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203</v>
      </c>
      <c r="T29" s="316">
        <f t="shared" si="8"/>
        <v>23.59984</v>
      </c>
      <c r="U29" s="246"/>
      <c r="V29" s="1">
        <v>190602</v>
      </c>
    </row>
    <row r="30" spans="2:22" s="1" customFormat="1" ht="16.5" customHeight="1">
      <c r="B30" s="13"/>
      <c r="C30" s="218">
        <v>89</v>
      </c>
      <c r="D30" s="304" t="s">
        <v>94</v>
      </c>
      <c r="E30" s="304" t="s">
        <v>115</v>
      </c>
      <c r="F30" s="305">
        <v>33</v>
      </c>
      <c r="G30" s="306">
        <f t="shared" si="0"/>
        <v>2.438</v>
      </c>
      <c r="H30" s="424" t="s">
        <v>393</v>
      </c>
      <c r="I30" s="425" t="s">
        <v>394</v>
      </c>
      <c r="J30" s="233">
        <f t="shared" si="1"/>
        <v>5.549999999930151</v>
      </c>
      <c r="K30" s="307">
        <f t="shared" si="2"/>
        <v>333</v>
      </c>
      <c r="L30" s="235" t="s">
        <v>205</v>
      </c>
      <c r="M30" s="235" t="s">
        <v>210</v>
      </c>
      <c r="N30" s="308">
        <f t="shared" si="3"/>
        <v>50</v>
      </c>
      <c r="O30" s="309">
        <f t="shared" si="4"/>
        <v>67.6545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203</v>
      </c>
      <c r="T30" s="316">
        <f t="shared" si="8"/>
        <v>67.6545</v>
      </c>
      <c r="U30" s="246"/>
      <c r="V30" s="1">
        <v>190607</v>
      </c>
    </row>
    <row r="31" spans="2:22" s="1" customFormat="1" ht="16.5" customHeight="1">
      <c r="B31" s="13"/>
      <c r="C31" s="218">
        <v>90</v>
      </c>
      <c r="D31" s="304" t="s">
        <v>91</v>
      </c>
      <c r="E31" s="304" t="s">
        <v>113</v>
      </c>
      <c r="F31" s="305">
        <v>13.2</v>
      </c>
      <c r="G31" s="306">
        <f t="shared" si="0"/>
        <v>2.438</v>
      </c>
      <c r="H31" s="424" t="s">
        <v>413</v>
      </c>
      <c r="I31" s="425" t="s">
        <v>414</v>
      </c>
      <c r="J31" s="233">
        <f t="shared" si="1"/>
        <v>0.8666666666977108</v>
      </c>
      <c r="K31" s="307">
        <f t="shared" si="2"/>
        <v>52</v>
      </c>
      <c r="L31" s="235" t="s">
        <v>205</v>
      </c>
      <c r="M31" s="235" t="s">
        <v>210</v>
      </c>
      <c r="N31" s="308">
        <f t="shared" si="3"/>
        <v>40</v>
      </c>
      <c r="O31" s="309">
        <f t="shared" si="4"/>
        <v>8.484240000000002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203</v>
      </c>
      <c r="T31" s="316">
        <f t="shared" si="8"/>
        <v>8.484240000000002</v>
      </c>
      <c r="U31" s="246"/>
      <c r="V31" s="1">
        <v>190812</v>
      </c>
    </row>
    <row r="32" spans="2:22" s="1" customFormat="1" ht="16.5" customHeight="1">
      <c r="B32" s="13"/>
      <c r="C32" s="218">
        <v>91</v>
      </c>
      <c r="D32" s="304" t="s">
        <v>94</v>
      </c>
      <c r="E32" s="304" t="s">
        <v>114</v>
      </c>
      <c r="F32" s="305">
        <v>132</v>
      </c>
      <c r="G32" s="306">
        <f t="shared" si="0"/>
        <v>3.251</v>
      </c>
      <c r="H32" s="424" t="s">
        <v>423</v>
      </c>
      <c r="I32" s="425" t="s">
        <v>424</v>
      </c>
      <c r="J32" s="233">
        <f t="shared" si="1"/>
        <v>38.633333333185874</v>
      </c>
      <c r="K32" s="307">
        <f t="shared" si="2"/>
        <v>2318</v>
      </c>
      <c r="L32" s="235" t="s">
        <v>205</v>
      </c>
      <c r="M32" s="235" t="s">
        <v>210</v>
      </c>
      <c r="N32" s="308">
        <f t="shared" si="3"/>
        <v>50</v>
      </c>
      <c r="O32" s="309">
        <f t="shared" si="4"/>
        <v>627.93065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203</v>
      </c>
      <c r="T32" s="316">
        <f t="shared" si="8"/>
        <v>627.93065</v>
      </c>
      <c r="U32" s="246"/>
      <c r="V32" s="1">
        <v>190820</v>
      </c>
    </row>
    <row r="33" spans="2:22" s="1" customFormat="1" ht="16.5" customHeight="1">
      <c r="B33" s="13"/>
      <c r="C33" s="218">
        <v>92</v>
      </c>
      <c r="D33" s="304" t="s">
        <v>94</v>
      </c>
      <c r="E33" s="304" t="s">
        <v>119</v>
      </c>
      <c r="F33" s="305">
        <v>132</v>
      </c>
      <c r="G33" s="306">
        <f t="shared" si="0"/>
        <v>3.251</v>
      </c>
      <c r="H33" s="424" t="s">
        <v>461</v>
      </c>
      <c r="I33" s="425" t="s">
        <v>462</v>
      </c>
      <c r="J33" s="233">
        <f t="shared" si="1"/>
        <v>3.266666666662786</v>
      </c>
      <c r="K33" s="307">
        <f t="shared" si="2"/>
        <v>196</v>
      </c>
      <c r="L33" s="235" t="s">
        <v>205</v>
      </c>
      <c r="M33" s="235" t="s">
        <v>210</v>
      </c>
      <c r="N33" s="308">
        <f t="shared" si="3"/>
        <v>50</v>
      </c>
      <c r="O33" s="309">
        <f t="shared" si="4"/>
        <v>53.153850000000006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203</v>
      </c>
      <c r="T33" s="316">
        <v>0</v>
      </c>
      <c r="U33" s="246"/>
      <c r="V33" s="1">
        <v>190848</v>
      </c>
    </row>
    <row r="34" spans="2:22" s="1" customFormat="1" ht="16.5" customHeight="1">
      <c r="B34" s="13"/>
      <c r="C34" s="218">
        <v>93</v>
      </c>
      <c r="D34" s="304" t="s">
        <v>108</v>
      </c>
      <c r="E34" s="304" t="s">
        <v>188</v>
      </c>
      <c r="F34" s="305">
        <v>33</v>
      </c>
      <c r="G34" s="306">
        <f t="shared" si="0"/>
        <v>2.438</v>
      </c>
      <c r="H34" s="424" t="s">
        <v>464</v>
      </c>
      <c r="I34" s="425" t="s">
        <v>465</v>
      </c>
      <c r="J34" s="233">
        <f t="shared" si="1"/>
        <v>1.6166666666977108</v>
      </c>
      <c r="K34" s="307">
        <f t="shared" si="2"/>
        <v>97</v>
      </c>
      <c r="L34" s="235" t="s">
        <v>205</v>
      </c>
      <c r="M34" s="235" t="s">
        <v>210</v>
      </c>
      <c r="N34" s="308">
        <f t="shared" si="3"/>
        <v>50</v>
      </c>
      <c r="O34" s="309">
        <f t="shared" si="4"/>
        <v>19.7478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203</v>
      </c>
      <c r="T34" s="316">
        <f t="shared" si="8"/>
        <v>19.7478</v>
      </c>
      <c r="U34" s="246"/>
      <c r="V34" s="1">
        <v>190849</v>
      </c>
    </row>
    <row r="35" spans="2:22" s="1" customFormat="1" ht="16.5" customHeight="1">
      <c r="B35" s="13"/>
      <c r="C35" s="218">
        <v>94</v>
      </c>
      <c r="D35" s="304" t="s">
        <v>112</v>
      </c>
      <c r="E35" s="304" t="s">
        <v>129</v>
      </c>
      <c r="F35" s="305">
        <v>33</v>
      </c>
      <c r="G35" s="306">
        <f t="shared" si="0"/>
        <v>2.438</v>
      </c>
      <c r="H35" s="424" t="s">
        <v>467</v>
      </c>
      <c r="I35" s="425" t="s">
        <v>468</v>
      </c>
      <c r="J35" s="233">
        <f t="shared" si="1"/>
        <v>9.249999999941792</v>
      </c>
      <c r="K35" s="307">
        <f t="shared" si="2"/>
        <v>555</v>
      </c>
      <c r="L35" s="235" t="s">
        <v>205</v>
      </c>
      <c r="M35" s="235" t="s">
        <v>210</v>
      </c>
      <c r="N35" s="308">
        <f t="shared" si="3"/>
        <v>50</v>
      </c>
      <c r="O35" s="309">
        <f t="shared" si="4"/>
        <v>112.75750000000001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203</v>
      </c>
      <c r="T35" s="316">
        <f t="shared" si="8"/>
        <v>112.75750000000001</v>
      </c>
      <c r="U35" s="246"/>
      <c r="V35" s="1">
        <v>190850</v>
      </c>
    </row>
    <row r="36" spans="2:22" s="1" customFormat="1" ht="16.5" customHeight="1">
      <c r="B36" s="13"/>
      <c r="C36" s="218">
        <v>95</v>
      </c>
      <c r="D36" s="304" t="s">
        <v>94</v>
      </c>
      <c r="E36" s="304" t="s">
        <v>118</v>
      </c>
      <c r="F36" s="305">
        <v>33</v>
      </c>
      <c r="G36" s="306">
        <f t="shared" si="0"/>
        <v>2.438</v>
      </c>
      <c r="H36" s="424" t="s">
        <v>0</v>
      </c>
      <c r="I36" s="425" t="s">
        <v>1</v>
      </c>
      <c r="J36" s="233">
        <f t="shared" si="1"/>
        <v>6.433333333174232</v>
      </c>
      <c r="K36" s="307">
        <f t="shared" si="2"/>
        <v>386</v>
      </c>
      <c r="L36" s="235" t="s">
        <v>205</v>
      </c>
      <c r="M36" s="235" t="s">
        <v>210</v>
      </c>
      <c r="N36" s="308">
        <f t="shared" si="3"/>
        <v>50</v>
      </c>
      <c r="O36" s="309">
        <f t="shared" si="4"/>
        <v>78.38170000000001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203</v>
      </c>
      <c r="T36" s="316">
        <f t="shared" si="8"/>
        <v>78.38170000000001</v>
      </c>
      <c r="U36" s="246"/>
      <c r="V36" s="1">
        <v>190966</v>
      </c>
    </row>
    <row r="37" spans="2:22" s="1" customFormat="1" ht="16.5" customHeight="1">
      <c r="B37" s="13"/>
      <c r="C37" s="218">
        <v>96</v>
      </c>
      <c r="D37" s="304" t="s">
        <v>111</v>
      </c>
      <c r="E37" s="304" t="s">
        <v>128</v>
      </c>
      <c r="F37" s="305">
        <v>33</v>
      </c>
      <c r="G37" s="306">
        <f t="shared" si="0"/>
        <v>2.438</v>
      </c>
      <c r="H37" s="424" t="s">
        <v>5</v>
      </c>
      <c r="I37" s="425" t="s">
        <v>6</v>
      </c>
      <c r="J37" s="233">
        <f t="shared" si="1"/>
        <v>1.3833333333022892</v>
      </c>
      <c r="K37" s="307">
        <f t="shared" si="2"/>
        <v>83</v>
      </c>
      <c r="L37" s="235" t="s">
        <v>205</v>
      </c>
      <c r="M37" s="235" t="s">
        <v>210</v>
      </c>
      <c r="N37" s="308">
        <f t="shared" si="3"/>
        <v>50</v>
      </c>
      <c r="O37" s="309">
        <f t="shared" si="4"/>
        <v>16.822200000000002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203</v>
      </c>
      <c r="T37" s="316">
        <f t="shared" si="8"/>
        <v>16.822200000000002</v>
      </c>
      <c r="U37" s="246"/>
      <c r="V37" s="1">
        <v>190968</v>
      </c>
    </row>
    <row r="38" spans="2:22" s="1" customFormat="1" ht="16.5" customHeight="1">
      <c r="B38" s="13"/>
      <c r="C38" s="218">
        <v>97</v>
      </c>
      <c r="D38" s="304" t="s">
        <v>94</v>
      </c>
      <c r="E38" s="304" t="s">
        <v>116</v>
      </c>
      <c r="F38" s="305">
        <v>33</v>
      </c>
      <c r="G38" s="306">
        <f t="shared" si="0"/>
        <v>2.438</v>
      </c>
      <c r="H38" s="424" t="s">
        <v>13</v>
      </c>
      <c r="I38" s="425" t="s">
        <v>14</v>
      </c>
      <c r="J38" s="233">
        <f t="shared" si="1"/>
        <v>6.250000000116415</v>
      </c>
      <c r="K38" s="307">
        <f t="shared" si="2"/>
        <v>375</v>
      </c>
      <c r="L38" s="235" t="s">
        <v>205</v>
      </c>
      <c r="M38" s="235" t="s">
        <v>210</v>
      </c>
      <c r="N38" s="308">
        <f t="shared" si="3"/>
        <v>50</v>
      </c>
      <c r="O38" s="309">
        <f t="shared" si="4"/>
        <v>76.1875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203</v>
      </c>
      <c r="T38" s="316">
        <f t="shared" si="8"/>
        <v>76.1875</v>
      </c>
      <c r="U38" s="246"/>
      <c r="V38" s="1">
        <v>190971</v>
      </c>
    </row>
    <row r="39" spans="2:22" s="1" customFormat="1" ht="16.5" customHeight="1">
      <c r="B39" s="13"/>
      <c r="C39" s="218">
        <v>98</v>
      </c>
      <c r="D39" s="304" t="s">
        <v>94</v>
      </c>
      <c r="E39" s="304" t="s">
        <v>117</v>
      </c>
      <c r="F39" s="305">
        <v>33</v>
      </c>
      <c r="G39" s="306">
        <f t="shared" si="0"/>
        <v>2.438</v>
      </c>
      <c r="H39" s="424" t="s">
        <v>37</v>
      </c>
      <c r="I39" s="425" t="s">
        <v>38</v>
      </c>
      <c r="J39" s="233">
        <f t="shared" si="1"/>
        <v>6.400000000081491</v>
      </c>
      <c r="K39" s="307">
        <f t="shared" si="2"/>
        <v>384</v>
      </c>
      <c r="L39" s="235" t="s">
        <v>205</v>
      </c>
      <c r="M39" s="235" t="s">
        <v>210</v>
      </c>
      <c r="N39" s="308">
        <f t="shared" si="3"/>
        <v>50</v>
      </c>
      <c r="O39" s="309">
        <f t="shared" si="4"/>
        <v>78.01600000000002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203</v>
      </c>
      <c r="T39" s="316">
        <f t="shared" si="8"/>
        <v>78.01600000000002</v>
      </c>
      <c r="U39" s="246"/>
      <c r="V39" s="1">
        <v>190981</v>
      </c>
    </row>
    <row r="40" spans="2:22" s="1" customFormat="1" ht="16.5" customHeight="1">
      <c r="B40" s="13"/>
      <c r="C40" s="218">
        <v>99</v>
      </c>
      <c r="D40" s="304" t="s">
        <v>97</v>
      </c>
      <c r="E40" s="304" t="s">
        <v>121</v>
      </c>
      <c r="F40" s="305">
        <v>33</v>
      </c>
      <c r="G40" s="306">
        <f t="shared" si="0"/>
        <v>2.438</v>
      </c>
      <c r="H40" s="424" t="s">
        <v>45</v>
      </c>
      <c r="I40" s="425" t="s">
        <v>46</v>
      </c>
      <c r="J40" s="233">
        <f t="shared" si="1"/>
        <v>10.466666666732635</v>
      </c>
      <c r="K40" s="307">
        <f t="shared" si="2"/>
        <v>628</v>
      </c>
      <c r="L40" s="235" t="s">
        <v>205</v>
      </c>
      <c r="M40" s="235" t="s">
        <v>210</v>
      </c>
      <c r="N40" s="308">
        <f t="shared" si="3"/>
        <v>50</v>
      </c>
      <c r="O40" s="309">
        <f t="shared" si="4"/>
        <v>127.62930000000001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203</v>
      </c>
      <c r="T40" s="316">
        <f t="shared" si="8"/>
        <v>127.62930000000001</v>
      </c>
      <c r="U40" s="246"/>
      <c r="V40" s="1">
        <v>190984</v>
      </c>
    </row>
    <row r="41" spans="2:21" s="1" customFormat="1" ht="16.5" customHeight="1">
      <c r="B41" s="13"/>
      <c r="C41" s="218"/>
      <c r="D41" s="304"/>
      <c r="E41" s="304"/>
      <c r="F41" s="305"/>
      <c r="G41" s="306">
        <f t="shared" si="0"/>
        <v>2.438</v>
      </c>
      <c r="H41" s="424"/>
      <c r="I41" s="425"/>
      <c r="J41" s="233">
        <f t="shared" si="1"/>
      </c>
      <c r="K41" s="307">
        <f t="shared" si="2"/>
      </c>
      <c r="L41" s="235"/>
      <c r="M41" s="235"/>
      <c r="N41" s="308">
        <f t="shared" si="3"/>
        <v>40</v>
      </c>
      <c r="O41" s="309" t="str">
        <f t="shared" si="4"/>
        <v>--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/>
      <c r="T41" s="316">
        <f t="shared" si="8"/>
      </c>
      <c r="U41" s="246"/>
    </row>
    <row r="42" spans="2:21" s="1" customFormat="1" ht="16.5" customHeight="1" thickBot="1">
      <c r="B42" s="13"/>
      <c r="C42" s="329"/>
      <c r="D42" s="329"/>
      <c r="E42" s="329"/>
      <c r="F42" s="329"/>
      <c r="G42" s="317"/>
      <c r="H42" s="422"/>
      <c r="I42" s="422"/>
      <c r="J42" s="247"/>
      <c r="K42" s="247"/>
      <c r="L42" s="329"/>
      <c r="M42" s="329"/>
      <c r="N42" s="339"/>
      <c r="O42" s="340"/>
      <c r="P42" s="341"/>
      <c r="Q42" s="342"/>
      <c r="R42" s="343"/>
      <c r="S42" s="329"/>
      <c r="T42" s="318"/>
      <c r="U42" s="246"/>
    </row>
    <row r="43" spans="2:21" s="1" customFormat="1" ht="16.5" customHeight="1" thickBot="1" thickTop="1">
      <c r="B43" s="13"/>
      <c r="C43" s="117" t="s">
        <v>182</v>
      </c>
      <c r="D43" s="118" t="s">
        <v>490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1691.07476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437">
        <f>ROUND(SUM(T20:T42),2)</f>
        <v>1637.92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3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</row>
    <row r="47" spans="3:4" ht="16.5" customHeight="1">
      <c r="C47" s="324"/>
      <c r="D47" s="324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30"/>
  <sheetViews>
    <sheetView zoomScale="50" zoomScaleNormal="50" workbookViewId="0" topLeftCell="A1">
      <selection activeCell="G34" sqref="G34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9.140625" style="5" bestFit="1" customWidth="1"/>
    <col min="8" max="8" width="12.00390625" style="5" customWidth="1"/>
    <col min="9" max="9" width="13.28125" style="5" hidden="1" customWidth="1"/>
    <col min="10" max="11" width="15.7109375" style="5" customWidth="1"/>
    <col min="12" max="14" width="9.7109375" style="5" customWidth="1"/>
    <col min="15" max="17" width="7.7109375" style="5" customWidth="1"/>
    <col min="18" max="18" width="13.28125" style="5" hidden="1" customWidth="1"/>
    <col min="19" max="20" width="14.57421875" style="5" hidden="1" customWidth="1"/>
    <col min="21" max="21" width="16.28125" style="5" hidden="1" customWidth="1"/>
    <col min="22" max="22" width="16.8515625" style="5" hidden="1" customWidth="1"/>
    <col min="23" max="23" width="16.28125" style="5" hidden="1" customWidth="1"/>
    <col min="24" max="26" width="16.8515625" style="5" hidden="1" customWidth="1"/>
    <col min="27" max="27" width="9.7109375" style="5" customWidth="1"/>
    <col min="28" max="29" width="15.7109375" style="5" customWidth="1"/>
    <col min="30" max="30" width="11.421875" style="5" hidden="1" customWidth="1"/>
    <col min="31" max="16384" width="11.421875" style="5" customWidth="1"/>
  </cols>
  <sheetData>
    <row r="1" spans="2:29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326"/>
    </row>
    <row r="2" spans="2:29" s="3" customFormat="1" ht="26.25">
      <c r="B2" s="16" t="str">
        <f>'TOT-0802'!B2</f>
        <v>ANEXO III al Memorándum D.T.E.E. N°  384/2010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2:29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9" customFormat="1" ht="11.25">
      <c r="A4" s="8" t="s">
        <v>130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9" customFormat="1" ht="11.25">
      <c r="A5" s="8" t="s">
        <v>131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2:29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2:29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</row>
    <row r="8" spans="2:29" s="22" customFormat="1" ht="20.25">
      <c r="B8" s="158"/>
      <c r="C8" s="159"/>
      <c r="D8" s="160" t="s">
        <v>132</v>
      </c>
      <c r="F8" s="159"/>
      <c r="G8" s="159"/>
      <c r="H8" s="161"/>
      <c r="I8" s="161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2"/>
    </row>
    <row r="9" spans="2:29" s="1" customFormat="1" ht="16.5" customHeight="1">
      <c r="B9" s="163"/>
      <c r="C9" s="2"/>
      <c r="D9" s="2"/>
      <c r="E9" s="2"/>
      <c r="F9" s="2"/>
      <c r="G9" s="2"/>
      <c r="H9" s="1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4"/>
    </row>
    <row r="10" spans="2:29" s="22" customFormat="1" ht="20.25">
      <c r="B10" s="158"/>
      <c r="C10" s="159"/>
      <c r="D10" s="160" t="s">
        <v>208</v>
      </c>
      <c r="E10" s="159"/>
      <c r="F10" s="159"/>
      <c r="G10" s="159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2"/>
    </row>
    <row r="11" spans="2:29" s="1" customFormat="1" ht="16.5" customHeight="1">
      <c r="B11" s="163"/>
      <c r="C11" s="2"/>
      <c r="D11" s="165"/>
      <c r="E11" s="2"/>
      <c r="F11" s="2"/>
      <c r="G11" s="2"/>
      <c r="H11" s="1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64"/>
    </row>
    <row r="12" spans="2:29" s="22" customFormat="1" ht="20.25">
      <c r="B12" s="158"/>
      <c r="C12" s="159"/>
      <c r="D12" s="428" t="s">
        <v>514</v>
      </c>
      <c r="E12" s="160"/>
      <c r="F12" s="161"/>
      <c r="G12" s="161"/>
      <c r="H12" s="161"/>
      <c r="I12" s="167"/>
      <c r="J12" s="159"/>
      <c r="K12" s="161"/>
      <c r="L12" s="161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2"/>
    </row>
    <row r="13" spans="2:29" s="1" customFormat="1" ht="16.5" customHeight="1">
      <c r="B13" s="163"/>
      <c r="C13" s="2"/>
      <c r="D13" s="168"/>
      <c r="E13" s="168"/>
      <c r="F13" s="168"/>
      <c r="G13" s="168"/>
      <c r="H13" s="169"/>
      <c r="I13" s="17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64"/>
    </row>
    <row r="14" spans="2:29" s="10" customFormat="1" ht="19.5">
      <c r="B14" s="171" t="str">
        <f>'TOT-0802'!B14</f>
        <v>Desde el 01 al 29 de febrero de 2008</v>
      </c>
      <c r="C14" s="28"/>
      <c r="D14" s="172"/>
      <c r="E14" s="172"/>
      <c r="F14" s="172"/>
      <c r="G14" s="172"/>
      <c r="H14" s="172"/>
      <c r="I14" s="172"/>
      <c r="J14" s="29"/>
      <c r="K14" s="29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</row>
    <row r="15" spans="2:29" s="1" customFormat="1" ht="16.5" customHeight="1" thickBot="1">
      <c r="B15" s="163"/>
      <c r="C15" s="2"/>
      <c r="D15" s="2"/>
      <c r="E15" s="2"/>
      <c r="F15" s="2"/>
      <c r="G15" s="2"/>
      <c r="H15" s="174"/>
      <c r="I15" s="2"/>
      <c r="J15" s="17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64"/>
    </row>
    <row r="16" spans="2:29" s="1" customFormat="1" ht="16.5" customHeight="1" thickBot="1" thickTop="1">
      <c r="B16" s="163"/>
      <c r="C16" s="2"/>
      <c r="D16" s="179" t="s">
        <v>161</v>
      </c>
      <c r="E16" s="180"/>
      <c r="F16" s="180"/>
      <c r="G16" s="180"/>
      <c r="H16" s="181">
        <f>60*'TOT-0802'!B13</f>
        <v>60</v>
      </c>
      <c r="I16" s="182"/>
      <c r="J16" s="182" t="str">
        <f>IF(H16=60," ",IF(H16=120,"    Coeficiente duplicado por tasa de falla &gt;4 Sal. x año/100 km.","    REVISAR COEFICIENTE"))</f>
        <v> 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83"/>
      <c r="W16" s="2"/>
      <c r="X16" s="183"/>
      <c r="Y16" s="183"/>
      <c r="Z16" s="183"/>
      <c r="AA16" s="183"/>
      <c r="AB16" s="183"/>
      <c r="AC16" s="164"/>
    </row>
    <row r="17" spans="2:29" s="1" customFormat="1" ht="16.5" customHeight="1" thickBot="1" thickTop="1">
      <c r="B17" s="163"/>
      <c r="C17" s="2"/>
      <c r="D17" s="2"/>
      <c r="E17" s="2"/>
      <c r="F17" s="2"/>
      <c r="G17" s="2"/>
      <c r="H17" s="184"/>
      <c r="I17" s="2"/>
      <c r="J17" s="18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64"/>
    </row>
    <row r="18" spans="2:29" s="186" customFormat="1" ht="34.5" customHeight="1" thickBot="1" thickTop="1">
      <c r="B18" s="187"/>
      <c r="C18" s="188" t="s">
        <v>140</v>
      </c>
      <c r="D18" s="189" t="s">
        <v>162</v>
      </c>
      <c r="E18" s="190" t="s">
        <v>163</v>
      </c>
      <c r="F18" s="191" t="s">
        <v>164</v>
      </c>
      <c r="G18" s="191" t="s">
        <v>209</v>
      </c>
      <c r="H18" s="192" t="s">
        <v>141</v>
      </c>
      <c r="I18" s="193" t="s">
        <v>143</v>
      </c>
      <c r="J18" s="190" t="s">
        <v>144</v>
      </c>
      <c r="K18" s="190" t="s">
        <v>145</v>
      </c>
      <c r="L18" s="189" t="s">
        <v>165</v>
      </c>
      <c r="M18" s="189" t="s">
        <v>166</v>
      </c>
      <c r="N18" s="50" t="s">
        <v>181</v>
      </c>
      <c r="O18" s="190" t="s">
        <v>167</v>
      </c>
      <c r="P18" s="189" t="s">
        <v>148</v>
      </c>
      <c r="Q18" s="190" t="s">
        <v>168</v>
      </c>
      <c r="R18" s="194" t="s">
        <v>169</v>
      </c>
      <c r="S18" s="195" t="s">
        <v>150</v>
      </c>
      <c r="T18" s="196" t="s">
        <v>151</v>
      </c>
      <c r="U18" s="197" t="s">
        <v>170</v>
      </c>
      <c r="V18" s="198"/>
      <c r="W18" s="199" t="s">
        <v>171</v>
      </c>
      <c r="X18" s="200"/>
      <c r="Y18" s="201" t="s">
        <v>154</v>
      </c>
      <c r="Z18" s="202" t="s">
        <v>155</v>
      </c>
      <c r="AA18" s="192" t="s">
        <v>172</v>
      </c>
      <c r="AB18" s="192" t="s">
        <v>157</v>
      </c>
      <c r="AC18" s="203"/>
    </row>
    <row r="19" spans="2:29" s="1" customFormat="1" ht="16.5" customHeight="1" thickTop="1">
      <c r="B19" s="163"/>
      <c r="C19" s="204"/>
      <c r="D19" s="205"/>
      <c r="E19" s="206"/>
      <c r="F19" s="206"/>
      <c r="G19" s="429"/>
      <c r="H19" s="206"/>
      <c r="I19" s="207"/>
      <c r="J19" s="418"/>
      <c r="K19" s="419"/>
      <c r="L19" s="208"/>
      <c r="M19" s="208"/>
      <c r="N19" s="206"/>
      <c r="O19" s="206"/>
      <c r="P19" s="206"/>
      <c r="Q19" s="206"/>
      <c r="R19" s="76"/>
      <c r="S19" s="74"/>
      <c r="T19" s="209"/>
      <c r="U19" s="210"/>
      <c r="V19" s="211"/>
      <c r="W19" s="212"/>
      <c r="X19" s="213"/>
      <c r="Y19" s="214"/>
      <c r="Z19" s="215"/>
      <c r="AA19" s="206"/>
      <c r="AB19" s="216"/>
      <c r="AC19" s="164"/>
    </row>
    <row r="20" spans="2:29" s="1" customFormat="1" ht="16.5" customHeight="1">
      <c r="B20" s="163"/>
      <c r="C20" s="217" t="s">
        <v>69</v>
      </c>
      <c r="D20" s="79" t="s">
        <v>211</v>
      </c>
      <c r="E20" s="81" t="s">
        <v>212</v>
      </c>
      <c r="F20" s="230">
        <v>3</v>
      </c>
      <c r="G20" s="430">
        <v>1.3787</v>
      </c>
      <c r="H20" s="231">
        <v>13.2</v>
      </c>
      <c r="I20" s="232">
        <f>F20*G20</f>
        <v>4.1361</v>
      </c>
      <c r="J20" s="424" t="s">
        <v>478</v>
      </c>
      <c r="K20" s="424" t="s">
        <v>477</v>
      </c>
      <c r="L20" s="233">
        <f aca="true" t="shared" si="0" ref="L20:L25">IF(D20="","",(K20-J20)*24)</f>
        <v>0.9499999999534339</v>
      </c>
      <c r="M20" s="234">
        <f aca="true" t="shared" si="1" ref="M20:M25">IF(D20="","",ROUND((K20-J20)*24*60,0))</f>
        <v>57</v>
      </c>
      <c r="N20" s="235" t="s">
        <v>205</v>
      </c>
      <c r="O20" s="235" t="s">
        <v>210</v>
      </c>
      <c r="P20" s="236"/>
      <c r="Q20" s="235" t="s">
        <v>204</v>
      </c>
      <c r="R20" s="108">
        <f>$H$16*IF(OR(N20="P",N20="RP"),0.1,1)*IF(Q20="SI",1,0.1)</f>
        <v>0.6000000000000001</v>
      </c>
      <c r="S20" s="237">
        <f>IF(N20="P",I20*R20*ROUND(M20/60,2),"--")</f>
        <v>2.357577</v>
      </c>
      <c r="T20" s="238" t="str">
        <f>IF(N20="RP",I20*R20*ROUND(M20/60,2)*P20/100,"--")</f>
        <v>--</v>
      </c>
      <c r="U20" s="239" t="str">
        <f>IF(AND(N20="F",O20="NO"),I20*R20,"--")</f>
        <v>--</v>
      </c>
      <c r="V20" s="240" t="str">
        <f>IF(N20="F",I20*R20*ROUND(M20/60,2),"--")</f>
        <v>--</v>
      </c>
      <c r="W20" s="241" t="str">
        <f>IF(AND(N20="R",O20="NO"),I20*R20*P20/100,"--")</f>
        <v>--</v>
      </c>
      <c r="X20" s="242" t="str">
        <f>IF(N20="R",I20*R20*ROUND(M20/60,2)*P20/100,"--")</f>
        <v>--</v>
      </c>
      <c r="Y20" s="243" t="str">
        <f>IF(N20="RF",I20*R20*ROUND(M20/60,2),"--")</f>
        <v>--</v>
      </c>
      <c r="Z20" s="244" t="str">
        <f>IF(N20="RR",I20*R20*ROUND(M20/60,2)*P20/100,"--")</f>
        <v>--</v>
      </c>
      <c r="AA20" s="235" t="s">
        <v>203</v>
      </c>
      <c r="AB20" s="245">
        <f aca="true" t="shared" si="2" ref="AB20:AB25">IF(D20="","",SUM(S20:Z20)*IF(AA20="SI",1,2))</f>
        <v>2.357577</v>
      </c>
      <c r="AC20" s="164"/>
    </row>
    <row r="21" spans="2:29" s="1" customFormat="1" ht="16.5" customHeight="1">
      <c r="B21" s="163"/>
      <c r="C21" s="217"/>
      <c r="D21" s="79"/>
      <c r="E21" s="81"/>
      <c r="F21" s="230"/>
      <c r="G21" s="430"/>
      <c r="H21" s="231"/>
      <c r="I21" s="232">
        <f>F21*G21</f>
        <v>0</v>
      </c>
      <c r="J21" s="420"/>
      <c r="K21" s="420"/>
      <c r="L21" s="233">
        <f t="shared" si="0"/>
      </c>
      <c r="M21" s="234">
        <f t="shared" si="1"/>
      </c>
      <c r="N21" s="235"/>
      <c r="O21" s="236"/>
      <c r="P21" s="236"/>
      <c r="Q21" s="235"/>
      <c r="R21" s="108"/>
      <c r="S21" s="237"/>
      <c r="T21" s="238"/>
      <c r="U21" s="239"/>
      <c r="V21" s="240"/>
      <c r="W21" s="241"/>
      <c r="X21" s="242"/>
      <c r="Y21" s="243"/>
      <c r="Z21" s="244"/>
      <c r="AA21" s="235"/>
      <c r="AB21" s="245">
        <f t="shared" si="2"/>
      </c>
      <c r="AC21" s="164"/>
    </row>
    <row r="22" spans="2:29" s="1" customFormat="1" ht="16.5" customHeight="1">
      <c r="B22" s="163"/>
      <c r="C22" s="217"/>
      <c r="D22" s="79"/>
      <c r="E22" s="81"/>
      <c r="F22" s="230"/>
      <c r="G22" s="430"/>
      <c r="H22" s="231"/>
      <c r="I22" s="232">
        <f>F22*G22</f>
        <v>0</v>
      </c>
      <c r="J22" s="420"/>
      <c r="K22" s="420"/>
      <c r="L22" s="233">
        <f t="shared" si="0"/>
      </c>
      <c r="M22" s="234">
        <f t="shared" si="1"/>
      </c>
      <c r="N22" s="235"/>
      <c r="O22" s="235"/>
      <c r="P22" s="236"/>
      <c r="Q22" s="235"/>
      <c r="R22" s="108"/>
      <c r="S22" s="237"/>
      <c r="T22" s="238"/>
      <c r="U22" s="239"/>
      <c r="V22" s="240"/>
      <c r="W22" s="241"/>
      <c r="X22" s="242"/>
      <c r="Y22" s="243"/>
      <c r="Z22" s="244"/>
      <c r="AA22" s="235"/>
      <c r="AB22" s="245">
        <f t="shared" si="2"/>
      </c>
      <c r="AC22" s="164"/>
    </row>
    <row r="23" spans="2:29" s="1" customFormat="1" ht="16.5" customHeight="1">
      <c r="B23" s="163"/>
      <c r="C23" s="217"/>
      <c r="D23" s="79"/>
      <c r="E23" s="81"/>
      <c r="F23" s="230"/>
      <c r="G23" s="430"/>
      <c r="H23" s="231"/>
      <c r="I23" s="232">
        <f>F23*G23</f>
        <v>0</v>
      </c>
      <c r="J23" s="420"/>
      <c r="K23" s="420"/>
      <c r="L23" s="233">
        <f t="shared" si="0"/>
      </c>
      <c r="M23" s="234">
        <f t="shared" si="1"/>
      </c>
      <c r="N23" s="235"/>
      <c r="O23" s="235"/>
      <c r="P23" s="236"/>
      <c r="Q23" s="235"/>
      <c r="R23" s="108"/>
      <c r="S23" s="237"/>
      <c r="T23" s="238"/>
      <c r="U23" s="239"/>
      <c r="V23" s="240"/>
      <c r="W23" s="241"/>
      <c r="X23" s="242"/>
      <c r="Y23" s="243"/>
      <c r="Z23" s="244"/>
      <c r="AA23" s="235"/>
      <c r="AB23" s="245">
        <f t="shared" si="2"/>
      </c>
      <c r="AC23" s="164"/>
    </row>
    <row r="24" spans="2:29" s="1" customFormat="1" ht="16.5" customHeight="1">
      <c r="B24" s="163"/>
      <c r="C24" s="217"/>
      <c r="D24" s="79"/>
      <c r="E24" s="81"/>
      <c r="F24" s="230"/>
      <c r="G24" s="430"/>
      <c r="H24" s="231"/>
      <c r="I24" s="232">
        <f>F24*G24</f>
        <v>0</v>
      </c>
      <c r="J24" s="420"/>
      <c r="K24" s="420"/>
      <c r="L24" s="233">
        <f t="shared" si="0"/>
      </c>
      <c r="M24" s="234">
        <f t="shared" si="1"/>
      </c>
      <c r="N24" s="235"/>
      <c r="O24" s="235"/>
      <c r="P24" s="236"/>
      <c r="Q24" s="235"/>
      <c r="R24" s="108"/>
      <c r="S24" s="237"/>
      <c r="T24" s="238"/>
      <c r="U24" s="239"/>
      <c r="V24" s="240"/>
      <c r="W24" s="241"/>
      <c r="X24" s="242"/>
      <c r="Y24" s="243"/>
      <c r="Z24" s="244"/>
      <c r="AA24" s="235"/>
      <c r="AB24" s="245">
        <f t="shared" si="2"/>
      </c>
      <c r="AC24" s="164"/>
    </row>
    <row r="25" spans="2:29" s="1" customFormat="1" ht="16.5" customHeight="1">
      <c r="B25" s="163"/>
      <c r="C25" s="432"/>
      <c r="D25" s="79"/>
      <c r="E25" s="81"/>
      <c r="F25" s="230"/>
      <c r="G25" s="430"/>
      <c r="H25" s="231"/>
      <c r="I25" s="433"/>
      <c r="J25" s="424"/>
      <c r="K25" s="424"/>
      <c r="L25" s="233">
        <f t="shared" si="0"/>
      </c>
      <c r="M25" s="234">
        <f t="shared" si="1"/>
      </c>
      <c r="N25" s="235"/>
      <c r="O25" s="235"/>
      <c r="P25" s="236"/>
      <c r="Q25" s="235"/>
      <c r="R25" s="108"/>
      <c r="S25" s="237"/>
      <c r="T25" s="238"/>
      <c r="U25" s="239"/>
      <c r="V25" s="240"/>
      <c r="W25" s="241"/>
      <c r="X25" s="242"/>
      <c r="Y25" s="243"/>
      <c r="Z25" s="244"/>
      <c r="AA25" s="235"/>
      <c r="AB25" s="245">
        <f t="shared" si="2"/>
      </c>
      <c r="AC25" s="164"/>
    </row>
    <row r="26" spans="2:29" s="1" customFormat="1" ht="16.5" customHeight="1" thickBot="1">
      <c r="B26" s="163"/>
      <c r="C26" s="329"/>
      <c r="D26" s="329"/>
      <c r="E26" s="329"/>
      <c r="F26" s="329"/>
      <c r="G26" s="329"/>
      <c r="H26" s="329"/>
      <c r="I26" s="248"/>
      <c r="J26" s="422"/>
      <c r="K26" s="422"/>
      <c r="L26" s="247"/>
      <c r="M26" s="247"/>
      <c r="N26" s="329"/>
      <c r="O26" s="329"/>
      <c r="P26" s="329"/>
      <c r="Q26" s="329"/>
      <c r="R26" s="330"/>
      <c r="S26" s="331"/>
      <c r="T26" s="332"/>
      <c r="U26" s="333"/>
      <c r="V26" s="334"/>
      <c r="W26" s="335"/>
      <c r="X26" s="336"/>
      <c r="Y26" s="337"/>
      <c r="Z26" s="338"/>
      <c r="AA26" s="329"/>
      <c r="AB26" s="249"/>
      <c r="AC26" s="164"/>
    </row>
    <row r="27" spans="2:29" s="1" customFormat="1" ht="16.5" customHeight="1" thickBot="1" thickTop="1">
      <c r="B27" s="163"/>
      <c r="C27" s="117" t="s">
        <v>182</v>
      </c>
      <c r="D27" s="118" t="s">
        <v>494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50">
        <f>SUM(S19:S26)</f>
        <v>2.357577</v>
      </c>
      <c r="T27" s="251">
        <f>SUM(T19:T26)</f>
        <v>0</v>
      </c>
      <c r="U27" s="252">
        <f>SUM(U19:U26)</f>
        <v>0</v>
      </c>
      <c r="V27" s="253">
        <f>SUM(V21:V26)</f>
        <v>0</v>
      </c>
      <c r="W27" s="254">
        <f>SUM(W19:W26)</f>
        <v>0</v>
      </c>
      <c r="X27" s="254">
        <f>SUM(X21:X26)</f>
        <v>0</v>
      </c>
      <c r="Y27" s="255">
        <f>SUM(Y19:Y26)</f>
        <v>0</v>
      </c>
      <c r="Z27" s="256">
        <f>SUM(Z21:Z26)</f>
        <v>0</v>
      </c>
      <c r="AA27" s="257"/>
      <c r="AB27" s="431">
        <f>ROUND(SUM(AB19:AB26),2)</f>
        <v>2.36</v>
      </c>
      <c r="AC27" s="164"/>
    </row>
    <row r="28" spans="2:29" s="132" customFormat="1" ht="9.75" thickTop="1">
      <c r="B28" s="259"/>
      <c r="C28" s="134"/>
      <c r="D28" s="135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1"/>
      <c r="T28" s="261"/>
      <c r="U28" s="261"/>
      <c r="V28" s="261"/>
      <c r="W28" s="261"/>
      <c r="X28" s="261"/>
      <c r="Y28" s="261"/>
      <c r="Z28" s="261"/>
      <c r="AA28" s="260"/>
      <c r="AB28" s="262"/>
      <c r="AC28" s="263"/>
    </row>
    <row r="29" spans="2:29" s="1" customFormat="1" ht="16.5" customHeight="1" thickBot="1"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</row>
    <row r="30" spans="2:29" ht="16.5" customHeight="1" thickTop="1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8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2010-04-27T15:07:31Z</cp:lastPrinted>
  <dcterms:created xsi:type="dcterms:W3CDTF">1998-09-02T21:36:20Z</dcterms:created>
  <dcterms:modified xsi:type="dcterms:W3CDTF">2010-08-20T12:55:19Z</dcterms:modified>
  <cp:category/>
  <cp:version/>
  <cp:contentType/>
  <cp:contentStatus/>
</cp:coreProperties>
</file>