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0712" sheetId="1" r:id="rId1"/>
    <sheet name="LI-0712" sheetId="2" r:id="rId2"/>
    <sheet name="LI-0712 (2)" sheetId="3" r:id="rId3"/>
    <sheet name="LI-0712 (3)" sheetId="4" r:id="rId4"/>
    <sheet name="LI-0712 (4)" sheetId="5" r:id="rId5"/>
    <sheet name="LI-0712 (5)" sheetId="6" r:id="rId6"/>
    <sheet name="TR-0712" sheetId="7" r:id="rId7"/>
    <sheet name="TR-0712 (2)" sheetId="8" r:id="rId8"/>
    <sheet name="TR-0712 (3)" sheetId="9" r:id="rId9"/>
    <sheet name="TR-0712 (4)" sheetId="10" r:id="rId10"/>
    <sheet name="TR-0712 (5)" sheetId="11" r:id="rId11"/>
    <sheet name="SA-0712" sheetId="12" r:id="rId12"/>
    <sheet name="SA-0712 (2)" sheetId="13" r:id="rId13"/>
    <sheet name="RE-Res. 1_03)" sheetId="14" r:id="rId14"/>
    <sheet name="transba" sheetId="15" r:id="rId15"/>
    <sheet name="QITBA" sheetId="16" r:id="rId16"/>
  </sheets>
  <externalReferences>
    <externalReference r:id="rId19"/>
    <externalReference r:id="rId20"/>
    <externalReference r:id="rId21"/>
  </externalReferences>
  <definedNames>
    <definedName name="_xlnm.Print_Area" localSheetId="1">'LI-0712'!$A$1:$AB$44</definedName>
    <definedName name="_xlnm.Print_Area" localSheetId="2">'LI-0712 (2)'!$A$1:$AB$44</definedName>
    <definedName name="_xlnm.Print_Area" localSheetId="3">'LI-0712 (3)'!$A$1:$AB$42</definedName>
    <definedName name="_xlnm.Print_Area" localSheetId="4">'LI-0712 (4)'!$A$1:$AB$44</definedName>
    <definedName name="_xlnm.Print_Area" localSheetId="5">'LI-0712 (5)'!$A$1:$AB$44</definedName>
    <definedName name="_xlnm.Print_Area" localSheetId="13">'RE-Res. 1_03)'!$A$1:$AC$29</definedName>
    <definedName name="_xlnm.Print_Area" localSheetId="11">'SA-0712'!$A$1:$U$44</definedName>
    <definedName name="_xlnm.Print_Area" localSheetId="12">'SA-0712 (2)'!$A$1:$U$44</definedName>
    <definedName name="_xlnm.Print_Area" localSheetId="0">'tot-0712'!$A$1:$K$33</definedName>
    <definedName name="_xlnm.Print_Area" localSheetId="6">'TR-0712'!$A$1:$AB$45</definedName>
    <definedName name="_xlnm.Print_Area" localSheetId="7">'TR-0712 (2)'!$A$1:$AB$46</definedName>
    <definedName name="_xlnm.Print_Area" localSheetId="8">'TR-0712 (3)'!$A$1:$AB$47</definedName>
    <definedName name="_xlnm.Print_Area" localSheetId="9">'TR-0712 (4)'!$A$1:$AB$44</definedName>
    <definedName name="_xlnm.Print_Area" localSheetId="10">'TR-0712 (5)'!$A$1:$AB$44</definedName>
    <definedName name="_xlnm.Print_Area" localSheetId="14">'transba'!$A$1:$V$147</definedName>
    <definedName name="DD" localSheetId="13">'RE-Res. 1_03)'!DD</definedName>
    <definedName name="DD" localSheetId="14">'transba'!DD</definedName>
    <definedName name="DD">[0]!DD</definedName>
    <definedName name="DDD" localSheetId="13">'RE-Res. 1_03)'!DDD</definedName>
    <definedName name="DDD" localSheetId="14">'transba'!DDD</definedName>
    <definedName name="DDD">[0]!DDD</definedName>
    <definedName name="DISTROCUYO" localSheetId="13">'RE-Res. 1_03)'!DISTROCUYO</definedName>
    <definedName name="DISTROCUYO" localSheetId="14">'transba'!DISTROCUYO</definedName>
    <definedName name="DISTROCUYO">[0]!DISTROCUYO</definedName>
    <definedName name="INICIO" localSheetId="1">'LI-0712'!INICIO</definedName>
    <definedName name="INICIO" localSheetId="2">'LI-0712 (2)'!INICIO</definedName>
    <definedName name="INICIO" localSheetId="3">'LI-0712 (3)'!INICIO</definedName>
    <definedName name="INICIO" localSheetId="4">'LI-0712 (4)'!INICIO</definedName>
    <definedName name="INICIO" localSheetId="5">'LI-0712 (5)'!INICIO</definedName>
    <definedName name="INICIO" localSheetId="13">'RE-Res. 1_03)'!INICIO</definedName>
    <definedName name="INICIO" localSheetId="11">'SA-0712'!INICIO</definedName>
    <definedName name="INICIO" localSheetId="12">'SA-0712 (2)'!INICIO</definedName>
    <definedName name="INICIO" localSheetId="6">'TR-0712'!INICIO</definedName>
    <definedName name="INICIO" localSheetId="7">'TR-0712 (2)'!INICIO</definedName>
    <definedName name="INICIO" localSheetId="8">'TR-0712 (3)'!INICIO</definedName>
    <definedName name="INICIO" localSheetId="9">'TR-0712 (4)'!INICIO</definedName>
    <definedName name="INICIO" localSheetId="10">'TR-0712 (5)'!INICIO</definedName>
    <definedName name="INICIO" localSheetId="14">'transba'!INICIO</definedName>
    <definedName name="INICIO">[0]!INICIO</definedName>
    <definedName name="INICIOTI" localSheetId="13">'RE-Res. 1_03)'!INICIOTI</definedName>
    <definedName name="INICIOTI" localSheetId="14">'transba'!INICIOTI</definedName>
    <definedName name="INICIOTI">[0]!INICIOTI</definedName>
    <definedName name="LINEAS" localSheetId="1">'LI-0712'!LINEAS</definedName>
    <definedName name="LINEAS" localSheetId="2">'LI-0712 (2)'!LINEAS</definedName>
    <definedName name="LINEAS" localSheetId="3">'LI-0712 (3)'!LINEAS</definedName>
    <definedName name="LINEAS" localSheetId="4">'LI-0712 (4)'!LINEAS</definedName>
    <definedName name="LINEAS" localSheetId="5">'LI-0712 (5)'!LINEAS</definedName>
    <definedName name="LINEAS" localSheetId="13">'RE-Res. 1_03)'!LINEAS</definedName>
    <definedName name="LINEAS" localSheetId="11">'SA-0712'!LINEAS</definedName>
    <definedName name="LINEAS" localSheetId="12">'SA-0712 (2)'!LINEAS</definedName>
    <definedName name="LINEAS" localSheetId="6">'TR-0712'!LINEAS</definedName>
    <definedName name="LINEAS" localSheetId="7">'TR-0712 (2)'!LINEAS</definedName>
    <definedName name="LINEAS" localSheetId="8">'TR-0712 (3)'!LINEAS</definedName>
    <definedName name="LINEAS" localSheetId="9">'TR-0712 (4)'!LINEAS</definedName>
    <definedName name="LINEAS" localSheetId="10">'TR-0712 (5)'!LINEAS</definedName>
    <definedName name="LINEAS" localSheetId="14">'transba'!LINEAS</definedName>
    <definedName name="LINEAS">[0]!LINEAS</definedName>
    <definedName name="NAME_L" localSheetId="13">'RE-Res. 1_03)'!NAME_L</definedName>
    <definedName name="NAME_L" localSheetId="14">'transba'!NAME_L</definedName>
    <definedName name="NAME_L">[0]!NAME_L</definedName>
    <definedName name="NAME_L_TI" localSheetId="13">'RE-Res. 1_03)'!NAME_L_TI</definedName>
    <definedName name="NAME_L_TI" localSheetId="14">'transba'!NAME_L_TI</definedName>
    <definedName name="NAME_L_TI">[0]!NAME_L_TI</definedName>
    <definedName name="QITBA" localSheetId="15">'QITBA'!$A$1:$L$216</definedName>
    <definedName name="QITBA">#REF!</definedName>
    <definedName name="TRANSNOA" localSheetId="13">'RE-Res. 1_03)'!TRANSNOA</definedName>
    <definedName name="TRANSNOA" localSheetId="14">'transba'!TRANSNOA</definedName>
    <definedName name="TRANSNOA">[0]!TRANSNOA</definedName>
    <definedName name="XX" localSheetId="13">'RE-Res. 1_03)'!XX</definedName>
    <definedName name="XX" localSheetId="14">'transba'!XX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<sst xmlns="http://schemas.openxmlformats.org/spreadsheetml/2006/main" count="3687" uniqueCount="852">
  <si>
    <t>11/12/2007 13:43</t>
  </si>
  <si>
    <t>11/12/2007 10:24</t>
  </si>
  <si>
    <t>11/12/2007 17:09</t>
  </si>
  <si>
    <t>SOLICITUD DE TERCEROS</t>
  </si>
  <si>
    <t>C. CASARES CAP K1CJ</t>
  </si>
  <si>
    <t>11/12/2007 10:36</t>
  </si>
  <si>
    <t>11/12/2007 12:27</t>
  </si>
  <si>
    <t>C. CASARES CAP K2CJ</t>
  </si>
  <si>
    <t>CARLOS CASARES 13.2  SALIDA  1 RURAL            IN</t>
  </si>
  <si>
    <t>11/12/2007 11:47</t>
  </si>
  <si>
    <t>11/12/2007 14:00</t>
  </si>
  <si>
    <t>12/12/2007 07:05</t>
  </si>
  <si>
    <t>12/12/2007 16:04</t>
  </si>
  <si>
    <t>OLAVARRIA VIEJA 132/33/13.2  30 T2OA</t>
  </si>
  <si>
    <t>12/12/2007 07:44</t>
  </si>
  <si>
    <t>12/12/2007 13:31</t>
  </si>
  <si>
    <t>SALADILLO      13.2   SALIDA 2 a  SALADILLO     IN</t>
  </si>
  <si>
    <t>12/12/2007 08:10</t>
  </si>
  <si>
    <t>12/12/2007 09:59</t>
  </si>
  <si>
    <t>12/12/2007 08:17</t>
  </si>
  <si>
    <t>12/12/2007 13:56</t>
  </si>
  <si>
    <t>CARLOS CASARES 13.2  SALIDA  2 URBANO-RURAL     IN</t>
  </si>
  <si>
    <t>12/12/2007 08:35</t>
  </si>
  <si>
    <t>12/12/2007 10:38</t>
  </si>
  <si>
    <t>CACHARI LAS FLORES BAS 132 1</t>
  </si>
  <si>
    <t>12/12/2007 08:57</t>
  </si>
  <si>
    <t>12/12/2007 15:52</t>
  </si>
  <si>
    <t>SALADILLO      13.2   SALIDA 3 a  SALADILLO     IN</t>
  </si>
  <si>
    <t>12/12/2007 10:00</t>
  </si>
  <si>
    <t>12/12/2007 11:43</t>
  </si>
  <si>
    <t>P. ALTA PIEDRABUENA 132 1</t>
  </si>
  <si>
    <t>12/12/2007 10:03</t>
  </si>
  <si>
    <t>13/12/2007 18:59</t>
  </si>
  <si>
    <t>S.CLEMENTE     13.2 SALIDA a LAVALLE (S.CLEMEN) IN</t>
  </si>
  <si>
    <t>12/12/2007 10:25</t>
  </si>
  <si>
    <t>12/12/2007 11:44</t>
  </si>
  <si>
    <t>CARLOS CASARES 13.2  SALIDA  3 URBANO-RURAL     IN</t>
  </si>
  <si>
    <t>12/12/2007 10:44</t>
  </si>
  <si>
    <t>12/12/2007 13:28</t>
  </si>
  <si>
    <t>SALADILLO      13.2   SALIDA 6 a  SALADILLO     IN</t>
  </si>
  <si>
    <t>12/12/2007 13:33</t>
  </si>
  <si>
    <t>C.DE PATAGONES   VIEDMA            132.0   LI1</t>
  </si>
  <si>
    <t>12/12/2007 12:05</t>
  </si>
  <si>
    <t>12/12/2007 18:51</t>
  </si>
  <si>
    <t>FALLA DE TERCEROS. LA FALLA FUE EN L?NEA MAS ALL? DE LA JURISDICCI?N DE LA PCIA. DE BUENOS AIRES.</t>
  </si>
  <si>
    <t>13/12/2007 07:50</t>
  </si>
  <si>
    <t>13/12/2007 13:09</t>
  </si>
  <si>
    <t>13/12/2007 07:57</t>
  </si>
  <si>
    <t>13/12/2007 13:44</t>
  </si>
  <si>
    <t>LAS FLORES BAS 132/33/13.2  15 T1LF</t>
  </si>
  <si>
    <t>13/12/2007 08:38</t>
  </si>
  <si>
    <t>13/12/2007 12:52</t>
  </si>
  <si>
    <t>VILLA GESELL     GRAL. MADARIAGA   132.0   LI</t>
  </si>
  <si>
    <t>13/12/2007 10:08</t>
  </si>
  <si>
    <t>13/12/2007 12:10</t>
  </si>
  <si>
    <t>14/12/2007 07:43</t>
  </si>
  <si>
    <t>14/12/2007 13:17</t>
  </si>
  <si>
    <t>14/12/2007 09:48</t>
  </si>
  <si>
    <t>14/12/2007 17:25</t>
  </si>
  <si>
    <t>NORTE II        33  Linea a E.T. Norte 1</t>
  </si>
  <si>
    <t>14/12/2007 19:29</t>
  </si>
  <si>
    <t>14/12/2007 20:41</t>
  </si>
  <si>
    <t>NORTE II        33  Linea a E.T. B 1</t>
  </si>
  <si>
    <t>14/12/2007 20:26</t>
  </si>
  <si>
    <t>15/12/2007 03:42</t>
  </si>
  <si>
    <t>15/12/2007 20:29</t>
  </si>
  <si>
    <t>15/12/2007 06:20</t>
  </si>
  <si>
    <t>15/12/2007 06:50</t>
  </si>
  <si>
    <t>15/12/2007 06:30</t>
  </si>
  <si>
    <t>15/12/2007 08:10</t>
  </si>
  <si>
    <t>15/12/2007 06:31</t>
  </si>
  <si>
    <t>15/12/2007 18:48</t>
  </si>
  <si>
    <t>15/12/2007 07:01</t>
  </si>
  <si>
    <t>15/12/2007 16:19</t>
  </si>
  <si>
    <t>TRES ARROYOS 132/33/13.2  15 T1TY</t>
  </si>
  <si>
    <t>16/12/2007 02:02</t>
  </si>
  <si>
    <t>16/12/2007 15:27</t>
  </si>
  <si>
    <t>MORON            LUJAN             132.0   LI2</t>
  </si>
  <si>
    <t>16/12/2007 04:12</t>
  </si>
  <si>
    <t>16/12/2007 18:06</t>
  </si>
  <si>
    <t>16/12/2007 06:20</t>
  </si>
  <si>
    <t>16/12/2007 16:23</t>
  </si>
  <si>
    <t>16/12/2007 06:23</t>
  </si>
  <si>
    <t>16/12/2007 18:08</t>
  </si>
  <si>
    <t>CHASCOMUS        VERONICA          132.0   LI</t>
  </si>
  <si>
    <t>16/12/2007 06:56</t>
  </si>
  <si>
    <t>16/12/2007 07:05</t>
  </si>
  <si>
    <t>FALLA DE TERCEROS. ACTUACI?N DE PROTECCI?N DE RESPALDO, COMO RECURSO OPERATIVO CONSECUENTEDE FALLA DE TERCEROS.</t>
  </si>
  <si>
    <t>17/12/2007 08:14</t>
  </si>
  <si>
    <t>17/12/2007 13:55</t>
  </si>
  <si>
    <t>NECOCHEA       13.2  SALIDA a S.G. ANS.         IN</t>
  </si>
  <si>
    <t>17/12/2007 10:56</t>
  </si>
  <si>
    <t>17/12/2007 12:01</t>
  </si>
  <si>
    <t>PETROQ. B.BLANCA BAHIA BLANCA      132.0 3 LI</t>
  </si>
  <si>
    <t>17/12/2007 11:31</t>
  </si>
  <si>
    <t>17/12/2007 14:18</t>
  </si>
  <si>
    <t>DOLORES          CHASCOMUS         132.0   LI</t>
  </si>
  <si>
    <t>17/12/2007 14:40</t>
  </si>
  <si>
    <t>17/12/2007 16:54</t>
  </si>
  <si>
    <t>18/12/2007 01:29</t>
  </si>
  <si>
    <t>18/12/2007 04:41</t>
  </si>
  <si>
    <t>INCONVENIENTES EN BOBINA DE CERO TENSION EN EL INTERRUPTOR DE 33 KV.ENS HASTA 02:19 HS.</t>
  </si>
  <si>
    <t>PETROQUIMICA   13.2     SALIDA PIQUETE 17-BBCA  IN</t>
  </si>
  <si>
    <t>18/12/2007 02:02</t>
  </si>
  <si>
    <t>18/12/2007 15:01</t>
  </si>
  <si>
    <t>ZARATE           ATUCHA I          132.0   LI</t>
  </si>
  <si>
    <t>18/12/2007 06:34</t>
  </si>
  <si>
    <t>18/12/2007 17:09</t>
  </si>
  <si>
    <t>MIRAMAR          NECOCHEA          132.0   LI</t>
  </si>
  <si>
    <t>18/12/2007 06:39</t>
  </si>
  <si>
    <t>18/12/2007 17:04</t>
  </si>
  <si>
    <t>LAS ARMAS        DOLORES           132.0   LI</t>
  </si>
  <si>
    <t>18/12/2007 07:11</t>
  </si>
  <si>
    <t>18/12/2007 14:30</t>
  </si>
  <si>
    <t>18/12/2007 08:43</t>
  </si>
  <si>
    <t>18/12/2007 19:09</t>
  </si>
  <si>
    <t>18/12/2007 09:09</t>
  </si>
  <si>
    <t>18/12/2007 14:32</t>
  </si>
  <si>
    <t>18/12/2007 10:04</t>
  </si>
  <si>
    <t>18/12/2007 15:28</t>
  </si>
  <si>
    <t>BALCARCE     13.2  SALIDA a 1  Coop. BALCARCE   IN</t>
  </si>
  <si>
    <t>18/12/2007 10:07</t>
  </si>
  <si>
    <t>18/12/2007 10:49</t>
  </si>
  <si>
    <t>BALCARCE     13.2  SALIDA a 9 Coop. BALCARCE    IN</t>
  </si>
  <si>
    <t>18/12/2007 10:56</t>
  </si>
  <si>
    <t>18/12/2007 11:33</t>
  </si>
  <si>
    <t>BALCARCE     13.2  SALIDA a 2 Coop. BALCARCE    IN</t>
  </si>
  <si>
    <t>18/12/2007 12:08</t>
  </si>
  <si>
    <t>18/12/2007 12:23</t>
  </si>
  <si>
    <t>SAN NICOLAS 132/33/13.2  30 T7SN</t>
  </si>
  <si>
    <t>18/12/2007 19:47</t>
  </si>
  <si>
    <t>18/12/2007 20:40</t>
  </si>
  <si>
    <t>TRANSF./ REACT. ENS HASTA LAS 20:33 HS.</t>
  </si>
  <si>
    <t>PETROQUIMICA   13.2     SALIDA PIQUETE 18-P.IND IN</t>
  </si>
  <si>
    <t>19/12/2007 01:00</t>
  </si>
  <si>
    <t>19/12/2007 15:31</t>
  </si>
  <si>
    <t>19/12/2007 06:25</t>
  </si>
  <si>
    <t>19/12/2007 17:50</t>
  </si>
  <si>
    <t>19/12/2007 06:57</t>
  </si>
  <si>
    <t>19/12/2007 16:57</t>
  </si>
  <si>
    <t>19/12/2007 07:08</t>
  </si>
  <si>
    <t>19/12/2007 15:25</t>
  </si>
  <si>
    <t>PINAMAR 132/33/13.2  30 T2PM</t>
  </si>
  <si>
    <t>19/12/2007 07:30</t>
  </si>
  <si>
    <t>19/12/2007 07:36</t>
  </si>
  <si>
    <t>PINAMAR 132/33/13.2  15 T1PM</t>
  </si>
  <si>
    <t>19/12/2007 07:37</t>
  </si>
  <si>
    <t>19/12/2007 07:42</t>
  </si>
  <si>
    <t>19/12/2007 08:02</t>
  </si>
  <si>
    <t>19/12/2007 08:06</t>
  </si>
  <si>
    <t>19/12/2007 08:09</t>
  </si>
  <si>
    <t>19/12/2007 08:53</t>
  </si>
  <si>
    <t>19/12/2007 18:21</t>
  </si>
  <si>
    <t>OLAVARRIA        HENDERSO          132.0 1 LI</t>
  </si>
  <si>
    <t>19/12/2007 08:54</t>
  </si>
  <si>
    <t>19/12/2007 13:12</t>
  </si>
  <si>
    <t>19/12/2007 08:58</t>
  </si>
  <si>
    <t>19/12/2007 14:52</t>
  </si>
  <si>
    <t>CHIVILCOY        MERCEDES B.A.     132.0   LI</t>
  </si>
  <si>
    <t>19/12/2007 09:19</t>
  </si>
  <si>
    <t>19/12/2007 16:05</t>
  </si>
  <si>
    <t>19/12/2007 09:53</t>
  </si>
  <si>
    <t>19/12/2007 15:02</t>
  </si>
  <si>
    <t>BALCARCE 132/33/13.2  15 T1BL</t>
  </si>
  <si>
    <t>19/12/2007 09:58</t>
  </si>
  <si>
    <t>19/12/2007 13:23</t>
  </si>
  <si>
    <t>19/12/2007 10:22</t>
  </si>
  <si>
    <t>19/12/2007 10:26</t>
  </si>
  <si>
    <t>19/12/2007 10:27</t>
  </si>
  <si>
    <t>19/12/2007 10:30</t>
  </si>
  <si>
    <t>19/12/2007 12:33</t>
  </si>
  <si>
    <t>19/12/2007 12:37</t>
  </si>
  <si>
    <t>19/12/2007 12:42</t>
  </si>
  <si>
    <t>19/12/2007 15:54</t>
  </si>
  <si>
    <t>19/12/2007 16:00</t>
  </si>
  <si>
    <t>19/12/2007 16:04</t>
  </si>
  <si>
    <t>19/12/2007 16:09</t>
  </si>
  <si>
    <t>19/12/2007 16:10</t>
  </si>
  <si>
    <t>19/12/2007 16:13</t>
  </si>
  <si>
    <t>P.LURO           BAHIA BLANCA      132.0   LI</t>
  </si>
  <si>
    <t>19/12/2007 17:54</t>
  </si>
  <si>
    <t>19/12/2007 17:58</t>
  </si>
  <si>
    <t>20/12/2007 06:53</t>
  </si>
  <si>
    <t>20/12/2007 13:57</t>
  </si>
  <si>
    <t>20/12/2007 07:10</t>
  </si>
  <si>
    <t>20/12/2007 17:42</t>
  </si>
  <si>
    <t>20/12/2007 07:21</t>
  </si>
  <si>
    <t>20/12/2007 15:56</t>
  </si>
  <si>
    <t>20/12/2007 08:08</t>
  </si>
  <si>
    <t>20/12/2007 12:48</t>
  </si>
  <si>
    <t>20/12/2007 08:27</t>
  </si>
  <si>
    <t>20/12/2007 16:26</t>
  </si>
  <si>
    <t>20/12/2007 09:11</t>
  </si>
  <si>
    <t>20/12/2007 15:52</t>
  </si>
  <si>
    <t>VILLA GESELL 132/33/13.2  15 T2VG</t>
  </si>
  <si>
    <t>20/12/2007 09:26</t>
  </si>
  <si>
    <t>20/12/2007 10:37</t>
  </si>
  <si>
    <t>VILLA GESELL 132/33/13.2  30 T1VG</t>
  </si>
  <si>
    <t>20/12/2007 09:36</t>
  </si>
  <si>
    <t>20/12/2007 09:43</t>
  </si>
  <si>
    <t>FALLA INTERNA EN BANCO DE CAPACITORES 3 Y 4 DE EDEA NO DESPEJADA POR EL INTERRUPTOR DE CELDA.</t>
  </si>
  <si>
    <t>20/12/2007 10:07</t>
  </si>
  <si>
    <t>20/12/2007 14:04</t>
  </si>
  <si>
    <t>MONTE            CHASCOMUS         132.0   LI</t>
  </si>
  <si>
    <t>20/12/2007 16:13</t>
  </si>
  <si>
    <t>20/12/2007 16:27</t>
  </si>
  <si>
    <t>21/12/2007 07:15</t>
  </si>
  <si>
    <t>21/12/2007 14:12</t>
  </si>
  <si>
    <t>21/12/2007 07:24</t>
  </si>
  <si>
    <t>21/12/2007 11:29</t>
  </si>
  <si>
    <t>21/12/2007 07:49</t>
  </si>
  <si>
    <t>21/12/2007 15:34</t>
  </si>
  <si>
    <t>MERCEDES B.A.    LUJAN             132.0   LI</t>
  </si>
  <si>
    <t>21/12/2007 08:30</t>
  </si>
  <si>
    <t>21/12/2007 08:32</t>
  </si>
  <si>
    <t>21/12/2007 09:33</t>
  </si>
  <si>
    <t>21/12/2007 13:37</t>
  </si>
  <si>
    <t>21/12/2007 21:08</t>
  </si>
  <si>
    <t>21/12/2007 21:24</t>
  </si>
  <si>
    <t>HUBO UNA FALLA EN ALIMENTADOR ZA3CE332 MAL DESPEJADA.</t>
  </si>
  <si>
    <t>21/12/2007 21:22</t>
  </si>
  <si>
    <t>HUBO UNA FALLA MAL DESPEJADA DE ALIMENTADOR ZA3CE332</t>
  </si>
  <si>
    <t>22/12/2007 07:07</t>
  </si>
  <si>
    <t>22/12/2007 15:19</t>
  </si>
  <si>
    <t>MONTE 132/33/13.2  15 T2ME</t>
  </si>
  <si>
    <t>23/12/2007 20:07</t>
  </si>
  <si>
    <t>23/12/2007 20:29</t>
  </si>
  <si>
    <t>MAL DESPEJADO ALIMENTADOR ME9MNTE2.</t>
  </si>
  <si>
    <t>25/12/2007 01:17</t>
  </si>
  <si>
    <t>25/12/2007 07:57</t>
  </si>
  <si>
    <t>NCAMPANA SIDERCA CAMPANA 132 2</t>
  </si>
  <si>
    <t>26/12/2007 05:08</t>
  </si>
  <si>
    <t>26/12/2007 05:20</t>
  </si>
  <si>
    <t>FALLA DE TERCERO. RECIERRE EXITOSO EN EXTREMO CAMPANA Y APERTURA DEFINITIVA EN SIDERCA.</t>
  </si>
  <si>
    <t>CNEL. SUAREZ     HENDERSON         132.0   LI</t>
  </si>
  <si>
    <t>26/12/2007 09:27</t>
  </si>
  <si>
    <t>26/12/2007 14:14</t>
  </si>
  <si>
    <t>LUJAN- GBA 132/33/13.2  30 T1LJ</t>
  </si>
  <si>
    <t>26/12/2007 11:58</t>
  </si>
  <si>
    <t>26/12/2007 14:03</t>
  </si>
  <si>
    <t>27/12/2007 00:05</t>
  </si>
  <si>
    <t>27/12/2007 01:15</t>
  </si>
  <si>
    <t>FORZADA AUTORIZADA POR CAMMESA</t>
  </si>
  <si>
    <t>27/12/2007 07:18</t>
  </si>
  <si>
    <t>27/12/2007 14:50</t>
  </si>
  <si>
    <t>27/12/2007 07:27</t>
  </si>
  <si>
    <t>27/12/2007 18:45</t>
  </si>
  <si>
    <t>27/12/2007 08:22</t>
  </si>
  <si>
    <t>27/12/2007 15:38</t>
  </si>
  <si>
    <t>27/12/2007 09:24</t>
  </si>
  <si>
    <t>27/12/2007 18:30</t>
  </si>
  <si>
    <t>PERGAMINO      33       SALIDA a UCRE 1         IN</t>
  </si>
  <si>
    <t>27/12/2007 09:38</t>
  </si>
  <si>
    <t>27/12/2007 12:03</t>
  </si>
  <si>
    <t>CHACABUCO 132/33/13.2  15 T1CB</t>
  </si>
  <si>
    <t>27/12/2007 11:10</t>
  </si>
  <si>
    <t>27/12/2007 13:19</t>
  </si>
  <si>
    <t>PERGAMINO      33       SALIDA a UCRE 2         IN</t>
  </si>
  <si>
    <t>27/12/2007 12:13</t>
  </si>
  <si>
    <t>27/12/2007 15:10</t>
  </si>
  <si>
    <t>PINAMAR          VILLA GESELL      132.0   LI</t>
  </si>
  <si>
    <t>28/12/2007 07:06</t>
  </si>
  <si>
    <t>28/12/2007 08:18</t>
  </si>
  <si>
    <t>28/12/2007 07:33</t>
  </si>
  <si>
    <t>28/12/2007 12:24</t>
  </si>
  <si>
    <t>28/12/2007 08:15</t>
  </si>
  <si>
    <t>28/12/2007 11:29</t>
  </si>
  <si>
    <t>28/12/2007 08:24</t>
  </si>
  <si>
    <t>28/12/2007 09:51</t>
  </si>
  <si>
    <t>BARKER 132/33/13.2  15 T1BK</t>
  </si>
  <si>
    <t>28/12/2007 09:10</t>
  </si>
  <si>
    <t>28/12/2007 12:32</t>
  </si>
  <si>
    <t>28/12/2007 10:36</t>
  </si>
  <si>
    <t>28/12/2007 14:46</t>
  </si>
  <si>
    <t>SAN NICOLAS    132   SALIDA a RAMALLO           IN</t>
  </si>
  <si>
    <t>29/12/2007 07:55</t>
  </si>
  <si>
    <t>29/12/2007 12:37</t>
  </si>
  <si>
    <t>29/12/2007 23:24</t>
  </si>
  <si>
    <t>30/12/2007 01:04</t>
  </si>
  <si>
    <t>FALLA EN GENERADOR 1 DE CERTRAL PEHUAJO DE EDEN.</t>
  </si>
  <si>
    <t>30/12/2007 06:48</t>
  </si>
  <si>
    <t>30/12/2007 06:51</t>
  </si>
  <si>
    <t>ACTUACI?N DE LA PROTECCI?N, COMO RESPALDO ANTE FALLA EN LA L?NEA MADARIAGA - V.GESELL</t>
  </si>
  <si>
    <t>30/12/2007 12:19</t>
  </si>
  <si>
    <t>CADENA DE AISLADORES AVERIADA, FASE R. ENS HASTA 06:52 HS</t>
  </si>
  <si>
    <t>30/12/2007 14:44</t>
  </si>
  <si>
    <t>30/12/2007 16:08</t>
  </si>
  <si>
    <t>FORZADA NO AUTORIZADA POR CAMMESA PARA REPARAR SECCIONADOR DE L?NEA 6LO43 EN CJ SALIDA PH</t>
  </si>
  <si>
    <t>SAN CLEMENTE 132/33/13.2  15 T1SE</t>
  </si>
  <si>
    <t>31/12/2007 16:39</t>
  </si>
  <si>
    <t>31/12/2007 23:59</t>
  </si>
  <si>
    <t>ABRI? SOLO EN 33 KV Y EL ALIMENTADOR 3STER1 NO LLEVABA CARGA. SE AVERIO UN TI FASE R EN 33 KV.</t>
  </si>
  <si>
    <t>EASTMAN        132    SALIDA A TRAFO 132/6.6    IN</t>
  </si>
  <si>
    <t>31/12/2007 18:33</t>
  </si>
  <si>
    <t>FALLA DE TERCEROS. FALLA EN TRANSF DE CORRIENTE FASES T Y S DEL T1EA</t>
  </si>
  <si>
    <t>ZARATE           EASTMAN T         132.0   LI</t>
  </si>
  <si>
    <t>31/12/2007 18:39</t>
  </si>
  <si>
    <t>--</t>
  </si>
  <si>
    <t>Transporte de la hoja 1/5</t>
  </si>
  <si>
    <t>Transporte de la hoja 2/5</t>
  </si>
  <si>
    <t>Transporte de la hoja 3/5</t>
  </si>
  <si>
    <t>Transporte de la hoja 4/5</t>
  </si>
  <si>
    <t>R</t>
  </si>
  <si>
    <t>Transporte de la hoja 1/2</t>
  </si>
  <si>
    <t xml:space="preserve">HENDERSON </t>
  </si>
  <si>
    <t xml:space="preserve">JUNIN </t>
  </si>
  <si>
    <t xml:space="preserve">NECOCHEA </t>
  </si>
  <si>
    <t xml:space="preserve">BARADERO </t>
  </si>
  <si>
    <t xml:space="preserve">ALIMENT. A AES PARANA </t>
  </si>
  <si>
    <t xml:space="preserve">SAN NICOLAS </t>
  </si>
  <si>
    <t xml:space="preserve">SALIDA ALIMENTADOR 6  </t>
  </si>
  <si>
    <t xml:space="preserve">SALTO-BA </t>
  </si>
  <si>
    <t>Desde el 01 al 31 de diciembre de 2007</t>
  </si>
  <si>
    <t>3.- REACTIVA</t>
  </si>
  <si>
    <t>MVA    $ =</t>
  </si>
  <si>
    <t>P. LURO</t>
  </si>
  <si>
    <t>R1B3PL</t>
  </si>
  <si>
    <t>C. CASARES</t>
  </si>
  <si>
    <t>K1CJ</t>
  </si>
  <si>
    <t>K2CJ</t>
  </si>
  <si>
    <t>JUNIN BAS</t>
  </si>
  <si>
    <t>CAP K3CJ</t>
  </si>
  <si>
    <t>CHACABUO</t>
  </si>
  <si>
    <t>K3CB</t>
  </si>
  <si>
    <t>03/12/2007 9:41</t>
  </si>
  <si>
    <t>RF</t>
  </si>
  <si>
    <t>18/12/2007 20:33</t>
  </si>
  <si>
    <t>18/12/2007 20:34</t>
  </si>
  <si>
    <t>125bis</t>
  </si>
  <si>
    <t>10/12/2007 07:19</t>
  </si>
  <si>
    <t>10/12/2007 07:20</t>
  </si>
  <si>
    <t>RR</t>
  </si>
  <si>
    <t>18/12/2007 02:19</t>
  </si>
  <si>
    <t>18/12/2007 02:20</t>
  </si>
  <si>
    <t>Valores remuneratorios según Decreto PEN 1460/05</t>
  </si>
  <si>
    <t>144bis</t>
  </si>
  <si>
    <t>INDISPONIBILIDADES FORZADAS DE LÍNEAS - TASA DE FALLA</t>
  </si>
  <si>
    <t>Codigo</t>
  </si>
  <si>
    <t xml:space="preserve">Longitud Total </t>
  </si>
  <si>
    <t>km</t>
  </si>
  <si>
    <t xml:space="preserve">Indisponibilidades Forzadas </t>
  </si>
  <si>
    <t xml:space="preserve">TASA DE FALLA </t>
  </si>
  <si>
    <t>VALOR PROVISORIO</t>
  </si>
  <si>
    <t>XXXX</t>
  </si>
  <si>
    <t>LINEAS NO COMPUTADAS</t>
  </si>
  <si>
    <t>TASA DE FALLA</t>
  </si>
  <si>
    <t>SALIDAS x AÑO / 100 km</t>
  </si>
  <si>
    <t>Tasa de falla correspondiente al mes de diciembre de 2007 (provisorio)</t>
  </si>
  <si>
    <t>SISTEMA DE TRANSPORTE DE ENERGÍA ELÉCTRICA POR DISTRIBUCIÓN TRONCAL</t>
  </si>
  <si>
    <t>TRANSBA S.A.</t>
  </si>
  <si>
    <t>LÍNEAS</t>
  </si>
  <si>
    <t>CLASE</t>
  </si>
  <si>
    <t>C</t>
  </si>
  <si>
    <t>ARRECIFES - CAP. SARMIENTO</t>
  </si>
  <si>
    <t>BAHIA BLANCA - P. LURO</t>
  </si>
  <si>
    <t>B</t>
  </si>
  <si>
    <t>BALCARCE - MAR DEL PLATA</t>
  </si>
  <si>
    <t>BRAGADO - CHACABUCO</t>
  </si>
  <si>
    <t>BRAGADO - HENDERSON</t>
  </si>
  <si>
    <t>A</t>
  </si>
  <si>
    <t>BRAGADO - SALADILLO</t>
  </si>
  <si>
    <t>C. AVELLANEDA - OLAVARRIA VIEJA</t>
  </si>
  <si>
    <t>CHASCOMUS - VERONICA</t>
  </si>
  <si>
    <t>CHIVILCOY - MERCEDES B.A.</t>
  </si>
  <si>
    <t>DOLORES - CHASCOMUS</t>
  </si>
  <si>
    <t>GONZALEZ CHAVEZ - NECOCHEA</t>
  </si>
  <si>
    <t>GRAL. MADARIAGA - LAS ARMAS</t>
  </si>
  <si>
    <t>HENDERSON - CNEL. SUAREZ</t>
  </si>
  <si>
    <t>LAS ARMAS - DOLORES</t>
  </si>
  <si>
    <t>LOMA NEGRA - C. AVELLANEDA</t>
  </si>
  <si>
    <t>LOMA NEGRA - OLAVARRIA</t>
  </si>
  <si>
    <t>LUJAN - MORÓN 1</t>
  </si>
  <si>
    <t>LUJAN - MORÓN 2</t>
  </si>
  <si>
    <t>MERCEDES B.A. - LUJAN</t>
  </si>
  <si>
    <t>MIRAMAR - NECOCHEA</t>
  </si>
  <si>
    <t>MONTE - CHASCOMUS</t>
  </si>
  <si>
    <t>OLAVARRIA - HENDERSON</t>
  </si>
  <si>
    <t>OLAVARRIA - TANDIL</t>
  </si>
  <si>
    <t>OLAVARRIA VIEJA - OLAVARRIA</t>
  </si>
  <si>
    <t>PEHUAJO - CARLOS CASARES</t>
  </si>
  <si>
    <t>PINAMAR - VILLA GESELL</t>
  </si>
  <si>
    <t>PUNTA ALTA - C. PIEDRABUENA</t>
  </si>
  <si>
    <t>SALADILLO - LAS FLORES</t>
  </si>
  <si>
    <t>SAN NICOLÁS - VILLA CONSTITUCIÓN IND.</t>
  </si>
  <si>
    <t>VILLA GESELL - GRAL. MADARIAGA</t>
  </si>
  <si>
    <t>ZARATE - ATUCHA I</t>
  </si>
  <si>
    <t>ZARATE - MATHEU</t>
  </si>
  <si>
    <t>NUEVA CAMPANA - SIDERCA 1</t>
  </si>
  <si>
    <t>Trafo</t>
  </si>
  <si>
    <t>CAMPANA</t>
  </si>
  <si>
    <t>Trafo 1</t>
  </si>
  <si>
    <t>132/33/13,2</t>
  </si>
  <si>
    <t>Trafo 2</t>
  </si>
  <si>
    <t>PAPEL PRENSA</t>
  </si>
  <si>
    <t>ZARATE</t>
  </si>
  <si>
    <t>Trafo 3</t>
  </si>
  <si>
    <t>SAN NICOLAS</t>
  </si>
  <si>
    <t>Trafo 6</t>
  </si>
  <si>
    <t>PERGAMINO</t>
  </si>
  <si>
    <t>ARRECIFES</t>
  </si>
  <si>
    <t>66/13,2</t>
  </si>
  <si>
    <t>AutoTrafo 2</t>
  </si>
  <si>
    <t>JUNIN</t>
  </si>
  <si>
    <t>BRAGADO</t>
  </si>
  <si>
    <t>220/132</t>
  </si>
  <si>
    <t>CARLOS CASARES</t>
  </si>
  <si>
    <t>LUJAN</t>
  </si>
  <si>
    <t>SALADILLO</t>
  </si>
  <si>
    <t>LINCOLN</t>
  </si>
  <si>
    <t>HENDERSON</t>
  </si>
  <si>
    <t>T. LAUQUEN</t>
  </si>
  <si>
    <t>132/13,2</t>
  </si>
  <si>
    <t>PEHUAJO</t>
  </si>
  <si>
    <t>CHACABUCO</t>
  </si>
  <si>
    <t>OLAVARRIA</t>
  </si>
  <si>
    <t>TANDIL</t>
  </si>
  <si>
    <t>NECOCHEA</t>
  </si>
  <si>
    <t>BALCARCE</t>
  </si>
  <si>
    <t>BARKER</t>
  </si>
  <si>
    <t>AZUL</t>
  </si>
  <si>
    <t>TRES ARROYOS</t>
  </si>
  <si>
    <t>DOLORES</t>
  </si>
  <si>
    <t>VILLA GESELL</t>
  </si>
  <si>
    <t>MAR DE AJO</t>
  </si>
  <si>
    <t>PINAMAR</t>
  </si>
  <si>
    <t>LAS FLORES</t>
  </si>
  <si>
    <t>MONTE</t>
  </si>
  <si>
    <t>NORTE 2</t>
  </si>
  <si>
    <t>PETROQUIMICA</t>
  </si>
  <si>
    <t>PIGUE</t>
  </si>
  <si>
    <t>Alimentador a CAMPANA OESTE</t>
  </si>
  <si>
    <t>Alimentador a RAMALLO</t>
  </si>
  <si>
    <t>Alimentador a UCRE 1</t>
  </si>
  <si>
    <t>Alimentador a UCRE 2</t>
  </si>
  <si>
    <t>Alimentador 1 RURAL</t>
  </si>
  <si>
    <t>Alimentador 2 URBANO-RURAL</t>
  </si>
  <si>
    <t>Alimentador 3 URBANO-RURAL</t>
  </si>
  <si>
    <t>Alimentador a 25 de MAYO</t>
  </si>
  <si>
    <t>Alimentador 6 a  SALADILLO</t>
  </si>
  <si>
    <t>Alimentador a PINTO</t>
  </si>
  <si>
    <t>Alimentador 5  Coop. TANDIL</t>
  </si>
  <si>
    <t>Alimentador a S.G. ANSALDO</t>
  </si>
  <si>
    <t>Alimentador a SAN MANUEL y QUEBRACHO</t>
  </si>
  <si>
    <t>Alimentador 1 a  Coop. BALCARCE</t>
  </si>
  <si>
    <t>Alimentador 2 a  Coop. BALCARCE</t>
  </si>
  <si>
    <t>Alimentador 9 a  Coop. BALCARCE</t>
  </si>
  <si>
    <t>Línea a GUIDO</t>
  </si>
  <si>
    <t>Alimentador a LAVALLE</t>
  </si>
  <si>
    <t>Línea a E.T. Norte 1</t>
  </si>
  <si>
    <t>Alimentador a PIQUETE 17 - BBCA</t>
  </si>
  <si>
    <t>Alimentador a PIQUETE 18 - PARQUE IND.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</si>
  <si>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</si>
  <si>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</si>
  <si>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</si>
  <si>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</si>
  <si>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</si>
  <si>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</si>
  <si>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</si>
  <si>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</si>
  <si>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</si>
  <si>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</si>
  <si>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</si>
  <si>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</si>
  <si>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</si>
  <si>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</si>
  <si>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</si>
  <si>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</si>
  <si>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</si>
  <si>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</si>
  <si>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</si>
  <si>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</si>
  <si>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</si>
  <si>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</si>
  <si>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</si>
  <si>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</si>
  <si>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</si>
  <si>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</si>
  <si>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</si>
  <si>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</si>
  <si>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F - FORZADA                       R - REDUCCIÓN FORZADA                        RF - RESTANTE FORZADA ( proveniente de horas anteriores )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</si>
  <si>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</si>
  <si>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</si>
  <si>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</si>
  <si>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</si>
  <si>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</si>
  <si>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</si>
  <si>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</si>
  <si>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</si>
  <si>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</si>
  <si>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</si>
  <si>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</si>
  <si>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</si>
  <si>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</si>
  <si>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</si>
  <si>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</si>
  <si>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</si>
  <si>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</si>
  <si>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</si>
  <si>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</si>
  <si>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</si>
  <si>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</si>
  <si>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</si>
  <si>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</si>
  <si>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</si>
  <si>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</si>
  <si>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ZARATE - EASTMAN T</t>
  </si>
  <si>
    <t>RAMALLO - URBANA SAN NICOLAS</t>
  </si>
  <si>
    <t>BAHIA BLANCA - PETROQ. BAHIA BLANCA 2</t>
  </si>
  <si>
    <t>BAHIA BLANCA - PETROQ. BAHIA BLANCA 3</t>
  </si>
  <si>
    <t>BAHIA BLANCA - PETROQ. BAHIA BLANCA 1</t>
  </si>
  <si>
    <t>S. CLEMENTE</t>
  </si>
  <si>
    <t>Línea a E.T. "B" 1</t>
  </si>
  <si>
    <t>Alimentador 7 EDEA</t>
  </si>
  <si>
    <t>Alimentador 2 a  SALADILLO</t>
  </si>
  <si>
    <t>Alimentador 3 a  SALADILLO</t>
  </si>
  <si>
    <t>Interruptor Trafo 500/132</t>
  </si>
  <si>
    <t>Interruptor Trafo 1 500/220</t>
  </si>
  <si>
    <t>PUNTA ALTA - CNEL. ROSALES</t>
  </si>
  <si>
    <t>SALTO - BA CHACABUCO</t>
  </si>
  <si>
    <t>Alimentador a G. ALVEAR</t>
  </si>
  <si>
    <t>CACHARI - LAS FLORES</t>
  </si>
  <si>
    <t>ROSAS - NEWTON</t>
  </si>
  <si>
    <t>RAMALLO INDUSTRIAL</t>
  </si>
  <si>
    <t>Alimentador 1 a Coop. RAMALLO</t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</si>
  <si>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</si>
  <si>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</si>
  <si>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</si>
  <si>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</si>
  <si>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</si>
  <si>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</si>
  <si>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</si>
  <si>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</si>
  <si>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</si>
  <si>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</si>
  <si>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F</t>
  </si>
  <si>
    <t>SI</t>
  </si>
  <si>
    <t>NO</t>
  </si>
  <si>
    <t>P</t>
  </si>
  <si>
    <t>TEQP_NEMO</t>
  </si>
  <si>
    <t>ID_EQP_TRANSP</t>
  </si>
  <si>
    <t>EQP_DESC</t>
  </si>
  <si>
    <t>CATEGORIALINEA</t>
  </si>
  <si>
    <t>NOVEDADID</t>
  </si>
  <si>
    <t>FSALIDA</t>
  </si>
  <si>
    <t>FENTRADA</t>
  </si>
  <si>
    <t>TIPO</t>
  </si>
  <si>
    <t>INFORMADAENTERMINO</t>
  </si>
  <si>
    <t>REDUCCION</t>
  </si>
  <si>
    <t>ENS</t>
  </si>
  <si>
    <t>OBSERV</t>
  </si>
  <si>
    <t>TRA</t>
  </si>
  <si>
    <t>HENDERSON 132/33/13.2  20 TR6</t>
  </si>
  <si>
    <t>01/12/2007 06:35</t>
  </si>
  <si>
    <t>03/12/2007 18:38</t>
  </si>
  <si>
    <t>S</t>
  </si>
  <si>
    <t>N</t>
  </si>
  <si>
    <t>PROGRAMADA POR MANT. ESTACIONAL</t>
  </si>
  <si>
    <t>LIN</t>
  </si>
  <si>
    <t>TANDIL           OLAVARRIA         132.0 1 LI</t>
  </si>
  <si>
    <t>01/12/2007 06:58</t>
  </si>
  <si>
    <t>01/12/2007 19:59</t>
  </si>
  <si>
    <t>PROGRAMADA POR MANT. PREVENTIVO</t>
  </si>
  <si>
    <t>CON</t>
  </si>
  <si>
    <t>HENDERSON      132   SALIDA Trafo 500/132 kV    IN</t>
  </si>
  <si>
    <t>01/12/2007 07:29</t>
  </si>
  <si>
    <t>01/12/2007 17:30</t>
  </si>
  <si>
    <t>POR SEGURIDAD</t>
  </si>
  <si>
    <t>02/12/2007 07:05</t>
  </si>
  <si>
    <t>02/12/2007 17:12</t>
  </si>
  <si>
    <t>BRAGADO          HENDERSON         220.0   LI</t>
  </si>
  <si>
    <t>02/12/2007 07:19</t>
  </si>
  <si>
    <t>02/12/2007 17:53</t>
  </si>
  <si>
    <t>BRAGADO 220/132/13.2  150 T2BG</t>
  </si>
  <si>
    <t>02/12/2007 07:20</t>
  </si>
  <si>
    <t>02/12/2007 17:52</t>
  </si>
  <si>
    <t>ZARATE           MATHEU            132.0   LI</t>
  </si>
  <si>
    <t>02/12/2007 07:41</t>
  </si>
  <si>
    <t>02/12/2007 17:54</t>
  </si>
  <si>
    <t>A SOLICITUD DE SACME</t>
  </si>
  <si>
    <t>HENDERSON      220   SALIDA Trafo 1 500/220 kV  IN</t>
  </si>
  <si>
    <t>02/12/2007 08:06</t>
  </si>
  <si>
    <t>02/12/2007 13:37</t>
  </si>
  <si>
    <t>SAN NICOLAS      V.CONST.IND.SNIC  132.0   LI</t>
  </si>
  <si>
    <t>03/12/2007 06:20</t>
  </si>
  <si>
    <t>03/12/2007 17:34</t>
  </si>
  <si>
    <t>PROGRAMADA POR OBRAS / MEJORAS</t>
  </si>
  <si>
    <t>LOMA NEGRA       OLAVARRIA         132.0 1 LI</t>
  </si>
  <si>
    <t>03/12/2007 08:20</t>
  </si>
  <si>
    <t>03/12/2007 17:48</t>
  </si>
  <si>
    <t>BRAGADO SALADILLO BA 132 1</t>
  </si>
  <si>
    <t>03/12/2007 08:58</t>
  </si>
  <si>
    <t>03/12/2007 12:51</t>
  </si>
  <si>
    <t>CAMPANA        13.2  SALIDA  a CAMPANA OESTE    IN</t>
  </si>
  <si>
    <t>03/12/2007 09:24</t>
  </si>
  <si>
    <t>03/12/2007 11:37</t>
  </si>
  <si>
    <t>SHU</t>
  </si>
  <si>
    <t>JUNIN BAS CAP K1JU</t>
  </si>
  <si>
    <t>03/12/2007 09:41</t>
  </si>
  <si>
    <t>03/12/2007 13:07</t>
  </si>
  <si>
    <t>AZUL 132/33/13.2  10 T2AZ</t>
  </si>
  <si>
    <t>03/12/2007 11:57</t>
  </si>
  <si>
    <t>03/12/2007 13:39</t>
  </si>
  <si>
    <t>PROGRAMADA POR MANT. CORRECTIVO</t>
  </si>
  <si>
    <t>LINCOLN        33     SALIDA a PINTO            IN</t>
  </si>
  <si>
    <t>04/12/2007 08:26</t>
  </si>
  <si>
    <t>04/12/2007 17:18</t>
  </si>
  <si>
    <t>04/12/2007 09:05</t>
  </si>
  <si>
    <t>04/12/2007 17:01</t>
  </si>
  <si>
    <t>PETROQ. B.BLANCA BAHIA BLANCA      132.0 1 LI</t>
  </si>
  <si>
    <t>04/12/2007 09:37</t>
  </si>
  <si>
    <t>04/12/2007 14:43</t>
  </si>
  <si>
    <t>NECOCHEA 132/13.2  15 T3NE</t>
  </si>
  <si>
    <t>04/12/2007 11:04</t>
  </si>
  <si>
    <t>04/12/2007 14:32</t>
  </si>
  <si>
    <t>05/12/2007 07:00</t>
  </si>
  <si>
    <t>05/12/2007 14:08</t>
  </si>
  <si>
    <t>GRAL. MADARIAGA  LAS ARMAS         132.0   LI</t>
  </si>
  <si>
    <t>05/12/2007 07:38</t>
  </si>
  <si>
    <t>05/12/2007 17:11</t>
  </si>
  <si>
    <t>TRENQUE LAUQUEN 132/33/13.2  30 T3TL</t>
  </si>
  <si>
    <t>05/12/2007 08:18</t>
  </si>
  <si>
    <t>05/12/2007 17:56</t>
  </si>
  <si>
    <t>PEHUAJO 66/13.2  16 T3PH</t>
  </si>
  <si>
    <t>05/12/2007 08:49</t>
  </si>
  <si>
    <t>05/12/2007 16:58</t>
  </si>
  <si>
    <t>AZUL 132/33/13.2  15 T3AZ</t>
  </si>
  <si>
    <t>05/12/2007 08:52</t>
  </si>
  <si>
    <t>05/12/2007 09:41</t>
  </si>
  <si>
    <t>05/12/2007 08:59</t>
  </si>
  <si>
    <t>05/12/2007 15:43</t>
  </si>
  <si>
    <t>PERGAMINO 132/33/13.2  30 T2PO</t>
  </si>
  <si>
    <t>05/12/2007 09:00</t>
  </si>
  <si>
    <t>05/12/2007 14:49</t>
  </si>
  <si>
    <t>LOMA NEGRA       C. AVELLANEDA     132.0   LI</t>
  </si>
  <si>
    <t>05/12/2007 09:06</t>
  </si>
  <si>
    <t>05/12/2007 10:18</t>
  </si>
  <si>
    <t>PEHUAJO          C. CASARES         66.0   LI</t>
  </si>
  <si>
    <t>05/12/2007 09:07</t>
  </si>
  <si>
    <t>05/12/2007 17:18</t>
  </si>
  <si>
    <t>JUNIN 132/33/13.2  30 T2JU</t>
  </si>
  <si>
    <t>05/12/2007 09:08</t>
  </si>
  <si>
    <t>05/12/2007 13:24</t>
  </si>
  <si>
    <t>NECOCHEA 132/13.2  10 T1NE</t>
  </si>
  <si>
    <t>05/12/2007 09:35</t>
  </si>
  <si>
    <t>05/12/2007 15:02</t>
  </si>
  <si>
    <t>05/12/2007 11:02</t>
  </si>
  <si>
    <t>05/12/2007 12:58</t>
  </si>
  <si>
    <t>C. AVELLANEDA    OLAVARRIA VIEJA   132.0   LI</t>
  </si>
  <si>
    <t>05/12/2007 12:01</t>
  </si>
  <si>
    <t>05/12/2007 12:51</t>
  </si>
  <si>
    <t>05/12/2007 13:14</t>
  </si>
  <si>
    <t>05/12/2007 14:04</t>
  </si>
  <si>
    <t>CHACABUCO CAP K3CB</t>
  </si>
  <si>
    <t>05/12/2007 14:36</t>
  </si>
  <si>
    <t>05/12/2007 15:05</t>
  </si>
  <si>
    <t>CAPACITORES SERIE</t>
  </si>
  <si>
    <t>06/12/2007 06:05</t>
  </si>
  <si>
    <t>06/12/2007 15:50</t>
  </si>
  <si>
    <t>P. ALTA          CNEL ROSALES      132.0 1 LI</t>
  </si>
  <si>
    <t>06/12/2007 06:13</t>
  </si>
  <si>
    <t>06/12/2007 13:44</t>
  </si>
  <si>
    <t>06/12/2007 07:58</t>
  </si>
  <si>
    <t>06/12/2007 15:38</t>
  </si>
  <si>
    <t>TANDIL 132/33/13.2  30 T3TD</t>
  </si>
  <si>
    <t>06/12/2007 08:28</t>
  </si>
  <si>
    <t>06/12/2007 08:47</t>
  </si>
  <si>
    <t>DOLORES        33     SALIDA Linea a GUIDO      IN</t>
  </si>
  <si>
    <t>06/12/2007 08:42</t>
  </si>
  <si>
    <t>06/12/2007 13:43</t>
  </si>
  <si>
    <t>SALADILLO BA LAS FLORES BAS 132 1</t>
  </si>
  <si>
    <t>06/12/2007 08:46</t>
  </si>
  <si>
    <t>06/12/2007 14:40</t>
  </si>
  <si>
    <t>ROSAS NEWTON 132 1</t>
  </si>
  <si>
    <t>06/12/2007 08:56</t>
  </si>
  <si>
    <t>06/12/2007 17:16</t>
  </si>
  <si>
    <t>06/12/2007 09:27</t>
  </si>
  <si>
    <t>06/12/2007 16:30</t>
  </si>
  <si>
    <t>06/12/2007 09:31</t>
  </si>
  <si>
    <t>06/12/2007 15:07</t>
  </si>
  <si>
    <t>07/12/2007 06:07</t>
  </si>
  <si>
    <t>07/12/2007 17:21</t>
  </si>
  <si>
    <t>07/12/2007 07:10</t>
  </si>
  <si>
    <t>07/12/2007 09:31</t>
  </si>
  <si>
    <t>BALCARCE         MAR DEL PLATA     132.0   LI</t>
  </si>
  <si>
    <t>07/12/2007 07:14</t>
  </si>
  <si>
    <t>07/12/2007 17:07</t>
  </si>
  <si>
    <t>07/12/2007 08:07</t>
  </si>
  <si>
    <t>07/12/2007 17:59</t>
  </si>
  <si>
    <t>07/12/2007 08:26</t>
  </si>
  <si>
    <t>07/12/2007 14:23</t>
  </si>
  <si>
    <t>JUNIN 132/33/13.2  30 T1JU</t>
  </si>
  <si>
    <t>07/12/2007 09:03</t>
  </si>
  <si>
    <t>07/12/2007 17:13</t>
  </si>
  <si>
    <t>PIGUE 132/33/13.2  15 T1PF</t>
  </si>
  <si>
    <t>07/12/2007 09:28</t>
  </si>
  <si>
    <t>07/12/2007 12:02</t>
  </si>
  <si>
    <t>NECOCHEA 132/33/13.2  30 T2NE</t>
  </si>
  <si>
    <t>07/12/2007 09:48</t>
  </si>
  <si>
    <t>07/12/2007 12:59</t>
  </si>
  <si>
    <t>07/12/2007 10:42</t>
  </si>
  <si>
    <t>07/12/2007 14:15</t>
  </si>
  <si>
    <t>AZUL 132/33/13.2  10 T1AZ</t>
  </si>
  <si>
    <t>07/12/2007 11:32</t>
  </si>
  <si>
    <t>07/12/2007 13:22</t>
  </si>
  <si>
    <t>RAM</t>
  </si>
  <si>
    <t>MORON            LUJAN             132.0   LI1</t>
  </si>
  <si>
    <t>08/12/2007 03:26</t>
  </si>
  <si>
    <t>08/12/2007 18:24</t>
  </si>
  <si>
    <t>SAN NICOLAS 132 kV ALIMENT. A AES PARANA 1AESP1 IN</t>
  </si>
  <si>
    <t>08/12/2007 04:25</t>
  </si>
  <si>
    <t>08/12/2007 05:22</t>
  </si>
  <si>
    <t>FALLA EQUIPO ASOCIADO - VER COMENTARIOS</t>
  </si>
  <si>
    <t>NORTE II 132/33/13.2  40 T1ND</t>
  </si>
  <si>
    <t>08/12/2007 15:19</t>
  </si>
  <si>
    <t>RAMALLO IND. 33 kV SAL. ALIM. 1 A COOP. RAMALLO IN</t>
  </si>
  <si>
    <t>08/12/2007 05:37</t>
  </si>
  <si>
    <t>08/12/2007 11:46</t>
  </si>
  <si>
    <t>08/12/2007 06:27</t>
  </si>
  <si>
    <t>08/12/2007 20:10</t>
  </si>
  <si>
    <t>08/12/2007 07:29</t>
  </si>
  <si>
    <t>08/12/2007 17:07</t>
  </si>
  <si>
    <t>RAMALLO INDUSTR 132/33/13.2  30 T1RN</t>
  </si>
  <si>
    <t>08/12/2007 07:31</t>
  </si>
  <si>
    <t>08/12/2007 11:19</t>
  </si>
  <si>
    <t>RAMALLO          SAN NICOLAS URBANA 132.0  LI</t>
  </si>
  <si>
    <t>08/12/2007 08:02</t>
  </si>
  <si>
    <t>08/12/2007 17:50</t>
  </si>
  <si>
    <t>08/12/2007 08:35</t>
  </si>
  <si>
    <t>08/12/2007 13:45</t>
  </si>
  <si>
    <t>BALCARCE     33    SALIDA  S.MANUEL y QUEBRACHO IN</t>
  </si>
  <si>
    <t>08/12/2007 17:40</t>
  </si>
  <si>
    <t>08/12/2007 20:09</t>
  </si>
  <si>
    <t>CAMBIO DE INTERRUPTOR AVERIADO.</t>
  </si>
  <si>
    <t>NORTE II 132/33/13.2  20 T2ND</t>
  </si>
  <si>
    <t>09/12/2007 05:01</t>
  </si>
  <si>
    <t>09/12/2007 15:05</t>
  </si>
  <si>
    <t>CHACABUCO        SALTO             132.0   LI</t>
  </si>
  <si>
    <t>09/12/2007 05:38</t>
  </si>
  <si>
    <t>09/12/2007 19:48</t>
  </si>
  <si>
    <t>CAMPANA 132/33/13.2  30 T1CM</t>
  </si>
  <si>
    <t>09/12/2007 06:08</t>
  </si>
  <si>
    <t>09/12/2007 08:12</t>
  </si>
  <si>
    <t>ZARATE 132/33/13.2  30 T3ZA</t>
  </si>
  <si>
    <t>09/12/2007 07:02</t>
  </si>
  <si>
    <t>09/12/2007 10:01</t>
  </si>
  <si>
    <t>09/12/2007 07:07</t>
  </si>
  <si>
    <t>09/12/2007 17:23</t>
  </si>
  <si>
    <t>BRAGADO          CHACABUCO         132.0   LI</t>
  </si>
  <si>
    <t>09/12/2007 07:22</t>
  </si>
  <si>
    <t>09/12/2007 09:54</t>
  </si>
  <si>
    <t>09/12/2007 08:00</t>
  </si>
  <si>
    <t>09/12/2007 17:03</t>
  </si>
  <si>
    <t>09/12/2007 08:07</t>
  </si>
  <si>
    <t>09/12/2007 16:52</t>
  </si>
  <si>
    <t>CAMPANA 132/33/13.2  30 T2CM</t>
  </si>
  <si>
    <t>09/12/2007 08:15</t>
  </si>
  <si>
    <t>09/12/2007 09:19</t>
  </si>
  <si>
    <t>SALTO-BA 13.2 kV SALIDA ALIMENTADOR 6           IN</t>
  </si>
  <si>
    <t>09/12/2007 08:30</t>
  </si>
  <si>
    <t>09/12/2007 10:30</t>
  </si>
  <si>
    <t>TANDIL         13.2    SALIDA 5  Coop. TANDIL   IN</t>
  </si>
  <si>
    <t>09/12/2007 09:09</t>
  </si>
  <si>
    <t>09/12/2007 10:47</t>
  </si>
  <si>
    <t>ZARATE 132/33/13.2  30 T2ZA</t>
  </si>
  <si>
    <t>09/12/2007 10:04</t>
  </si>
  <si>
    <t>09/12/2007 12:34</t>
  </si>
  <si>
    <t>TANDIL         13.2    SALIDA 7 EDEA            IN</t>
  </si>
  <si>
    <t>09/12/2007 10:58</t>
  </si>
  <si>
    <t>09/12/2007 12:51</t>
  </si>
  <si>
    <t>09/12/2007 22:55</t>
  </si>
  <si>
    <t>09/12/2007 23:17</t>
  </si>
  <si>
    <t>BRAGADO      66 SALIDA    Linea a BRAGADO 1     IN</t>
  </si>
  <si>
    <t>10/12/2007 00:01</t>
  </si>
  <si>
    <t>10/12/2007 08:50</t>
  </si>
  <si>
    <t>FALLA DE TERCEROS</t>
  </si>
  <si>
    <t>LINCOLN 132/33/13.2  15 T2LI</t>
  </si>
  <si>
    <t>10/12/2007 00:39</t>
  </si>
  <si>
    <t>10/12/2007 01:18</t>
  </si>
  <si>
    <t>10/12/2007 04:09</t>
  </si>
  <si>
    <t>10/12/2007 04:53</t>
  </si>
  <si>
    <t>ARRECIFES        CAP.SARMIENTO      66.0   LI</t>
  </si>
  <si>
    <t>10/12/2007 05:01</t>
  </si>
  <si>
    <t>10/12/2007 15:07</t>
  </si>
  <si>
    <t>L?NEAS</t>
  </si>
  <si>
    <t>ARRECIFES 66/13.2  10 T1AS</t>
  </si>
  <si>
    <t>10/12/2007 05:20</t>
  </si>
  <si>
    <t>10/12/2007 18:11</t>
  </si>
  <si>
    <t>MAR DE AJO 132/33/13.2  30 T1MJ</t>
  </si>
  <si>
    <t>10/12/2007 06:55</t>
  </si>
  <si>
    <t>10/12/2007 07:54</t>
  </si>
  <si>
    <t>COINCIDE CON INDICACI?N DE M?XIMA CORRIENTE DE REACTOR DE NEUTRO. ENS HASTA LAS 07:19 HS.-</t>
  </si>
  <si>
    <t>GONZALEZ CHAVEZ  NECOCHEA          132.0   LI</t>
  </si>
  <si>
    <t>10/12/2007 07:43</t>
  </si>
  <si>
    <t>10/12/2007 17:05</t>
  </si>
  <si>
    <t>OLAV.VIEJA       OLAVARRIA         132.0 1 LI</t>
  </si>
  <si>
    <t>10/12/2007 08:11</t>
  </si>
  <si>
    <t>10/12/2007 15:11</t>
  </si>
  <si>
    <t>BARADERO 132/33/13.2  30 T1BD</t>
  </si>
  <si>
    <t>10/12/2007 08:25</t>
  </si>
  <si>
    <t>10/12/2007 10:21</t>
  </si>
  <si>
    <t>FALLA SECCIONADOR</t>
  </si>
  <si>
    <t>TANDIL 132/33/13.2  30 T1TD</t>
  </si>
  <si>
    <t>10/12/2007 08:46</t>
  </si>
  <si>
    <t>10/12/2007 14:08</t>
  </si>
  <si>
    <t>10/12/2007 08:58</t>
  </si>
  <si>
    <t>10/12/2007 09:49</t>
  </si>
  <si>
    <t>FA</t>
  </si>
  <si>
    <t>SALADILLO 33 kV Alimentador a G.ALVEAR          IN</t>
  </si>
  <si>
    <t>10/12/2007 09:29</t>
  </si>
  <si>
    <t>10/12/2007 14:47</t>
  </si>
  <si>
    <t>PETROQ. B.BLANCA BAHIA BLANCA      132.0 2 LI</t>
  </si>
  <si>
    <t>10/12/2007 10:56</t>
  </si>
  <si>
    <t>10/12/2007 15:04</t>
  </si>
  <si>
    <t>11/12/2007 05:11</t>
  </si>
  <si>
    <t>11/12/2007 17:48</t>
  </si>
  <si>
    <t>SALADILLO      33     SALIDA a 25 de MAYO       IN</t>
  </si>
  <si>
    <t>11/12/2007 08:02</t>
  </si>
  <si>
    <t>11/12/2007 11:48</t>
  </si>
  <si>
    <t>SAN CLEMENTE 132/33/13.2  15 T2SE</t>
  </si>
  <si>
    <t>11/12/2007 08:08</t>
  </si>
  <si>
    <t>11/12/2007 14:29</t>
  </si>
  <si>
    <t>11/12/2007 08:33</t>
  </si>
  <si>
    <t>11/12/2007 14:02</t>
  </si>
  <si>
    <t>11/12/2007 08:34</t>
  </si>
  <si>
    <t>11/12/2007 14:41</t>
  </si>
  <si>
    <t>11/12/2007 09:11</t>
  </si>
  <si>
    <t>11/12/2007 14:01</t>
  </si>
  <si>
    <t>11/12/2007 09:23</t>
  </si>
  <si>
    <t>11/12/2007 15:21</t>
  </si>
  <si>
    <t>PAPEL PRENSA 132/33  15 T1PS</t>
  </si>
  <si>
    <t>11/12/2007 09:25</t>
  </si>
  <si>
    <t>TOTAL DE PENALIZACIONES A APLICAR</t>
  </si>
  <si>
    <t xml:space="preserve">P - PROGRAMADA                  </t>
  </si>
  <si>
    <t xml:space="preserve">P - PROGRAMADA        </t>
  </si>
  <si>
    <t xml:space="preserve">F - FORZADA                </t>
  </si>
  <si>
    <t xml:space="preserve">P - PROGRAMADA               </t>
  </si>
  <si>
    <t xml:space="preserve">P - PROGRAMADA           </t>
  </si>
  <si>
    <t xml:space="preserve">F - FORZADA                    </t>
  </si>
  <si>
    <t xml:space="preserve">F - FORZADA                   </t>
  </si>
  <si>
    <t>P - PROGRAMADA                    RR - REDUCCIÓN RESTANTE ( proveniente de horas anteriores )</t>
  </si>
  <si>
    <t xml:space="preserve">P - PROGRAMADA                    </t>
  </si>
  <si>
    <t xml:space="preserve">F - FORZADA                       R - REDUCCIÓN FORZADA         </t>
  </si>
  <si>
    <t xml:space="preserve">R - REDUCCIÓN FORZADA       </t>
  </si>
  <si>
    <t xml:space="preserve">P - PROGRAMADA             </t>
  </si>
  <si>
    <t xml:space="preserve">F - FORZADA                  </t>
  </si>
  <si>
    <t xml:space="preserve">P - PROGRAMADA              </t>
  </si>
  <si>
    <t xml:space="preserve">  3.1.1-</t>
  </si>
  <si>
    <t>3.1.1- Equipamiento propio Res. 01/03</t>
  </si>
  <si>
    <t>Equipamiento propio Res. 01/03</t>
  </si>
  <si>
    <t>3.-</t>
  </si>
  <si>
    <t>REACTIVA</t>
  </si>
  <si>
    <t>ANEXO I al Memorándum D.T.E.E. N°  384  /2010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</si>
</sst>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&quot;$&quot;\ #,##0.000;&quot;$&quot;\ \-#,##0.000"/>
    <numFmt numFmtId="178" formatCode="#,##0.0"/>
    <numFmt numFmtId="179" formatCode="0.000"/>
    <numFmt numFmtId="180" formatCode="&quot;$&quot;#,##0.00\ ;&quot;$&quot;\-#,##0.00\ "/>
    <numFmt numFmtId="181" formatCode="0.0\ \k\V"/>
    <numFmt numFmtId="182" formatCode="0.00\ &quot;km&quot;"/>
    <numFmt numFmtId="183" formatCode="0.00\ &quot;MVA&quot;"/>
    <numFmt numFmtId="184" formatCode="0.0"/>
    <numFmt numFmtId="185" formatCode="dd/mm/yy"/>
    <numFmt numFmtId="186" formatCode="mmm\-yyyy"/>
    <numFmt numFmtId="187" formatCode="dd\-mm\-yy"/>
    <numFmt numFmtId="188" formatCode="mmmm\ d\,\ yyyy"/>
    <numFmt numFmtId="189" formatCode="#,##0.00000"/>
    <numFmt numFmtId="190" formatCode="0.0000"/>
    <numFmt numFmtId="191" formatCode="0.000_)"/>
  </numFmts>
  <fonts count="74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b/>
      <i/>
      <sz val="11"/>
      <name val="Times New Roman"/>
      <family val="1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</fills>
  <borders count="4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0" fontId="6" fillId="0" borderId="0" xfId="26" applyFont="1">
      <alignment/>
      <protection/>
    </xf>
    <xf numFmtId="0" fontId="6" fillId="0" borderId="0" xfId="26" applyFont="1" applyFill="1" applyBorder="1">
      <alignment/>
      <protection/>
    </xf>
    <xf numFmtId="0" fontId="8" fillId="0" borderId="0" xfId="26" applyFont="1">
      <alignment/>
      <protection/>
    </xf>
    <xf numFmtId="0" fontId="8" fillId="0" borderId="0" xfId="26" applyFont="1" applyAlignment="1">
      <alignment horizontal="centerContinuous"/>
      <protection/>
    </xf>
    <xf numFmtId="0" fontId="1" fillId="0" borderId="0" xfId="26">
      <alignment/>
      <protection/>
    </xf>
    <xf numFmtId="0" fontId="6" fillId="0" borderId="0" xfId="26" applyFont="1" applyAlignment="1">
      <alignment horizontal="centerContinuous"/>
      <protection/>
    </xf>
    <xf numFmtId="0" fontId="6" fillId="0" borderId="0" xfId="26" applyFont="1" applyBorder="1">
      <alignment/>
      <protection/>
    </xf>
    <xf numFmtId="0" fontId="4" fillId="0" borderId="0" xfId="26" applyFont="1" applyFill="1" applyBorder="1" applyAlignment="1" applyProtection="1">
      <alignment horizontal="centerContinuous"/>
      <protection/>
    </xf>
    <xf numFmtId="0" fontId="10" fillId="0" borderId="0" xfId="26" applyFont="1">
      <alignment/>
      <protection/>
    </xf>
    <xf numFmtId="0" fontId="11" fillId="0" borderId="0" xfId="26" applyFont="1">
      <alignment/>
      <protection/>
    </xf>
    <xf numFmtId="0" fontId="13" fillId="0" borderId="1" xfId="26" applyFont="1" applyBorder="1" applyAlignment="1">
      <alignment horizontal="centerContinuous"/>
      <protection/>
    </xf>
    <xf numFmtId="0" fontId="13" fillId="0" borderId="0" xfId="26" applyFont="1" applyBorder="1" applyAlignment="1">
      <alignment horizontal="centerContinuous"/>
      <protection/>
    </xf>
    <xf numFmtId="0" fontId="6" fillId="0" borderId="1" xfId="26" applyFont="1" applyBorder="1">
      <alignment/>
      <protection/>
    </xf>
    <xf numFmtId="0" fontId="6" fillId="0" borderId="2" xfId="26" applyFont="1" applyBorder="1">
      <alignment/>
      <protection/>
    </xf>
    <xf numFmtId="0" fontId="6" fillId="0" borderId="0" xfId="26" applyFont="1" applyBorder="1" applyAlignment="1">
      <alignment horizontal="center"/>
      <protection/>
    </xf>
    <xf numFmtId="0" fontId="9" fillId="0" borderId="0" xfId="26" applyFont="1" applyAlignment="1" applyProtection="1">
      <alignment horizontal="centerContinuous"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4" fillId="0" borderId="0" xfId="26" applyFont="1" applyBorder="1" applyAlignment="1" applyProtection="1">
      <alignment horizontal="centerContinuous"/>
      <protection/>
    </xf>
    <xf numFmtId="0" fontId="6" fillId="0" borderId="3" xfId="26" applyFont="1" applyBorder="1">
      <alignment/>
      <protection/>
    </xf>
    <xf numFmtId="0" fontId="6" fillId="0" borderId="4" xfId="26" applyFont="1" applyBorder="1">
      <alignment/>
      <protection/>
    </xf>
    <xf numFmtId="0" fontId="6" fillId="0" borderId="5" xfId="26" applyFont="1" applyBorder="1">
      <alignment/>
      <protection/>
    </xf>
    <xf numFmtId="0" fontId="15" fillId="0" borderId="0" xfId="26" applyFont="1">
      <alignment/>
      <protection/>
    </xf>
    <xf numFmtId="0" fontId="15" fillId="0" borderId="1" xfId="26" applyFont="1" applyBorder="1">
      <alignment/>
      <protection/>
    </xf>
    <xf numFmtId="0" fontId="16" fillId="0" borderId="0" xfId="26" applyFont="1" applyBorder="1">
      <alignment/>
      <protection/>
    </xf>
    <xf numFmtId="0" fontId="15" fillId="0" borderId="0" xfId="26" applyFont="1" applyBorder="1">
      <alignment/>
      <protection/>
    </xf>
    <xf numFmtId="0" fontId="15" fillId="0" borderId="2" xfId="26" applyFont="1" applyBorder="1">
      <alignment/>
      <protection/>
    </xf>
    <xf numFmtId="0" fontId="3" fillId="0" borderId="0" xfId="26" applyFont="1" applyBorder="1">
      <alignment/>
      <protection/>
    </xf>
    <xf numFmtId="0" fontId="13" fillId="0" borderId="0" xfId="26" applyFont="1" applyFill="1" applyBorder="1" applyAlignment="1" applyProtection="1">
      <alignment horizontal="centerContinuous"/>
      <protection locked="0"/>
    </xf>
    <xf numFmtId="0" fontId="13" fillId="0" borderId="0" xfId="26" applyFont="1" applyAlignment="1">
      <alignment horizontal="centerContinuous"/>
      <protection/>
    </xf>
    <xf numFmtId="0" fontId="13" fillId="0" borderId="0" xfId="26" applyFont="1" applyBorder="1" applyAlignment="1" applyProtection="1">
      <alignment horizontal="centerContinuous"/>
      <protection/>
    </xf>
    <xf numFmtId="0" fontId="13" fillId="0" borderId="2" xfId="26" applyFont="1" applyBorder="1" applyAlignment="1">
      <alignment horizontal="centerContinuous"/>
      <protection/>
    </xf>
    <xf numFmtId="0" fontId="12" fillId="0" borderId="0" xfId="26" applyFont="1" applyBorder="1">
      <alignment/>
      <protection/>
    </xf>
    <xf numFmtId="0" fontId="3" fillId="0" borderId="0" xfId="26" applyFont="1" applyBorder="1" applyProtection="1">
      <alignment/>
      <protection/>
    </xf>
    <xf numFmtId="0" fontId="6" fillId="0" borderId="0" xfId="26" applyFont="1" applyBorder="1" applyProtection="1">
      <alignment/>
      <protection/>
    </xf>
    <xf numFmtId="0" fontId="1" fillId="0" borderId="6" xfId="26" applyFont="1" applyBorder="1" applyAlignment="1" applyProtection="1">
      <alignment horizontal="center"/>
      <protection/>
    </xf>
    <xf numFmtId="179" fontId="1" fillId="0" borderId="6" xfId="26" applyNumberFormat="1" applyFont="1" applyBorder="1" applyAlignment="1">
      <alignment horizontal="centerContinuous"/>
      <protection/>
    </xf>
    <xf numFmtId="0" fontId="3" fillId="0" borderId="7" xfId="26" applyFont="1" applyBorder="1" applyAlignment="1" applyProtection="1">
      <alignment horizontal="centerContinuous"/>
      <protection/>
    </xf>
    <xf numFmtId="0" fontId="3" fillId="0" borderId="0" xfId="26" applyFont="1" applyBorder="1" applyAlignment="1" applyProtection="1">
      <alignment/>
      <protection/>
    </xf>
    <xf numFmtId="0" fontId="1" fillId="0" borderId="0" xfId="26" applyFont="1" applyBorder="1" applyAlignment="1">
      <alignment horizontal="right"/>
      <protection/>
    </xf>
    <xf numFmtId="0" fontId="1" fillId="0" borderId="0" xfId="26" applyFont="1" applyBorder="1" applyAlignment="1" applyProtection="1">
      <alignment horizontal="center"/>
      <protection locked="0"/>
    </xf>
    <xf numFmtId="0" fontId="1" fillId="0" borderId="0" xfId="26" applyFont="1" applyAlignment="1" applyProtection="1">
      <alignment/>
      <protection/>
    </xf>
    <xf numFmtId="175" fontId="6" fillId="0" borderId="7" xfId="26" applyNumberFormat="1" applyFont="1" applyBorder="1" applyAlignment="1">
      <alignment horizontal="centerContinuous"/>
      <protection/>
    </xf>
    <xf numFmtId="175" fontId="6" fillId="0" borderId="0" xfId="26" applyNumberFormat="1" applyFont="1" applyBorder="1" applyAlignment="1">
      <alignment/>
      <protection/>
    </xf>
    <xf numFmtId="0" fontId="1" fillId="0" borderId="0" xfId="26" applyFont="1" applyAlignment="1">
      <alignment horizontal="right"/>
      <protection/>
    </xf>
    <xf numFmtId="175" fontId="6" fillId="0" borderId="0" xfId="26" applyNumberFormat="1" applyFont="1" applyBorder="1">
      <alignment/>
      <protection/>
    </xf>
    <xf numFmtId="0" fontId="6" fillId="0" borderId="0" xfId="26" applyFont="1" applyAlignment="1">
      <alignment horizontal="center" vertical="center"/>
      <protection/>
    </xf>
    <xf numFmtId="0" fontId="6" fillId="0" borderId="1" xfId="26" applyFont="1" applyBorder="1" applyAlignment="1">
      <alignment horizontal="center" vertical="center"/>
      <protection/>
    </xf>
    <xf numFmtId="0" fontId="17" fillId="0" borderId="8" xfId="26" applyFont="1" applyBorder="1" applyAlignment="1">
      <alignment horizontal="center" vertical="center"/>
      <protection/>
    </xf>
    <xf numFmtId="0" fontId="17" fillId="0" borderId="8" xfId="26" applyFont="1" applyBorder="1" applyAlignment="1" applyProtection="1">
      <alignment horizontal="center" vertical="center"/>
      <protection/>
    </xf>
    <xf numFmtId="0" fontId="17" fillId="0" borderId="8" xfId="26" applyFont="1" applyBorder="1" applyAlignment="1" applyProtection="1">
      <alignment horizontal="center" vertical="center" wrapText="1"/>
      <protection/>
    </xf>
    <xf numFmtId="0" fontId="18" fillId="2" borderId="8" xfId="26" applyFont="1" applyFill="1" applyBorder="1" applyAlignment="1" applyProtection="1">
      <alignment horizontal="center" vertical="center"/>
      <protection/>
    </xf>
    <xf numFmtId="0" fontId="20" fillId="3" borderId="8" xfId="26" applyFont="1" applyFill="1" applyBorder="1" applyAlignment="1" applyProtection="1">
      <alignment horizontal="center" vertical="center" wrapText="1"/>
      <protection/>
    </xf>
    <xf numFmtId="0" fontId="21" fillId="4" borderId="8" xfId="26" applyFont="1" applyFill="1" applyBorder="1" applyAlignment="1">
      <alignment horizontal="center" vertical="center" wrapText="1"/>
      <protection/>
    </xf>
    <xf numFmtId="0" fontId="22" fillId="5" borderId="8" xfId="26" applyFont="1" applyFill="1" applyBorder="1" applyAlignment="1">
      <alignment horizontal="center" vertical="center" wrapText="1"/>
      <protection/>
    </xf>
    <xf numFmtId="0" fontId="23" fillId="2" borderId="6" xfId="26" applyFont="1" applyFill="1" applyBorder="1" applyAlignment="1" applyProtection="1">
      <alignment horizontal="centerContinuous" vertical="center" wrapText="1"/>
      <protection/>
    </xf>
    <xf numFmtId="0" fontId="24" fillId="2" borderId="9" xfId="26" applyFont="1" applyFill="1" applyBorder="1" applyAlignment="1">
      <alignment horizontal="centerContinuous"/>
      <protection/>
    </xf>
    <xf numFmtId="0" fontId="23" fillId="2" borderId="7" xfId="26" applyFont="1" applyFill="1" applyBorder="1" applyAlignment="1">
      <alignment horizontal="centerContinuous" vertical="center"/>
      <protection/>
    </xf>
    <xf numFmtId="0" fontId="21" fillId="6" borderId="6" xfId="26" applyFont="1" applyFill="1" applyBorder="1" applyAlignment="1" applyProtection="1">
      <alignment horizontal="centerContinuous" vertical="center" wrapText="1"/>
      <protection/>
    </xf>
    <xf numFmtId="0" fontId="21" fillId="6" borderId="9" xfId="26" applyFont="1" applyFill="1" applyBorder="1" applyAlignment="1">
      <alignment horizontal="centerContinuous" vertical="center"/>
      <protection/>
    </xf>
    <xf numFmtId="0" fontId="21" fillId="6" borderId="7" xfId="26" applyFont="1" applyFill="1" applyBorder="1" applyAlignment="1">
      <alignment horizontal="centerContinuous" vertical="center"/>
      <protection/>
    </xf>
    <xf numFmtId="0" fontId="25" fillId="7" borderId="8" xfId="26" applyFont="1" applyFill="1" applyBorder="1" applyAlignment="1">
      <alignment horizontal="center" vertical="center" wrapText="1"/>
      <protection/>
    </xf>
    <xf numFmtId="0" fontId="26" fillId="8" borderId="8" xfId="26" applyFont="1" applyFill="1" applyBorder="1" applyAlignment="1">
      <alignment horizontal="center" vertical="center" wrapText="1"/>
      <protection/>
    </xf>
    <xf numFmtId="0" fontId="17" fillId="0" borderId="8" xfId="26" applyFont="1" applyBorder="1" applyAlignment="1">
      <alignment horizontal="center" vertical="center" wrapText="1"/>
      <protection/>
    </xf>
    <xf numFmtId="0" fontId="6" fillId="0" borderId="2" xfId="26" applyFont="1" applyBorder="1" applyAlignment="1">
      <alignment horizontal="center" vertical="center"/>
      <protection/>
    </xf>
    <xf numFmtId="0" fontId="6" fillId="0" borderId="10" xfId="26" applyFont="1" applyBorder="1" applyProtection="1">
      <alignment/>
      <protection locked="0"/>
    </xf>
    <xf numFmtId="0" fontId="6" fillId="0" borderId="10" xfId="26" applyFont="1" applyBorder="1" applyAlignment="1" applyProtection="1">
      <alignment horizontal="center"/>
      <protection locked="0"/>
    </xf>
    <xf numFmtId="0" fontId="27" fillId="2" borderId="10" xfId="26" applyFont="1" applyFill="1" applyBorder="1" applyProtection="1">
      <alignment/>
      <protection locked="0"/>
    </xf>
    <xf numFmtId="0" fontId="6" fillId="0" borderId="10" xfId="26" applyFont="1" applyBorder="1" applyAlignment="1">
      <alignment horizontal="center"/>
      <protection/>
    </xf>
    <xf numFmtId="0" fontId="28" fillId="3" borderId="10" xfId="26" applyFont="1" applyFill="1" applyBorder="1" applyProtection="1">
      <alignment/>
      <protection locked="0"/>
    </xf>
    <xf numFmtId="0" fontId="29" fillId="4" borderId="10" xfId="26" applyFont="1" applyFill="1" applyBorder="1" applyProtection="1">
      <alignment/>
      <protection locked="0"/>
    </xf>
    <xf numFmtId="0" fontId="30" fillId="5" borderId="10" xfId="26" applyFont="1" applyFill="1" applyBorder="1" applyProtection="1">
      <alignment/>
      <protection locked="0"/>
    </xf>
    <xf numFmtId="0" fontId="31" fillId="2" borderId="10" xfId="26" applyFont="1" applyFill="1" applyBorder="1" applyAlignment="1" applyProtection="1">
      <alignment horizontal="center"/>
      <protection locked="0"/>
    </xf>
    <xf numFmtId="0" fontId="31" fillId="2" borderId="10" xfId="26" applyFont="1" applyFill="1" applyBorder="1" applyProtection="1">
      <alignment/>
      <protection locked="0"/>
    </xf>
    <xf numFmtId="0" fontId="29" fillId="6" borderId="10" xfId="26" applyFont="1" applyFill="1" applyBorder="1" applyProtection="1">
      <alignment/>
      <protection locked="0"/>
    </xf>
    <xf numFmtId="0" fontId="32" fillId="7" borderId="10" xfId="26" applyFont="1" applyFill="1" applyBorder="1" applyProtection="1">
      <alignment/>
      <protection locked="0"/>
    </xf>
    <xf numFmtId="0" fontId="33" fillId="8" borderId="10" xfId="26" applyFont="1" applyFill="1" applyBorder="1" applyProtection="1">
      <alignment/>
      <protection locked="0"/>
    </xf>
    <xf numFmtId="180" fontId="34" fillId="0" borderId="10" xfId="26" applyNumberFormat="1" applyFont="1" applyBorder="1" applyAlignment="1">
      <alignment horizontal="right"/>
      <protection/>
    </xf>
    <xf numFmtId="0" fontId="6" fillId="0" borderId="11" xfId="26" applyFont="1" applyBorder="1" applyProtection="1">
      <alignment/>
      <protection locked="0"/>
    </xf>
    <xf numFmtId="0" fontId="6" fillId="0" borderId="12" xfId="26" applyFont="1" applyBorder="1" applyAlignment="1" applyProtection="1">
      <alignment horizontal="center"/>
      <protection locked="0"/>
    </xf>
    <xf numFmtId="0" fontId="27" fillId="2" borderId="11" xfId="26" applyFont="1" applyFill="1" applyBorder="1" applyProtection="1">
      <alignment/>
      <protection locked="0"/>
    </xf>
    <xf numFmtId="0" fontId="6" fillId="0" borderId="11" xfId="26" applyFont="1" applyBorder="1" applyAlignment="1" applyProtection="1">
      <alignment horizontal="center"/>
      <protection locked="0"/>
    </xf>
    <xf numFmtId="0" fontId="6" fillId="0" borderId="11" xfId="26" applyFont="1" applyBorder="1" applyAlignment="1">
      <alignment horizontal="center"/>
      <protection/>
    </xf>
    <xf numFmtId="0" fontId="28" fillId="3" borderId="11" xfId="26" applyFont="1" applyFill="1" applyBorder="1" applyProtection="1">
      <alignment/>
      <protection locked="0"/>
    </xf>
    <xf numFmtId="0" fontId="29" fillId="4" borderId="11" xfId="26" applyFont="1" applyFill="1" applyBorder="1" applyProtection="1">
      <alignment/>
      <protection locked="0"/>
    </xf>
    <xf numFmtId="0" fontId="30" fillId="5" borderId="11" xfId="26" applyFont="1" applyFill="1" applyBorder="1" applyProtection="1">
      <alignment/>
      <protection locked="0"/>
    </xf>
    <xf numFmtId="0" fontId="31" fillId="2" borderId="11" xfId="26" applyFont="1" applyFill="1" applyBorder="1" applyAlignment="1" applyProtection="1">
      <alignment horizontal="center"/>
      <protection locked="0"/>
    </xf>
    <xf numFmtId="0" fontId="31" fillId="2" borderId="11" xfId="26" applyFont="1" applyFill="1" applyBorder="1" applyProtection="1">
      <alignment/>
      <protection locked="0"/>
    </xf>
    <xf numFmtId="0" fontId="29" fillId="6" borderId="11" xfId="26" applyFont="1" applyFill="1" applyBorder="1" applyProtection="1">
      <alignment/>
      <protection locked="0"/>
    </xf>
    <xf numFmtId="0" fontId="32" fillId="7" borderId="11" xfId="26" applyFont="1" applyFill="1" applyBorder="1" applyProtection="1">
      <alignment/>
      <protection locked="0"/>
    </xf>
    <xf numFmtId="0" fontId="33" fillId="8" borderId="11" xfId="26" applyFont="1" applyFill="1" applyBorder="1" applyProtection="1">
      <alignment/>
      <protection locked="0"/>
    </xf>
    <xf numFmtId="0" fontId="34" fillId="0" borderId="11" xfId="26" applyFont="1" applyBorder="1" applyAlignment="1">
      <alignment horizontal="center"/>
      <protection/>
    </xf>
    <xf numFmtId="2" fontId="6" fillId="0" borderId="12" xfId="26" applyNumberFormat="1" applyFont="1" applyBorder="1" applyAlignment="1" applyProtection="1">
      <alignment horizontal="center"/>
      <protection locked="0"/>
    </xf>
    <xf numFmtId="2" fontId="6" fillId="0" borderId="11" xfId="26" applyNumberFormat="1" applyFont="1" applyBorder="1" applyAlignment="1" applyProtection="1">
      <alignment horizontal="center"/>
      <protection locked="0"/>
    </xf>
    <xf numFmtId="176" fontId="27" fillId="2" borderId="11" xfId="26" applyNumberFormat="1" applyFont="1" applyFill="1" applyBorder="1" applyAlignment="1" applyProtection="1">
      <alignment horizontal="center"/>
      <protection locked="0"/>
    </xf>
    <xf numFmtId="22" fontId="6" fillId="0" borderId="11" xfId="26" applyNumberFormat="1" applyFont="1" applyBorder="1" applyAlignment="1" applyProtection="1">
      <alignment horizontal="center"/>
      <protection locked="0"/>
    </xf>
    <xf numFmtId="2" fontId="6" fillId="0" borderId="11" xfId="26" applyNumberFormat="1" applyFont="1" applyBorder="1" applyAlignment="1" applyProtection="1">
      <alignment horizontal="center"/>
      <protection/>
    </xf>
    <xf numFmtId="1" fontId="6" fillId="0" borderId="11" xfId="26" applyNumberFormat="1" applyFont="1" applyBorder="1" applyAlignment="1" applyProtection="1">
      <alignment horizontal="center"/>
      <protection/>
    </xf>
    <xf numFmtId="176" fontId="6" fillId="0" borderId="11" xfId="26" applyNumberFormat="1" applyFont="1" applyBorder="1" applyAlignment="1" applyProtection="1">
      <alignment horizontal="center"/>
      <protection locked="0"/>
    </xf>
    <xf numFmtId="176" fontId="6" fillId="0" borderId="11" xfId="26" applyNumberFormat="1" applyFont="1" applyBorder="1" applyAlignment="1" applyProtection="1" quotePrefix="1">
      <alignment horizontal="center"/>
      <protection locked="0"/>
    </xf>
    <xf numFmtId="176" fontId="28" fillId="3" borderId="11" xfId="26" applyNumberFormat="1" applyFont="1" applyFill="1" applyBorder="1" applyAlignment="1" applyProtection="1" quotePrefix="1">
      <alignment horizontal="center"/>
      <protection locked="0"/>
    </xf>
    <xf numFmtId="2" fontId="29" fillId="4" borderId="11" xfId="26" applyNumberFormat="1" applyFont="1" applyFill="1" applyBorder="1" applyAlignment="1" applyProtection="1">
      <alignment horizontal="center"/>
      <protection locked="0"/>
    </xf>
    <xf numFmtId="2" fontId="30" fillId="5" borderId="11" xfId="26" applyNumberFormat="1" applyFont="1" applyFill="1" applyBorder="1" applyAlignment="1" applyProtection="1">
      <alignment horizontal="center"/>
      <protection locked="0"/>
    </xf>
    <xf numFmtId="176" fontId="31" fillId="2" borderId="11" xfId="26" applyNumberFormat="1" applyFont="1" applyFill="1" applyBorder="1" applyAlignment="1" applyProtection="1" quotePrefix="1">
      <alignment horizontal="center"/>
      <protection locked="0"/>
    </xf>
    <xf numFmtId="4" fontId="31" fillId="2" borderId="11" xfId="26" applyNumberFormat="1" applyFont="1" applyFill="1" applyBorder="1" applyAlignment="1" applyProtection="1">
      <alignment horizontal="center"/>
      <protection locked="0"/>
    </xf>
    <xf numFmtId="176" fontId="29" fillId="6" borderId="11" xfId="26" applyNumberFormat="1" applyFont="1" applyFill="1" applyBorder="1" applyAlignment="1" applyProtection="1" quotePrefix="1">
      <alignment horizontal="center"/>
      <protection locked="0"/>
    </xf>
    <xf numFmtId="4" fontId="29" fillId="6" borderId="11" xfId="26" applyNumberFormat="1" applyFont="1" applyFill="1" applyBorder="1" applyAlignment="1" applyProtection="1">
      <alignment horizontal="center"/>
      <protection locked="0"/>
    </xf>
    <xf numFmtId="4" fontId="32" fillId="7" borderId="11" xfId="26" applyNumberFormat="1" applyFont="1" applyFill="1" applyBorder="1" applyAlignment="1" applyProtection="1">
      <alignment horizontal="center"/>
      <protection locked="0"/>
    </xf>
    <xf numFmtId="4" fontId="33" fillId="8" borderId="11" xfId="26" applyNumberFormat="1" applyFont="1" applyFill="1" applyBorder="1" applyAlignment="1" applyProtection="1">
      <alignment horizontal="center"/>
      <protection locked="0"/>
    </xf>
    <xf numFmtId="4" fontId="6" fillId="0" borderId="11" xfId="26" applyNumberFormat="1" applyFont="1" applyBorder="1" applyAlignment="1" applyProtection="1">
      <alignment horizontal="center"/>
      <protection locked="0"/>
    </xf>
    <xf numFmtId="4" fontId="34" fillId="0" borderId="11" xfId="26" applyNumberFormat="1" applyFont="1" applyBorder="1" applyAlignment="1">
      <alignment horizontal="right"/>
      <protection/>
    </xf>
    <xf numFmtId="2" fontId="6" fillId="0" borderId="2" xfId="26" applyNumberFormat="1" applyFont="1" applyBorder="1">
      <alignment/>
      <protection/>
    </xf>
    <xf numFmtId="0" fontId="6" fillId="0" borderId="1" xfId="26" applyFont="1" applyBorder="1" applyAlignment="1">
      <alignment horizontal="center"/>
      <protection/>
    </xf>
    <xf numFmtId="0" fontId="6" fillId="0" borderId="13" xfId="26" applyFont="1" applyBorder="1" applyAlignment="1" applyProtection="1">
      <alignment horizontal="center"/>
      <protection locked="0"/>
    </xf>
    <xf numFmtId="176" fontId="6" fillId="0" borderId="13" xfId="26" applyNumberFormat="1" applyFont="1" applyBorder="1" applyAlignment="1" applyProtection="1">
      <alignment horizontal="center"/>
      <protection/>
    </xf>
    <xf numFmtId="176" fontId="27" fillId="2" borderId="13" xfId="26" applyNumberFormat="1" applyFont="1" applyFill="1" applyBorder="1" applyAlignment="1" applyProtection="1">
      <alignment horizontal="center"/>
      <protection/>
    </xf>
    <xf numFmtId="7" fontId="34" fillId="0" borderId="14" xfId="26" applyNumberFormat="1" applyFont="1" applyBorder="1" applyAlignment="1">
      <alignment horizontal="center"/>
      <protection/>
    </xf>
    <xf numFmtId="0" fontId="36" fillId="0" borderId="15" xfId="26" applyFont="1" applyBorder="1" applyAlignment="1">
      <alignment horizontal="center"/>
      <protection/>
    </xf>
    <xf numFmtId="0" fontId="37" fillId="0" borderId="0" xfId="26" applyFont="1" applyBorder="1" applyAlignment="1" applyProtection="1">
      <alignment horizontal="left"/>
      <protection/>
    </xf>
    <xf numFmtId="0" fontId="6" fillId="0" borderId="0" xfId="26" applyFont="1" applyBorder="1" applyAlignment="1" applyProtection="1">
      <alignment horizontal="center"/>
      <protection/>
    </xf>
    <xf numFmtId="2" fontId="6" fillId="0" borderId="0" xfId="26" applyNumberFormat="1" applyFont="1" applyBorder="1" applyAlignment="1" applyProtection="1">
      <alignment horizontal="center"/>
      <protection/>
    </xf>
    <xf numFmtId="176" fontId="6" fillId="0" borderId="0" xfId="26" applyNumberFormat="1" applyFont="1" applyBorder="1" applyAlignment="1" applyProtection="1">
      <alignment horizontal="center"/>
      <protection/>
    </xf>
    <xf numFmtId="176" fontId="6" fillId="0" borderId="0" xfId="26" applyNumberFormat="1" applyFont="1" applyBorder="1" applyAlignment="1" applyProtection="1" quotePrefix="1">
      <alignment horizontal="center"/>
      <protection/>
    </xf>
    <xf numFmtId="2" fontId="29" fillId="4" borderId="8" xfId="26" applyNumberFormat="1" applyFont="1" applyFill="1" applyBorder="1" applyAlignment="1">
      <alignment horizontal="center"/>
      <protection/>
    </xf>
    <xf numFmtId="2" fontId="30" fillId="5" borderId="8" xfId="26" applyNumberFormat="1" applyFont="1" applyFill="1" applyBorder="1" applyAlignment="1">
      <alignment horizontal="center"/>
      <protection/>
    </xf>
    <xf numFmtId="176" fontId="31" fillId="2" borderId="8" xfId="26" applyNumberFormat="1" applyFont="1" applyFill="1" applyBorder="1" applyAlignment="1" applyProtection="1" quotePrefix="1">
      <alignment horizontal="center"/>
      <protection/>
    </xf>
    <xf numFmtId="176" fontId="29" fillId="6" borderId="8" xfId="26" applyNumberFormat="1" applyFont="1" applyFill="1" applyBorder="1" applyAlignment="1" applyProtection="1" quotePrefix="1">
      <alignment horizontal="center"/>
      <protection/>
    </xf>
    <xf numFmtId="176" fontId="32" fillId="7" borderId="8" xfId="26" applyNumberFormat="1" applyFont="1" applyFill="1" applyBorder="1" applyAlignment="1" applyProtection="1" quotePrefix="1">
      <alignment horizontal="center"/>
      <protection/>
    </xf>
    <xf numFmtId="176" fontId="33" fillId="8" borderId="8" xfId="26" applyNumberFormat="1" applyFont="1" applyFill="1" applyBorder="1" applyAlignment="1" applyProtection="1" quotePrefix="1">
      <alignment horizontal="center"/>
      <protection/>
    </xf>
    <xf numFmtId="4" fontId="7" fillId="0" borderId="0" xfId="26" applyNumberFormat="1" applyFont="1" applyBorder="1" applyAlignment="1">
      <alignment horizontal="center"/>
      <protection/>
    </xf>
    <xf numFmtId="8" fontId="2" fillId="0" borderId="8" xfId="26" applyNumberFormat="1" applyFont="1" applyBorder="1" applyAlignment="1" applyProtection="1">
      <alignment horizontal="right"/>
      <protection locked="0"/>
    </xf>
    <xf numFmtId="2" fontId="6" fillId="0" borderId="2" xfId="26" applyNumberFormat="1" applyFont="1" applyBorder="1" applyAlignment="1">
      <alignment horizontal="center"/>
      <protection/>
    </xf>
    <xf numFmtId="0" fontId="36" fillId="0" borderId="0" xfId="26" applyFont="1">
      <alignment/>
      <protection/>
    </xf>
    <xf numFmtId="0" fontId="36" fillId="0" borderId="1" xfId="26" applyFont="1" applyBorder="1">
      <alignment/>
      <protection/>
    </xf>
    <xf numFmtId="0" fontId="36" fillId="0" borderId="0" xfId="26" applyFont="1" applyBorder="1" applyAlignment="1">
      <alignment horizontal="center"/>
      <protection/>
    </xf>
    <xf numFmtId="0" fontId="37" fillId="0" borderId="0" xfId="26" applyFont="1" applyBorder="1" applyAlignment="1" applyProtection="1">
      <alignment horizontal="left" vertical="top"/>
      <protection/>
    </xf>
    <xf numFmtId="0" fontId="36" fillId="0" borderId="0" xfId="26" applyFont="1" applyBorder="1" applyAlignment="1" applyProtection="1">
      <alignment horizontal="center"/>
      <protection/>
    </xf>
    <xf numFmtId="2" fontId="36" fillId="0" borderId="0" xfId="26" applyNumberFormat="1" applyFont="1" applyBorder="1" applyAlignment="1" applyProtection="1">
      <alignment horizontal="center"/>
      <protection/>
    </xf>
    <xf numFmtId="176" fontId="36" fillId="0" borderId="0" xfId="26" applyNumberFormat="1" applyFont="1" applyBorder="1" applyAlignment="1" applyProtection="1">
      <alignment horizontal="center"/>
      <protection/>
    </xf>
    <xf numFmtId="176" fontId="36" fillId="0" borderId="0" xfId="26" applyNumberFormat="1" applyFont="1" applyBorder="1" applyAlignment="1" applyProtection="1" quotePrefix="1">
      <alignment horizontal="center"/>
      <protection/>
    </xf>
    <xf numFmtId="2" fontId="38" fillId="0" borderId="0" xfId="26" applyNumberFormat="1" applyFont="1" applyBorder="1" applyAlignment="1">
      <alignment horizontal="center"/>
      <protection/>
    </xf>
    <xf numFmtId="176" fontId="39" fillId="0" borderId="0" xfId="26" applyNumberFormat="1" applyFont="1" applyBorder="1" applyAlignment="1" applyProtection="1" quotePrefix="1">
      <alignment horizontal="center"/>
      <protection/>
    </xf>
    <xf numFmtId="4" fontId="39" fillId="0" borderId="0" xfId="26" applyNumberFormat="1" applyFont="1" applyBorder="1" applyAlignment="1">
      <alignment horizontal="center"/>
      <protection/>
    </xf>
    <xf numFmtId="8" fontId="40" fillId="0" borderId="0" xfId="26" applyNumberFormat="1" applyFont="1" applyBorder="1" applyAlignment="1" applyProtection="1">
      <alignment horizontal="right"/>
      <protection locked="0"/>
    </xf>
    <xf numFmtId="2" fontId="36" fillId="0" borderId="2" xfId="26" applyNumberFormat="1" applyFont="1" applyBorder="1" applyAlignment="1">
      <alignment horizontal="center"/>
      <protection/>
    </xf>
    <xf numFmtId="0" fontId="6" fillId="0" borderId="16" xfId="26" applyFont="1" applyBorder="1">
      <alignment/>
      <protection/>
    </xf>
    <xf numFmtId="0" fontId="6" fillId="0" borderId="17" xfId="26" applyFont="1" applyBorder="1">
      <alignment/>
      <protection/>
    </xf>
    <xf numFmtId="0" fontId="6" fillId="0" borderId="18" xfId="26" applyFont="1" applyBorder="1">
      <alignment/>
      <protection/>
    </xf>
    <xf numFmtId="0" fontId="1" fillId="0" borderId="0" xfId="26" applyBorder="1">
      <alignment/>
      <protection/>
    </xf>
    <xf numFmtId="0" fontId="8" fillId="0" borderId="0" xfId="26" applyFont="1" applyFill="1">
      <alignment/>
      <protection/>
    </xf>
    <xf numFmtId="0" fontId="8" fillId="0" borderId="0" xfId="26" applyFont="1" applyFill="1" applyAlignment="1">
      <alignment horizontal="centerContinuous"/>
      <protection/>
    </xf>
    <xf numFmtId="0" fontId="6" fillId="0" borderId="0" xfId="26" applyFont="1" applyFill="1" applyAlignment="1">
      <alignment horizontal="centerContinuous"/>
      <protection/>
    </xf>
    <xf numFmtId="0" fontId="10" fillId="0" borderId="0" xfId="26" applyFont="1" applyFill="1" applyAlignment="1">
      <alignment horizontal="centerContinuous"/>
      <protection/>
    </xf>
    <xf numFmtId="0" fontId="10" fillId="0" borderId="0" xfId="26" applyFont="1" applyFill="1">
      <alignment/>
      <protection/>
    </xf>
    <xf numFmtId="0" fontId="6" fillId="0" borderId="0" xfId="26" applyFont="1" applyFill="1">
      <alignment/>
      <protection/>
    </xf>
    <xf numFmtId="0" fontId="6" fillId="0" borderId="3" xfId="26" applyFont="1" applyFill="1" applyBorder="1">
      <alignment/>
      <protection/>
    </xf>
    <xf numFmtId="0" fontId="6" fillId="0" borderId="4" xfId="26" applyFont="1" applyFill="1" applyBorder="1">
      <alignment/>
      <protection/>
    </xf>
    <xf numFmtId="0" fontId="6" fillId="0" borderId="5" xfId="26" applyFont="1" applyFill="1" applyBorder="1">
      <alignment/>
      <protection/>
    </xf>
    <xf numFmtId="0" fontId="15" fillId="0" borderId="1" xfId="26" applyFont="1" applyFill="1" applyBorder="1">
      <alignment/>
      <protection/>
    </xf>
    <xf numFmtId="0" fontId="15" fillId="0" borderId="0" xfId="26" applyFont="1" applyFill="1" applyBorder="1">
      <alignment/>
      <protection/>
    </xf>
    <xf numFmtId="0" fontId="16" fillId="0" borderId="0" xfId="26" applyFont="1" applyFill="1" applyBorder="1">
      <alignment/>
      <protection/>
    </xf>
    <xf numFmtId="0" fontId="15" fillId="0" borderId="0" xfId="26" applyFont="1" applyFill="1">
      <alignment/>
      <protection/>
    </xf>
    <xf numFmtId="0" fontId="15" fillId="0" borderId="2" xfId="26" applyFont="1" applyFill="1" applyBorder="1">
      <alignment/>
      <protection/>
    </xf>
    <xf numFmtId="0" fontId="6" fillId="0" borderId="1" xfId="26" applyFont="1" applyFill="1" applyBorder="1">
      <alignment/>
      <protection/>
    </xf>
    <xf numFmtId="0" fontId="6" fillId="0" borderId="2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16" fillId="0" borderId="0" xfId="26" applyFont="1" applyFill="1">
      <alignment/>
      <protection/>
    </xf>
    <xf numFmtId="0" fontId="15" fillId="0" borderId="0" xfId="26" applyFont="1" applyFill="1" applyBorder="1" applyProtection="1">
      <alignment/>
      <protection/>
    </xf>
    <xf numFmtId="0" fontId="6" fillId="0" borderId="0" xfId="26" applyFont="1" applyFill="1" applyBorder="1" applyAlignment="1" applyProtection="1">
      <alignment horizontal="left"/>
      <protection/>
    </xf>
    <xf numFmtId="172" fontId="6" fillId="0" borderId="0" xfId="26" applyNumberFormat="1" applyFont="1" applyFill="1" applyBorder="1" applyProtection="1">
      <alignment/>
      <protection/>
    </xf>
    <xf numFmtId="0" fontId="6" fillId="0" borderId="0" xfId="26" applyFont="1" applyFill="1" applyBorder="1" applyProtection="1">
      <alignment/>
      <protection/>
    </xf>
    <xf numFmtId="0" fontId="13" fillId="0" borderId="1" xfId="26" applyFont="1" applyFill="1" applyBorder="1" applyAlignment="1">
      <alignment horizontal="centerContinuous"/>
      <protection/>
    </xf>
    <xf numFmtId="0" fontId="13" fillId="0" borderId="0" xfId="26" applyFont="1" applyFill="1" applyBorder="1" applyAlignment="1">
      <alignment horizontal="centerContinuous"/>
      <protection/>
    </xf>
    <xf numFmtId="0" fontId="13" fillId="0" borderId="2" xfId="26" applyFont="1" applyFill="1" applyBorder="1" applyAlignment="1">
      <alignment horizontal="centerContinuous"/>
      <protection/>
    </xf>
    <xf numFmtId="0" fontId="6" fillId="0" borderId="0" xfId="26" applyFont="1" applyFill="1" applyBorder="1" applyAlignment="1">
      <alignment horizontal="center"/>
      <protection/>
    </xf>
    <xf numFmtId="0" fontId="14" fillId="0" borderId="0" xfId="26" applyFont="1" applyFill="1" applyBorder="1" applyAlignment="1">
      <alignment horizontal="left"/>
      <protection/>
    </xf>
    <xf numFmtId="0" fontId="1" fillId="0" borderId="6" xfId="26" applyFont="1" applyFill="1" applyBorder="1" applyAlignment="1" applyProtection="1">
      <alignment horizontal="left"/>
      <protection/>
    </xf>
    <xf numFmtId="0" fontId="1" fillId="0" borderId="15" xfId="26" applyFont="1" applyFill="1" applyBorder="1" applyAlignment="1" applyProtection="1">
      <alignment horizontal="center"/>
      <protection/>
    </xf>
    <xf numFmtId="0" fontId="1" fillId="0" borderId="15" xfId="26" applyFont="1" applyFill="1" applyBorder="1">
      <alignment/>
      <protection/>
    </xf>
    <xf numFmtId="0" fontId="1" fillId="0" borderId="6" xfId="26" applyFont="1" applyFill="1" applyBorder="1" applyAlignment="1" applyProtection="1" quotePrefix="1">
      <alignment horizontal="left"/>
      <protection/>
    </xf>
    <xf numFmtId="0" fontId="1" fillId="0" borderId="9" xfId="26" applyFont="1" applyFill="1" applyBorder="1" applyAlignment="1" applyProtection="1">
      <alignment horizontal="center"/>
      <protection/>
    </xf>
    <xf numFmtId="172" fontId="1" fillId="0" borderId="8" xfId="26" applyNumberFormat="1" applyFont="1" applyFill="1" applyBorder="1" applyAlignment="1" applyProtection="1">
      <alignment horizontal="center"/>
      <protection/>
    </xf>
    <xf numFmtId="0" fontId="6" fillId="0" borderId="0" xfId="26" applyFont="1" applyAlignment="1" applyProtection="1">
      <alignment/>
      <protection/>
    </xf>
    <xf numFmtId="22" fontId="6" fillId="0" borderId="0" xfId="26" applyNumberFormat="1" applyFont="1" applyFill="1" applyBorder="1">
      <alignment/>
      <protection/>
    </xf>
    <xf numFmtId="0" fontId="6" fillId="0" borderId="0" xfId="26" applyFont="1" applyFill="1" applyBorder="1" applyAlignment="1" applyProtection="1">
      <alignment horizontal="center"/>
      <protection/>
    </xf>
    <xf numFmtId="174" fontId="6" fillId="0" borderId="0" xfId="26" applyNumberFormat="1" applyFont="1" applyFill="1" applyBorder="1" applyProtection="1">
      <alignment/>
      <protection/>
    </xf>
    <xf numFmtId="0" fontId="6" fillId="0" borderId="0" xfId="26" applyFont="1" applyAlignment="1">
      <alignment vertical="center"/>
      <protection/>
    </xf>
    <xf numFmtId="0" fontId="6" fillId="0" borderId="1" xfId="26" applyFont="1" applyFill="1" applyBorder="1" applyAlignment="1">
      <alignment vertical="center"/>
      <protection/>
    </xf>
    <xf numFmtId="0" fontId="17" fillId="0" borderId="8" xfId="26" applyFont="1" applyFill="1" applyBorder="1" applyAlignment="1">
      <alignment horizontal="center" vertical="center"/>
      <protection/>
    </xf>
    <xf numFmtId="0" fontId="17" fillId="0" borderId="8" xfId="26" applyFont="1" applyFill="1" applyBorder="1" applyAlignment="1" applyProtection="1">
      <alignment horizontal="center" vertical="center" wrapText="1"/>
      <protection/>
    </xf>
    <xf numFmtId="0" fontId="17" fillId="0" borderId="8" xfId="26" applyFont="1" applyFill="1" applyBorder="1" applyAlignment="1" applyProtection="1">
      <alignment horizontal="center" vertical="center"/>
      <protection/>
    </xf>
    <xf numFmtId="0" fontId="17" fillId="0" borderId="8" xfId="26" applyFont="1" applyFill="1" applyBorder="1" applyAlignment="1" applyProtection="1" quotePrefix="1">
      <alignment horizontal="center" vertical="center" wrapText="1"/>
      <protection/>
    </xf>
    <xf numFmtId="0" fontId="17" fillId="0" borderId="8" xfId="26" applyFont="1" applyFill="1" applyBorder="1" applyAlignment="1">
      <alignment horizontal="center" vertical="center" wrapText="1"/>
      <protection/>
    </xf>
    <xf numFmtId="0" fontId="18" fillId="2" borderId="8" xfId="26" applyFont="1" applyFill="1" applyBorder="1" applyAlignment="1" applyProtection="1">
      <alignment horizontal="center" vertical="center"/>
      <protection/>
    </xf>
    <xf numFmtId="0" fontId="26" fillId="8" borderId="8" xfId="26" applyFont="1" applyFill="1" applyBorder="1" applyAlignment="1" applyProtection="1">
      <alignment horizontal="center" vertical="center"/>
      <protection/>
    </xf>
    <xf numFmtId="0" fontId="21" fillId="6" borderId="8" xfId="26" applyFont="1" applyFill="1" applyBorder="1" applyAlignment="1">
      <alignment horizontal="center" vertical="center" wrapText="1"/>
      <protection/>
    </xf>
    <xf numFmtId="0" fontId="20" fillId="9" borderId="8" xfId="26" applyFont="1" applyFill="1" applyBorder="1" applyAlignment="1">
      <alignment horizontal="center" vertical="center" wrapText="1"/>
      <protection/>
    </xf>
    <xf numFmtId="0" fontId="20" fillId="3" borderId="6" xfId="26" applyFont="1" applyFill="1" applyBorder="1" applyAlignment="1" applyProtection="1">
      <alignment horizontal="centerContinuous" vertical="center" wrapText="1"/>
      <protection/>
    </xf>
    <xf numFmtId="0" fontId="20" fillId="3" borderId="7" xfId="26" applyFont="1" applyFill="1" applyBorder="1" applyAlignment="1">
      <alignment horizontal="centerContinuous" vertical="center"/>
      <protection/>
    </xf>
    <xf numFmtId="0" fontId="41" fillId="10" borderId="6" xfId="26" applyFont="1" applyFill="1" applyBorder="1" applyAlignment="1" applyProtection="1">
      <alignment horizontal="centerContinuous" vertical="center" wrapText="1"/>
      <protection/>
    </xf>
    <xf numFmtId="0" fontId="41" fillId="10" borderId="7" xfId="26" applyFont="1" applyFill="1" applyBorder="1" applyAlignment="1">
      <alignment horizontal="centerContinuous" vertical="center"/>
      <protection/>
    </xf>
    <xf numFmtId="0" fontId="25" fillId="11" borderId="8" xfId="26" applyFont="1" applyFill="1" applyBorder="1" applyAlignment="1">
      <alignment horizontal="center" vertical="center" wrapText="1"/>
      <protection/>
    </xf>
    <xf numFmtId="0" fontId="20" fillId="12" borderId="8" xfId="26" applyFont="1" applyFill="1" applyBorder="1" applyAlignment="1">
      <alignment horizontal="center" vertical="center" wrapText="1"/>
      <protection/>
    </xf>
    <xf numFmtId="0" fontId="6" fillId="0" borderId="2" xfId="26" applyFont="1" applyFill="1" applyBorder="1" applyAlignment="1">
      <alignment vertical="center"/>
      <protection/>
    </xf>
    <xf numFmtId="0" fontId="6" fillId="0" borderId="19" xfId="26" applyFont="1" applyFill="1" applyBorder="1" applyAlignment="1" applyProtection="1">
      <alignment horizontal="center"/>
      <protection locked="0"/>
    </xf>
    <xf numFmtId="0" fontId="6" fillId="0" borderId="10" xfId="26" applyFont="1" applyFill="1" applyBorder="1" applyAlignment="1" applyProtection="1">
      <alignment horizontal="center"/>
      <protection locked="0"/>
    </xf>
    <xf numFmtId="0" fontId="6" fillId="0" borderId="10" xfId="26" applyFont="1" applyFill="1" applyBorder="1" applyProtection="1">
      <alignment/>
      <protection locked="0"/>
    </xf>
    <xf numFmtId="0" fontId="42" fillId="2" borderId="10" xfId="26" applyFont="1" applyFill="1" applyBorder="1" applyProtection="1">
      <alignment/>
      <protection locked="0"/>
    </xf>
    <xf numFmtId="0" fontId="6" fillId="0" borderId="10" xfId="26" applyFont="1" applyFill="1" applyBorder="1" applyAlignment="1">
      <alignment horizontal="center"/>
      <protection/>
    </xf>
    <xf numFmtId="0" fontId="5" fillId="9" borderId="10" xfId="26" applyFont="1" applyFill="1" applyBorder="1" applyProtection="1">
      <alignment/>
      <protection locked="0"/>
    </xf>
    <xf numFmtId="0" fontId="5" fillId="3" borderId="20" xfId="26" applyFont="1" applyFill="1" applyBorder="1" applyAlignment="1" applyProtection="1">
      <alignment horizontal="center"/>
      <protection locked="0"/>
    </xf>
    <xf numFmtId="0" fontId="5" fillId="3" borderId="21" xfId="26" applyFont="1" applyFill="1" applyBorder="1" applyProtection="1">
      <alignment/>
      <protection locked="0"/>
    </xf>
    <xf numFmtId="0" fontId="43" fillId="10" borderId="20" xfId="26" applyFont="1" applyFill="1" applyBorder="1" applyAlignment="1" applyProtection="1">
      <alignment horizontal="center"/>
      <protection locked="0"/>
    </xf>
    <xf numFmtId="0" fontId="43" fillId="10" borderId="21" xfId="26" applyFont="1" applyFill="1" applyBorder="1" applyProtection="1">
      <alignment/>
      <protection locked="0"/>
    </xf>
    <xf numFmtId="0" fontId="32" fillId="11" borderId="10" xfId="26" applyFont="1" applyFill="1" applyBorder="1" applyProtection="1">
      <alignment/>
      <protection locked="0"/>
    </xf>
    <xf numFmtId="0" fontId="5" fillId="12" borderId="10" xfId="26" applyFont="1" applyFill="1" applyBorder="1" applyProtection="1">
      <alignment/>
      <protection locked="0"/>
    </xf>
    <xf numFmtId="180" fontId="34" fillId="0" borderId="10" xfId="26" applyNumberFormat="1" applyFont="1" applyFill="1" applyBorder="1" applyAlignment="1">
      <alignment horizontal="right"/>
      <protection/>
    </xf>
    <xf numFmtId="0" fontId="6" fillId="0" borderId="22" xfId="26" applyFont="1" applyFill="1" applyBorder="1" applyAlignment="1" applyProtection="1">
      <alignment horizontal="center"/>
      <protection locked="0"/>
    </xf>
    <xf numFmtId="0" fontId="6" fillId="0" borderId="11" xfId="26" applyFont="1" applyFill="1" applyBorder="1" applyAlignment="1" applyProtection="1">
      <alignment horizontal="center"/>
      <protection locked="0"/>
    </xf>
    <xf numFmtId="0" fontId="6" fillId="0" borderId="11" xfId="26" applyFont="1" applyFill="1" applyBorder="1" applyProtection="1">
      <alignment/>
      <protection locked="0"/>
    </xf>
    <xf numFmtId="0" fontId="42" fillId="2" borderId="11" xfId="26" applyFont="1" applyFill="1" applyBorder="1" applyProtection="1">
      <alignment/>
      <protection locked="0"/>
    </xf>
    <xf numFmtId="0" fontId="6" fillId="0" borderId="11" xfId="26" applyFont="1" applyFill="1" applyBorder="1" applyAlignment="1">
      <alignment horizontal="center"/>
      <protection/>
    </xf>
    <xf numFmtId="0" fontId="5" fillId="9" borderId="11" xfId="26" applyFont="1" applyFill="1" applyBorder="1" applyProtection="1">
      <alignment/>
      <protection locked="0"/>
    </xf>
    <xf numFmtId="0" fontId="5" fillId="3" borderId="23" xfId="26" applyFont="1" applyFill="1" applyBorder="1" applyAlignment="1" applyProtection="1">
      <alignment horizontal="center"/>
      <protection locked="0"/>
    </xf>
    <xf numFmtId="0" fontId="5" fillId="3" borderId="24" xfId="26" applyFont="1" applyFill="1" applyBorder="1" applyProtection="1">
      <alignment/>
      <protection locked="0"/>
    </xf>
    <xf numFmtId="0" fontId="43" fillId="10" borderId="23" xfId="26" applyFont="1" applyFill="1" applyBorder="1" applyAlignment="1" applyProtection="1">
      <alignment horizontal="center"/>
      <protection locked="0"/>
    </xf>
    <xf numFmtId="0" fontId="43" fillId="10" borderId="24" xfId="26" applyFont="1" applyFill="1" applyBorder="1" applyProtection="1">
      <alignment/>
      <protection locked="0"/>
    </xf>
    <xf numFmtId="0" fontId="32" fillId="11" borderId="11" xfId="26" applyFont="1" applyFill="1" applyBorder="1" applyProtection="1">
      <alignment/>
      <protection locked="0"/>
    </xf>
    <xf numFmtId="0" fontId="5" fillId="12" borderId="11" xfId="26" applyFont="1" applyFill="1" applyBorder="1" applyProtection="1">
      <alignment/>
      <protection locked="0"/>
    </xf>
    <xf numFmtId="0" fontId="34" fillId="0" borderId="24" xfId="26" applyFont="1" applyFill="1" applyBorder="1" applyAlignment="1">
      <alignment horizontal="right"/>
      <protection/>
    </xf>
    <xf numFmtId="173" fontId="6" fillId="0" borderId="12" xfId="26" applyNumberFormat="1" applyFont="1" applyBorder="1" applyAlignment="1" applyProtection="1" quotePrefix="1">
      <alignment horizontal="center"/>
      <protection locked="0"/>
    </xf>
    <xf numFmtId="2" fontId="6" fillId="0" borderId="12" xfId="26" applyNumberFormat="1" applyFont="1" applyBorder="1" applyAlignment="1" applyProtection="1" quotePrefix="1">
      <alignment horizontal="center"/>
      <protection locked="0"/>
    </xf>
    <xf numFmtId="176" fontId="42" fillId="2" borderId="11" xfId="26" applyNumberFormat="1" applyFont="1" applyFill="1" applyBorder="1" applyAlignment="1" applyProtection="1">
      <alignment horizontal="center"/>
      <protection locked="0"/>
    </xf>
    <xf numFmtId="2" fontId="6" fillId="0" borderId="11" xfId="26" applyNumberFormat="1" applyFont="1" applyFill="1" applyBorder="1" applyAlignment="1" applyProtection="1">
      <alignment horizontal="center"/>
      <protection/>
    </xf>
    <xf numFmtId="3" fontId="6" fillId="0" borderId="11" xfId="26" applyNumberFormat="1" applyFont="1" applyFill="1" applyBorder="1" applyAlignment="1" applyProtection="1">
      <alignment horizontal="center"/>
      <protection/>
    </xf>
    <xf numFmtId="176" fontId="6" fillId="0" borderId="11" xfId="26" applyNumberFormat="1" applyFont="1" applyFill="1" applyBorder="1" applyAlignment="1" applyProtection="1">
      <alignment horizontal="center"/>
      <protection locked="0"/>
    </xf>
    <xf numFmtId="176" fontId="6" fillId="0" borderId="11" xfId="26" applyNumberFormat="1" applyFont="1" applyFill="1" applyBorder="1" applyAlignment="1" applyProtection="1" quotePrefix="1">
      <alignment horizontal="center"/>
      <protection locked="0"/>
    </xf>
    <xf numFmtId="2" fontId="29" fillId="6" borderId="11" xfId="26" applyNumberFormat="1" applyFont="1" applyFill="1" applyBorder="1" applyAlignment="1" applyProtection="1">
      <alignment horizontal="center"/>
      <protection locked="0"/>
    </xf>
    <xf numFmtId="2" fontId="5" fillId="9" borderId="11" xfId="26" applyNumberFormat="1" applyFont="1" applyFill="1" applyBorder="1" applyAlignment="1" applyProtection="1">
      <alignment horizontal="center"/>
      <protection locked="0"/>
    </xf>
    <xf numFmtId="176" fontId="5" fillId="3" borderId="23" xfId="26" applyNumberFormat="1" applyFont="1" applyFill="1" applyBorder="1" applyAlignment="1" applyProtection="1" quotePrefix="1">
      <alignment horizontal="center"/>
      <protection locked="0"/>
    </xf>
    <xf numFmtId="176" fontId="5" fillId="3" borderId="25" xfId="26" applyNumberFormat="1" applyFont="1" applyFill="1" applyBorder="1" applyAlignment="1" applyProtection="1" quotePrefix="1">
      <alignment horizontal="center"/>
      <protection locked="0"/>
    </xf>
    <xf numFmtId="176" fontId="43" fillId="10" borderId="23" xfId="26" applyNumberFormat="1" applyFont="1" applyFill="1" applyBorder="1" applyAlignment="1" applyProtection="1" quotePrefix="1">
      <alignment horizontal="center"/>
      <protection locked="0"/>
    </xf>
    <xf numFmtId="176" fontId="43" fillId="10" borderId="25" xfId="26" applyNumberFormat="1" applyFont="1" applyFill="1" applyBorder="1" applyAlignment="1" applyProtection="1" quotePrefix="1">
      <alignment horizontal="center"/>
      <protection locked="0"/>
    </xf>
    <xf numFmtId="176" fontId="32" fillId="11" borderId="11" xfId="26" applyNumberFormat="1" applyFont="1" applyFill="1" applyBorder="1" applyAlignment="1" applyProtection="1" quotePrefix="1">
      <alignment horizontal="center"/>
      <protection locked="0"/>
    </xf>
    <xf numFmtId="176" fontId="5" fillId="12" borderId="12" xfId="26" applyNumberFormat="1" applyFont="1" applyFill="1" applyBorder="1" applyAlignment="1" applyProtection="1" quotePrefix="1">
      <alignment horizontal="center"/>
      <protection locked="0"/>
    </xf>
    <xf numFmtId="176" fontId="34" fillId="0" borderId="24" xfId="26" applyNumberFormat="1" applyFont="1" applyFill="1" applyBorder="1" applyAlignment="1">
      <alignment horizontal="right"/>
      <protection/>
    </xf>
    <xf numFmtId="2" fontId="6" fillId="0" borderId="2" xfId="26" applyNumberFormat="1" applyFont="1" applyFill="1" applyBorder="1">
      <alignment/>
      <protection/>
    </xf>
    <xf numFmtId="0" fontId="6" fillId="0" borderId="13" xfId="26" applyFont="1" applyFill="1" applyBorder="1">
      <alignment/>
      <protection/>
    </xf>
    <xf numFmtId="0" fontId="42" fillId="2" borderId="13" xfId="26" applyFont="1" applyFill="1" applyBorder="1">
      <alignment/>
      <protection/>
    </xf>
    <xf numFmtId="0" fontId="34" fillId="0" borderId="26" xfId="26" applyFont="1" applyFill="1" applyBorder="1" applyAlignment="1">
      <alignment horizontal="right"/>
      <protection/>
    </xf>
    <xf numFmtId="7" fontId="29" fillId="6" borderId="8" xfId="26" applyNumberFormat="1" applyFont="1" applyFill="1" applyBorder="1" applyAlignment="1">
      <alignment horizontal="center"/>
      <protection/>
    </xf>
    <xf numFmtId="7" fontId="5" fillId="9" borderId="8" xfId="26" applyNumberFormat="1" applyFont="1" applyFill="1" applyBorder="1" applyAlignment="1">
      <alignment horizontal="center"/>
      <protection/>
    </xf>
    <xf numFmtId="7" fontId="5" fillId="3" borderId="8" xfId="26" applyNumberFormat="1" applyFont="1" applyFill="1" applyBorder="1" applyAlignment="1">
      <alignment horizontal="center"/>
      <protection/>
    </xf>
    <xf numFmtId="7" fontId="5" fillId="3" borderId="27" xfId="26" applyNumberFormat="1" applyFont="1" applyFill="1" applyBorder="1" applyAlignment="1">
      <alignment horizontal="center"/>
      <protection/>
    </xf>
    <xf numFmtId="7" fontId="43" fillId="10" borderId="8" xfId="26" applyNumberFormat="1" applyFont="1" applyFill="1" applyBorder="1" applyAlignment="1">
      <alignment horizontal="center"/>
      <protection/>
    </xf>
    <xf numFmtId="7" fontId="32" fillId="11" borderId="8" xfId="26" applyNumberFormat="1" applyFont="1" applyFill="1" applyBorder="1" applyAlignment="1">
      <alignment horizontal="center"/>
      <protection/>
    </xf>
    <xf numFmtId="7" fontId="5" fillId="12" borderId="8" xfId="26" applyNumberFormat="1" applyFont="1" applyFill="1" applyBorder="1" applyAlignment="1">
      <alignment horizontal="center"/>
      <protection/>
    </xf>
    <xf numFmtId="0" fontId="6" fillId="0" borderId="28" xfId="26" applyFont="1" applyFill="1" applyBorder="1">
      <alignment/>
      <protection/>
    </xf>
    <xf numFmtId="7" fontId="2" fillId="0" borderId="8" xfId="26" applyNumberFormat="1" applyFont="1" applyFill="1" applyBorder="1" applyAlignment="1" applyProtection="1">
      <alignment horizontal="right"/>
      <protection locked="0"/>
    </xf>
    <xf numFmtId="0" fontId="36" fillId="0" borderId="1" xfId="26" applyFont="1" applyFill="1" applyBorder="1">
      <alignment/>
      <protection/>
    </xf>
    <xf numFmtId="0" fontId="36" fillId="0" borderId="0" xfId="26" applyFont="1" applyFill="1" applyBorder="1">
      <alignment/>
      <protection/>
    </xf>
    <xf numFmtId="7" fontId="36" fillId="0" borderId="0" xfId="26" applyNumberFormat="1" applyFont="1" applyFill="1" applyBorder="1" applyAlignment="1">
      <alignment horizontal="center"/>
      <protection/>
    </xf>
    <xf numFmtId="7" fontId="36" fillId="0" borderId="0" xfId="26" applyNumberFormat="1" applyFont="1" applyFill="1" applyBorder="1" applyAlignment="1" applyProtection="1">
      <alignment horizontal="right"/>
      <protection locked="0"/>
    </xf>
    <xf numFmtId="0" fontId="36" fillId="0" borderId="2" xfId="26" applyFont="1" applyFill="1" applyBorder="1">
      <alignment/>
      <protection/>
    </xf>
    <xf numFmtId="0" fontId="6" fillId="0" borderId="16" xfId="26" applyFont="1" applyFill="1" applyBorder="1">
      <alignment/>
      <protection/>
    </xf>
    <xf numFmtId="0" fontId="6" fillId="0" borderId="17" xfId="26" applyFont="1" applyFill="1" applyBorder="1">
      <alignment/>
      <protection/>
    </xf>
    <xf numFmtId="0" fontId="6" fillId="0" borderId="18" xfId="26" applyFont="1" applyFill="1" applyBorder="1">
      <alignment/>
      <protection/>
    </xf>
    <xf numFmtId="0" fontId="1" fillId="0" borderId="0" xfId="26" applyFill="1" applyBorder="1">
      <alignment/>
      <protection/>
    </xf>
    <xf numFmtId="0" fontId="0" fillId="0" borderId="0" xfId="26" applyFont="1" applyFill="1" applyBorder="1">
      <alignment/>
      <protection/>
    </xf>
    <xf numFmtId="0" fontId="8" fillId="0" borderId="0" xfId="26" applyFont="1" applyAlignment="1">
      <alignment horizontal="centerContinuous" vertical="center"/>
      <protection/>
    </xf>
    <xf numFmtId="0" fontId="6" fillId="0" borderId="0" xfId="26" applyFont="1" applyAlignment="1">
      <alignment horizontal="centerContinuous" vertical="center"/>
      <protection/>
    </xf>
    <xf numFmtId="0" fontId="10" fillId="0" borderId="0" xfId="26" applyFont="1" applyAlignment="1">
      <alignment horizontal="centerContinuous"/>
      <protection/>
    </xf>
    <xf numFmtId="0" fontId="44" fillId="0" borderId="0" xfId="26" applyFont="1" applyBorder="1">
      <alignment/>
      <protection/>
    </xf>
    <xf numFmtId="0" fontId="13" fillId="0" borderId="0" xfId="26" applyFont="1" applyFill="1" applyBorder="1" applyAlignment="1" applyProtection="1" quotePrefix="1">
      <alignment horizontal="centerContinuous"/>
      <protection locked="0"/>
    </xf>
    <xf numFmtId="0" fontId="1" fillId="0" borderId="6" xfId="26" applyFont="1" applyBorder="1" applyAlignment="1" applyProtection="1">
      <alignment horizontal="left"/>
      <protection/>
    </xf>
    <xf numFmtId="177" fontId="1" fillId="0" borderId="27" xfId="26" applyNumberFormat="1" applyFont="1" applyBorder="1" applyAlignment="1" applyProtection="1">
      <alignment horizontal="center"/>
      <protection/>
    </xf>
    <xf numFmtId="0" fontId="1" fillId="0" borderId="8" xfId="26" applyFont="1" applyBorder="1" applyAlignment="1">
      <alignment horizontal="center"/>
      <protection/>
    </xf>
    <xf numFmtId="22" fontId="6" fillId="0" borderId="0" xfId="26" applyNumberFormat="1" applyFont="1" applyBorder="1">
      <alignment/>
      <protection/>
    </xf>
    <xf numFmtId="0" fontId="1" fillId="0" borderId="6" xfId="26" applyFont="1" applyBorder="1">
      <alignment/>
      <protection/>
    </xf>
    <xf numFmtId="177" fontId="45" fillId="0" borderId="27" xfId="26" applyNumberFormat="1" applyFont="1" applyBorder="1" applyAlignment="1">
      <alignment horizontal="center"/>
      <protection/>
    </xf>
    <xf numFmtId="0" fontId="1" fillId="0" borderId="13" xfId="26" applyFont="1" applyBorder="1" applyAlignment="1">
      <alignment horizontal="center"/>
      <protection/>
    </xf>
    <xf numFmtId="0" fontId="6" fillId="0" borderId="0" xfId="26" applyFont="1" applyBorder="1" applyAlignment="1">
      <alignment horizontal="left"/>
      <protection/>
    </xf>
    <xf numFmtId="177" fontId="6" fillId="0" borderId="0" xfId="26" applyNumberFormat="1" applyFont="1" applyBorder="1">
      <alignment/>
      <protection/>
    </xf>
    <xf numFmtId="0" fontId="6" fillId="0" borderId="0" xfId="26" applyFont="1" applyBorder="1" applyAlignment="1" quotePrefix="1">
      <alignment horizontal="center"/>
      <protection/>
    </xf>
    <xf numFmtId="0" fontId="1" fillId="0" borderId="6" xfId="26" applyFont="1" applyBorder="1" applyAlignment="1">
      <alignment horizontal="left"/>
      <protection/>
    </xf>
    <xf numFmtId="1" fontId="1" fillId="0" borderId="13" xfId="26" applyNumberFormat="1" applyFont="1" applyBorder="1" applyAlignment="1">
      <alignment horizontal="center"/>
      <protection/>
    </xf>
    <xf numFmtId="0" fontId="6" fillId="0" borderId="0" xfId="26" applyFont="1" applyBorder="1" applyAlignment="1" applyProtection="1">
      <alignment horizontal="left"/>
      <protection/>
    </xf>
    <xf numFmtId="177" fontId="6" fillId="0" borderId="0" xfId="26" applyNumberFormat="1" applyFont="1" applyBorder="1" applyAlignment="1" applyProtection="1">
      <alignment horizontal="center"/>
      <protection/>
    </xf>
    <xf numFmtId="0" fontId="17" fillId="0" borderId="0" xfId="26" applyFont="1">
      <alignment/>
      <protection/>
    </xf>
    <xf numFmtId="0" fontId="17" fillId="0" borderId="1" xfId="26" applyFont="1" applyBorder="1">
      <alignment/>
      <protection/>
    </xf>
    <xf numFmtId="0" fontId="20" fillId="12" borderId="8" xfId="26" applyFont="1" applyFill="1" applyBorder="1" applyAlignment="1" applyProtection="1">
      <alignment horizontal="center" vertical="center"/>
      <protection/>
    </xf>
    <xf numFmtId="0" fontId="46" fillId="11" borderId="8" xfId="26" applyFont="1" applyFill="1" applyBorder="1" applyAlignment="1">
      <alignment horizontal="center" vertical="center" wrapText="1"/>
      <protection/>
    </xf>
    <xf numFmtId="0" fontId="20" fillId="10" borderId="6" xfId="26" applyFont="1" applyFill="1" applyBorder="1" applyAlignment="1" applyProtection="1">
      <alignment horizontal="centerContinuous" vertical="center" wrapText="1"/>
      <protection/>
    </xf>
    <xf numFmtId="0" fontId="20" fillId="10" borderId="7" xfId="26" applyFont="1" applyFill="1" applyBorder="1" applyAlignment="1">
      <alignment horizontal="centerContinuous" vertical="center"/>
      <protection/>
    </xf>
    <xf numFmtId="0" fontId="21" fillId="13" borderId="8" xfId="26" applyFont="1" applyFill="1" applyBorder="1" applyAlignment="1">
      <alignment horizontal="center" vertical="center" wrapText="1"/>
      <protection/>
    </xf>
    <xf numFmtId="0" fontId="17" fillId="0" borderId="2" xfId="26" applyFont="1" applyFill="1" applyBorder="1">
      <alignment/>
      <protection/>
    </xf>
    <xf numFmtId="172" fontId="6" fillId="0" borderId="10" xfId="26" applyNumberFormat="1" applyFont="1" applyFill="1" applyBorder="1" applyAlignment="1" applyProtection="1">
      <alignment horizontal="center"/>
      <protection locked="0"/>
    </xf>
    <xf numFmtId="0" fontId="27" fillId="2" borderId="10" xfId="26" applyFont="1" applyFill="1" applyBorder="1" applyAlignment="1" applyProtection="1">
      <alignment horizontal="center"/>
      <protection locked="0"/>
    </xf>
    <xf numFmtId="0" fontId="28" fillId="12" borderId="10" xfId="26" applyFont="1" applyFill="1" applyBorder="1" applyAlignment="1" applyProtection="1">
      <alignment horizontal="center"/>
      <protection locked="0"/>
    </xf>
    <xf numFmtId="0" fontId="47" fillId="11" borderId="10" xfId="26" applyFont="1" applyFill="1" applyBorder="1" applyAlignment="1" applyProtection="1">
      <alignment horizontal="center"/>
      <protection locked="0"/>
    </xf>
    <xf numFmtId="176" fontId="5" fillId="10" borderId="20" xfId="26" applyNumberFormat="1" applyFont="1" applyFill="1" applyBorder="1" applyAlignment="1" applyProtection="1" quotePrefix="1">
      <alignment horizontal="center"/>
      <protection locked="0"/>
    </xf>
    <xf numFmtId="176" fontId="5" fillId="10" borderId="29" xfId="26" applyNumberFormat="1" applyFont="1" applyFill="1" applyBorder="1" applyAlignment="1" applyProtection="1" quotePrefix="1">
      <alignment horizontal="center"/>
      <protection locked="0"/>
    </xf>
    <xf numFmtId="176" fontId="29" fillId="13" borderId="10" xfId="26" applyNumberFormat="1" applyFont="1" applyFill="1" applyBorder="1" applyAlignment="1" applyProtection="1" quotePrefix="1">
      <alignment horizontal="center"/>
      <protection locked="0"/>
    </xf>
    <xf numFmtId="0" fontId="6" fillId="0" borderId="19" xfId="26" applyFont="1" applyFill="1" applyBorder="1" applyAlignment="1" applyProtection="1">
      <alignment horizontal="left"/>
      <protection locked="0"/>
    </xf>
    <xf numFmtId="0" fontId="48" fillId="0" borderId="22" xfId="26" applyFont="1" applyFill="1" applyBorder="1" applyAlignment="1" applyProtection="1">
      <alignment horizontal="center"/>
      <protection locked="0"/>
    </xf>
    <xf numFmtId="178" fontId="7" fillId="0" borderId="11" xfId="26" applyNumberFormat="1" applyFont="1" applyFill="1" applyBorder="1" applyAlignment="1" applyProtection="1">
      <alignment horizontal="center"/>
      <protection locked="0"/>
    </xf>
    <xf numFmtId="177" fontId="27" fillId="2" borderId="11" xfId="26" applyNumberFormat="1" applyFont="1" applyFill="1" applyBorder="1" applyAlignment="1" applyProtection="1">
      <alignment horizontal="center"/>
      <protection locked="0"/>
    </xf>
    <xf numFmtId="172" fontId="6" fillId="0" borderId="11" xfId="26" applyNumberFormat="1" applyFont="1" applyFill="1" applyBorder="1" applyAlignment="1" applyProtection="1" quotePrefix="1">
      <alignment horizontal="center"/>
      <protection/>
    </xf>
    <xf numFmtId="172" fontId="28" fillId="12" borderId="11" xfId="26" applyNumberFormat="1" applyFont="1" applyFill="1" applyBorder="1" applyAlignment="1" applyProtection="1">
      <alignment horizontal="center"/>
      <protection locked="0"/>
    </xf>
    <xf numFmtId="2" fontId="47" fillId="11" borderId="11" xfId="26" applyNumberFormat="1" applyFont="1" applyFill="1" applyBorder="1" applyAlignment="1" applyProtection="1">
      <alignment horizontal="center"/>
      <protection locked="0"/>
    </xf>
    <xf numFmtId="176" fontId="5" fillId="10" borderId="23" xfId="26" applyNumberFormat="1" applyFont="1" applyFill="1" applyBorder="1" applyAlignment="1" applyProtection="1" quotePrefix="1">
      <alignment horizontal="center"/>
      <protection locked="0"/>
    </xf>
    <xf numFmtId="176" fontId="5" fillId="10" borderId="25" xfId="26" applyNumberFormat="1" applyFont="1" applyFill="1" applyBorder="1" applyAlignment="1" applyProtection="1" quotePrefix="1">
      <alignment horizontal="center"/>
      <protection locked="0"/>
    </xf>
    <xf numFmtId="176" fontId="29" fillId="13" borderId="11" xfId="26" applyNumberFormat="1" applyFont="1" applyFill="1" applyBorder="1" applyAlignment="1" applyProtection="1" quotePrefix="1">
      <alignment horizontal="center"/>
      <protection locked="0"/>
    </xf>
    <xf numFmtId="176" fontId="6" fillId="0" borderId="22" xfId="26" applyNumberFormat="1" applyFont="1" applyFill="1" applyBorder="1" applyAlignment="1" applyProtection="1">
      <alignment horizontal="center"/>
      <protection locked="0"/>
    </xf>
    <xf numFmtId="176" fontId="34" fillId="0" borderId="11" xfId="26" applyNumberFormat="1" applyFont="1" applyFill="1" applyBorder="1" applyAlignment="1">
      <alignment horizontal="center"/>
      <protection/>
    </xf>
    <xf numFmtId="178" fontId="7" fillId="0" borderId="11" xfId="26" applyNumberFormat="1" applyFont="1" applyFill="1" applyBorder="1" applyAlignment="1" applyProtection="1" quotePrefix="1">
      <alignment horizontal="center"/>
      <protection locked="0"/>
    </xf>
    <xf numFmtId="176" fontId="34" fillId="0" borderId="11" xfId="26" applyNumberFormat="1" applyFont="1" applyFill="1" applyBorder="1" applyAlignment="1">
      <alignment horizontal="right"/>
      <protection/>
    </xf>
    <xf numFmtId="0" fontId="27" fillId="2" borderId="13" xfId="26" applyFont="1" applyFill="1" applyBorder="1">
      <alignment/>
      <protection/>
    </xf>
    <xf numFmtId="0" fontId="34" fillId="0" borderId="26" xfId="26" applyFont="1" applyFill="1" applyBorder="1">
      <alignment/>
      <protection/>
    </xf>
    <xf numFmtId="2" fontId="47" fillId="11" borderId="8" xfId="26" applyNumberFormat="1" applyFont="1" applyFill="1" applyBorder="1" applyAlignment="1">
      <alignment horizontal="center"/>
      <protection/>
    </xf>
    <xf numFmtId="2" fontId="5" fillId="10" borderId="8" xfId="26" applyNumberFormat="1" applyFont="1" applyFill="1" applyBorder="1" applyAlignment="1">
      <alignment horizontal="center"/>
      <protection/>
    </xf>
    <xf numFmtId="2" fontId="29" fillId="13" borderId="8" xfId="26" applyNumberFormat="1" applyFont="1" applyFill="1" applyBorder="1" applyAlignment="1">
      <alignment horizontal="center"/>
      <protection/>
    </xf>
    <xf numFmtId="7" fontId="6" fillId="0" borderId="0" xfId="26" applyNumberFormat="1" applyFont="1" applyFill="1" applyBorder="1" applyAlignment="1">
      <alignment horizontal="center"/>
      <protection/>
    </xf>
    <xf numFmtId="7" fontId="2" fillId="0" borderId="8" xfId="26" applyNumberFormat="1" applyFont="1" applyFill="1" applyBorder="1" applyAlignment="1" applyProtection="1">
      <alignment horizontal="right"/>
      <protection locked="0"/>
    </xf>
    <xf numFmtId="7" fontId="40" fillId="0" borderId="0" xfId="26" applyNumberFormat="1" applyFont="1" applyFill="1" applyBorder="1" applyAlignment="1" applyProtection="1">
      <alignment horizontal="center"/>
      <protection locked="0"/>
    </xf>
    <xf numFmtId="0" fontId="1" fillId="0" borderId="0" xfId="26" applyFont="1">
      <alignment/>
      <protection/>
    </xf>
    <xf numFmtId="0" fontId="49" fillId="0" borderId="0" xfId="26" applyFont="1" applyAlignment="1">
      <alignment horizontal="right" vertical="top"/>
      <protection/>
    </xf>
    <xf numFmtId="0" fontId="49" fillId="0" borderId="0" xfId="26" applyFont="1" applyFill="1" applyAlignment="1">
      <alignment horizontal="right" vertical="top"/>
      <protection/>
    </xf>
    <xf numFmtId="179" fontId="1" fillId="0" borderId="8" xfId="26" applyNumberFormat="1" applyFont="1" applyFill="1" applyBorder="1" applyAlignment="1">
      <alignment horizontal="center"/>
      <protection/>
    </xf>
    <xf numFmtId="177" fontId="1" fillId="0" borderId="27" xfId="26" applyNumberFormat="1" applyFont="1" applyFill="1" applyBorder="1" applyAlignment="1" applyProtection="1">
      <alignment horizontal="center"/>
      <protection/>
    </xf>
    <xf numFmtId="0" fontId="6" fillId="0" borderId="13" xfId="26" applyFont="1" applyFill="1" applyBorder="1" applyProtection="1">
      <alignment/>
      <protection locked="0"/>
    </xf>
    <xf numFmtId="0" fontId="33" fillId="8" borderId="13" xfId="26" applyFont="1" applyFill="1" applyBorder="1" applyProtection="1">
      <alignment/>
      <protection locked="0"/>
    </xf>
    <xf numFmtId="0" fontId="29" fillId="6" borderId="13" xfId="26" applyFont="1" applyFill="1" applyBorder="1" applyProtection="1">
      <alignment/>
      <protection locked="0"/>
    </xf>
    <xf numFmtId="0" fontId="5" fillId="9" borderId="13" xfId="26" applyFont="1" applyFill="1" applyBorder="1" applyProtection="1">
      <alignment/>
      <protection locked="0"/>
    </xf>
    <xf numFmtId="0" fontId="5" fillId="3" borderId="30" xfId="26" applyFont="1" applyFill="1" applyBorder="1" applyProtection="1">
      <alignment/>
      <protection locked="0"/>
    </xf>
    <xf numFmtId="0" fontId="5" fillId="3" borderId="31" xfId="26" applyFont="1" applyFill="1" applyBorder="1" applyProtection="1">
      <alignment/>
      <protection locked="0"/>
    </xf>
    <xf numFmtId="0" fontId="43" fillId="10" borderId="30" xfId="26" applyFont="1" applyFill="1" applyBorder="1" applyProtection="1">
      <alignment/>
      <protection locked="0"/>
    </xf>
    <xf numFmtId="0" fontId="43" fillId="10" borderId="31" xfId="26" applyFont="1" applyFill="1" applyBorder="1" applyProtection="1">
      <alignment/>
      <protection locked="0"/>
    </xf>
    <xf numFmtId="0" fontId="32" fillId="11" borderId="13" xfId="26" applyFont="1" applyFill="1" applyBorder="1" applyProtection="1">
      <alignment/>
      <protection locked="0"/>
    </xf>
    <xf numFmtId="0" fontId="5" fillId="12" borderId="13" xfId="26" applyFont="1" applyFill="1" applyBorder="1" applyProtection="1">
      <alignment/>
      <protection locked="0"/>
    </xf>
    <xf numFmtId="0" fontId="28" fillId="12" borderId="13" xfId="26" applyFont="1" applyFill="1" applyBorder="1" applyProtection="1">
      <alignment/>
      <protection locked="0"/>
    </xf>
    <xf numFmtId="0" fontId="47" fillId="11" borderId="13" xfId="26" applyFont="1" applyFill="1" applyBorder="1" applyProtection="1">
      <alignment/>
      <protection locked="0"/>
    </xf>
    <xf numFmtId="0" fontId="5" fillId="10" borderId="30" xfId="26" applyFont="1" applyFill="1" applyBorder="1" applyProtection="1">
      <alignment/>
      <protection locked="0"/>
    </xf>
    <xf numFmtId="0" fontId="5" fillId="10" borderId="31" xfId="26" applyFont="1" applyFill="1" applyBorder="1" applyProtection="1">
      <alignment/>
      <protection locked="0"/>
    </xf>
    <xf numFmtId="0" fontId="29" fillId="13" borderId="13" xfId="26" applyFont="1" applyFill="1" applyBorder="1" applyProtection="1">
      <alignment/>
      <protection locked="0"/>
    </xf>
    <xf numFmtId="0" fontId="6" fillId="0" borderId="32" xfId="26" applyFont="1" applyBorder="1" applyAlignment="1" applyProtection="1">
      <alignment horizontal="center"/>
      <protection locked="0"/>
    </xf>
    <xf numFmtId="2" fontId="6" fillId="0" borderId="32" xfId="26" applyNumberFormat="1" applyFont="1" applyBorder="1" applyAlignment="1" applyProtection="1">
      <alignment horizontal="center"/>
      <protection locked="0"/>
    </xf>
    <xf numFmtId="176" fontId="6" fillId="0" borderId="13" xfId="26" applyNumberFormat="1" applyFont="1" applyBorder="1" applyAlignment="1" applyProtection="1">
      <alignment horizontal="center"/>
      <protection locked="0"/>
    </xf>
    <xf numFmtId="22" fontId="6" fillId="0" borderId="13" xfId="26" applyNumberFormat="1" applyFont="1" applyBorder="1" applyAlignment="1" applyProtection="1">
      <alignment horizontal="center"/>
      <protection locked="0"/>
    </xf>
    <xf numFmtId="22" fontId="28" fillId="3" borderId="13" xfId="26" applyNumberFormat="1" applyFont="1" applyFill="1" applyBorder="1" applyAlignment="1" applyProtection="1">
      <alignment horizontal="center"/>
      <protection locked="0"/>
    </xf>
    <xf numFmtId="176" fontId="29" fillId="4" borderId="13" xfId="26" applyNumberFormat="1" applyFont="1" applyFill="1" applyBorder="1" applyAlignment="1" applyProtection="1" quotePrefix="1">
      <alignment horizontal="center"/>
      <protection locked="0"/>
    </xf>
    <xf numFmtId="176" fontId="30" fillId="5" borderId="13" xfId="26" applyNumberFormat="1" applyFont="1" applyFill="1" applyBorder="1" applyAlignment="1" applyProtection="1" quotePrefix="1">
      <alignment horizontal="center"/>
      <protection locked="0"/>
    </xf>
    <xf numFmtId="176" fontId="31" fillId="2" borderId="13" xfId="26" applyNumberFormat="1" applyFont="1" applyFill="1" applyBorder="1" applyAlignment="1" applyProtection="1" quotePrefix="1">
      <alignment horizontal="center"/>
      <protection locked="0"/>
    </xf>
    <xf numFmtId="4" fontId="31" fillId="2" borderId="13" xfId="26" applyNumberFormat="1" applyFont="1" applyFill="1" applyBorder="1" applyAlignment="1" applyProtection="1">
      <alignment horizontal="center"/>
      <protection locked="0"/>
    </xf>
    <xf numFmtId="4" fontId="29" fillId="6" borderId="13" xfId="26" applyNumberFormat="1" applyFont="1" applyFill="1" applyBorder="1" applyAlignment="1" applyProtection="1">
      <alignment horizontal="center"/>
      <protection locked="0"/>
    </xf>
    <xf numFmtId="4" fontId="32" fillId="7" borderId="13" xfId="26" applyNumberFormat="1" applyFont="1" applyFill="1" applyBorder="1" applyAlignment="1" applyProtection="1">
      <alignment horizontal="center"/>
      <protection locked="0"/>
    </xf>
    <xf numFmtId="4" fontId="33" fillId="8" borderId="13" xfId="26" applyNumberFormat="1" applyFont="1" applyFill="1" applyBorder="1" applyAlignment="1" applyProtection="1">
      <alignment horizontal="center"/>
      <protection locked="0"/>
    </xf>
    <xf numFmtId="4" fontId="6" fillId="0" borderId="13" xfId="26" applyNumberFormat="1" applyFont="1" applyBorder="1" applyAlignment="1" applyProtection="1">
      <alignment horizontal="center"/>
      <protection locked="0"/>
    </xf>
    <xf numFmtId="0" fontId="8" fillId="0" borderId="0" xfId="23" applyFont="1">
      <alignment/>
      <protection/>
    </xf>
    <xf numFmtId="0" fontId="9" fillId="0" borderId="0" xfId="23" applyFont="1" applyAlignment="1">
      <alignment horizontal="centerContinuous"/>
      <protection/>
    </xf>
    <xf numFmtId="0" fontId="49" fillId="0" borderId="0" xfId="23" applyFont="1" applyAlignment="1">
      <alignment horizontal="right" vertical="top"/>
      <protection/>
    </xf>
    <xf numFmtId="0" fontId="50" fillId="0" borderId="0" xfId="23" applyFont="1" applyAlignment="1">
      <alignment horizontal="centerContinuous"/>
      <protection/>
    </xf>
    <xf numFmtId="0" fontId="8" fillId="0" borderId="0" xfId="23" applyFont="1" applyAlignment="1">
      <alignment horizontal="centerContinuous"/>
      <protection/>
    </xf>
    <xf numFmtId="0" fontId="6" fillId="0" borderId="0" xfId="23" applyFont="1">
      <alignment/>
      <protection/>
    </xf>
    <xf numFmtId="0" fontId="1" fillId="0" borderId="0" xfId="23">
      <alignment/>
      <protection/>
    </xf>
    <xf numFmtId="0" fontId="6" fillId="0" borderId="0" xfId="23" applyFont="1" applyAlignment="1">
      <alignment horizontal="centerContinuous"/>
      <protection/>
    </xf>
    <xf numFmtId="0" fontId="4" fillId="0" borderId="0" xfId="23" applyFont="1" applyFill="1" applyBorder="1" applyAlignment="1" applyProtection="1">
      <alignment horizontal="centerContinuous"/>
      <protection/>
    </xf>
    <xf numFmtId="0" fontId="10" fillId="0" borderId="0" xfId="23" applyNumberFormat="1" applyFont="1" applyAlignment="1">
      <alignment horizontal="left"/>
      <protection/>
    </xf>
    <xf numFmtId="0" fontId="10" fillId="0" borderId="0" xfId="23" applyFont="1">
      <alignment/>
      <protection/>
    </xf>
    <xf numFmtId="0" fontId="10" fillId="0" borderId="0" xfId="23" applyFont="1" applyBorder="1">
      <alignment/>
      <protection/>
    </xf>
    <xf numFmtId="0" fontId="51" fillId="0" borderId="0" xfId="23" applyFont="1" applyFill="1" applyBorder="1" applyAlignment="1" applyProtection="1">
      <alignment horizontal="left"/>
      <protection/>
    </xf>
    <xf numFmtId="0" fontId="8" fillId="0" borderId="0" xfId="23" applyFont="1" applyBorder="1">
      <alignment/>
      <protection/>
    </xf>
    <xf numFmtId="0" fontId="15" fillId="0" borderId="0" xfId="23" applyFont="1">
      <alignment/>
      <protection/>
    </xf>
    <xf numFmtId="0" fontId="52" fillId="0" borderId="0" xfId="23" applyFont="1" applyBorder="1" applyAlignment="1">
      <alignment horizontal="centerContinuous"/>
      <protection/>
    </xf>
    <xf numFmtId="0" fontId="53" fillId="0" borderId="0" xfId="23" applyFont="1" applyAlignment="1">
      <alignment horizontal="centerContinuous"/>
      <protection/>
    </xf>
    <xf numFmtId="0" fontId="15" fillId="0" borderId="0" xfId="23" applyFont="1" applyAlignment="1">
      <alignment horizontal="centerContinuous"/>
      <protection/>
    </xf>
    <xf numFmtId="0" fontId="15" fillId="0" borderId="0" xfId="23" applyFont="1" applyBorder="1" applyAlignment="1">
      <alignment horizontal="centerContinuous"/>
      <protection/>
    </xf>
    <xf numFmtId="0" fontId="15" fillId="0" borderId="0" xfId="23" applyFont="1" applyBorder="1">
      <alignment/>
      <protection/>
    </xf>
    <xf numFmtId="0" fontId="6" fillId="0" borderId="0" xfId="23" applyFont="1" applyBorder="1">
      <alignment/>
      <protection/>
    </xf>
    <xf numFmtId="0" fontId="12" fillId="0" borderId="0" xfId="23" applyFont="1">
      <alignment/>
      <protection/>
    </xf>
    <xf numFmtId="0" fontId="16" fillId="0" borderId="0" xfId="23" applyFont="1" applyAlignment="1">
      <alignment horizontal="centerContinuous"/>
      <protection/>
    </xf>
    <xf numFmtId="0" fontId="54" fillId="0" borderId="0" xfId="23" applyFont="1">
      <alignment/>
      <protection/>
    </xf>
    <xf numFmtId="0" fontId="55" fillId="0" borderId="0" xfId="23" applyFont="1" applyBorder="1">
      <alignment/>
      <protection/>
    </xf>
    <xf numFmtId="0" fontId="54" fillId="0" borderId="0" xfId="23" applyFont="1" applyBorder="1">
      <alignment/>
      <protection/>
    </xf>
    <xf numFmtId="0" fontId="56" fillId="0" borderId="3" xfId="23" applyFont="1" applyBorder="1">
      <alignment/>
      <protection/>
    </xf>
    <xf numFmtId="0" fontId="56" fillId="0" borderId="4" xfId="21" applyFont="1" applyBorder="1">
      <alignment/>
      <protection/>
    </xf>
    <xf numFmtId="0" fontId="54" fillId="0" borderId="4" xfId="23" applyFont="1" applyBorder="1">
      <alignment/>
      <protection/>
    </xf>
    <xf numFmtId="0" fontId="54" fillId="0" borderId="5" xfId="23" applyFont="1" applyBorder="1">
      <alignment/>
      <protection/>
    </xf>
    <xf numFmtId="0" fontId="11" fillId="0" borderId="0" xfId="23" applyFont="1">
      <alignment/>
      <protection/>
    </xf>
    <xf numFmtId="0" fontId="13" fillId="0" borderId="1" xfId="23" applyFont="1" applyBorder="1" applyAlignment="1">
      <alignment horizontal="centerContinuous"/>
      <protection/>
    </xf>
    <xf numFmtId="0" fontId="1" fillId="0" borderId="0" xfId="23" applyNumberFormat="1" applyAlignment="1">
      <alignment horizontal="centerContinuous"/>
      <protection/>
    </xf>
    <xf numFmtId="0" fontId="11" fillId="0" borderId="0" xfId="23" applyNumberFormat="1" applyFont="1" applyAlignment="1">
      <alignment horizontal="centerContinuous"/>
      <protection/>
    </xf>
    <xf numFmtId="0" fontId="13" fillId="0" borderId="0" xfId="23" applyFont="1" applyBorder="1" applyAlignment="1">
      <alignment horizontal="centerContinuous"/>
      <protection/>
    </xf>
    <xf numFmtId="0" fontId="11" fillId="0" borderId="0" xfId="23" applyFont="1" applyBorder="1" applyAlignment="1">
      <alignment horizontal="centerContinuous"/>
      <protection/>
    </xf>
    <xf numFmtId="0" fontId="11" fillId="0" borderId="2" xfId="23" applyFont="1" applyBorder="1" applyAlignment="1">
      <alignment horizontal="centerContinuous"/>
      <protection/>
    </xf>
    <xf numFmtId="0" fontId="11" fillId="0" borderId="0" xfId="23" applyFont="1" applyBorder="1">
      <alignment/>
      <protection/>
    </xf>
    <xf numFmtId="0" fontId="11" fillId="0" borderId="1" xfId="23" applyFont="1" applyBorder="1">
      <alignment/>
      <protection/>
    </xf>
    <xf numFmtId="0" fontId="57" fillId="0" borderId="0" xfId="23" applyNumberFormat="1" applyFont="1" applyBorder="1" applyAlignment="1">
      <alignment horizontal="right"/>
      <protection/>
    </xf>
    <xf numFmtId="0" fontId="13" fillId="0" borderId="0" xfId="23" applyFont="1" applyBorder="1">
      <alignment/>
      <protection/>
    </xf>
    <xf numFmtId="0" fontId="11" fillId="0" borderId="2" xfId="23" applyFont="1" applyBorder="1">
      <alignment/>
      <protection/>
    </xf>
    <xf numFmtId="0" fontId="57" fillId="0" borderId="0" xfId="23" applyNumberFormat="1" applyFont="1" applyBorder="1" applyAlignment="1">
      <alignment horizontal="centerContinuous"/>
      <protection/>
    </xf>
    <xf numFmtId="0" fontId="1" fillId="0" borderId="0" xfId="23" applyAlignment="1">
      <alignment horizontal="centerContinuous"/>
      <protection/>
    </xf>
    <xf numFmtId="0" fontId="57" fillId="0" borderId="0" xfId="23" applyNumberFormat="1" applyFont="1" applyBorder="1" applyAlignment="1">
      <alignment horizontal="right"/>
      <protection/>
    </xf>
    <xf numFmtId="0" fontId="57" fillId="0" borderId="0" xfId="23" applyNumberFormat="1" applyFont="1" applyBorder="1" applyAlignment="1">
      <alignment/>
      <protection/>
    </xf>
    <xf numFmtId="7" fontId="57" fillId="0" borderId="0" xfId="23" applyNumberFormat="1" applyFont="1" applyBorder="1" applyAlignment="1">
      <alignment horizontal="right"/>
      <protection/>
    </xf>
    <xf numFmtId="0" fontId="6" fillId="0" borderId="1" xfId="23" applyFont="1" applyBorder="1">
      <alignment/>
      <protection/>
    </xf>
    <xf numFmtId="0" fontId="3" fillId="0" borderId="0" xfId="23" applyNumberFormat="1" applyFont="1" applyBorder="1" applyAlignment="1">
      <alignment horizontal="right"/>
      <protection/>
    </xf>
    <xf numFmtId="0" fontId="3" fillId="0" borderId="0" xfId="23" applyNumberFormat="1" applyFont="1" applyBorder="1" applyAlignment="1">
      <alignment/>
      <protection/>
    </xf>
    <xf numFmtId="0" fontId="14" fillId="0" borderId="0" xfId="23" applyFont="1" applyBorder="1">
      <alignment/>
      <protection/>
    </xf>
    <xf numFmtId="0" fontId="6" fillId="0" borderId="2" xfId="23" applyFont="1" applyBorder="1">
      <alignment/>
      <protection/>
    </xf>
    <xf numFmtId="0" fontId="57" fillId="0" borderId="0" xfId="23" applyFont="1" applyBorder="1">
      <alignment/>
      <protection/>
    </xf>
    <xf numFmtId="0" fontId="57" fillId="0" borderId="6" xfId="23" applyFont="1" applyBorder="1" applyAlignment="1">
      <alignment horizontal="center"/>
      <protection/>
    </xf>
    <xf numFmtId="7" fontId="57" fillId="0" borderId="7" xfId="23" applyNumberFormat="1" applyFont="1" applyBorder="1" applyAlignment="1">
      <alignment horizontal="center"/>
      <protection/>
    </xf>
    <xf numFmtId="0" fontId="57" fillId="0" borderId="0" xfId="23" applyFont="1" applyBorder="1" applyAlignment="1">
      <alignment horizontal="center"/>
      <protection/>
    </xf>
    <xf numFmtId="7" fontId="57" fillId="0" borderId="0" xfId="23" applyNumberFormat="1" applyFont="1" applyBorder="1" applyAlignment="1">
      <alignment horizontal="center"/>
      <protection/>
    </xf>
    <xf numFmtId="0" fontId="58" fillId="0" borderId="0" xfId="23" applyNumberFormat="1" applyFont="1" applyBorder="1" applyAlignment="1">
      <alignment horizontal="left"/>
      <protection/>
    </xf>
    <xf numFmtId="0" fontId="54" fillId="0" borderId="16" xfId="23" applyFont="1" applyBorder="1">
      <alignment/>
      <protection/>
    </xf>
    <xf numFmtId="0" fontId="54" fillId="0" borderId="17" xfId="23" applyFont="1" applyBorder="1">
      <alignment/>
      <protection/>
    </xf>
    <xf numFmtId="0" fontId="54" fillId="0" borderId="18" xfId="23" applyFont="1" applyBorder="1">
      <alignment/>
      <protection/>
    </xf>
    <xf numFmtId="49" fontId="6" fillId="0" borderId="10" xfId="26" applyNumberFormat="1" applyFont="1" applyFill="1" applyBorder="1" applyAlignment="1" applyProtection="1">
      <alignment horizontal="center"/>
      <protection locked="0"/>
    </xf>
    <xf numFmtId="49" fontId="6" fillId="0" borderId="10" xfId="26" applyNumberFormat="1" applyFont="1" applyFill="1" applyBorder="1" applyProtection="1">
      <alignment/>
      <protection locked="0"/>
    </xf>
    <xf numFmtId="49" fontId="6" fillId="0" borderId="11" xfId="26" applyNumberFormat="1" applyFont="1" applyFill="1" applyBorder="1" applyAlignment="1" applyProtection="1">
      <alignment horizontal="center"/>
      <protection locked="0"/>
    </xf>
    <xf numFmtId="49" fontId="6" fillId="0" borderId="11" xfId="26" applyNumberFormat="1" applyFont="1" applyFill="1" applyBorder="1" applyProtection="1">
      <alignment/>
      <protection locked="0"/>
    </xf>
    <xf numFmtId="49" fontId="6" fillId="0" borderId="13" xfId="26" applyNumberFormat="1" applyFont="1" applyFill="1" applyBorder="1" applyProtection="1">
      <alignment/>
      <protection locked="0"/>
    </xf>
    <xf numFmtId="49" fontId="6" fillId="0" borderId="21" xfId="26" applyNumberFormat="1" applyFont="1" applyFill="1" applyBorder="1" applyAlignment="1" applyProtection="1">
      <alignment horizontal="center"/>
      <protection locked="0"/>
    </xf>
    <xf numFmtId="49" fontId="6" fillId="0" borderId="12" xfId="26" applyNumberFormat="1" applyFont="1" applyFill="1" applyBorder="1" applyAlignment="1" applyProtection="1">
      <alignment horizontal="center"/>
      <protection locked="0"/>
    </xf>
    <xf numFmtId="49" fontId="6" fillId="0" borderId="25" xfId="26" applyNumberFormat="1" applyFont="1" applyFill="1" applyBorder="1" applyAlignment="1" applyProtection="1">
      <alignment horizontal="center"/>
      <protection locked="0"/>
    </xf>
    <xf numFmtId="7" fontId="57" fillId="0" borderId="0" xfId="23" applyNumberFormat="1" applyFont="1" applyBorder="1">
      <alignment/>
      <protection/>
    </xf>
    <xf numFmtId="0" fontId="1" fillId="0" borderId="0" xfId="24" quotePrefix="1">
      <alignment/>
      <protection/>
    </xf>
    <xf numFmtId="0" fontId="1" fillId="0" borderId="0" xfId="24">
      <alignment/>
      <protection/>
    </xf>
    <xf numFmtId="8" fontId="2" fillId="0" borderId="33" xfId="26" applyNumberFormat="1" applyFont="1" applyBorder="1" applyAlignment="1" applyProtection="1">
      <alignment horizontal="right"/>
      <protection locked="0"/>
    </xf>
    <xf numFmtId="7" fontId="2" fillId="0" borderId="33" xfId="26" applyNumberFormat="1" applyFont="1" applyFill="1" applyBorder="1" applyAlignment="1" applyProtection="1">
      <alignment horizontal="right"/>
      <protection locked="0"/>
    </xf>
    <xf numFmtId="7" fontId="2" fillId="0" borderId="33" xfId="26" applyNumberFormat="1" applyFont="1" applyFill="1" applyBorder="1" applyAlignment="1" applyProtection="1">
      <alignment horizontal="right"/>
      <protection locked="0"/>
    </xf>
    <xf numFmtId="0" fontId="16" fillId="0" borderId="0" xfId="22" applyFont="1" applyBorder="1">
      <alignment/>
      <protection/>
    </xf>
    <xf numFmtId="190" fontId="6" fillId="0" borderId="10" xfId="26" applyNumberFormat="1" applyFont="1" applyFill="1" applyBorder="1" applyProtection="1">
      <alignment/>
      <protection locked="0"/>
    </xf>
    <xf numFmtId="190" fontId="6" fillId="0" borderId="12" xfId="26" applyNumberFormat="1" applyFont="1" applyBorder="1" applyAlignment="1" applyProtection="1" quotePrefix="1">
      <alignment horizontal="center"/>
      <protection locked="0"/>
    </xf>
    <xf numFmtId="0" fontId="6" fillId="0" borderId="34" xfId="26" applyFont="1" applyFill="1" applyBorder="1" applyAlignment="1" applyProtection="1">
      <alignment horizontal="center"/>
      <protection locked="0"/>
    </xf>
    <xf numFmtId="0" fontId="6" fillId="0" borderId="26" xfId="26" applyFont="1" applyBorder="1" applyAlignment="1" applyProtection="1">
      <alignment horizontal="center"/>
      <protection locked="0"/>
    </xf>
    <xf numFmtId="173" fontId="6" fillId="0" borderId="26" xfId="26" applyNumberFormat="1" applyFont="1" applyBorder="1" applyAlignment="1" applyProtection="1" quotePrefix="1">
      <alignment horizontal="center"/>
      <protection locked="0"/>
    </xf>
    <xf numFmtId="190" fontId="6" fillId="0" borderId="26" xfId="26" applyNumberFormat="1" applyFont="1" applyBorder="1" applyAlignment="1" applyProtection="1" quotePrefix="1">
      <alignment horizontal="center"/>
      <protection locked="0"/>
    </xf>
    <xf numFmtId="2" fontId="6" fillId="0" borderId="26" xfId="26" applyNumberFormat="1" applyFont="1" applyBorder="1" applyAlignment="1" applyProtection="1" quotePrefix="1">
      <alignment horizontal="center"/>
      <protection locked="0"/>
    </xf>
    <xf numFmtId="176" fontId="42" fillId="2" borderId="26" xfId="26" applyNumberFormat="1" applyFont="1" applyFill="1" applyBorder="1" applyAlignment="1" applyProtection="1">
      <alignment horizontal="center"/>
      <protection locked="0"/>
    </xf>
    <xf numFmtId="49" fontId="6" fillId="0" borderId="26" xfId="26" applyNumberFormat="1" applyFont="1" applyFill="1" applyBorder="1" applyAlignment="1" applyProtection="1">
      <alignment horizontal="center"/>
      <protection locked="0"/>
    </xf>
    <xf numFmtId="2" fontId="6" fillId="0" borderId="26" xfId="26" applyNumberFormat="1" applyFont="1" applyFill="1" applyBorder="1" applyAlignment="1" applyProtection="1">
      <alignment horizontal="center"/>
      <protection/>
    </xf>
    <xf numFmtId="3" fontId="6" fillId="0" borderId="26" xfId="26" applyNumberFormat="1" applyFont="1" applyFill="1" applyBorder="1" applyAlignment="1" applyProtection="1">
      <alignment horizontal="center"/>
      <protection/>
    </xf>
    <xf numFmtId="176" fontId="6" fillId="0" borderId="26" xfId="26" applyNumberFormat="1" applyFont="1" applyFill="1" applyBorder="1" applyAlignment="1" applyProtection="1">
      <alignment horizontal="center"/>
      <protection locked="0"/>
    </xf>
    <xf numFmtId="176" fontId="6" fillId="0" borderId="26" xfId="26" applyNumberFormat="1" applyFont="1" applyFill="1" applyBorder="1" applyAlignment="1" applyProtection="1" quotePrefix="1">
      <alignment horizontal="center"/>
      <protection locked="0"/>
    </xf>
    <xf numFmtId="4" fontId="33" fillId="8" borderId="26" xfId="26" applyNumberFormat="1" applyFont="1" applyFill="1" applyBorder="1" applyAlignment="1" applyProtection="1">
      <alignment horizontal="center"/>
      <protection locked="0"/>
    </xf>
    <xf numFmtId="2" fontId="29" fillId="6" borderId="26" xfId="26" applyNumberFormat="1" applyFont="1" applyFill="1" applyBorder="1" applyAlignment="1" applyProtection="1">
      <alignment horizontal="center"/>
      <protection locked="0"/>
    </xf>
    <xf numFmtId="2" fontId="5" fillId="9" borderId="26" xfId="26" applyNumberFormat="1" applyFont="1" applyFill="1" applyBorder="1" applyAlignment="1" applyProtection="1">
      <alignment horizontal="center"/>
      <protection locked="0"/>
    </xf>
    <xf numFmtId="176" fontId="5" fillId="3" borderId="35" xfId="26" applyNumberFormat="1" applyFont="1" applyFill="1" applyBorder="1" applyAlignment="1" applyProtection="1" quotePrefix="1">
      <alignment horizontal="center"/>
      <protection locked="0"/>
    </xf>
    <xf numFmtId="176" fontId="5" fillId="3" borderId="36" xfId="26" applyNumberFormat="1" applyFont="1" applyFill="1" applyBorder="1" applyAlignment="1" applyProtection="1" quotePrefix="1">
      <alignment horizontal="center"/>
      <protection locked="0"/>
    </xf>
    <xf numFmtId="176" fontId="43" fillId="10" borderId="35" xfId="26" applyNumberFormat="1" applyFont="1" applyFill="1" applyBorder="1" applyAlignment="1" applyProtection="1" quotePrefix="1">
      <alignment horizontal="center"/>
      <protection locked="0"/>
    </xf>
    <xf numFmtId="176" fontId="43" fillId="10" borderId="36" xfId="26" applyNumberFormat="1" applyFont="1" applyFill="1" applyBorder="1" applyAlignment="1" applyProtection="1" quotePrefix="1">
      <alignment horizontal="center"/>
      <protection locked="0"/>
    </xf>
    <xf numFmtId="176" fontId="32" fillId="11" borderId="26" xfId="26" applyNumberFormat="1" applyFont="1" applyFill="1" applyBorder="1" applyAlignment="1" applyProtection="1" quotePrefix="1">
      <alignment horizontal="center"/>
      <protection locked="0"/>
    </xf>
    <xf numFmtId="176" fontId="5" fillId="12" borderId="26" xfId="26" applyNumberFormat="1" applyFont="1" applyFill="1" applyBorder="1" applyAlignment="1" applyProtection="1" quotePrefix="1">
      <alignment horizontal="center"/>
      <protection locked="0"/>
    </xf>
    <xf numFmtId="176" fontId="34" fillId="0" borderId="37" xfId="26" applyNumberFormat="1" applyFont="1" applyFill="1" applyBorder="1" applyAlignment="1">
      <alignment horizontal="right"/>
      <protection/>
    </xf>
    <xf numFmtId="0" fontId="1" fillId="0" borderId="0" xfId="25">
      <alignment/>
      <protection/>
    </xf>
    <xf numFmtId="0" fontId="49" fillId="0" borderId="0" xfId="25" applyFont="1" applyAlignment="1">
      <alignment horizontal="right" vertical="top"/>
      <protection/>
    </xf>
    <xf numFmtId="0" fontId="8" fillId="0" borderId="0" xfId="25" applyFont="1">
      <alignment/>
      <protection/>
    </xf>
    <xf numFmtId="0" fontId="62" fillId="0" borderId="0" xfId="25" applyFont="1" applyAlignment="1">
      <alignment horizontal="centerContinuous"/>
      <protection/>
    </xf>
    <xf numFmtId="0" fontId="4" fillId="0" borderId="0" xfId="25" applyFont="1" applyFill="1" applyBorder="1" applyAlignment="1" applyProtection="1">
      <alignment horizontal="centerContinuous"/>
      <protection/>
    </xf>
    <xf numFmtId="0" fontId="10" fillId="0" borderId="0" xfId="25" applyFont="1" applyAlignment="1">
      <alignment horizontal="centerContinuous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6" fillId="0" borderId="0" xfId="25" applyFont="1">
      <alignment/>
      <protection/>
    </xf>
    <xf numFmtId="0" fontId="16" fillId="0" borderId="0" xfId="25" applyFont="1" applyAlignment="1">
      <alignment horizontal="centerContinuous"/>
      <protection/>
    </xf>
    <xf numFmtId="0" fontId="16" fillId="0" borderId="0" xfId="25" applyFont="1" applyAlignment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Continuous"/>
      <protection/>
    </xf>
    <xf numFmtId="0" fontId="1" fillId="0" borderId="0" xfId="25" applyAlignment="1">
      <alignment horizontal="centerContinuous"/>
      <protection/>
    </xf>
    <xf numFmtId="0" fontId="1" fillId="0" borderId="0" xfId="25" applyAlignment="1">
      <alignment/>
      <protection/>
    </xf>
    <xf numFmtId="0" fontId="54" fillId="0" borderId="0" xfId="25" applyFont="1">
      <alignment/>
      <protection/>
    </xf>
    <xf numFmtId="0" fontId="54" fillId="0" borderId="0" xfId="25" applyFont="1" applyAlignment="1">
      <alignment horizontal="centerContinuous"/>
      <protection/>
    </xf>
    <xf numFmtId="0" fontId="1" fillId="0" borderId="3" xfId="25" applyBorder="1" applyAlignment="1">
      <alignment horizontal="centerContinuous"/>
      <protection/>
    </xf>
    <xf numFmtId="0" fontId="1" fillId="0" borderId="4" xfId="25" applyBorder="1" applyAlignment="1">
      <alignment horizontal="centerContinuous"/>
      <protection/>
    </xf>
    <xf numFmtId="0" fontId="1" fillId="0" borderId="5" xfId="25" applyBorder="1" applyAlignment="1">
      <alignment/>
      <protection/>
    </xf>
    <xf numFmtId="0" fontId="1" fillId="0" borderId="1" xfId="25" applyBorder="1">
      <alignment/>
      <protection/>
    </xf>
    <xf numFmtId="0" fontId="1" fillId="0" borderId="0" xfId="25" applyBorder="1">
      <alignment/>
      <protection/>
    </xf>
    <xf numFmtId="0" fontId="1" fillId="0" borderId="2" xfId="25" applyBorder="1" applyAlignment="1">
      <alignment/>
      <protection/>
    </xf>
    <xf numFmtId="0" fontId="17" fillId="0" borderId="0" xfId="25" applyFont="1" applyAlignment="1">
      <alignment horizontal="center" vertical="center"/>
      <protection/>
    </xf>
    <xf numFmtId="0" fontId="17" fillId="0" borderId="1" xfId="25" applyFont="1" applyBorder="1" applyAlignment="1">
      <alignment horizontal="center" vertical="center"/>
      <protection/>
    </xf>
    <xf numFmtId="0" fontId="17" fillId="0" borderId="8" xfId="25" applyFont="1" applyBorder="1" applyAlignment="1">
      <alignment horizontal="center" vertical="center"/>
      <protection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7" fontId="17" fillId="0" borderId="8" xfId="0" applyNumberFormat="1" applyFont="1" applyBorder="1" applyAlignment="1">
      <alignment horizontal="center" vertical="center"/>
    </xf>
    <xf numFmtId="17" fontId="17" fillId="0" borderId="8" xfId="25" applyNumberFormat="1" applyFont="1" applyBorder="1" applyAlignment="1">
      <alignment horizontal="center" vertical="center"/>
      <protection/>
    </xf>
    <xf numFmtId="0" fontId="17" fillId="0" borderId="2" xfId="25" applyFont="1" applyBorder="1" applyAlignment="1">
      <alignment horizontal="center" vertical="center"/>
      <protection/>
    </xf>
    <xf numFmtId="0" fontId="64" fillId="0" borderId="0" xfId="25" applyFont="1" applyAlignment="1">
      <alignment vertical="center"/>
      <protection/>
    </xf>
    <xf numFmtId="0" fontId="64" fillId="0" borderId="1" xfId="25" applyFont="1" applyBorder="1" applyAlignment="1">
      <alignment vertical="center"/>
      <protection/>
    </xf>
    <xf numFmtId="0" fontId="64" fillId="0" borderId="22" xfId="25" applyFont="1" applyBorder="1" applyAlignment="1">
      <alignment vertical="center"/>
      <protection/>
    </xf>
    <xf numFmtId="0" fontId="64" fillId="0" borderId="11" xfId="25" applyFont="1" applyBorder="1" applyAlignment="1">
      <alignment vertical="center"/>
      <protection/>
    </xf>
    <xf numFmtId="0" fontId="64" fillId="2" borderId="22" xfId="25" applyFont="1" applyFill="1" applyBorder="1" applyAlignment="1">
      <alignment vertical="center"/>
      <protection/>
    </xf>
    <xf numFmtId="0" fontId="64" fillId="0" borderId="38" xfId="25" applyFont="1" applyFill="1" applyBorder="1" applyAlignment="1">
      <alignment vertical="center"/>
      <protection/>
    </xf>
    <xf numFmtId="0" fontId="64" fillId="0" borderId="2" xfId="25" applyFont="1" applyBorder="1" applyAlignment="1">
      <alignment vertical="center"/>
      <protection/>
    </xf>
    <xf numFmtId="0" fontId="64" fillId="1" borderId="23" xfId="25" applyFont="1" applyFill="1" applyBorder="1" applyAlignment="1">
      <alignment horizontal="center" vertical="center"/>
      <protection/>
    </xf>
    <xf numFmtId="0" fontId="64" fillId="1" borderId="11" xfId="25" applyFont="1" applyFill="1" applyBorder="1" applyAlignment="1">
      <alignment horizontal="center" vertical="center"/>
      <protection/>
    </xf>
    <xf numFmtId="0" fontId="64" fillId="1" borderId="11" xfId="0" applyFont="1" applyFill="1" applyBorder="1" applyAlignment="1">
      <alignment horizontal="center" vertical="center"/>
    </xf>
    <xf numFmtId="0" fontId="64" fillId="2" borderId="22" xfId="25" applyFont="1" applyFill="1" applyBorder="1" applyAlignment="1">
      <alignment horizontal="center" vertical="center"/>
      <protection/>
    </xf>
    <xf numFmtId="0" fontId="64" fillId="0" borderId="26" xfId="25" applyFont="1" applyFill="1" applyBorder="1" applyAlignment="1">
      <alignment horizontal="center" vertical="center"/>
      <protection/>
    </xf>
    <xf numFmtId="0" fontId="64" fillId="0" borderId="39" xfId="25" applyFont="1" applyBorder="1" applyAlignment="1">
      <alignment horizontal="center" vertical="center"/>
      <protection/>
    </xf>
    <xf numFmtId="0" fontId="64" fillId="0" borderId="12" xfId="25" applyFont="1" applyBorder="1" applyAlignment="1">
      <alignment horizontal="center" vertical="center"/>
      <protection/>
    </xf>
    <xf numFmtId="0" fontId="64" fillId="1" borderId="39" xfId="25" applyFont="1" applyFill="1" applyBorder="1" applyAlignment="1">
      <alignment horizontal="center" vertical="center"/>
      <protection/>
    </xf>
    <xf numFmtId="0" fontId="64" fillId="1" borderId="12" xfId="25" applyFont="1" applyFill="1" applyBorder="1" applyAlignment="1">
      <alignment horizontal="center" vertical="center"/>
      <protection/>
    </xf>
    <xf numFmtId="0" fontId="64" fillId="0" borderId="39" xfId="25" applyFont="1" applyFill="1" applyBorder="1" applyAlignment="1">
      <alignment horizontal="center" vertical="center"/>
      <protection/>
    </xf>
    <xf numFmtId="0" fontId="64" fillId="14" borderId="39" xfId="25" applyFont="1" applyFill="1" applyBorder="1" applyAlignment="1">
      <alignment horizontal="center" vertical="center"/>
      <protection/>
    </xf>
    <xf numFmtId="0" fontId="64" fillId="15" borderId="39" xfId="25" applyFont="1" applyFill="1" applyBorder="1" applyAlignment="1">
      <alignment horizontal="center" vertical="center"/>
      <protection/>
    </xf>
    <xf numFmtId="0" fontId="64" fillId="14" borderId="12" xfId="25" applyFont="1" applyFill="1" applyBorder="1" applyAlignment="1">
      <alignment horizontal="center" vertical="center"/>
      <protection/>
    </xf>
    <xf numFmtId="0" fontId="64" fillId="15" borderId="12" xfId="25" applyFont="1" applyFill="1" applyBorder="1" applyAlignment="1">
      <alignment horizontal="center" vertical="center"/>
      <protection/>
    </xf>
    <xf numFmtId="0" fontId="64" fillId="0" borderId="40" xfId="25" applyFont="1" applyBorder="1" applyAlignment="1">
      <alignment horizontal="center" vertical="center"/>
      <protection/>
    </xf>
    <xf numFmtId="0" fontId="64" fillId="0" borderId="32" xfId="25" applyFont="1" applyBorder="1" applyAlignment="1">
      <alignment horizontal="center" vertical="center"/>
      <protection/>
    </xf>
    <xf numFmtId="0" fontId="64" fillId="0" borderId="41" xfId="25" applyFont="1" applyBorder="1" applyAlignment="1">
      <alignment horizontal="center" vertical="center"/>
      <protection/>
    </xf>
    <xf numFmtId="0" fontId="64" fillId="2" borderId="41" xfId="25" applyFont="1" applyFill="1" applyBorder="1" applyAlignment="1">
      <alignment horizontal="center" vertical="center"/>
      <protection/>
    </xf>
    <xf numFmtId="0" fontId="64" fillId="0" borderId="0" xfId="25" applyFont="1" applyBorder="1" applyAlignment="1">
      <alignment horizontal="center" vertical="center"/>
      <protection/>
    </xf>
    <xf numFmtId="0" fontId="65" fillId="0" borderId="15" xfId="25" applyFont="1" applyBorder="1" applyAlignment="1" applyProtection="1">
      <alignment horizontal="right" vertical="center"/>
      <protection/>
    </xf>
    <xf numFmtId="184" fontId="66" fillId="0" borderId="8" xfId="25" applyNumberFormat="1" applyFont="1" applyBorder="1" applyAlignment="1">
      <alignment horizontal="center" vertical="center"/>
      <protection/>
    </xf>
    <xf numFmtId="0" fontId="67" fillId="0" borderId="0" xfId="25" applyFont="1" applyBorder="1" applyAlignment="1">
      <alignment horizontal="center" vertical="center"/>
      <protection/>
    </xf>
    <xf numFmtId="0" fontId="64" fillId="0" borderId="9" xfId="25" applyFont="1" applyFill="1" applyBorder="1" applyAlignment="1">
      <alignment horizontal="center" vertical="center"/>
      <protection/>
    </xf>
    <xf numFmtId="0" fontId="64" fillId="0" borderId="0" xfId="25" applyFont="1" applyBorder="1" applyAlignment="1">
      <alignment vertical="center"/>
      <protection/>
    </xf>
    <xf numFmtId="0" fontId="65" fillId="0" borderId="0" xfId="25" applyFont="1" applyAlignment="1">
      <alignment horizontal="right" vertical="center"/>
      <protection/>
    </xf>
    <xf numFmtId="0" fontId="64" fillId="0" borderId="8" xfId="25" applyFont="1" applyBorder="1" applyAlignment="1">
      <alignment horizontal="center" vertical="center"/>
      <protection/>
    </xf>
    <xf numFmtId="0" fontId="64" fillId="0" borderId="13" xfId="25" applyFont="1" applyFill="1" applyBorder="1" applyAlignment="1">
      <alignment horizontal="center" vertical="center"/>
      <protection/>
    </xf>
    <xf numFmtId="0" fontId="66" fillId="0" borderId="0" xfId="25" applyFont="1" applyBorder="1" applyAlignment="1">
      <alignment horizontal="center" vertical="center"/>
      <protection/>
    </xf>
    <xf numFmtId="17" fontId="65" fillId="0" borderId="0" xfId="25" applyNumberFormat="1" applyFont="1" applyBorder="1" applyAlignment="1">
      <alignment horizontal="right" vertical="center"/>
      <protection/>
    </xf>
    <xf numFmtId="2" fontId="65" fillId="16" borderId="8" xfId="25" applyNumberFormat="1" applyFont="1" applyFill="1" applyBorder="1" applyAlignment="1">
      <alignment horizontal="center" vertical="center"/>
      <protection/>
    </xf>
    <xf numFmtId="0" fontId="6" fillId="16" borderId="42" xfId="25" applyFont="1" applyFill="1" applyBorder="1">
      <alignment/>
      <protection/>
    </xf>
    <xf numFmtId="0" fontId="6" fillId="0" borderId="0" xfId="25" applyFont="1" applyBorder="1">
      <alignment/>
      <protection/>
    </xf>
    <xf numFmtId="0" fontId="3" fillId="0" borderId="0" xfId="25" applyFont="1" applyBorder="1" applyAlignment="1" applyProtection="1">
      <alignment horizontal="center"/>
      <protection/>
    </xf>
    <xf numFmtId="176" fontId="3" fillId="0" borderId="0" xfId="25" applyNumberFormat="1" applyFont="1" applyBorder="1" applyAlignment="1" applyProtection="1">
      <alignment horizontal="right"/>
      <protection/>
    </xf>
    <xf numFmtId="0" fontId="1" fillId="0" borderId="0" xfId="25" applyBorder="1" applyAlignment="1">
      <alignment horizontal="center"/>
      <protection/>
    </xf>
    <xf numFmtId="2" fontId="1" fillId="0" borderId="0" xfId="25" applyNumberFormat="1" applyBorder="1" applyAlignment="1">
      <alignment horizontal="center"/>
      <protection/>
    </xf>
    <xf numFmtId="2" fontId="1" fillId="0" borderId="2" xfId="25" applyNumberFormat="1" applyBorder="1" applyAlignment="1">
      <alignment horizontal="center"/>
      <protection/>
    </xf>
    <xf numFmtId="0" fontId="68" fillId="0" borderId="1" xfId="25" applyFont="1" applyBorder="1">
      <alignment/>
      <protection/>
    </xf>
    <xf numFmtId="0" fontId="69" fillId="0" borderId="42" xfId="25" applyFont="1" applyBorder="1" applyAlignment="1">
      <alignment horizontal="center" vertical="center"/>
      <protection/>
    </xf>
    <xf numFmtId="0" fontId="1" fillId="0" borderId="6" xfId="25" applyFont="1" applyBorder="1">
      <alignment/>
      <protection/>
    </xf>
    <xf numFmtId="2" fontId="70" fillId="0" borderId="9" xfId="25" applyNumberFormat="1" applyFont="1" applyBorder="1" applyAlignment="1">
      <alignment horizontal="center"/>
      <protection/>
    </xf>
    <xf numFmtId="2" fontId="71" fillId="0" borderId="9" xfId="25" applyNumberFormat="1" applyFont="1" applyBorder="1" applyAlignment="1">
      <alignment horizontal="center"/>
      <protection/>
    </xf>
    <xf numFmtId="0" fontId="72" fillId="0" borderId="9" xfId="25" applyFont="1" applyBorder="1">
      <alignment/>
      <protection/>
    </xf>
    <xf numFmtId="0" fontId="1" fillId="0" borderId="9" xfId="25" applyBorder="1">
      <alignment/>
      <protection/>
    </xf>
    <xf numFmtId="0" fontId="1" fillId="0" borderId="7" xfId="25" applyBorder="1">
      <alignment/>
      <protection/>
    </xf>
    <xf numFmtId="0" fontId="1" fillId="0" borderId="2" xfId="25" applyBorder="1">
      <alignment/>
      <protection/>
    </xf>
    <xf numFmtId="0" fontId="68" fillId="0" borderId="16" xfId="25" applyFont="1" applyBorder="1">
      <alignment/>
      <protection/>
    </xf>
    <xf numFmtId="0" fontId="3" fillId="0" borderId="17" xfId="25" applyFont="1" applyBorder="1" applyAlignment="1" applyProtection="1">
      <alignment horizontal="left"/>
      <protection/>
    </xf>
    <xf numFmtId="0" fontId="6" fillId="0" borderId="17" xfId="25" applyFont="1" applyBorder="1">
      <alignment/>
      <protection/>
    </xf>
    <xf numFmtId="0" fontId="3" fillId="0" borderId="17" xfId="25" applyFont="1" applyBorder="1" applyAlignment="1">
      <alignment horizontal="center"/>
      <protection/>
    </xf>
    <xf numFmtId="1" fontId="73" fillId="0" borderId="17" xfId="25" applyNumberFormat="1" applyFont="1" applyBorder="1" applyAlignment="1" applyProtection="1">
      <alignment horizontal="center"/>
      <protection/>
    </xf>
    <xf numFmtId="0" fontId="1" fillId="0" borderId="17" xfId="25" applyBorder="1">
      <alignment/>
      <protection/>
    </xf>
    <xf numFmtId="0" fontId="1" fillId="0" borderId="18" xfId="25" applyBorder="1">
      <alignment/>
      <protection/>
    </xf>
    <xf numFmtId="0" fontId="1" fillId="0" borderId="0" xfId="25" applyAlignment="1">
      <alignment horizontal="center"/>
      <protection/>
    </xf>
    <xf numFmtId="179" fontId="1" fillId="0" borderId="0" xfId="25" applyNumberFormat="1" applyBorder="1" applyAlignment="1">
      <alignment horizontal="center"/>
      <protection/>
    </xf>
    <xf numFmtId="0" fontId="1" fillId="0" borderId="0" xfId="25" applyAlignment="1">
      <alignment horizontal="right"/>
      <protection/>
    </xf>
    <xf numFmtId="0" fontId="59" fillId="0" borderId="0" xfId="22" applyFont="1" applyBorder="1" applyAlignment="1">
      <alignment horizontal="right"/>
      <protection/>
    </xf>
    <xf numFmtId="0" fontId="57" fillId="0" borderId="0" xfId="23" applyNumberFormat="1" applyFont="1" applyBorder="1" applyAlignment="1">
      <alignment horizontal="left"/>
      <protection/>
    </xf>
    <xf numFmtId="0" fontId="63" fillId="0" borderId="1" xfId="25" applyFont="1" applyBorder="1" applyAlignment="1">
      <alignment horizontal="center"/>
      <protection/>
    </xf>
    <xf numFmtId="0" fontId="63" fillId="0" borderId="0" xfId="25" applyFont="1" applyBorder="1" applyAlignment="1">
      <alignment horizontal="center"/>
      <protection/>
    </xf>
    <xf numFmtId="0" fontId="63" fillId="0" borderId="2" xfId="25" applyFont="1" applyBorder="1" applyAlignment="1">
      <alignment horizontal="center"/>
      <protection/>
    </xf>
    <xf numFmtId="0" fontId="16" fillId="0" borderId="0" xfId="25" applyFont="1" applyAlignment="1">
      <alignment horizontal="center"/>
      <protection/>
    </xf>
    <xf numFmtId="0" fontId="52" fillId="0" borderId="0" xfId="25" applyFont="1" applyAlignment="1">
      <alignment horizontal="center"/>
      <protection/>
    </xf>
    <xf numFmtId="0" fontId="55" fillId="0" borderId="0" xfId="25" applyFont="1" applyAlignment="1">
      <alignment horizont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F0407NER" xfId="22"/>
    <cellStyle name="Normal_PAFTT Anexo 28" xfId="23"/>
    <cellStyle name="Normal_QTBA12" xfId="24"/>
    <cellStyle name="Normal_T0002TBA" xfId="25"/>
    <cellStyle name="Normal_TRANSBA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257175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0711T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0705T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711"/>
      <sheetName val="LI-0711"/>
      <sheetName val="LI-0711 (2)"/>
      <sheetName val="LI-0711 (3)"/>
      <sheetName val="LI-0711 (4)"/>
      <sheetName val="LI-0711 (5)"/>
      <sheetName val="LI-0711 (6)"/>
      <sheetName val="TR-0711"/>
      <sheetName val="TR-0711 (2)"/>
      <sheetName val="TR-0711 (3)"/>
      <sheetName val="TR-0711 (4)"/>
      <sheetName val="TR-0711 (5)"/>
      <sheetName val="SA-0711"/>
      <sheetName val="SA-0711 (2)"/>
      <sheetName val="RE-Res. 1_03)"/>
      <sheetName val="transba"/>
      <sheetName val="QITBA"/>
      <sheetName val="VALORES"/>
    </sheetNames>
    <sheetDataSet>
      <sheetData sheetId="0">
        <row r="2">
          <cell r="B2" t="str">
            <v>ANEXO a la Resolución D.T.E.E. N°          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705"/>
      <sheetName val="LI-0705"/>
      <sheetName val="LI-0705 (2)"/>
      <sheetName val="LI-0705 (3)"/>
      <sheetName val="LI-0705 (4)"/>
      <sheetName val="TR-0705"/>
      <sheetName val="TR-0705 (2)"/>
      <sheetName val="TR-0705 (3)"/>
      <sheetName val="TR-0705 (4)"/>
      <sheetName val="SA-0705"/>
      <sheetName val="SA-0705 (2)"/>
      <sheetName val="SA-0705 (3)"/>
      <sheetName val="RE-Res. 1_03)"/>
      <sheetName val="transba"/>
      <sheetName val="QITBA"/>
      <sheetName val="VALORES"/>
    </sheetNames>
    <sheetDataSet>
      <sheetData sheetId="0">
        <row r="13">
          <cell r="B1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</sheetNames>
    <sheetDataSet>
      <sheetData sheetId="0"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DN18" t="str">
            <v>XXXX</v>
          </cell>
          <cell r="DO18" t="str">
            <v>XXXX</v>
          </cell>
          <cell r="DP18" t="str">
            <v>XXXX</v>
          </cell>
          <cell r="DQ18" t="str">
            <v>XXXX</v>
          </cell>
          <cell r="DR18" t="str">
            <v>XXXX</v>
          </cell>
          <cell r="DS18" t="str">
            <v>XXXX</v>
          </cell>
          <cell r="DT18" t="str">
            <v>XXXX</v>
          </cell>
          <cell r="DU18" t="str">
            <v>XXXX</v>
          </cell>
          <cell r="DV18" t="str">
            <v>XXXX</v>
          </cell>
          <cell r="DW18" t="str">
            <v>XXXX</v>
          </cell>
          <cell r="DX18" t="str">
            <v>XXXX</v>
          </cell>
          <cell r="DY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  <cell r="DV20">
            <v>1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109</v>
          </cell>
          <cell r="H22" t="str">
            <v>C</v>
          </cell>
          <cell r="DN22">
            <v>1</v>
          </cell>
          <cell r="DP22">
            <v>1</v>
          </cell>
          <cell r="DX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  <cell r="DN23">
            <v>4</v>
          </cell>
          <cell r="DP23">
            <v>1</v>
          </cell>
          <cell r="DW23">
            <v>2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  <cell r="DU26">
            <v>1</v>
          </cell>
          <cell r="DV26">
            <v>1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DO28">
            <v>1</v>
          </cell>
          <cell r="DQ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DN29" t="str">
            <v>XXXX</v>
          </cell>
          <cell r="DO29" t="str">
            <v>XXXX</v>
          </cell>
          <cell r="DP29" t="str">
            <v>XXXX</v>
          </cell>
          <cell r="DQ29" t="str">
            <v>XXXX</v>
          </cell>
          <cell r="DR29" t="str">
            <v>XXXX</v>
          </cell>
          <cell r="DS29" t="str">
            <v>XXXX</v>
          </cell>
          <cell r="DT29" t="str">
            <v>XXXX</v>
          </cell>
          <cell r="DU29" t="str">
            <v>XXXX</v>
          </cell>
          <cell r="DV29" t="str">
            <v>XXXX</v>
          </cell>
          <cell r="DW29" t="str">
            <v>XXXX</v>
          </cell>
          <cell r="DX29" t="str">
            <v>XXXX</v>
          </cell>
          <cell r="DY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  <cell r="DN31">
            <v>1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DT32">
            <v>1</v>
          </cell>
          <cell r="DU32">
            <v>1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DW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DO34">
            <v>1</v>
          </cell>
          <cell r="DR34">
            <v>1</v>
          </cell>
          <cell r="DV34">
            <v>1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  <cell r="DP35">
            <v>1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87.4</v>
          </cell>
          <cell r="H37" t="str">
            <v>C</v>
          </cell>
          <cell r="DQ37">
            <v>1</v>
          </cell>
          <cell r="DU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DN38" t="str">
            <v>XXXX</v>
          </cell>
          <cell r="DO38" t="str">
            <v>XXXX</v>
          </cell>
          <cell r="DP38" t="str">
            <v>XXXX</v>
          </cell>
          <cell r="DQ38" t="str">
            <v>XXXX</v>
          </cell>
          <cell r="DR38" t="str">
            <v>XXXX</v>
          </cell>
          <cell r="DS38" t="str">
            <v>XXXX</v>
          </cell>
          <cell r="DT38" t="str">
            <v>XXXX</v>
          </cell>
          <cell r="DU38" t="str">
            <v>XXXX</v>
          </cell>
          <cell r="DV38" t="str">
            <v>XXXX</v>
          </cell>
          <cell r="DW38" t="str">
            <v>XXXX</v>
          </cell>
          <cell r="DX38" t="str">
            <v>XXXX</v>
          </cell>
          <cell r="DY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134.8</v>
          </cell>
          <cell r="H39" t="str">
            <v>A</v>
          </cell>
          <cell r="DO39">
            <v>2</v>
          </cell>
          <cell r="DP39">
            <v>1</v>
          </cell>
          <cell r="DU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47</v>
          </cell>
          <cell r="H40" t="str">
            <v>C</v>
          </cell>
          <cell r="DP40">
            <v>1</v>
          </cell>
          <cell r="DR40">
            <v>1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  <cell r="DV41">
            <v>1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  <cell r="DU42">
            <v>1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DQ43">
            <v>1</v>
          </cell>
          <cell r="DX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DN44">
            <v>1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  <cell r="DR45">
            <v>1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  <cell r="DS46">
            <v>1</v>
          </cell>
          <cell r="DU46">
            <v>1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DN47" t="str">
            <v>XXXX</v>
          </cell>
          <cell r="DO47" t="str">
            <v>XXXX</v>
          </cell>
          <cell r="DP47" t="str">
            <v>XXXX</v>
          </cell>
          <cell r="DQ47" t="str">
            <v>XXXX</v>
          </cell>
          <cell r="DR47" t="str">
            <v>XXXX</v>
          </cell>
          <cell r="DS47" t="str">
            <v>XXXX</v>
          </cell>
          <cell r="DT47" t="str">
            <v>XXXX</v>
          </cell>
          <cell r="DU47" t="str">
            <v>XXXX</v>
          </cell>
          <cell r="DV47" t="str">
            <v>XXXX</v>
          </cell>
          <cell r="DW47" t="str">
            <v>XXXX</v>
          </cell>
          <cell r="DX47" t="str">
            <v>XXXX</v>
          </cell>
          <cell r="DY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DO48">
            <v>1</v>
          </cell>
          <cell r="DS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  <cell r="DX49">
            <v>1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41.7</v>
          </cell>
          <cell r="H50" t="str">
            <v>C</v>
          </cell>
          <cell r="DP50">
            <v>1</v>
          </cell>
          <cell r="DU50">
            <v>1</v>
          </cell>
          <cell r="DX50">
            <v>1</v>
          </cell>
          <cell r="DY50">
            <v>1</v>
          </cell>
        </row>
        <row r="51">
          <cell r="C51">
            <v>35</v>
          </cell>
          <cell r="D51">
            <v>2620</v>
          </cell>
          <cell r="E51" t="str">
            <v>LUJAN - MORÓN 1</v>
          </cell>
          <cell r="F51">
            <v>132</v>
          </cell>
          <cell r="G51">
            <v>43</v>
          </cell>
          <cell r="H51" t="str">
            <v>A</v>
          </cell>
        </row>
        <row r="52">
          <cell r="C52">
            <v>36</v>
          </cell>
          <cell r="D52">
            <v>2621</v>
          </cell>
          <cell r="E52" t="str">
            <v>LUJAN - MORÓN 2</v>
          </cell>
          <cell r="F52">
            <v>132</v>
          </cell>
          <cell r="G52">
            <v>43</v>
          </cell>
          <cell r="H52" t="str">
            <v>A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DO53">
            <v>2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49.9</v>
          </cell>
          <cell r="H54" t="str">
            <v>C</v>
          </cell>
          <cell r="DO54">
            <v>1</v>
          </cell>
          <cell r="DQ54">
            <v>1</v>
          </cell>
          <cell r="DV54">
            <v>1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97.5</v>
          </cell>
          <cell r="H57" t="str">
            <v>A</v>
          </cell>
          <cell r="DO57">
            <v>2</v>
          </cell>
          <cell r="DP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DO58">
            <v>1</v>
          </cell>
          <cell r="DW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DO59">
            <v>1</v>
          </cell>
          <cell r="DT59">
            <v>1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DN61" t="str">
            <v>XXXX</v>
          </cell>
          <cell r="DO61" t="str">
            <v>XXXX</v>
          </cell>
          <cell r="DP61" t="str">
            <v>XXXX</v>
          </cell>
          <cell r="DQ61" t="str">
            <v>XXXX</v>
          </cell>
          <cell r="DR61" t="str">
            <v>XXXX</v>
          </cell>
          <cell r="DS61" t="str">
            <v>XXXX</v>
          </cell>
          <cell r="DT61" t="str">
            <v>XXXX</v>
          </cell>
          <cell r="DU61" t="str">
            <v>XXXX</v>
          </cell>
          <cell r="DV61" t="str">
            <v>XXXX</v>
          </cell>
          <cell r="DW61" t="str">
            <v>XXXX</v>
          </cell>
          <cell r="DX61" t="str">
            <v>XXXX</v>
          </cell>
          <cell r="DY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DU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DN64" t="str">
            <v>XXXX</v>
          </cell>
          <cell r="DO64" t="str">
            <v>XXXX</v>
          </cell>
          <cell r="DP64" t="str">
            <v>XXXX</v>
          </cell>
          <cell r="DQ64" t="str">
            <v>XXXX</v>
          </cell>
          <cell r="DR64" t="str">
            <v>XXXX</v>
          </cell>
          <cell r="DS64" t="str">
            <v>XXXX</v>
          </cell>
          <cell r="DT64" t="str">
            <v>XXXX</v>
          </cell>
          <cell r="DU64" t="str">
            <v>XXXX</v>
          </cell>
          <cell r="DV64" t="str">
            <v>XXXX</v>
          </cell>
          <cell r="DW64" t="str">
            <v>XXXX</v>
          </cell>
          <cell r="DX64" t="str">
            <v>XXXX</v>
          </cell>
          <cell r="DY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120.6</v>
          </cell>
          <cell r="H65" t="str">
            <v>C</v>
          </cell>
          <cell r="DN65">
            <v>1</v>
          </cell>
          <cell r="DR65">
            <v>1</v>
          </cell>
          <cell r="DS65">
            <v>1</v>
          </cell>
          <cell r="DU65">
            <v>1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  <cell r="DP67">
            <v>1</v>
          </cell>
          <cell r="DU67">
            <v>1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31.2</v>
          </cell>
          <cell r="H68" t="str">
            <v>C</v>
          </cell>
          <cell r="DX68">
            <v>1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  <cell r="DS70">
            <v>1</v>
          </cell>
          <cell r="DU70">
            <v>1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  <cell r="DO71">
            <v>1</v>
          </cell>
          <cell r="DR71">
            <v>1</v>
          </cell>
          <cell r="DS71">
            <v>1</v>
          </cell>
          <cell r="DX71">
            <v>1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  <cell r="DN72">
            <v>1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  <cell r="DO73">
            <v>1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  <cell r="DO75">
            <v>1</v>
          </cell>
          <cell r="DQ75">
            <v>1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16.3</v>
          </cell>
          <cell r="H77" t="str">
            <v>C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13</v>
          </cell>
          <cell r="H80" t="str">
            <v>C</v>
          </cell>
          <cell r="DS80">
            <v>1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DY81">
            <v>1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  <cell r="DR83">
            <v>1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DN84" t="str">
            <v>XXXX</v>
          </cell>
          <cell r="DO84" t="str">
            <v>XXXX</v>
          </cell>
          <cell r="DP84" t="str">
            <v>XXXX</v>
          </cell>
          <cell r="DQ84" t="str">
            <v>XXXX</v>
          </cell>
          <cell r="DR84" t="str">
            <v>XXXX</v>
          </cell>
          <cell r="DS84" t="str">
            <v>XXXX</v>
          </cell>
          <cell r="DT84" t="str">
            <v>XXXX</v>
          </cell>
          <cell r="DU84" t="str">
            <v>XXXX</v>
          </cell>
          <cell r="DV84" t="str">
            <v>XXXX</v>
          </cell>
          <cell r="DW84" t="str">
            <v>XXXX</v>
          </cell>
          <cell r="DX84" t="str">
            <v>XXXX</v>
          </cell>
          <cell r="DY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24.4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DN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  <cell r="DN88">
            <v>1</v>
          </cell>
          <cell r="DS88">
            <v>2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DN89" t="str">
            <v>XXXX</v>
          </cell>
          <cell r="DO89" t="str">
            <v>XXXX</v>
          </cell>
          <cell r="DP89" t="str">
            <v>XXXX</v>
          </cell>
          <cell r="DQ89" t="str">
            <v>XXXX</v>
          </cell>
          <cell r="DR89" t="str">
            <v>XXXX</v>
          </cell>
          <cell r="DS89" t="str">
            <v>XXXX</v>
          </cell>
          <cell r="DT89" t="str">
            <v>XXXX</v>
          </cell>
          <cell r="DU89" t="str">
            <v>XXXX</v>
          </cell>
          <cell r="DV89" t="str">
            <v>XXXX</v>
          </cell>
          <cell r="DW89" t="str">
            <v>XXXX</v>
          </cell>
          <cell r="DX89" t="str">
            <v>XXXX</v>
          </cell>
          <cell r="DY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  <cell r="DU91">
            <v>1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DN92" t="str">
            <v>XXXX</v>
          </cell>
          <cell r="DO92" t="str">
            <v>XXXX</v>
          </cell>
          <cell r="DP92" t="str">
            <v>XXXX</v>
          </cell>
          <cell r="DQ92" t="str">
            <v>XXXX</v>
          </cell>
          <cell r="DR92" t="str">
            <v>XXXX</v>
          </cell>
          <cell r="DS92" t="str">
            <v>XXXX</v>
          </cell>
          <cell r="DT92" t="str">
            <v>XXXX</v>
          </cell>
          <cell r="DU92" t="str">
            <v>XXXX</v>
          </cell>
          <cell r="DV92" t="str">
            <v>XXXX</v>
          </cell>
          <cell r="DW92" t="str">
            <v>XXXX</v>
          </cell>
          <cell r="DX92" t="str">
            <v>XXXX</v>
          </cell>
          <cell r="DY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  <cell r="DQ93">
            <v>1</v>
          </cell>
          <cell r="DS93">
            <v>1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</v>
          </cell>
          <cell r="H94" t="str">
            <v>C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  <cell r="DO95">
            <v>1</v>
          </cell>
          <cell r="DU95">
            <v>1</v>
          </cell>
          <cell r="DY95">
            <v>1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DQ96">
            <v>1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  <cell r="DN97">
            <v>1</v>
          </cell>
          <cell r="DR97">
            <v>1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DU99">
            <v>1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  <cell r="DU103">
            <v>1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  <cell r="DO104">
            <v>1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  <cell r="DN105">
            <v>1</v>
          </cell>
          <cell r="DO105">
            <v>1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DX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DT107">
            <v>1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DO108">
            <v>1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54</v>
          </cell>
          <cell r="H109" t="str">
            <v>C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DN110" t="str">
            <v>XXXX</v>
          </cell>
          <cell r="DO110" t="str">
            <v>XXXX</v>
          </cell>
          <cell r="DP110" t="str">
            <v>XXXX</v>
          </cell>
          <cell r="DQ110" t="str">
            <v>XXXX</v>
          </cell>
          <cell r="DR110" t="str">
            <v>XXXX</v>
          </cell>
          <cell r="DS110" t="str">
            <v>XXXX</v>
          </cell>
          <cell r="DT110" t="str">
            <v>XXXX</v>
          </cell>
          <cell r="DU110" t="str">
            <v>XXXX</v>
          </cell>
          <cell r="DV110" t="str">
            <v>XXXX</v>
          </cell>
          <cell r="DW110" t="str">
            <v>XXXX</v>
          </cell>
          <cell r="DX110" t="str">
            <v>XXXX</v>
          </cell>
          <cell r="DY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DS111">
            <v>1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DS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DP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MINETTI - ZARATE</v>
          </cell>
          <cell r="F117">
            <v>132</v>
          </cell>
          <cell r="G117">
            <v>7</v>
          </cell>
          <cell r="H117" t="str">
            <v>C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  <cell r="DW121">
            <v>2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  <cell r="DO125">
            <v>1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</row>
        <row r="127">
          <cell r="C127">
            <v>111</v>
          </cell>
          <cell r="D127">
            <v>3715</v>
          </cell>
          <cell r="E127" t="str">
            <v>SALTO - BA CHACABUCO</v>
          </cell>
          <cell r="F127">
            <v>132</v>
          </cell>
          <cell r="G127">
            <v>60.1</v>
          </cell>
          <cell r="H127" t="str">
            <v>C</v>
          </cell>
          <cell r="DW127">
            <v>1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  <cell r="DN128">
            <v>1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  <cell r="DN129">
            <v>1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  <cell r="DO130">
            <v>1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  <cell r="DR131">
            <v>1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  <cell r="DU132">
            <v>1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89.1</v>
          </cell>
          <cell r="H133" t="str">
            <v>C</v>
          </cell>
          <cell r="DU133">
            <v>1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73.7</v>
          </cell>
          <cell r="H134" t="str">
            <v>C</v>
          </cell>
          <cell r="DN134">
            <v>1</v>
          </cell>
          <cell r="DP134">
            <v>1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  <cell r="DP139">
            <v>1</v>
          </cell>
          <cell r="DR139">
            <v>1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9">
          <cell r="DN149">
            <v>2.03</v>
          </cell>
          <cell r="DO149">
            <v>1.93</v>
          </cell>
          <cell r="DP149">
            <v>2.06</v>
          </cell>
          <cell r="DQ149">
            <v>2.18</v>
          </cell>
          <cell r="DR149">
            <v>2.23</v>
          </cell>
          <cell r="DS149">
            <v>2.16</v>
          </cell>
          <cell r="DT149">
            <v>2.01</v>
          </cell>
          <cell r="DU149">
            <v>2.13</v>
          </cell>
          <cell r="DV149">
            <v>2.08</v>
          </cell>
          <cell r="DW149">
            <v>2.23</v>
          </cell>
          <cell r="DX149">
            <v>2.11</v>
          </cell>
          <cell r="DY149">
            <v>2.1</v>
          </cell>
          <cell r="DZ149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3"/>
  <sheetViews>
    <sheetView tabSelected="1" zoomScale="75" zoomScaleNormal="75" workbookViewId="0" topLeftCell="A1">
      <selection activeCell="E10" sqref="E10"/>
    </sheetView>
  </sheetViews>
  <sheetFormatPr defaultColWidth="11.421875" defaultRowHeight="12.75"/>
  <cols>
    <col min="1" max="1" width="25.7109375" style="363" customWidth="1"/>
    <col min="2" max="2" width="7.7109375" style="363" customWidth="1"/>
    <col min="3" max="3" width="10.8515625" style="363" customWidth="1"/>
    <col min="4" max="4" width="6.7109375" style="363" customWidth="1"/>
    <col min="5" max="5" width="17.8515625" style="363" customWidth="1"/>
    <col min="6" max="6" width="16.7109375" style="363" customWidth="1"/>
    <col min="7" max="7" width="20.421875" style="363" bestFit="1" customWidth="1"/>
    <col min="8" max="8" width="6.28125" style="363" customWidth="1"/>
    <col min="9" max="9" width="19.8515625" style="363" customWidth="1"/>
    <col min="10" max="10" width="14.28125" style="363" customWidth="1"/>
    <col min="11" max="11" width="15.7109375" style="363" customWidth="1"/>
    <col min="12" max="16384" width="11.421875" style="363" customWidth="1"/>
  </cols>
  <sheetData>
    <row r="1" spans="2:11" s="358" customFormat="1" ht="26.25">
      <c r="B1" s="359"/>
      <c r="K1" s="360"/>
    </row>
    <row r="2" spans="2:10" s="358" customFormat="1" ht="26.25">
      <c r="B2" s="359" t="s">
        <v>851</v>
      </c>
      <c r="C2" s="361"/>
      <c r="D2" s="362"/>
      <c r="E2" s="362"/>
      <c r="F2" s="362"/>
      <c r="G2" s="362"/>
      <c r="H2" s="362"/>
      <c r="I2" s="362"/>
      <c r="J2" s="362"/>
    </row>
    <row r="3" spans="3:10" ht="12.75">
      <c r="C3" s="364"/>
      <c r="D3" s="365"/>
      <c r="E3" s="365"/>
      <c r="F3" s="365"/>
      <c r="G3" s="365"/>
      <c r="H3" s="365"/>
      <c r="I3" s="365"/>
      <c r="J3" s="365"/>
    </row>
    <row r="4" spans="1:11" s="368" customFormat="1" ht="11.25">
      <c r="A4" s="366" t="s">
        <v>451</v>
      </c>
      <c r="B4" s="367"/>
      <c r="D4" s="369"/>
      <c r="E4" s="369"/>
      <c r="F4" s="369"/>
      <c r="G4" s="369"/>
      <c r="H4" s="369"/>
      <c r="I4" s="369"/>
      <c r="J4" s="369"/>
      <c r="K4" s="369"/>
    </row>
    <row r="5" spans="1:11" s="368" customFormat="1" ht="11.25">
      <c r="A5" s="366" t="s">
        <v>452</v>
      </c>
      <c r="B5" s="367"/>
      <c r="D5" s="369"/>
      <c r="E5" s="369"/>
      <c r="F5" s="369"/>
      <c r="G5" s="369"/>
      <c r="H5" s="369"/>
      <c r="I5" s="369"/>
      <c r="J5" s="369"/>
      <c r="K5" s="369"/>
    </row>
    <row r="6" spans="2:11" s="358" customFormat="1" ht="11.25" customHeight="1">
      <c r="B6" s="370"/>
      <c r="D6" s="371"/>
      <c r="E6" s="371"/>
      <c r="F6" s="371"/>
      <c r="G6" s="371"/>
      <c r="H6" s="371"/>
      <c r="I6" s="371"/>
      <c r="J6" s="371"/>
      <c r="K6" s="371"/>
    </row>
    <row r="7" spans="2:11" s="372" customFormat="1" ht="21">
      <c r="B7" s="373" t="s">
        <v>524</v>
      </c>
      <c r="C7" s="374"/>
      <c r="D7" s="375"/>
      <c r="E7" s="375"/>
      <c r="F7" s="375"/>
      <c r="G7" s="376"/>
      <c r="H7" s="376"/>
      <c r="I7" s="376"/>
      <c r="J7" s="376"/>
      <c r="K7" s="377"/>
    </row>
    <row r="8" spans="9:11" ht="12.75">
      <c r="I8" s="378"/>
      <c r="J8" s="378"/>
      <c r="K8" s="378"/>
    </row>
    <row r="9" spans="2:11" s="372" customFormat="1" ht="21">
      <c r="B9" s="373" t="s">
        <v>349</v>
      </c>
      <c r="C9" s="374"/>
      <c r="D9" s="375"/>
      <c r="E9" s="375"/>
      <c r="F9" s="375"/>
      <c r="G9" s="375"/>
      <c r="H9" s="375"/>
      <c r="I9" s="376"/>
      <c r="J9" s="376"/>
      <c r="K9" s="377"/>
    </row>
    <row r="10" spans="4:11" ht="12.75">
      <c r="D10" s="379"/>
      <c r="E10" s="379"/>
      <c r="F10" s="379"/>
      <c r="I10" s="378"/>
      <c r="J10" s="378"/>
      <c r="K10" s="378"/>
    </row>
    <row r="11" spans="2:11" s="372" customFormat="1" ht="20.25">
      <c r="B11" s="373" t="s">
        <v>831</v>
      </c>
      <c r="C11" s="380"/>
      <c r="D11" s="380"/>
      <c r="E11" s="380"/>
      <c r="F11" s="380"/>
      <c r="G11" s="375"/>
      <c r="H11" s="375"/>
      <c r="I11" s="376"/>
      <c r="J11" s="376"/>
      <c r="K11" s="377"/>
    </row>
    <row r="12" spans="4:11" s="381" customFormat="1" ht="16.5" thickBot="1">
      <c r="D12" s="382"/>
      <c r="E12" s="382"/>
      <c r="F12" s="382"/>
      <c r="I12" s="383"/>
      <c r="J12" s="383"/>
      <c r="K12" s="383"/>
    </row>
    <row r="13" spans="2:11" s="381" customFormat="1" ht="16.5" thickTop="1">
      <c r="B13" s="384">
        <v>1</v>
      </c>
      <c r="C13" s="385" t="b">
        <v>0</v>
      </c>
      <c r="D13" s="386"/>
      <c r="E13" s="386"/>
      <c r="F13" s="386"/>
      <c r="G13" s="386"/>
      <c r="H13" s="386"/>
      <c r="I13" s="386"/>
      <c r="J13" s="387"/>
      <c r="K13" s="383"/>
    </row>
    <row r="14" spans="2:11" s="388" customFormat="1" ht="19.5">
      <c r="B14" s="389" t="s">
        <v>312</v>
      </c>
      <c r="C14" s="390"/>
      <c r="D14" s="391"/>
      <c r="E14" s="392"/>
      <c r="F14" s="392"/>
      <c r="G14" s="392"/>
      <c r="H14" s="392"/>
      <c r="I14" s="393"/>
      <c r="J14" s="394"/>
      <c r="K14" s="395"/>
    </row>
    <row r="15" spans="2:11" s="388" customFormat="1" ht="19.5" hidden="1">
      <c r="B15" s="396"/>
      <c r="C15" s="397"/>
      <c r="D15" s="397"/>
      <c r="E15" s="395"/>
      <c r="F15" s="395"/>
      <c r="G15" s="398"/>
      <c r="H15" s="398"/>
      <c r="I15" s="395"/>
      <c r="J15" s="399"/>
      <c r="K15" s="395"/>
    </row>
    <row r="16" spans="2:11" s="388" customFormat="1" ht="19.5" hidden="1">
      <c r="B16" s="389" t="s">
        <v>525</v>
      </c>
      <c r="C16" s="400"/>
      <c r="D16" s="400"/>
      <c r="E16" s="393"/>
      <c r="F16" s="392"/>
      <c r="G16" s="392"/>
      <c r="H16" s="393"/>
      <c r="I16" s="401"/>
      <c r="J16" s="394"/>
      <c r="K16" s="395"/>
    </row>
    <row r="17" spans="2:11" s="388" customFormat="1" ht="19.5">
      <c r="B17" s="396"/>
      <c r="C17" s="397"/>
      <c r="D17" s="397"/>
      <c r="E17" s="395"/>
      <c r="F17" s="398"/>
      <c r="G17" s="398"/>
      <c r="H17" s="395"/>
      <c r="I17" s="364"/>
      <c r="J17" s="399"/>
      <c r="K17" s="395"/>
    </row>
    <row r="18" spans="2:11" s="388" customFormat="1" ht="19.5">
      <c r="B18" s="396"/>
      <c r="C18" s="402" t="s">
        <v>526</v>
      </c>
      <c r="D18" s="403" t="s">
        <v>350</v>
      </c>
      <c r="E18" s="395"/>
      <c r="F18" s="395"/>
      <c r="G18" s="398"/>
      <c r="I18" s="427">
        <f>ROUND('LI-0712 (5)'!AA42,2)</f>
        <v>89204.01</v>
      </c>
      <c r="J18" s="399"/>
      <c r="K18" s="395"/>
    </row>
    <row r="19" spans="2:11" ht="18.75">
      <c r="B19" s="405"/>
      <c r="C19" s="406"/>
      <c r="D19" s="407"/>
      <c r="E19" s="378"/>
      <c r="F19" s="378"/>
      <c r="G19" s="408"/>
      <c r="H19" s="408"/>
      <c r="I19" s="427"/>
      <c r="J19" s="409"/>
      <c r="K19" s="378"/>
    </row>
    <row r="20" spans="2:11" s="388" customFormat="1" ht="19.5">
      <c r="B20" s="396"/>
      <c r="C20" s="402" t="s">
        <v>527</v>
      </c>
      <c r="D20" s="403" t="s">
        <v>528</v>
      </c>
      <c r="E20" s="395"/>
      <c r="F20" s="395"/>
      <c r="G20" s="398"/>
      <c r="H20" s="398"/>
      <c r="I20" s="427"/>
      <c r="J20" s="399"/>
      <c r="K20" s="395"/>
    </row>
    <row r="21" spans="2:11" ht="18.75">
      <c r="B21" s="405"/>
      <c r="C21" s="406"/>
      <c r="D21" s="406"/>
      <c r="E21" s="378"/>
      <c r="F21" s="378"/>
      <c r="G21" s="408"/>
      <c r="H21" s="408"/>
      <c r="I21" s="427"/>
      <c r="J21" s="409"/>
      <c r="K21" s="378"/>
    </row>
    <row r="22" spans="2:11" s="388" customFormat="1" ht="19.5">
      <c r="B22" s="396"/>
      <c r="C22" s="402"/>
      <c r="D22" s="402" t="s">
        <v>529</v>
      </c>
      <c r="E22" s="410" t="s">
        <v>530</v>
      </c>
      <c r="F22" s="410"/>
      <c r="G22" s="398"/>
      <c r="I22" s="427">
        <f>'TR-0712 (5)'!AA42</f>
        <v>8995.57</v>
      </c>
      <c r="J22" s="399"/>
      <c r="K22" s="395"/>
    </row>
    <row r="23" spans="2:11" ht="18.75">
      <c r="B23" s="405"/>
      <c r="C23" s="406"/>
      <c r="D23" s="406"/>
      <c r="E23" s="378"/>
      <c r="F23" s="378"/>
      <c r="G23" s="408"/>
      <c r="H23" s="408"/>
      <c r="I23" s="427"/>
      <c r="J23" s="409"/>
      <c r="K23" s="378"/>
    </row>
    <row r="24" spans="2:11" s="388" customFormat="1" ht="19.5">
      <c r="B24" s="396"/>
      <c r="C24" s="402"/>
      <c r="D24" s="402" t="s">
        <v>531</v>
      </c>
      <c r="E24" s="410" t="s">
        <v>532</v>
      </c>
      <c r="F24" s="410"/>
      <c r="G24" s="398"/>
      <c r="H24" s="398"/>
      <c r="I24" s="427">
        <f>ROUND('SA-0712 (2)'!T42,2)</f>
        <v>2652.06</v>
      </c>
      <c r="J24" s="399"/>
      <c r="K24" s="395"/>
    </row>
    <row r="25" spans="2:11" s="388" customFormat="1" ht="19.5">
      <c r="B25" s="396"/>
      <c r="C25" s="397"/>
      <c r="D25" s="397"/>
      <c r="E25" s="410"/>
      <c r="F25" s="410"/>
      <c r="G25" s="398"/>
      <c r="H25" s="398"/>
      <c r="I25" s="404"/>
      <c r="J25" s="399"/>
      <c r="K25" s="395"/>
    </row>
    <row r="26" spans="2:11" s="388" customFormat="1" ht="19.5">
      <c r="B26" s="396"/>
      <c r="C26" s="402" t="s">
        <v>849</v>
      </c>
      <c r="D26" s="403" t="s">
        <v>850</v>
      </c>
      <c r="E26" s="410"/>
      <c r="F26" s="410"/>
      <c r="G26" s="398"/>
      <c r="H26" s="398"/>
      <c r="I26" s="404"/>
      <c r="J26" s="399"/>
      <c r="K26" s="395"/>
    </row>
    <row r="27" spans="2:11" s="388" customFormat="1" ht="19.5">
      <c r="B27" s="396"/>
      <c r="C27" s="397"/>
      <c r="D27" s="397"/>
      <c r="E27" s="410"/>
      <c r="F27" s="410"/>
      <c r="G27" s="398"/>
      <c r="H27" s="398"/>
      <c r="I27" s="404"/>
      <c r="J27" s="399"/>
      <c r="K27" s="395"/>
    </row>
    <row r="28" spans="2:11" s="388" customFormat="1" ht="21">
      <c r="B28" s="396"/>
      <c r="D28" s="551" t="s">
        <v>846</v>
      </c>
      <c r="E28" s="552" t="s">
        <v>848</v>
      </c>
      <c r="F28" s="395"/>
      <c r="G28" s="398"/>
      <c r="H28" s="398"/>
      <c r="I28" s="404">
        <f>'RE-Res. 1_03)'!AB27</f>
        <v>47.41</v>
      </c>
      <c r="J28" s="399"/>
      <c r="K28" s="395"/>
    </row>
    <row r="29" spans="2:11" s="388" customFormat="1" ht="20.25" thickBot="1">
      <c r="B29" s="396"/>
      <c r="C29" s="397"/>
      <c r="D29" s="397"/>
      <c r="E29" s="395"/>
      <c r="F29" s="395"/>
      <c r="G29" s="398"/>
      <c r="H29" s="398"/>
      <c r="I29" s="395"/>
      <c r="J29" s="399"/>
      <c r="K29" s="395"/>
    </row>
    <row r="30" spans="2:11" s="388" customFormat="1" ht="20.25" thickBot="1" thickTop="1">
      <c r="B30" s="396"/>
      <c r="C30" s="402"/>
      <c r="D30" s="402"/>
      <c r="E30" s="364"/>
      <c r="F30" s="411" t="s">
        <v>533</v>
      </c>
      <c r="G30" s="412">
        <f>SUM(I17:I28)</f>
        <v>100899.04999999999</v>
      </c>
      <c r="H30" s="364"/>
      <c r="J30" s="399"/>
      <c r="K30" s="395"/>
    </row>
    <row r="31" spans="2:11" s="388" customFormat="1" ht="9" customHeight="1" thickTop="1">
      <c r="B31" s="396"/>
      <c r="C31" s="402"/>
      <c r="D31" s="402"/>
      <c r="E31" s="364"/>
      <c r="F31" s="413"/>
      <c r="G31" s="414"/>
      <c r="H31" s="364"/>
      <c r="J31" s="399"/>
      <c r="K31" s="395"/>
    </row>
    <row r="32" spans="2:11" s="388" customFormat="1" ht="18.75">
      <c r="B32" s="396"/>
      <c r="C32" s="415" t="s">
        <v>334</v>
      </c>
      <c r="D32" s="402"/>
      <c r="E32" s="364"/>
      <c r="F32" s="413"/>
      <c r="G32" s="414"/>
      <c r="H32" s="364"/>
      <c r="J32" s="399"/>
      <c r="K32" s="395"/>
    </row>
    <row r="33" spans="2:11" s="381" customFormat="1" ht="9" customHeight="1" thickBot="1">
      <c r="B33" s="416"/>
      <c r="C33" s="417"/>
      <c r="D33" s="417"/>
      <c r="E33" s="417"/>
      <c r="F33" s="417"/>
      <c r="G33" s="417"/>
      <c r="H33" s="417"/>
      <c r="I33" s="417"/>
      <c r="J33" s="418"/>
      <c r="K33" s="383"/>
    </row>
    <row r="34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9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C45"/>
  <sheetViews>
    <sheetView zoomScale="75" zoomScaleNormal="75" workbookViewId="0" topLeftCell="C17">
      <selection activeCell="G26" sqref="G2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'tot-0712'!B2</f>
        <v>ANEXO I al Memorándum D.T.E.E. N°  384  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451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452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453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480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481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'tot-0712'!B14</f>
        <v>Desde el 01 al 31 de diciembre de 2007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482</v>
      </c>
      <c r="E16" s="177"/>
      <c r="F16" s="178"/>
      <c r="G16" s="328">
        <v>0.244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483</v>
      </c>
      <c r="E17" s="180"/>
      <c r="F17" s="180"/>
      <c r="G17" s="181">
        <f>60*'tot-0712'!B13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461</v>
      </c>
      <c r="D19" s="189" t="s">
        <v>484</v>
      </c>
      <c r="E19" s="190" t="s">
        <v>485</v>
      </c>
      <c r="F19" s="191" t="s">
        <v>486</v>
      </c>
      <c r="G19" s="192" t="s">
        <v>462</v>
      </c>
      <c r="H19" s="193" t="s">
        <v>464</v>
      </c>
      <c r="I19" s="190" t="s">
        <v>465</v>
      </c>
      <c r="J19" s="190" t="s">
        <v>466</v>
      </c>
      <c r="K19" s="189" t="s">
        <v>487</v>
      </c>
      <c r="L19" s="189" t="s">
        <v>488</v>
      </c>
      <c r="M19" s="50" t="s">
        <v>503</v>
      </c>
      <c r="N19" s="190" t="s">
        <v>489</v>
      </c>
      <c r="O19" s="189" t="s">
        <v>469</v>
      </c>
      <c r="P19" s="190" t="s">
        <v>490</v>
      </c>
      <c r="Q19" s="194" t="s">
        <v>491</v>
      </c>
      <c r="R19" s="195" t="s">
        <v>471</v>
      </c>
      <c r="S19" s="196" t="s">
        <v>472</v>
      </c>
      <c r="T19" s="197" t="s">
        <v>492</v>
      </c>
      <c r="U19" s="198"/>
      <c r="V19" s="199" t="s">
        <v>493</v>
      </c>
      <c r="W19" s="200"/>
      <c r="X19" s="201" t="s">
        <v>475</v>
      </c>
      <c r="Y19" s="202" t="s">
        <v>476</v>
      </c>
      <c r="Z19" s="192" t="s">
        <v>494</v>
      </c>
      <c r="AA19" s="192" t="s">
        <v>478</v>
      </c>
      <c r="AB19" s="203"/>
    </row>
    <row r="20" spans="2:28" s="1" customFormat="1" ht="16.5" customHeight="1" thickTop="1">
      <c r="B20" s="163"/>
      <c r="C20" s="204"/>
      <c r="D20" s="205" t="s">
        <v>300</v>
      </c>
      <c r="E20" s="206"/>
      <c r="F20" s="206"/>
      <c r="G20" s="206"/>
      <c r="H20" s="207"/>
      <c r="I20" s="419"/>
      <c r="J20" s="420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'TR-0712 (3)'!AA45</f>
        <v>7822.66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1"/>
      <c r="J21" s="422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156</v>
      </c>
      <c r="D22" s="79" t="s">
        <v>424</v>
      </c>
      <c r="E22" s="81" t="s">
        <v>392</v>
      </c>
      <c r="F22" s="230">
        <v>30</v>
      </c>
      <c r="G22" s="231" t="s">
        <v>391</v>
      </c>
      <c r="H22" s="232">
        <f aca="true" t="shared" si="0" ref="H22:H40">F22*$G$16</f>
        <v>7.32</v>
      </c>
      <c r="I22" s="421" t="s">
        <v>173</v>
      </c>
      <c r="J22" s="421" t="s">
        <v>174</v>
      </c>
      <c r="K22" s="233">
        <f aca="true" t="shared" si="1" ref="K22:K40">IF(D22="","",(J22-I22)*24)</f>
        <v>0.09999999997671694</v>
      </c>
      <c r="L22" s="234">
        <f aca="true" t="shared" si="2" ref="L22:L40">IF(D22="","",ROUND((J22-I22)*24*60,0))</f>
        <v>6</v>
      </c>
      <c r="M22" s="235" t="s">
        <v>537</v>
      </c>
      <c r="N22" s="235" t="s">
        <v>297</v>
      </c>
      <c r="O22" s="236"/>
      <c r="P22" s="235" t="s">
        <v>536</v>
      </c>
      <c r="Q22" s="108">
        <f aca="true" t="shared" si="3" ref="Q22:Q40">$G$17*IF(OR(M22="P",M22="RP"),0.1,1)*IF(P22="SI",1,0.1)</f>
        <v>0.6000000000000001</v>
      </c>
      <c r="R22" s="237">
        <f aca="true" t="shared" si="4" ref="R22:R40">IF(M22="P",H22*Q22*ROUND(L22/60,2),"--")</f>
        <v>0.43920000000000015</v>
      </c>
      <c r="S22" s="238" t="str">
        <f aca="true" t="shared" si="5" ref="S22:S40">IF(M22="RP",H22*Q22*ROUND(L22/60,2)*O22/100,"--")</f>
        <v>--</v>
      </c>
      <c r="T22" s="239" t="str">
        <f aca="true" t="shared" si="6" ref="T22:T40">IF(AND(M22="F",N22="NO"),H22*Q22,"--")</f>
        <v>--</v>
      </c>
      <c r="U22" s="240" t="str">
        <f aca="true" t="shared" si="7" ref="U22:U40">IF(M22="F",H22*Q22*ROUND(L22/60,2),"--")</f>
        <v>--</v>
      </c>
      <c r="V22" s="241" t="str">
        <f aca="true" t="shared" si="8" ref="V22:V40">IF(AND(M22="R",N22="NO"),H22*Q22*O22/100,"--")</f>
        <v>--</v>
      </c>
      <c r="W22" s="242" t="str">
        <f aca="true" t="shared" si="9" ref="W22:W40">IF(M22="R",H22*Q22*ROUND(L22/60,2)*O22/100,"--")</f>
        <v>--</v>
      </c>
      <c r="X22" s="243" t="str">
        <f aca="true" t="shared" si="10" ref="X22:X40">IF(M22="RF",H22*Q22*ROUND(L22/60,2),"--")</f>
        <v>--</v>
      </c>
      <c r="Y22" s="244" t="str">
        <f aca="true" t="shared" si="11" ref="Y22:Y40">IF(M22="RR",H22*Q22*ROUND(L22/60,2)*O22/100,"--")</f>
        <v>--</v>
      </c>
      <c r="Z22" s="235" t="s">
        <v>535</v>
      </c>
      <c r="AA22" s="245">
        <f aca="true" t="shared" si="12" ref="AA22:AA40">IF(D22="","",SUM(R22:Y22)*IF(Z22="SI",1,2))</f>
        <v>0.43920000000000015</v>
      </c>
      <c r="AB22" s="246"/>
      <c r="AC22" s="1">
        <v>188772</v>
      </c>
    </row>
    <row r="23" spans="2:29" s="1" customFormat="1" ht="16.5" customHeight="1">
      <c r="B23" s="163"/>
      <c r="C23" s="217">
        <v>157</v>
      </c>
      <c r="D23" s="79" t="s">
        <v>424</v>
      </c>
      <c r="E23" s="81" t="s">
        <v>390</v>
      </c>
      <c r="F23" s="230">
        <v>15</v>
      </c>
      <c r="G23" s="231" t="s">
        <v>391</v>
      </c>
      <c r="H23" s="232">
        <f t="shared" si="0"/>
        <v>3.66</v>
      </c>
      <c r="I23" s="421" t="s">
        <v>174</v>
      </c>
      <c r="J23" s="421" t="s">
        <v>175</v>
      </c>
      <c r="K23" s="233">
        <f t="shared" si="1"/>
        <v>0.06666666670935228</v>
      </c>
      <c r="L23" s="234">
        <f t="shared" si="2"/>
        <v>4</v>
      </c>
      <c r="M23" s="235" t="s">
        <v>537</v>
      </c>
      <c r="N23" s="235" t="s">
        <v>297</v>
      </c>
      <c r="O23" s="236"/>
      <c r="P23" s="235" t="s">
        <v>536</v>
      </c>
      <c r="Q23" s="108">
        <f t="shared" si="3"/>
        <v>0.6000000000000001</v>
      </c>
      <c r="R23" s="237">
        <f t="shared" si="4"/>
        <v>0.15372000000000005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535</v>
      </c>
      <c r="AA23" s="245">
        <f t="shared" si="12"/>
        <v>0.15372000000000005</v>
      </c>
      <c r="AB23" s="246"/>
      <c r="AC23" s="1">
        <v>188773</v>
      </c>
    </row>
    <row r="24" spans="2:29" s="1" customFormat="1" ht="16.5" customHeight="1">
      <c r="B24" s="163"/>
      <c r="C24" s="217">
        <v>158</v>
      </c>
      <c r="D24" s="79" t="s">
        <v>424</v>
      </c>
      <c r="E24" s="81" t="s">
        <v>392</v>
      </c>
      <c r="F24" s="230">
        <v>30</v>
      </c>
      <c r="G24" s="231" t="s">
        <v>391</v>
      </c>
      <c r="H24" s="232">
        <f t="shared" si="0"/>
        <v>7.32</v>
      </c>
      <c r="I24" s="421" t="s">
        <v>160</v>
      </c>
      <c r="J24" s="421" t="s">
        <v>176</v>
      </c>
      <c r="K24" s="233">
        <f t="shared" si="1"/>
        <v>0.06666666670935228</v>
      </c>
      <c r="L24" s="234">
        <f t="shared" si="2"/>
        <v>4</v>
      </c>
      <c r="M24" s="235" t="s">
        <v>537</v>
      </c>
      <c r="N24" s="235" t="s">
        <v>297</v>
      </c>
      <c r="O24" s="236"/>
      <c r="P24" s="235" t="s">
        <v>536</v>
      </c>
      <c r="Q24" s="108">
        <f t="shared" si="3"/>
        <v>0.6000000000000001</v>
      </c>
      <c r="R24" s="237">
        <f t="shared" si="4"/>
        <v>0.3074400000000001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535</v>
      </c>
      <c r="AA24" s="245">
        <f t="shared" si="12"/>
        <v>0.3074400000000001</v>
      </c>
      <c r="AB24" s="164"/>
      <c r="AC24" s="1">
        <v>188774</v>
      </c>
    </row>
    <row r="25" spans="2:29" s="1" customFormat="1" ht="16.5" customHeight="1">
      <c r="B25" s="163"/>
      <c r="C25" s="217">
        <v>159</v>
      </c>
      <c r="D25" s="79" t="s">
        <v>424</v>
      </c>
      <c r="E25" s="81" t="s">
        <v>390</v>
      </c>
      <c r="F25" s="230">
        <v>15</v>
      </c>
      <c r="G25" s="231" t="s">
        <v>391</v>
      </c>
      <c r="H25" s="232">
        <f t="shared" si="0"/>
        <v>3.66</v>
      </c>
      <c r="I25" s="421" t="s">
        <v>177</v>
      </c>
      <c r="J25" s="421" t="s">
        <v>178</v>
      </c>
      <c r="K25" s="233">
        <f t="shared" si="1"/>
        <v>0.04999999998835847</v>
      </c>
      <c r="L25" s="234">
        <f t="shared" si="2"/>
        <v>3</v>
      </c>
      <c r="M25" s="235" t="s">
        <v>537</v>
      </c>
      <c r="N25" s="235" t="s">
        <v>297</v>
      </c>
      <c r="O25" s="236"/>
      <c r="P25" s="235" t="s">
        <v>536</v>
      </c>
      <c r="Q25" s="108">
        <f t="shared" si="3"/>
        <v>0.6000000000000001</v>
      </c>
      <c r="R25" s="237">
        <f t="shared" si="4"/>
        <v>0.10980000000000004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535</v>
      </c>
      <c r="AA25" s="245">
        <f t="shared" si="12"/>
        <v>0.10980000000000004</v>
      </c>
      <c r="AB25" s="164"/>
      <c r="AC25" s="1">
        <v>188775</v>
      </c>
    </row>
    <row r="26" spans="2:29" s="1" customFormat="1" ht="16.5" customHeight="1">
      <c r="B26" s="163"/>
      <c r="C26" s="217">
        <v>160</v>
      </c>
      <c r="D26" s="79" t="s">
        <v>414</v>
      </c>
      <c r="E26" s="81" t="s">
        <v>392</v>
      </c>
      <c r="F26" s="230">
        <v>30</v>
      </c>
      <c r="G26" s="231" t="s">
        <v>391</v>
      </c>
      <c r="H26" s="232">
        <f t="shared" si="0"/>
        <v>7.32</v>
      </c>
      <c r="I26" s="421" t="s">
        <v>188</v>
      </c>
      <c r="J26" s="421" t="s">
        <v>189</v>
      </c>
      <c r="K26" s="233">
        <f t="shared" si="1"/>
        <v>4.666666666686069</v>
      </c>
      <c r="L26" s="234">
        <f t="shared" si="2"/>
        <v>280</v>
      </c>
      <c r="M26" s="235" t="s">
        <v>537</v>
      </c>
      <c r="N26" s="235" t="s">
        <v>297</v>
      </c>
      <c r="O26" s="236"/>
      <c r="P26" s="235" t="s">
        <v>536</v>
      </c>
      <c r="Q26" s="108">
        <f t="shared" si="3"/>
        <v>0.6000000000000001</v>
      </c>
      <c r="R26" s="237">
        <f t="shared" si="4"/>
        <v>20.510640000000006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535</v>
      </c>
      <c r="AA26" s="245">
        <f t="shared" si="12"/>
        <v>20.510640000000006</v>
      </c>
      <c r="AB26" s="164"/>
      <c r="AC26" s="1">
        <v>188793</v>
      </c>
    </row>
    <row r="27" spans="2:29" s="1" customFormat="1" ht="16.5" customHeight="1">
      <c r="B27" s="163"/>
      <c r="C27" s="217">
        <v>161</v>
      </c>
      <c r="D27" s="79" t="s">
        <v>402</v>
      </c>
      <c r="E27" s="81" t="s">
        <v>392</v>
      </c>
      <c r="F27" s="230">
        <v>30</v>
      </c>
      <c r="G27" s="231" t="s">
        <v>391</v>
      </c>
      <c r="H27" s="232">
        <f t="shared" si="0"/>
        <v>7.32</v>
      </c>
      <c r="I27" s="421" t="s">
        <v>190</v>
      </c>
      <c r="J27" s="421" t="s">
        <v>191</v>
      </c>
      <c r="K27" s="233">
        <f t="shared" si="1"/>
        <v>7.983333333337214</v>
      </c>
      <c r="L27" s="234">
        <f t="shared" si="2"/>
        <v>479</v>
      </c>
      <c r="M27" s="235" t="s">
        <v>537</v>
      </c>
      <c r="N27" s="235" t="s">
        <v>297</v>
      </c>
      <c r="O27" s="236"/>
      <c r="P27" s="235" t="s">
        <v>536</v>
      </c>
      <c r="Q27" s="108">
        <f t="shared" si="3"/>
        <v>0.6000000000000001</v>
      </c>
      <c r="R27" s="237">
        <f t="shared" si="4"/>
        <v>35.04816000000001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535</v>
      </c>
      <c r="AA27" s="245">
        <f t="shared" si="12"/>
        <v>35.04816000000001</v>
      </c>
      <c r="AB27" s="164"/>
      <c r="AC27" s="1">
        <v>188794</v>
      </c>
    </row>
    <row r="28" spans="2:29" s="1" customFormat="1" ht="16.5" customHeight="1">
      <c r="B28" s="163"/>
      <c r="C28" s="217">
        <v>162</v>
      </c>
      <c r="D28" s="79" t="s">
        <v>422</v>
      </c>
      <c r="E28" s="81" t="s">
        <v>392</v>
      </c>
      <c r="F28" s="230">
        <v>15</v>
      </c>
      <c r="G28" s="231" t="s">
        <v>391</v>
      </c>
      <c r="H28" s="232">
        <f t="shared" si="0"/>
        <v>3.66</v>
      </c>
      <c r="I28" s="421" t="s">
        <v>195</v>
      </c>
      <c r="J28" s="421" t="s">
        <v>196</v>
      </c>
      <c r="K28" s="233">
        <f t="shared" si="1"/>
        <v>1.1833333333488554</v>
      </c>
      <c r="L28" s="234">
        <f t="shared" si="2"/>
        <v>71</v>
      </c>
      <c r="M28" s="235" t="s">
        <v>537</v>
      </c>
      <c r="N28" s="235" t="s">
        <v>297</v>
      </c>
      <c r="O28" s="236"/>
      <c r="P28" s="235" t="s">
        <v>536</v>
      </c>
      <c r="Q28" s="108">
        <f t="shared" si="3"/>
        <v>0.6000000000000001</v>
      </c>
      <c r="R28" s="237">
        <f t="shared" si="4"/>
        <v>2.5912800000000007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535</v>
      </c>
      <c r="AA28" s="245">
        <f t="shared" si="12"/>
        <v>2.5912800000000007</v>
      </c>
      <c r="AB28" s="164"/>
      <c r="AC28" s="1">
        <v>188796</v>
      </c>
    </row>
    <row r="29" spans="2:29" s="1" customFormat="1" ht="16.5" customHeight="1">
      <c r="B29" s="163"/>
      <c r="C29" s="217">
        <v>164</v>
      </c>
      <c r="D29" s="79" t="s">
        <v>402</v>
      </c>
      <c r="E29" s="81" t="s">
        <v>392</v>
      </c>
      <c r="F29" s="230">
        <v>30</v>
      </c>
      <c r="G29" s="231" t="s">
        <v>391</v>
      </c>
      <c r="H29" s="232">
        <f t="shared" si="0"/>
        <v>7.32</v>
      </c>
      <c r="I29" s="421" t="s">
        <v>208</v>
      </c>
      <c r="J29" s="421" t="s">
        <v>209</v>
      </c>
      <c r="K29" s="233">
        <f t="shared" si="1"/>
        <v>4.083333333372138</v>
      </c>
      <c r="L29" s="234">
        <f t="shared" si="2"/>
        <v>245</v>
      </c>
      <c r="M29" s="235" t="s">
        <v>537</v>
      </c>
      <c r="N29" s="235" t="s">
        <v>297</v>
      </c>
      <c r="O29" s="236"/>
      <c r="P29" s="235" t="s">
        <v>536</v>
      </c>
      <c r="Q29" s="108">
        <f t="shared" si="3"/>
        <v>0.6000000000000001</v>
      </c>
      <c r="R29" s="237">
        <f t="shared" si="4"/>
        <v>17.919360000000005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535</v>
      </c>
      <c r="AA29" s="245">
        <f t="shared" si="12"/>
        <v>17.919360000000005</v>
      </c>
      <c r="AB29" s="164"/>
      <c r="AC29" s="1">
        <v>188806</v>
      </c>
    </row>
    <row r="30" spans="2:29" s="1" customFormat="1" ht="16.5" customHeight="1">
      <c r="B30" s="163"/>
      <c r="C30" s="217">
        <v>165</v>
      </c>
      <c r="D30" s="79" t="s">
        <v>394</v>
      </c>
      <c r="E30" s="81" t="s">
        <v>395</v>
      </c>
      <c r="F30" s="230">
        <v>30</v>
      </c>
      <c r="G30" s="231" t="s">
        <v>391</v>
      </c>
      <c r="H30" s="232">
        <f t="shared" si="0"/>
        <v>7.32</v>
      </c>
      <c r="I30" s="421" t="s">
        <v>217</v>
      </c>
      <c r="J30" s="421" t="s">
        <v>218</v>
      </c>
      <c r="K30" s="233">
        <f t="shared" si="1"/>
        <v>0.26666666666278616</v>
      </c>
      <c r="L30" s="234">
        <f t="shared" si="2"/>
        <v>16</v>
      </c>
      <c r="M30" s="235" t="s">
        <v>302</v>
      </c>
      <c r="N30" s="235" t="s">
        <v>536</v>
      </c>
      <c r="O30" s="236">
        <v>60</v>
      </c>
      <c r="P30" s="235" t="s">
        <v>535</v>
      </c>
      <c r="Q30" s="108">
        <f t="shared" si="3"/>
        <v>60</v>
      </c>
      <c r="R30" s="237" t="str">
        <f t="shared" si="4"/>
        <v>--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>
        <f t="shared" si="8"/>
        <v>263.52000000000004</v>
      </c>
      <c r="W30" s="242">
        <f t="shared" si="9"/>
        <v>71.1504</v>
      </c>
      <c r="X30" s="243" t="str">
        <f t="shared" si="10"/>
        <v>--</v>
      </c>
      <c r="Y30" s="244" t="str">
        <f t="shared" si="11"/>
        <v>--</v>
      </c>
      <c r="Z30" s="235" t="s">
        <v>535</v>
      </c>
      <c r="AA30" s="245">
        <f t="shared" si="12"/>
        <v>334.67040000000003</v>
      </c>
      <c r="AB30" s="164"/>
      <c r="AC30" s="1">
        <v>188816</v>
      </c>
    </row>
    <row r="31" spans="2:29" s="1" customFormat="1" ht="16.5" customHeight="1">
      <c r="B31" s="163"/>
      <c r="C31" s="217">
        <v>166</v>
      </c>
      <c r="D31" s="79" t="s">
        <v>394</v>
      </c>
      <c r="E31" s="81" t="s">
        <v>392</v>
      </c>
      <c r="F31" s="230">
        <v>30</v>
      </c>
      <c r="G31" s="231" t="s">
        <v>391</v>
      </c>
      <c r="H31" s="232">
        <f t="shared" si="0"/>
        <v>7.32</v>
      </c>
      <c r="I31" s="421" t="s">
        <v>217</v>
      </c>
      <c r="J31" s="421" t="s">
        <v>220</v>
      </c>
      <c r="K31" s="233">
        <f t="shared" si="1"/>
        <v>0.23333333322079852</v>
      </c>
      <c r="L31" s="234">
        <f t="shared" si="2"/>
        <v>14</v>
      </c>
      <c r="M31" s="235" t="s">
        <v>302</v>
      </c>
      <c r="N31" s="235" t="s">
        <v>536</v>
      </c>
      <c r="O31" s="236">
        <v>60</v>
      </c>
      <c r="P31" s="235" t="s">
        <v>535</v>
      </c>
      <c r="Q31" s="108">
        <f t="shared" si="3"/>
        <v>60</v>
      </c>
      <c r="R31" s="237" t="str">
        <f t="shared" si="4"/>
        <v>--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>
        <f t="shared" si="8"/>
        <v>263.52000000000004</v>
      </c>
      <c r="W31" s="242">
        <f t="shared" si="9"/>
        <v>60.60960000000001</v>
      </c>
      <c r="X31" s="243" t="str">
        <f t="shared" si="10"/>
        <v>--</v>
      </c>
      <c r="Y31" s="244" t="str">
        <f t="shared" si="11"/>
        <v>--</v>
      </c>
      <c r="Z31" s="235" t="s">
        <v>535</v>
      </c>
      <c r="AA31" s="245">
        <f t="shared" si="12"/>
        <v>324.12960000000004</v>
      </c>
      <c r="AB31" s="164"/>
      <c r="AC31" s="1">
        <v>188812</v>
      </c>
    </row>
    <row r="32" spans="2:29" s="1" customFormat="1" ht="16.5" customHeight="1">
      <c r="B32" s="163"/>
      <c r="C32" s="217">
        <v>167</v>
      </c>
      <c r="D32" s="79" t="s">
        <v>426</v>
      </c>
      <c r="E32" s="81" t="s">
        <v>392</v>
      </c>
      <c r="F32" s="230">
        <v>15</v>
      </c>
      <c r="G32" s="231" t="s">
        <v>391</v>
      </c>
      <c r="H32" s="232">
        <f t="shared" si="0"/>
        <v>3.66</v>
      </c>
      <c r="I32" s="421" t="s">
        <v>225</v>
      </c>
      <c r="J32" s="421" t="s">
        <v>226</v>
      </c>
      <c r="K32" s="233">
        <f t="shared" si="1"/>
        <v>0.3666666668141261</v>
      </c>
      <c r="L32" s="234">
        <f t="shared" si="2"/>
        <v>22</v>
      </c>
      <c r="M32" s="235" t="s">
        <v>302</v>
      </c>
      <c r="N32" s="235" t="s">
        <v>536</v>
      </c>
      <c r="O32" s="236">
        <v>60</v>
      </c>
      <c r="P32" s="235" t="s">
        <v>535</v>
      </c>
      <c r="Q32" s="108">
        <f t="shared" si="3"/>
        <v>60</v>
      </c>
      <c r="R32" s="237" t="str">
        <f t="shared" si="4"/>
        <v>--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>
        <f t="shared" si="8"/>
        <v>131.76000000000002</v>
      </c>
      <c r="W32" s="242">
        <f t="shared" si="9"/>
        <v>48.75120000000001</v>
      </c>
      <c r="X32" s="243" t="str">
        <f t="shared" si="10"/>
        <v>--</v>
      </c>
      <c r="Y32" s="244" t="str">
        <f t="shared" si="11"/>
        <v>--</v>
      </c>
      <c r="Z32" s="235" t="s">
        <v>535</v>
      </c>
      <c r="AA32" s="245">
        <f t="shared" si="12"/>
        <v>180.51120000000003</v>
      </c>
      <c r="AB32" s="164"/>
      <c r="AC32" s="1">
        <v>188819</v>
      </c>
    </row>
    <row r="33" spans="2:29" s="1" customFormat="1" ht="16.5" customHeight="1">
      <c r="B33" s="163"/>
      <c r="C33" s="217">
        <v>168</v>
      </c>
      <c r="D33" s="79" t="s">
        <v>406</v>
      </c>
      <c r="E33" s="81" t="s">
        <v>390</v>
      </c>
      <c r="F33" s="230">
        <v>30</v>
      </c>
      <c r="G33" s="231" t="s">
        <v>391</v>
      </c>
      <c r="H33" s="232">
        <f t="shared" si="0"/>
        <v>7.32</v>
      </c>
      <c r="I33" s="421" t="s">
        <v>238</v>
      </c>
      <c r="J33" s="421" t="s">
        <v>239</v>
      </c>
      <c r="K33" s="233">
        <f t="shared" si="1"/>
        <v>2.083333333313931</v>
      </c>
      <c r="L33" s="234">
        <f t="shared" si="2"/>
        <v>125</v>
      </c>
      <c r="M33" s="235" t="s">
        <v>537</v>
      </c>
      <c r="N33" s="235" t="s">
        <v>297</v>
      </c>
      <c r="O33" s="236"/>
      <c r="P33" s="235" t="s">
        <v>536</v>
      </c>
      <c r="Q33" s="108">
        <f t="shared" si="3"/>
        <v>0.6000000000000001</v>
      </c>
      <c r="R33" s="237">
        <f t="shared" si="4"/>
        <v>9.135360000000002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 t="s">
        <v>535</v>
      </c>
      <c r="AA33" s="245">
        <f t="shared" si="12"/>
        <v>9.135360000000002</v>
      </c>
      <c r="AB33" s="164"/>
      <c r="AC33" s="1">
        <v>188944</v>
      </c>
    </row>
    <row r="34" spans="2:29" s="1" customFormat="1" ht="16.5" customHeight="1">
      <c r="B34" s="163"/>
      <c r="C34" s="217">
        <v>169</v>
      </c>
      <c r="D34" s="79" t="s">
        <v>402</v>
      </c>
      <c r="E34" s="81" t="s">
        <v>392</v>
      </c>
      <c r="F34" s="230">
        <v>30</v>
      </c>
      <c r="G34" s="231" t="s">
        <v>391</v>
      </c>
      <c r="H34" s="232">
        <f t="shared" si="0"/>
        <v>7.32</v>
      </c>
      <c r="I34" s="421" t="s">
        <v>243</v>
      </c>
      <c r="J34" s="421" t="s">
        <v>244</v>
      </c>
      <c r="K34" s="233">
        <f t="shared" si="1"/>
        <v>7.533333333267365</v>
      </c>
      <c r="L34" s="234">
        <f t="shared" si="2"/>
        <v>452</v>
      </c>
      <c r="M34" s="235" t="s">
        <v>537</v>
      </c>
      <c r="N34" s="235" t="s">
        <v>297</v>
      </c>
      <c r="O34" s="236"/>
      <c r="P34" s="235" t="s">
        <v>536</v>
      </c>
      <c r="Q34" s="108">
        <f t="shared" si="3"/>
        <v>0.6000000000000001</v>
      </c>
      <c r="R34" s="237">
        <f t="shared" si="4"/>
        <v>33.07176000000001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535</v>
      </c>
      <c r="AA34" s="245">
        <f t="shared" si="12"/>
        <v>33.07176000000001</v>
      </c>
      <c r="AB34" s="164"/>
      <c r="AC34" s="1">
        <v>188946</v>
      </c>
    </row>
    <row r="35" spans="2:29" s="1" customFormat="1" ht="16.5" customHeight="1">
      <c r="B35" s="163"/>
      <c r="C35" s="217">
        <v>170</v>
      </c>
      <c r="D35" s="79" t="s">
        <v>424</v>
      </c>
      <c r="E35" s="81" t="s">
        <v>392</v>
      </c>
      <c r="F35" s="230">
        <v>30</v>
      </c>
      <c r="G35" s="231" t="s">
        <v>391</v>
      </c>
      <c r="H35" s="232">
        <f t="shared" si="0"/>
        <v>7.32</v>
      </c>
      <c r="I35" s="421" t="s">
        <v>245</v>
      </c>
      <c r="J35" s="421" t="s">
        <v>246</v>
      </c>
      <c r="K35" s="233">
        <f t="shared" si="1"/>
        <v>11.299999999988358</v>
      </c>
      <c r="L35" s="234">
        <f t="shared" si="2"/>
        <v>678</v>
      </c>
      <c r="M35" s="235" t="s">
        <v>537</v>
      </c>
      <c r="N35" s="235" t="s">
        <v>297</v>
      </c>
      <c r="O35" s="236"/>
      <c r="P35" s="235" t="s">
        <v>536</v>
      </c>
      <c r="Q35" s="108">
        <f t="shared" si="3"/>
        <v>0.6000000000000001</v>
      </c>
      <c r="R35" s="237">
        <f t="shared" si="4"/>
        <v>49.62960000000002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535</v>
      </c>
      <c r="AA35" s="245">
        <f t="shared" si="12"/>
        <v>49.62960000000002</v>
      </c>
      <c r="AB35" s="164"/>
      <c r="AC35" s="1">
        <v>188947</v>
      </c>
    </row>
    <row r="36" spans="2:29" s="1" customFormat="1" ht="16.5" customHeight="1">
      <c r="B36" s="163"/>
      <c r="C36" s="217">
        <v>171</v>
      </c>
      <c r="D36" s="79" t="s">
        <v>413</v>
      </c>
      <c r="E36" s="81" t="s">
        <v>390</v>
      </c>
      <c r="F36" s="230">
        <v>15</v>
      </c>
      <c r="G36" s="231" t="s">
        <v>391</v>
      </c>
      <c r="H36" s="232">
        <f t="shared" si="0"/>
        <v>3.66</v>
      </c>
      <c r="I36" s="421" t="s">
        <v>255</v>
      </c>
      <c r="J36" s="421" t="s">
        <v>256</v>
      </c>
      <c r="K36" s="233">
        <f t="shared" si="1"/>
        <v>2.14999999984866</v>
      </c>
      <c r="L36" s="234">
        <f t="shared" si="2"/>
        <v>129</v>
      </c>
      <c r="M36" s="235" t="s">
        <v>537</v>
      </c>
      <c r="N36" s="235" t="s">
        <v>297</v>
      </c>
      <c r="O36" s="236"/>
      <c r="P36" s="235" t="s">
        <v>536</v>
      </c>
      <c r="Q36" s="108">
        <f t="shared" si="3"/>
        <v>0.6000000000000001</v>
      </c>
      <c r="R36" s="237">
        <f t="shared" si="4"/>
        <v>4.721400000000001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535</v>
      </c>
      <c r="AA36" s="245">
        <f t="shared" si="12"/>
        <v>4.721400000000001</v>
      </c>
      <c r="AB36" s="164"/>
      <c r="AC36" s="1">
        <v>188951</v>
      </c>
    </row>
    <row r="37" spans="2:29" s="1" customFormat="1" ht="16.5" customHeight="1">
      <c r="B37" s="163"/>
      <c r="C37" s="217">
        <v>172</v>
      </c>
      <c r="D37" s="79" t="s">
        <v>402</v>
      </c>
      <c r="E37" s="81" t="s">
        <v>392</v>
      </c>
      <c r="F37" s="230">
        <v>30</v>
      </c>
      <c r="G37" s="231" t="s">
        <v>391</v>
      </c>
      <c r="H37" s="232">
        <f t="shared" si="0"/>
        <v>7.32</v>
      </c>
      <c r="I37" s="421" t="s">
        <v>263</v>
      </c>
      <c r="J37" s="421" t="s">
        <v>264</v>
      </c>
      <c r="K37" s="233">
        <f t="shared" si="1"/>
        <v>4.850000000093132</v>
      </c>
      <c r="L37" s="234">
        <f t="shared" si="2"/>
        <v>291</v>
      </c>
      <c r="M37" s="235" t="s">
        <v>537</v>
      </c>
      <c r="N37" s="235" t="s">
        <v>297</v>
      </c>
      <c r="O37" s="236"/>
      <c r="P37" s="235" t="s">
        <v>536</v>
      </c>
      <c r="Q37" s="108">
        <f t="shared" si="3"/>
        <v>0.6000000000000001</v>
      </c>
      <c r="R37" s="237">
        <f t="shared" si="4"/>
        <v>21.301200000000005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535</v>
      </c>
      <c r="AA37" s="245">
        <f t="shared" si="12"/>
        <v>21.301200000000005</v>
      </c>
      <c r="AB37" s="164"/>
      <c r="AC37" s="1">
        <v>188954</v>
      </c>
    </row>
    <row r="38" spans="2:29" s="1" customFormat="1" ht="16.5" customHeight="1">
      <c r="B38" s="163"/>
      <c r="C38" s="217">
        <v>173</v>
      </c>
      <c r="D38" s="79" t="s">
        <v>424</v>
      </c>
      <c r="E38" s="81" t="s">
        <v>390</v>
      </c>
      <c r="F38" s="230">
        <v>15</v>
      </c>
      <c r="G38" s="231" t="s">
        <v>391</v>
      </c>
      <c r="H38" s="232">
        <f t="shared" si="0"/>
        <v>3.66</v>
      </c>
      <c r="I38" s="421" t="s">
        <v>267</v>
      </c>
      <c r="J38" s="421" t="s">
        <v>268</v>
      </c>
      <c r="K38" s="233">
        <f t="shared" si="1"/>
        <v>1.4500000000116415</v>
      </c>
      <c r="L38" s="234">
        <f t="shared" si="2"/>
        <v>87</v>
      </c>
      <c r="M38" s="235" t="s">
        <v>537</v>
      </c>
      <c r="N38" s="235" t="s">
        <v>297</v>
      </c>
      <c r="O38" s="236"/>
      <c r="P38" s="235" t="s">
        <v>536</v>
      </c>
      <c r="Q38" s="108">
        <f t="shared" si="3"/>
        <v>0.6000000000000001</v>
      </c>
      <c r="R38" s="237">
        <f t="shared" si="4"/>
        <v>3.1842000000000006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535</v>
      </c>
      <c r="AA38" s="245">
        <f t="shared" si="12"/>
        <v>3.1842000000000006</v>
      </c>
      <c r="AB38" s="164"/>
      <c r="AC38" s="1">
        <v>188956</v>
      </c>
    </row>
    <row r="39" spans="2:29" s="1" customFormat="1" ht="16.5" customHeight="1">
      <c r="B39" s="163"/>
      <c r="C39" s="217">
        <v>174</v>
      </c>
      <c r="D39" s="79" t="s">
        <v>418</v>
      </c>
      <c r="E39" s="81" t="s">
        <v>390</v>
      </c>
      <c r="F39" s="230">
        <v>15</v>
      </c>
      <c r="G39" s="231" t="s">
        <v>391</v>
      </c>
      <c r="H39" s="232">
        <f t="shared" si="0"/>
        <v>3.66</v>
      </c>
      <c r="I39" s="421" t="s">
        <v>270</v>
      </c>
      <c r="J39" s="421" t="s">
        <v>271</v>
      </c>
      <c r="K39" s="233">
        <f t="shared" si="1"/>
        <v>3.366666666639503</v>
      </c>
      <c r="L39" s="234">
        <f t="shared" si="2"/>
        <v>202</v>
      </c>
      <c r="M39" s="235" t="s">
        <v>537</v>
      </c>
      <c r="N39" s="235" t="s">
        <v>297</v>
      </c>
      <c r="O39" s="236"/>
      <c r="P39" s="235" t="s">
        <v>536</v>
      </c>
      <c r="Q39" s="108">
        <f t="shared" si="3"/>
        <v>0.6000000000000001</v>
      </c>
      <c r="R39" s="237">
        <f t="shared" si="4"/>
        <v>7.400520000000002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535</v>
      </c>
      <c r="AA39" s="245">
        <f t="shared" si="12"/>
        <v>7.400520000000002</v>
      </c>
      <c r="AB39" s="164"/>
      <c r="AC39" s="1">
        <v>188957</v>
      </c>
    </row>
    <row r="40" spans="2:29" s="1" customFormat="1" ht="16.5" customHeight="1">
      <c r="B40" s="163"/>
      <c r="C40" s="217">
        <v>175</v>
      </c>
      <c r="D40" s="79" t="s">
        <v>424</v>
      </c>
      <c r="E40" s="81" t="s">
        <v>392</v>
      </c>
      <c r="F40" s="230">
        <v>30</v>
      </c>
      <c r="G40" s="231" t="s">
        <v>391</v>
      </c>
      <c r="H40" s="232">
        <f t="shared" si="0"/>
        <v>7.32</v>
      </c>
      <c r="I40" s="421" t="s">
        <v>272</v>
      </c>
      <c r="J40" s="421" t="s">
        <v>273</v>
      </c>
      <c r="K40" s="233">
        <f t="shared" si="1"/>
        <v>4.166666666627862</v>
      </c>
      <c r="L40" s="234">
        <f t="shared" si="2"/>
        <v>250</v>
      </c>
      <c r="M40" s="235" t="s">
        <v>537</v>
      </c>
      <c r="N40" s="235" t="s">
        <v>297</v>
      </c>
      <c r="O40" s="236"/>
      <c r="P40" s="235" t="s">
        <v>536</v>
      </c>
      <c r="Q40" s="108">
        <f t="shared" si="3"/>
        <v>0.6000000000000001</v>
      </c>
      <c r="R40" s="237">
        <f t="shared" si="4"/>
        <v>18.314640000000004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535</v>
      </c>
      <c r="AA40" s="245">
        <f t="shared" si="12"/>
        <v>18.314640000000004</v>
      </c>
      <c r="AB40" s="164"/>
      <c r="AC40" s="1">
        <v>188958</v>
      </c>
    </row>
    <row r="41" spans="2:28" s="1" customFormat="1" ht="16.5" customHeight="1" thickBot="1">
      <c r="B41" s="163"/>
      <c r="C41" s="330"/>
      <c r="D41" s="330"/>
      <c r="E41" s="330"/>
      <c r="F41" s="330"/>
      <c r="G41" s="330"/>
      <c r="H41" s="248"/>
      <c r="I41" s="423"/>
      <c r="J41" s="423"/>
      <c r="K41" s="247"/>
      <c r="L41" s="247"/>
      <c r="M41" s="330"/>
      <c r="N41" s="330"/>
      <c r="O41" s="330"/>
      <c r="P41" s="330"/>
      <c r="Q41" s="331"/>
      <c r="R41" s="332"/>
      <c r="S41" s="333"/>
      <c r="T41" s="334"/>
      <c r="U41" s="335"/>
      <c r="V41" s="336"/>
      <c r="W41" s="337"/>
      <c r="X41" s="338"/>
      <c r="Y41" s="339"/>
      <c r="Z41" s="330"/>
      <c r="AA41" s="249"/>
      <c r="AB41" s="164"/>
    </row>
    <row r="42" spans="2:28" s="1" customFormat="1" ht="16.5" customHeight="1" thickBot="1" thickTop="1">
      <c r="B42" s="163"/>
      <c r="C42" s="117" t="s">
        <v>504</v>
      </c>
      <c r="D42" s="118" t="s">
        <v>840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50">
        <f>SUM(R20:R41)</f>
        <v>223.83828000000005</v>
      </c>
      <c r="S42" s="251">
        <f>SUM(S20:S41)</f>
        <v>0</v>
      </c>
      <c r="T42" s="252">
        <f>SUM(T20:T41)</f>
        <v>0</v>
      </c>
      <c r="U42" s="253">
        <f>SUM(U22:U41)</f>
        <v>0</v>
      </c>
      <c r="V42" s="254">
        <f>SUM(V20:V41)</f>
        <v>658.8000000000001</v>
      </c>
      <c r="W42" s="254">
        <f>SUM(W22:W41)</f>
        <v>180.51120000000003</v>
      </c>
      <c r="X42" s="255">
        <f>SUM(X20:X41)</f>
        <v>0</v>
      </c>
      <c r="Y42" s="256">
        <f>SUM(Y22:Y41)</f>
        <v>0</v>
      </c>
      <c r="Z42" s="257"/>
      <c r="AA42" s="258">
        <f>ROUND(SUM(AA20:AA41),2)</f>
        <v>8885.81</v>
      </c>
      <c r="AB42" s="164"/>
    </row>
    <row r="43" spans="2:28" s="132" customFormat="1" ht="9.75" thickTop="1">
      <c r="B43" s="259"/>
      <c r="C43" s="134"/>
      <c r="D43" s="135" t="s">
        <v>841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1"/>
      <c r="S43" s="261"/>
      <c r="T43" s="261"/>
      <c r="U43" s="261"/>
      <c r="V43" s="261"/>
      <c r="W43" s="261"/>
      <c r="X43" s="261"/>
      <c r="Y43" s="261"/>
      <c r="Z43" s="260"/>
      <c r="AA43" s="262"/>
      <c r="AB43" s="263"/>
    </row>
    <row r="44" spans="2:28" s="1" customFormat="1" ht="16.5" customHeight="1" thickBot="1">
      <c r="B44" s="264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6"/>
    </row>
    <row r="45" spans="2:28" ht="16.5" customHeight="1" thickTop="1"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8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2"/>
  <headerFooter alignWithMargins="0">
    <oddFooter>&amp;L&amp;"Times New Roman,Normal"&amp;8&amp;F-&amp;A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C45"/>
  <sheetViews>
    <sheetView zoomScale="75" zoomScaleNormal="75" workbookViewId="0" topLeftCell="C18">
      <selection activeCell="G26" sqref="G2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'tot-0712'!B2</f>
        <v>ANEXO I al Memorándum D.T.E.E. N°  384  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451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452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453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480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481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'tot-0712'!B14</f>
        <v>Desde el 01 al 31 de diciembre de 2007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482</v>
      </c>
      <c r="E16" s="177"/>
      <c r="F16" s="178"/>
      <c r="G16" s="328">
        <v>0.244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483</v>
      </c>
      <c r="E17" s="180"/>
      <c r="F17" s="180"/>
      <c r="G17" s="181">
        <f>60*'tot-0712'!B13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461</v>
      </c>
      <c r="D19" s="189" t="s">
        <v>484</v>
      </c>
      <c r="E19" s="190" t="s">
        <v>485</v>
      </c>
      <c r="F19" s="191" t="s">
        <v>486</v>
      </c>
      <c r="G19" s="192" t="s">
        <v>462</v>
      </c>
      <c r="H19" s="193" t="s">
        <v>464</v>
      </c>
      <c r="I19" s="190" t="s">
        <v>465</v>
      </c>
      <c r="J19" s="190" t="s">
        <v>466</v>
      </c>
      <c r="K19" s="189" t="s">
        <v>487</v>
      </c>
      <c r="L19" s="189" t="s">
        <v>488</v>
      </c>
      <c r="M19" s="50" t="s">
        <v>503</v>
      </c>
      <c r="N19" s="190" t="s">
        <v>489</v>
      </c>
      <c r="O19" s="189" t="s">
        <v>469</v>
      </c>
      <c r="P19" s="190" t="s">
        <v>490</v>
      </c>
      <c r="Q19" s="194" t="s">
        <v>491</v>
      </c>
      <c r="R19" s="195" t="s">
        <v>471</v>
      </c>
      <c r="S19" s="196" t="s">
        <v>472</v>
      </c>
      <c r="T19" s="197" t="s">
        <v>492</v>
      </c>
      <c r="U19" s="198"/>
      <c r="V19" s="199" t="s">
        <v>493</v>
      </c>
      <c r="W19" s="200"/>
      <c r="X19" s="201" t="s">
        <v>475</v>
      </c>
      <c r="Y19" s="202" t="s">
        <v>476</v>
      </c>
      <c r="Z19" s="192" t="s">
        <v>494</v>
      </c>
      <c r="AA19" s="192" t="s">
        <v>478</v>
      </c>
      <c r="AB19" s="203"/>
    </row>
    <row r="20" spans="2:28" s="1" customFormat="1" ht="16.5" customHeight="1" thickTop="1">
      <c r="B20" s="163"/>
      <c r="C20" s="204"/>
      <c r="D20" s="205" t="s">
        <v>301</v>
      </c>
      <c r="E20" s="206"/>
      <c r="F20" s="206"/>
      <c r="G20" s="206"/>
      <c r="H20" s="207"/>
      <c r="I20" s="419"/>
      <c r="J20" s="420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'TR-0712 (4)'!AA42</f>
        <v>8885.81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1"/>
      <c r="J21" s="422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177</v>
      </c>
      <c r="D22" s="79" t="s">
        <v>510</v>
      </c>
      <c r="E22" s="81" t="s">
        <v>390</v>
      </c>
      <c r="F22" s="230">
        <v>15</v>
      </c>
      <c r="G22" s="231" t="s">
        <v>391</v>
      </c>
      <c r="H22" s="232">
        <f aca="true" t="shared" si="0" ref="H22:H40">F22*$G$16</f>
        <v>3.66</v>
      </c>
      <c r="I22" s="421" t="s">
        <v>289</v>
      </c>
      <c r="J22" s="421" t="s">
        <v>290</v>
      </c>
      <c r="K22" s="233">
        <f aca="true" t="shared" si="1" ref="K22:K40">IF(D22="","",(J22-I22)*24)</f>
        <v>7.333333333313931</v>
      </c>
      <c r="L22" s="234">
        <f aca="true" t="shared" si="2" ref="L22:L40">IF(D22="","",ROUND((J22-I22)*24*60,0))</f>
        <v>440</v>
      </c>
      <c r="M22" s="235" t="s">
        <v>302</v>
      </c>
      <c r="N22" s="235" t="s">
        <v>536</v>
      </c>
      <c r="O22" s="236">
        <v>60</v>
      </c>
      <c r="P22" s="235" t="s">
        <v>536</v>
      </c>
      <c r="Q22" s="108">
        <f aca="true" t="shared" si="3" ref="Q22:Q40">$G$17*IF(OR(M22="P",M22="RP"),0.1,1)*IF(P22="SI",1,0.1)</f>
        <v>6</v>
      </c>
      <c r="R22" s="237" t="str">
        <f aca="true" t="shared" si="4" ref="R22:R40">IF(M22="P",H22*Q22*ROUND(L22/60,2),"--")</f>
        <v>--</v>
      </c>
      <c r="S22" s="238" t="str">
        <f aca="true" t="shared" si="5" ref="S22:S40">IF(M22="RP",H22*Q22*ROUND(L22/60,2)*O22/100,"--")</f>
        <v>--</v>
      </c>
      <c r="T22" s="239" t="str">
        <f aca="true" t="shared" si="6" ref="T22:T40">IF(AND(M22="F",N22="NO"),H22*Q22,"--")</f>
        <v>--</v>
      </c>
      <c r="U22" s="240" t="str">
        <f aca="true" t="shared" si="7" ref="U22:U40">IF(M22="F",H22*Q22*ROUND(L22/60,2),"--")</f>
        <v>--</v>
      </c>
      <c r="V22" s="241">
        <f aca="true" t="shared" si="8" ref="V22:V40">IF(AND(M22="R",N22="NO"),H22*Q22*O22/100,"--")</f>
        <v>13.176000000000002</v>
      </c>
      <c r="W22" s="242">
        <f aca="true" t="shared" si="9" ref="W22:W40">IF(M22="R",H22*Q22*ROUND(L22/60,2)*O22/100,"--")</f>
        <v>96.58008</v>
      </c>
      <c r="X22" s="243" t="str">
        <f aca="true" t="shared" si="10" ref="X22:X40">IF(M22="RF",H22*Q22*ROUND(L22/60,2),"--")</f>
        <v>--</v>
      </c>
      <c r="Y22" s="244" t="str">
        <f aca="true" t="shared" si="11" ref="Y22:Y40">IF(M22="RR",H22*Q22*ROUND(L22/60,2)*O22/100,"--")</f>
        <v>--</v>
      </c>
      <c r="Z22" s="235" t="s">
        <v>535</v>
      </c>
      <c r="AA22" s="245">
        <f aca="true" t="shared" si="12" ref="AA22:AA40">IF(D22="","",SUM(R22:Y22)*IF(Z22="SI",1,2))</f>
        <v>109.75608</v>
      </c>
      <c r="AB22" s="246"/>
      <c r="AC22" s="1">
        <v>188989</v>
      </c>
    </row>
    <row r="23" spans="2:28" s="1" customFormat="1" ht="16.5" customHeight="1">
      <c r="B23" s="163"/>
      <c r="C23" s="217"/>
      <c r="D23" s="79"/>
      <c r="E23" s="81"/>
      <c r="F23" s="230"/>
      <c r="G23" s="231"/>
      <c r="H23" s="232">
        <f t="shared" si="0"/>
        <v>0</v>
      </c>
      <c r="I23" s="421"/>
      <c r="J23" s="421"/>
      <c r="K23" s="233">
        <f t="shared" si="1"/>
      </c>
      <c r="L23" s="234">
        <f t="shared" si="2"/>
      </c>
      <c r="M23" s="235"/>
      <c r="N23" s="236"/>
      <c r="O23" s="236"/>
      <c r="P23" s="235"/>
      <c r="Q23" s="108">
        <f t="shared" si="3"/>
        <v>6</v>
      </c>
      <c r="R23" s="237" t="str">
        <f t="shared" si="4"/>
        <v>--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/>
      <c r="AA23" s="245">
        <f t="shared" si="12"/>
      </c>
      <c r="AB23" s="164"/>
    </row>
    <row r="24" spans="2:28" s="1" customFormat="1" ht="16.5" customHeight="1">
      <c r="B24" s="163"/>
      <c r="C24" s="217"/>
      <c r="D24" s="79"/>
      <c r="E24" s="81"/>
      <c r="F24" s="230"/>
      <c r="G24" s="231"/>
      <c r="H24" s="232">
        <f t="shared" si="0"/>
        <v>0</v>
      </c>
      <c r="I24" s="421"/>
      <c r="J24" s="421"/>
      <c r="K24" s="233">
        <f t="shared" si="1"/>
      </c>
      <c r="L24" s="234">
        <f t="shared" si="2"/>
      </c>
      <c r="M24" s="235"/>
      <c r="N24" s="236"/>
      <c r="O24" s="236"/>
      <c r="P24" s="235"/>
      <c r="Q24" s="108">
        <f t="shared" si="3"/>
        <v>6</v>
      </c>
      <c r="R24" s="237" t="str">
        <f t="shared" si="4"/>
        <v>--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/>
      <c r="AA24" s="245">
        <f t="shared" si="12"/>
      </c>
      <c r="AB24" s="164"/>
    </row>
    <row r="25" spans="2:28" s="1" customFormat="1" ht="16.5" customHeight="1">
      <c r="B25" s="163"/>
      <c r="C25" s="217"/>
      <c r="D25" s="79"/>
      <c r="E25" s="81"/>
      <c r="F25" s="230"/>
      <c r="G25" s="231"/>
      <c r="H25" s="232">
        <f t="shared" si="0"/>
        <v>0</v>
      </c>
      <c r="I25" s="421"/>
      <c r="J25" s="421"/>
      <c r="K25" s="233">
        <f t="shared" si="1"/>
      </c>
      <c r="L25" s="234">
        <f t="shared" si="2"/>
      </c>
      <c r="M25" s="235"/>
      <c r="N25" s="236"/>
      <c r="O25" s="236"/>
      <c r="P25" s="235"/>
      <c r="Q25" s="108">
        <f t="shared" si="3"/>
        <v>6</v>
      </c>
      <c r="R25" s="237" t="str">
        <f t="shared" si="4"/>
        <v>--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/>
      <c r="AA25" s="245">
        <f t="shared" si="12"/>
      </c>
      <c r="AB25" s="164"/>
    </row>
    <row r="26" spans="2:28" s="1" customFormat="1" ht="16.5" customHeight="1">
      <c r="B26" s="163"/>
      <c r="C26" s="217"/>
      <c r="D26" s="79"/>
      <c r="E26" s="81"/>
      <c r="F26" s="230"/>
      <c r="G26" s="231"/>
      <c r="H26" s="232">
        <f t="shared" si="0"/>
        <v>0</v>
      </c>
      <c r="I26" s="421"/>
      <c r="J26" s="421"/>
      <c r="K26" s="233">
        <f t="shared" si="1"/>
      </c>
      <c r="L26" s="234">
        <f t="shared" si="2"/>
      </c>
      <c r="M26" s="235"/>
      <c r="N26" s="236"/>
      <c r="O26" s="236"/>
      <c r="P26" s="235"/>
      <c r="Q26" s="108">
        <f t="shared" si="3"/>
        <v>6</v>
      </c>
      <c r="R26" s="237" t="str">
        <f t="shared" si="4"/>
        <v>--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/>
      <c r="AA26" s="245">
        <f t="shared" si="12"/>
      </c>
      <c r="AB26" s="164"/>
    </row>
    <row r="27" spans="2:28" s="1" customFormat="1" ht="16.5" customHeight="1">
      <c r="B27" s="163"/>
      <c r="C27" s="217"/>
      <c r="D27" s="79"/>
      <c r="E27" s="81"/>
      <c r="F27" s="230"/>
      <c r="G27" s="231"/>
      <c r="H27" s="232">
        <f t="shared" si="0"/>
        <v>0</v>
      </c>
      <c r="I27" s="421"/>
      <c r="J27" s="421"/>
      <c r="K27" s="233">
        <f t="shared" si="1"/>
      </c>
      <c r="L27" s="234">
        <f t="shared" si="2"/>
      </c>
      <c r="M27" s="235"/>
      <c r="N27" s="236"/>
      <c r="O27" s="236"/>
      <c r="P27" s="235"/>
      <c r="Q27" s="108">
        <f t="shared" si="3"/>
        <v>6</v>
      </c>
      <c r="R27" s="237" t="str">
        <f t="shared" si="4"/>
        <v>--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/>
      <c r="AA27" s="245">
        <f t="shared" si="12"/>
      </c>
      <c r="AB27" s="164"/>
    </row>
    <row r="28" spans="2:28" s="1" customFormat="1" ht="16.5" customHeight="1">
      <c r="B28" s="163"/>
      <c r="C28" s="217"/>
      <c r="D28" s="79"/>
      <c r="E28" s="81"/>
      <c r="F28" s="230"/>
      <c r="G28" s="231"/>
      <c r="H28" s="232">
        <f t="shared" si="0"/>
        <v>0</v>
      </c>
      <c r="I28" s="421"/>
      <c r="J28" s="421"/>
      <c r="K28" s="233">
        <f t="shared" si="1"/>
      </c>
      <c r="L28" s="234">
        <f t="shared" si="2"/>
      </c>
      <c r="M28" s="235"/>
      <c r="N28" s="236"/>
      <c r="O28" s="236"/>
      <c r="P28" s="235"/>
      <c r="Q28" s="108">
        <f t="shared" si="3"/>
        <v>6</v>
      </c>
      <c r="R28" s="237" t="str">
        <f t="shared" si="4"/>
        <v>--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/>
      <c r="AA28" s="245">
        <f t="shared" si="12"/>
      </c>
      <c r="AB28" s="164"/>
    </row>
    <row r="29" spans="2:28" s="1" customFormat="1" ht="16.5" customHeight="1">
      <c r="B29" s="163"/>
      <c r="C29" s="217"/>
      <c r="D29" s="79"/>
      <c r="E29" s="81"/>
      <c r="F29" s="230"/>
      <c r="G29" s="231"/>
      <c r="H29" s="232">
        <f t="shared" si="0"/>
        <v>0</v>
      </c>
      <c r="I29" s="421"/>
      <c r="J29" s="421"/>
      <c r="K29" s="233">
        <f t="shared" si="1"/>
      </c>
      <c r="L29" s="234">
        <f t="shared" si="2"/>
      </c>
      <c r="M29" s="235"/>
      <c r="N29" s="236"/>
      <c r="O29" s="236"/>
      <c r="P29" s="235"/>
      <c r="Q29" s="108">
        <f t="shared" si="3"/>
        <v>6</v>
      </c>
      <c r="R29" s="237" t="str">
        <f t="shared" si="4"/>
        <v>--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/>
      <c r="AA29" s="245">
        <f t="shared" si="12"/>
      </c>
      <c r="AB29" s="164"/>
    </row>
    <row r="30" spans="2:28" s="1" customFormat="1" ht="16.5" customHeight="1">
      <c r="B30" s="163"/>
      <c r="C30" s="217"/>
      <c r="D30" s="79"/>
      <c r="E30" s="81"/>
      <c r="F30" s="230"/>
      <c r="G30" s="231"/>
      <c r="H30" s="232">
        <f t="shared" si="0"/>
        <v>0</v>
      </c>
      <c r="I30" s="421"/>
      <c r="J30" s="421"/>
      <c r="K30" s="233">
        <f t="shared" si="1"/>
      </c>
      <c r="L30" s="234">
        <f t="shared" si="2"/>
      </c>
      <c r="M30" s="235"/>
      <c r="N30" s="236"/>
      <c r="O30" s="236"/>
      <c r="P30" s="235"/>
      <c r="Q30" s="108">
        <f t="shared" si="3"/>
        <v>6</v>
      </c>
      <c r="R30" s="237" t="str">
        <f t="shared" si="4"/>
        <v>--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/>
      <c r="AA30" s="245">
        <f t="shared" si="12"/>
      </c>
      <c r="AB30" s="164"/>
    </row>
    <row r="31" spans="2:28" s="1" customFormat="1" ht="16.5" customHeight="1">
      <c r="B31" s="163"/>
      <c r="C31" s="217"/>
      <c r="D31" s="79"/>
      <c r="E31" s="81"/>
      <c r="F31" s="230"/>
      <c r="G31" s="231"/>
      <c r="H31" s="232">
        <f t="shared" si="0"/>
        <v>0</v>
      </c>
      <c r="I31" s="421"/>
      <c r="J31" s="421"/>
      <c r="K31" s="233">
        <f t="shared" si="1"/>
      </c>
      <c r="L31" s="234">
        <f t="shared" si="2"/>
      </c>
      <c r="M31" s="235"/>
      <c r="N31" s="236"/>
      <c r="O31" s="236"/>
      <c r="P31" s="235"/>
      <c r="Q31" s="108">
        <f t="shared" si="3"/>
        <v>6</v>
      </c>
      <c r="R31" s="237" t="str">
        <f t="shared" si="4"/>
        <v>--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/>
      <c r="AA31" s="245">
        <f t="shared" si="12"/>
      </c>
      <c r="AB31" s="164"/>
    </row>
    <row r="32" spans="2:28" s="1" customFormat="1" ht="16.5" customHeight="1">
      <c r="B32" s="163"/>
      <c r="C32" s="217"/>
      <c r="D32" s="79"/>
      <c r="E32" s="81"/>
      <c r="F32" s="230"/>
      <c r="G32" s="231"/>
      <c r="H32" s="232">
        <f t="shared" si="0"/>
        <v>0</v>
      </c>
      <c r="I32" s="421"/>
      <c r="J32" s="421"/>
      <c r="K32" s="233">
        <f t="shared" si="1"/>
      </c>
      <c r="L32" s="234">
        <f t="shared" si="2"/>
      </c>
      <c r="M32" s="235"/>
      <c r="N32" s="236"/>
      <c r="O32" s="236"/>
      <c r="P32" s="235"/>
      <c r="Q32" s="108">
        <f t="shared" si="3"/>
        <v>6</v>
      </c>
      <c r="R32" s="237" t="str">
        <f t="shared" si="4"/>
        <v>--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/>
      <c r="AA32" s="245">
        <f t="shared" si="12"/>
      </c>
      <c r="AB32" s="164"/>
    </row>
    <row r="33" spans="2:28" s="1" customFormat="1" ht="16.5" customHeight="1">
      <c r="B33" s="163"/>
      <c r="C33" s="217"/>
      <c r="D33" s="79"/>
      <c r="E33" s="81"/>
      <c r="F33" s="230"/>
      <c r="G33" s="231"/>
      <c r="H33" s="232">
        <f t="shared" si="0"/>
        <v>0</v>
      </c>
      <c r="I33" s="421"/>
      <c r="J33" s="421"/>
      <c r="K33" s="233">
        <f t="shared" si="1"/>
      </c>
      <c r="L33" s="234">
        <f t="shared" si="2"/>
      </c>
      <c r="M33" s="235"/>
      <c r="N33" s="236"/>
      <c r="O33" s="236"/>
      <c r="P33" s="235"/>
      <c r="Q33" s="108">
        <f t="shared" si="3"/>
        <v>6</v>
      </c>
      <c r="R33" s="237" t="str">
        <f t="shared" si="4"/>
        <v>--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/>
      <c r="AA33" s="245">
        <f t="shared" si="12"/>
      </c>
      <c r="AB33" s="164"/>
    </row>
    <row r="34" spans="2:28" s="1" customFormat="1" ht="16.5" customHeight="1">
      <c r="B34" s="163"/>
      <c r="C34" s="217"/>
      <c r="D34" s="79"/>
      <c r="E34" s="81"/>
      <c r="F34" s="230"/>
      <c r="G34" s="231"/>
      <c r="H34" s="232">
        <f t="shared" si="0"/>
        <v>0</v>
      </c>
      <c r="I34" s="421"/>
      <c r="J34" s="421"/>
      <c r="K34" s="233">
        <f t="shared" si="1"/>
      </c>
      <c r="L34" s="234">
        <f t="shared" si="2"/>
      </c>
      <c r="M34" s="235"/>
      <c r="N34" s="236"/>
      <c r="O34" s="236"/>
      <c r="P34" s="235"/>
      <c r="Q34" s="108">
        <f t="shared" si="3"/>
        <v>6</v>
      </c>
      <c r="R34" s="237" t="str">
        <f t="shared" si="4"/>
        <v>--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/>
      <c r="AA34" s="245">
        <f t="shared" si="12"/>
      </c>
      <c r="AB34" s="164"/>
    </row>
    <row r="35" spans="2:28" s="1" customFormat="1" ht="16.5" customHeight="1">
      <c r="B35" s="163"/>
      <c r="C35" s="217"/>
      <c r="D35" s="79"/>
      <c r="E35" s="81"/>
      <c r="F35" s="230"/>
      <c r="G35" s="231"/>
      <c r="H35" s="232">
        <f t="shared" si="0"/>
        <v>0</v>
      </c>
      <c r="I35" s="421"/>
      <c r="J35" s="421"/>
      <c r="K35" s="233">
        <f t="shared" si="1"/>
      </c>
      <c r="L35" s="234">
        <f t="shared" si="2"/>
      </c>
      <c r="M35" s="235"/>
      <c r="N35" s="236"/>
      <c r="O35" s="236"/>
      <c r="P35" s="235"/>
      <c r="Q35" s="108">
        <f t="shared" si="3"/>
        <v>6</v>
      </c>
      <c r="R35" s="237" t="str">
        <f t="shared" si="4"/>
        <v>--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/>
      <c r="AA35" s="245">
        <f t="shared" si="12"/>
      </c>
      <c r="AB35" s="164"/>
    </row>
    <row r="36" spans="2:28" s="1" customFormat="1" ht="16.5" customHeight="1">
      <c r="B36" s="163"/>
      <c r="C36" s="217"/>
      <c r="D36" s="79"/>
      <c r="E36" s="81"/>
      <c r="F36" s="230"/>
      <c r="G36" s="231"/>
      <c r="H36" s="232">
        <f t="shared" si="0"/>
        <v>0</v>
      </c>
      <c r="I36" s="421"/>
      <c r="J36" s="421"/>
      <c r="K36" s="233">
        <f t="shared" si="1"/>
      </c>
      <c r="L36" s="234">
        <f t="shared" si="2"/>
      </c>
      <c r="M36" s="235"/>
      <c r="N36" s="236"/>
      <c r="O36" s="236"/>
      <c r="P36" s="235"/>
      <c r="Q36" s="108">
        <f t="shared" si="3"/>
        <v>6</v>
      </c>
      <c r="R36" s="237" t="str">
        <f t="shared" si="4"/>
        <v>--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/>
      <c r="AA36" s="245">
        <f t="shared" si="12"/>
      </c>
      <c r="AB36" s="164"/>
    </row>
    <row r="37" spans="2:28" s="1" customFormat="1" ht="16.5" customHeight="1">
      <c r="B37" s="163"/>
      <c r="C37" s="217"/>
      <c r="D37" s="79"/>
      <c r="E37" s="81"/>
      <c r="F37" s="230"/>
      <c r="G37" s="231"/>
      <c r="H37" s="232">
        <f t="shared" si="0"/>
        <v>0</v>
      </c>
      <c r="I37" s="421"/>
      <c r="J37" s="421"/>
      <c r="K37" s="233">
        <f t="shared" si="1"/>
      </c>
      <c r="L37" s="234">
        <f t="shared" si="2"/>
      </c>
      <c r="M37" s="235"/>
      <c r="N37" s="236"/>
      <c r="O37" s="236"/>
      <c r="P37" s="235"/>
      <c r="Q37" s="108">
        <f t="shared" si="3"/>
        <v>6</v>
      </c>
      <c r="R37" s="237" t="str">
        <f t="shared" si="4"/>
        <v>--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/>
      <c r="AA37" s="245">
        <f t="shared" si="12"/>
      </c>
      <c r="AB37" s="164"/>
    </row>
    <row r="38" spans="2:28" s="1" customFormat="1" ht="16.5" customHeight="1">
      <c r="B38" s="163"/>
      <c r="C38" s="217"/>
      <c r="D38" s="79"/>
      <c r="E38" s="81"/>
      <c r="F38" s="230"/>
      <c r="G38" s="231"/>
      <c r="H38" s="232">
        <f t="shared" si="0"/>
        <v>0</v>
      </c>
      <c r="I38" s="421"/>
      <c r="J38" s="421"/>
      <c r="K38" s="233">
        <f t="shared" si="1"/>
      </c>
      <c r="L38" s="234">
        <f t="shared" si="2"/>
      </c>
      <c r="M38" s="235"/>
      <c r="N38" s="236"/>
      <c r="O38" s="236"/>
      <c r="P38" s="235"/>
      <c r="Q38" s="108">
        <f t="shared" si="3"/>
        <v>6</v>
      </c>
      <c r="R38" s="237" t="str">
        <f t="shared" si="4"/>
        <v>--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/>
      <c r="AA38" s="245">
        <f t="shared" si="12"/>
      </c>
      <c r="AB38" s="164"/>
    </row>
    <row r="39" spans="2:28" s="1" customFormat="1" ht="16.5" customHeight="1">
      <c r="B39" s="163"/>
      <c r="C39" s="217"/>
      <c r="D39" s="79"/>
      <c r="E39" s="81"/>
      <c r="F39" s="230"/>
      <c r="G39" s="231"/>
      <c r="H39" s="232">
        <f t="shared" si="0"/>
        <v>0</v>
      </c>
      <c r="I39" s="421"/>
      <c r="J39" s="421"/>
      <c r="K39" s="233">
        <f t="shared" si="1"/>
      </c>
      <c r="L39" s="234">
        <f t="shared" si="2"/>
      </c>
      <c r="M39" s="235"/>
      <c r="N39" s="236"/>
      <c r="O39" s="236"/>
      <c r="P39" s="235"/>
      <c r="Q39" s="108">
        <f t="shared" si="3"/>
        <v>6</v>
      </c>
      <c r="R39" s="237" t="str">
        <f t="shared" si="4"/>
        <v>--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/>
      <c r="AA39" s="245">
        <f t="shared" si="12"/>
      </c>
      <c r="AB39" s="164"/>
    </row>
    <row r="40" spans="2:28" s="1" customFormat="1" ht="16.5" customHeight="1">
      <c r="B40" s="163"/>
      <c r="C40" s="217"/>
      <c r="D40" s="79"/>
      <c r="E40" s="81"/>
      <c r="F40" s="230"/>
      <c r="G40" s="231"/>
      <c r="H40" s="232">
        <f t="shared" si="0"/>
        <v>0</v>
      </c>
      <c r="I40" s="421"/>
      <c r="J40" s="421"/>
      <c r="K40" s="233">
        <f t="shared" si="1"/>
      </c>
      <c r="L40" s="234">
        <f t="shared" si="2"/>
      </c>
      <c r="M40" s="235"/>
      <c r="N40" s="236"/>
      <c r="O40" s="236"/>
      <c r="P40" s="235"/>
      <c r="Q40" s="108">
        <f t="shared" si="3"/>
        <v>6</v>
      </c>
      <c r="R40" s="237" t="str">
        <f t="shared" si="4"/>
        <v>--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/>
      <c r="AA40" s="245">
        <f t="shared" si="12"/>
      </c>
      <c r="AB40" s="164"/>
    </row>
    <row r="41" spans="2:28" s="1" customFormat="1" ht="16.5" customHeight="1" thickBot="1">
      <c r="B41" s="163"/>
      <c r="C41" s="330"/>
      <c r="D41" s="330"/>
      <c r="E41" s="330"/>
      <c r="F41" s="330"/>
      <c r="G41" s="330"/>
      <c r="H41" s="248"/>
      <c r="I41" s="423"/>
      <c r="J41" s="423"/>
      <c r="K41" s="247"/>
      <c r="L41" s="247"/>
      <c r="M41" s="330"/>
      <c r="N41" s="330"/>
      <c r="O41" s="330"/>
      <c r="P41" s="330"/>
      <c r="Q41" s="331"/>
      <c r="R41" s="332"/>
      <c r="S41" s="333"/>
      <c r="T41" s="334"/>
      <c r="U41" s="335"/>
      <c r="V41" s="336"/>
      <c r="W41" s="337"/>
      <c r="X41" s="338"/>
      <c r="Y41" s="339"/>
      <c r="Z41" s="330"/>
      <c r="AA41" s="249"/>
      <c r="AB41" s="164"/>
    </row>
    <row r="42" spans="2:28" s="1" customFormat="1" ht="16.5" customHeight="1" thickBot="1" thickTop="1">
      <c r="B42" s="163"/>
      <c r="C42" s="117" t="s">
        <v>504</v>
      </c>
      <c r="D42" s="1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50">
        <f>SUM(R20:R41)</f>
        <v>0</v>
      </c>
      <c r="S42" s="251">
        <f>SUM(S20:S41)</f>
        <v>0</v>
      </c>
      <c r="T42" s="252">
        <f>SUM(T20:T41)</f>
        <v>0</v>
      </c>
      <c r="U42" s="253">
        <f>SUM(U22:U41)</f>
        <v>0</v>
      </c>
      <c r="V42" s="254">
        <f>SUM(V20:V41)</f>
        <v>13.176000000000002</v>
      </c>
      <c r="W42" s="254">
        <f>SUM(W22:W41)</f>
        <v>96.58008</v>
      </c>
      <c r="X42" s="255">
        <f>SUM(X20:X41)</f>
        <v>0</v>
      </c>
      <c r="Y42" s="256">
        <f>SUM(Y22:Y41)</f>
        <v>0</v>
      </c>
      <c r="Z42" s="257"/>
      <c r="AA42" s="431">
        <f>ROUND(SUM(AA20:AA41),2)</f>
        <v>8995.57</v>
      </c>
      <c r="AB42" s="164"/>
    </row>
    <row r="43" spans="2:28" s="132" customFormat="1" ht="9.75" thickTop="1">
      <c r="B43" s="259"/>
      <c r="C43" s="134"/>
      <c r="D43" s="135" t="s">
        <v>842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1"/>
      <c r="S43" s="261"/>
      <c r="T43" s="261"/>
      <c r="U43" s="261"/>
      <c r="V43" s="261"/>
      <c r="W43" s="261"/>
      <c r="X43" s="261"/>
      <c r="Y43" s="261"/>
      <c r="Z43" s="260"/>
      <c r="AA43" s="262"/>
      <c r="AB43" s="263"/>
    </row>
    <row r="44" spans="2:28" s="1" customFormat="1" ht="16.5" customHeight="1" thickBot="1">
      <c r="B44" s="264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6"/>
    </row>
    <row r="45" spans="2:28" ht="16.5" customHeight="1" thickTop="1"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8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2"/>
  <headerFooter alignWithMargins="0">
    <oddFooter>&amp;L&amp;"Times New Roman,Normal"&amp;8&amp;F-&amp;A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V46"/>
  <sheetViews>
    <sheetView zoomScale="75" zoomScaleNormal="75" workbookViewId="0" topLeftCell="C14">
      <selection activeCell="G26" sqref="G2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tr">
        <f>'tot-0712'!B2</f>
        <v>ANEXO I al Memorándum D.T.E.E. N°  384 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451</v>
      </c>
      <c r="B4" s="271"/>
    </row>
    <row r="5" spans="1:2" s="9" customFormat="1" ht="11.25">
      <c r="A5" s="8" t="s">
        <v>452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495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496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'tot-0712'!B14</f>
        <v>Desde el 01 al 31 de diciembre de 2007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497</v>
      </c>
      <c r="E14" s="329">
        <v>6.502</v>
      </c>
      <c r="F14" s="276">
        <f>60*'tot-0712'!B13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498</v>
      </c>
      <c r="E15" s="275">
        <v>3.251</v>
      </c>
      <c r="F15" s="276">
        <f>50*'tot-0712'!B13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499</v>
      </c>
      <c r="E16" s="279">
        <v>2.438</v>
      </c>
      <c r="F16" s="280">
        <f>50*'tot-0712'!B13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500</v>
      </c>
      <c r="E17" s="279">
        <v>2.438</v>
      </c>
      <c r="F17" s="285">
        <f>40*'tot-0712'!B13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461</v>
      </c>
      <c r="D19" s="189" t="s">
        <v>484</v>
      </c>
      <c r="E19" s="190" t="s">
        <v>485</v>
      </c>
      <c r="F19" s="192" t="s">
        <v>462</v>
      </c>
      <c r="G19" s="51" t="s">
        <v>464</v>
      </c>
      <c r="H19" s="190" t="s">
        <v>465</v>
      </c>
      <c r="I19" s="190" t="s">
        <v>466</v>
      </c>
      <c r="J19" s="189" t="s">
        <v>487</v>
      </c>
      <c r="K19" s="189" t="s">
        <v>488</v>
      </c>
      <c r="L19" s="50" t="s">
        <v>503</v>
      </c>
      <c r="M19" s="190" t="s">
        <v>489</v>
      </c>
      <c r="N19" s="290" t="s">
        <v>501</v>
      </c>
      <c r="O19" s="291" t="s">
        <v>502</v>
      </c>
      <c r="P19" s="292" t="s">
        <v>492</v>
      </c>
      <c r="Q19" s="293"/>
      <c r="R19" s="294" t="s">
        <v>475</v>
      </c>
      <c r="S19" s="192" t="s">
        <v>477</v>
      </c>
      <c r="T19" s="192" t="s">
        <v>478</v>
      </c>
      <c r="U19" s="295"/>
    </row>
    <row r="20" spans="2:21" s="1" customFormat="1" ht="16.5" customHeight="1" hidden="1" thickTop="1">
      <c r="B20" s="13"/>
      <c r="C20" s="206"/>
      <c r="D20" s="204"/>
      <c r="E20" s="204"/>
      <c r="F20" s="296"/>
      <c r="G20" s="297"/>
      <c r="H20" s="419"/>
      <c r="I20" s="424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/>
      <c r="U20" s="164"/>
    </row>
    <row r="21" spans="2:21" s="1" customFormat="1" ht="16.5" customHeight="1" thickTop="1">
      <c r="B21" s="13"/>
      <c r="C21" s="218"/>
      <c r="D21" s="304"/>
      <c r="E21" s="304"/>
      <c r="F21" s="305"/>
      <c r="G21" s="306"/>
      <c r="H21" s="425"/>
      <c r="I21" s="426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178</v>
      </c>
      <c r="D22" s="304" t="s">
        <v>409</v>
      </c>
      <c r="E22" s="304" t="s">
        <v>515</v>
      </c>
      <c r="F22" s="315">
        <v>132</v>
      </c>
      <c r="G22" s="306">
        <f aca="true" t="shared" si="0" ref="G22:G40">IF(F22=220,$E$14,IF(AND(F22&lt;=132,F22&gt;=66),$E$15,IF(AND(F22&lt;66,F22&gt;=33),$E$16,$E$17)))</f>
        <v>3.251</v>
      </c>
      <c r="H22" s="425" t="s">
        <v>564</v>
      </c>
      <c r="I22" s="426" t="s">
        <v>565</v>
      </c>
      <c r="J22" s="233">
        <f aca="true" t="shared" si="1" ref="J22:J40">IF(D22="","",(I22-H22)*24)</f>
        <v>10.016666666662786</v>
      </c>
      <c r="K22" s="307">
        <f aca="true" t="shared" si="2" ref="K22:K40">IF(D22="","",ROUND((I22-H22)*24*60,0))</f>
        <v>601</v>
      </c>
      <c r="L22" s="235" t="s">
        <v>537</v>
      </c>
      <c r="M22" s="235" t="s">
        <v>297</v>
      </c>
      <c r="N22" s="308">
        <f aca="true" t="shared" si="3" ref="N22:N40">IF(F22=220,$F$14,IF(AND(F22&lt;=132,F22&gt;=66),$F$15,IF(AND(F22&lt;66,F22&gt;13.2),$F$16,$F$17)))</f>
        <v>50</v>
      </c>
      <c r="O22" s="309">
        <f aca="true" t="shared" si="4" ref="O22:O40">IF(L22="P",G22*N22*ROUND(K22/60,2)*0.1,"--")</f>
        <v>162.87509999999997</v>
      </c>
      <c r="P22" s="310" t="str">
        <f aca="true" t="shared" si="5" ref="P22:P40">IF(AND(L22="F",M22="NO"),G22*N22,"--")</f>
        <v>--</v>
      </c>
      <c r="Q22" s="311" t="str">
        <f aca="true" t="shared" si="6" ref="Q22:Q40">IF(L22="F",G22*N22*ROUND(K22/60,2),"--")</f>
        <v>--</v>
      </c>
      <c r="R22" s="312" t="str">
        <f aca="true" t="shared" si="7" ref="R22:R40">IF(L22="RF",G22*N22*ROUND(K22/60,2),"--")</f>
        <v>--</v>
      </c>
      <c r="S22" s="313" t="s">
        <v>535</v>
      </c>
      <c r="T22" s="316">
        <f aca="true" t="shared" si="8" ref="T22:T40">IF(D22="","",SUM(O22:R22)*IF(S22="SI",1,2)*IF(F22="500/220",0,1))</f>
        <v>162.87509999999997</v>
      </c>
      <c r="U22" s="246"/>
      <c r="V22" s="1">
        <v>187896</v>
      </c>
    </row>
    <row r="23" spans="2:22" s="1" customFormat="1" ht="16.5" customHeight="1">
      <c r="B23" s="13"/>
      <c r="C23" s="218">
        <v>179</v>
      </c>
      <c r="D23" s="304" t="s">
        <v>409</v>
      </c>
      <c r="E23" s="304" t="s">
        <v>516</v>
      </c>
      <c r="F23" s="305">
        <v>220</v>
      </c>
      <c r="G23" s="306">
        <f t="shared" si="0"/>
        <v>6.502</v>
      </c>
      <c r="H23" s="425" t="s">
        <v>580</v>
      </c>
      <c r="I23" s="426" t="s">
        <v>581</v>
      </c>
      <c r="J23" s="233">
        <f t="shared" si="1"/>
        <v>5.516666666662786</v>
      </c>
      <c r="K23" s="307">
        <f t="shared" si="2"/>
        <v>331</v>
      </c>
      <c r="L23" s="235" t="s">
        <v>537</v>
      </c>
      <c r="M23" s="235" t="s">
        <v>297</v>
      </c>
      <c r="N23" s="308">
        <f t="shared" si="3"/>
        <v>60</v>
      </c>
      <c r="O23" s="309">
        <f t="shared" si="4"/>
        <v>215.34624</v>
      </c>
      <c r="P23" s="310" t="str">
        <f t="shared" si="5"/>
        <v>--</v>
      </c>
      <c r="Q23" s="311" t="str">
        <f t="shared" si="6"/>
        <v>--</v>
      </c>
      <c r="R23" s="312" t="str">
        <f t="shared" si="7"/>
        <v>--</v>
      </c>
      <c r="S23" s="313" t="s">
        <v>535</v>
      </c>
      <c r="T23" s="316">
        <f t="shared" si="8"/>
        <v>215.34624</v>
      </c>
      <c r="U23" s="246"/>
      <c r="V23" s="1">
        <v>187901</v>
      </c>
    </row>
    <row r="24" spans="2:22" s="1" customFormat="1" ht="16.5" customHeight="1">
      <c r="B24" s="13"/>
      <c r="C24" s="218">
        <v>180</v>
      </c>
      <c r="D24" s="304" t="s">
        <v>389</v>
      </c>
      <c r="E24" s="304" t="s">
        <v>430</v>
      </c>
      <c r="F24" s="305">
        <v>13.2</v>
      </c>
      <c r="G24" s="306">
        <f t="shared" si="0"/>
        <v>2.438</v>
      </c>
      <c r="H24" s="425" t="s">
        <v>593</v>
      </c>
      <c r="I24" s="426" t="s">
        <v>594</v>
      </c>
      <c r="J24" s="233">
        <f t="shared" si="1"/>
        <v>2.2166666665580124</v>
      </c>
      <c r="K24" s="307">
        <f t="shared" si="2"/>
        <v>133</v>
      </c>
      <c r="L24" s="235" t="s">
        <v>537</v>
      </c>
      <c r="M24" s="235" t="s">
        <v>297</v>
      </c>
      <c r="N24" s="308">
        <f t="shared" si="3"/>
        <v>40</v>
      </c>
      <c r="O24" s="309">
        <f t="shared" si="4"/>
        <v>21.649440000000006</v>
      </c>
      <c r="P24" s="310" t="str">
        <f t="shared" si="5"/>
        <v>--</v>
      </c>
      <c r="Q24" s="311" t="str">
        <f t="shared" si="6"/>
        <v>--</v>
      </c>
      <c r="R24" s="312" t="str">
        <f t="shared" si="7"/>
        <v>--</v>
      </c>
      <c r="S24" s="313" t="s">
        <v>535</v>
      </c>
      <c r="T24" s="316">
        <f t="shared" si="8"/>
        <v>21.649440000000006</v>
      </c>
      <c r="U24" s="246"/>
      <c r="V24" s="1">
        <v>188146</v>
      </c>
    </row>
    <row r="25" spans="2:22" s="1" customFormat="1" ht="16.5" customHeight="1">
      <c r="B25" s="13"/>
      <c r="C25" s="218">
        <v>181</v>
      </c>
      <c r="D25" s="304" t="s">
        <v>408</v>
      </c>
      <c r="E25" s="304" t="s">
        <v>439</v>
      </c>
      <c r="F25" s="305">
        <v>33</v>
      </c>
      <c r="G25" s="306">
        <f t="shared" si="0"/>
        <v>2.438</v>
      </c>
      <c r="H25" s="425" t="s">
        <v>604</v>
      </c>
      <c r="I25" s="426" t="s">
        <v>605</v>
      </c>
      <c r="J25" s="233">
        <f t="shared" si="1"/>
        <v>8.866666666581295</v>
      </c>
      <c r="K25" s="307">
        <f t="shared" si="2"/>
        <v>532</v>
      </c>
      <c r="L25" s="235" t="s">
        <v>537</v>
      </c>
      <c r="M25" s="235" t="s">
        <v>297</v>
      </c>
      <c r="N25" s="308">
        <f t="shared" si="3"/>
        <v>50</v>
      </c>
      <c r="O25" s="309">
        <f t="shared" si="4"/>
        <v>108.1253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535</v>
      </c>
      <c r="T25" s="316">
        <f t="shared" si="8"/>
        <v>108.1253</v>
      </c>
      <c r="U25" s="246"/>
      <c r="V25" s="1">
        <v>188149</v>
      </c>
    </row>
    <row r="26" spans="2:22" s="1" customFormat="1" ht="16.5" customHeight="1">
      <c r="B26" s="13"/>
      <c r="C26" s="218">
        <v>182</v>
      </c>
      <c r="D26" s="304" t="s">
        <v>421</v>
      </c>
      <c r="E26" s="304" t="s">
        <v>446</v>
      </c>
      <c r="F26" s="305">
        <v>33</v>
      </c>
      <c r="G26" s="306">
        <f t="shared" si="0"/>
        <v>2.438</v>
      </c>
      <c r="H26" s="425" t="s">
        <v>667</v>
      </c>
      <c r="I26" s="426" t="s">
        <v>668</v>
      </c>
      <c r="J26" s="233">
        <f t="shared" si="1"/>
        <v>5.0166666666045785</v>
      </c>
      <c r="K26" s="307">
        <f t="shared" si="2"/>
        <v>301</v>
      </c>
      <c r="L26" s="235" t="s">
        <v>537</v>
      </c>
      <c r="M26" s="235" t="s">
        <v>297</v>
      </c>
      <c r="N26" s="308">
        <f t="shared" si="3"/>
        <v>50</v>
      </c>
      <c r="O26" s="309">
        <f t="shared" si="4"/>
        <v>61.1938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535</v>
      </c>
      <c r="T26" s="316">
        <f t="shared" si="8"/>
        <v>61.1938</v>
      </c>
      <c r="U26" s="246"/>
      <c r="V26" s="1">
        <v>188173</v>
      </c>
    </row>
    <row r="27" spans="2:22" s="1" customFormat="1" ht="16.5" customHeight="1">
      <c r="B27" s="13"/>
      <c r="C27" s="218">
        <v>183</v>
      </c>
      <c r="D27" s="304" t="s">
        <v>309</v>
      </c>
      <c r="E27" s="304" t="s">
        <v>308</v>
      </c>
      <c r="F27" s="315">
        <v>132</v>
      </c>
      <c r="G27" s="306">
        <f t="shared" si="0"/>
        <v>3.251</v>
      </c>
      <c r="H27" s="425" t="s">
        <v>709</v>
      </c>
      <c r="I27" s="426" t="s">
        <v>710</v>
      </c>
      <c r="J27" s="233">
        <f t="shared" si="1"/>
        <v>0.9499999999534339</v>
      </c>
      <c r="K27" s="307">
        <f t="shared" si="2"/>
        <v>57</v>
      </c>
      <c r="L27" s="235" t="s">
        <v>534</v>
      </c>
      <c r="M27" s="235" t="s">
        <v>536</v>
      </c>
      <c r="N27" s="308">
        <f t="shared" si="3"/>
        <v>50</v>
      </c>
      <c r="O27" s="309" t="str">
        <f t="shared" si="4"/>
        <v>--</v>
      </c>
      <c r="P27" s="310">
        <f t="shared" si="5"/>
        <v>162.54999999999998</v>
      </c>
      <c r="Q27" s="311">
        <f t="shared" si="6"/>
        <v>154.42249999999999</v>
      </c>
      <c r="R27" s="312" t="str">
        <f t="shared" si="7"/>
        <v>--</v>
      </c>
      <c r="S27" s="313" t="s">
        <v>535</v>
      </c>
      <c r="T27" s="316">
        <f t="shared" si="8"/>
        <v>316.97249999999997</v>
      </c>
      <c r="U27" s="246"/>
      <c r="V27" s="1">
        <v>188189</v>
      </c>
    </row>
    <row r="28" spans="2:22" s="1" customFormat="1" ht="16.5" customHeight="1">
      <c r="B28" s="13"/>
      <c r="C28" s="218">
        <v>184</v>
      </c>
      <c r="D28" s="304" t="s">
        <v>522</v>
      </c>
      <c r="E28" s="304" t="s">
        <v>523</v>
      </c>
      <c r="F28" s="305">
        <v>33</v>
      </c>
      <c r="G28" s="306">
        <f t="shared" si="0"/>
        <v>2.438</v>
      </c>
      <c r="H28" s="425" t="s">
        <v>715</v>
      </c>
      <c r="I28" s="426" t="s">
        <v>716</v>
      </c>
      <c r="J28" s="233">
        <f t="shared" si="1"/>
        <v>6.149999999965075</v>
      </c>
      <c r="K28" s="307">
        <f t="shared" si="2"/>
        <v>369</v>
      </c>
      <c r="L28" s="235" t="s">
        <v>537</v>
      </c>
      <c r="M28" s="235" t="s">
        <v>297</v>
      </c>
      <c r="N28" s="308">
        <f t="shared" si="3"/>
        <v>50</v>
      </c>
      <c r="O28" s="309">
        <f t="shared" si="4"/>
        <v>74.9685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535</v>
      </c>
      <c r="T28" s="316">
        <f t="shared" si="8"/>
        <v>74.9685</v>
      </c>
      <c r="U28" s="246"/>
      <c r="V28" s="1">
        <v>188191</v>
      </c>
    </row>
    <row r="29" spans="2:22" s="1" customFormat="1" ht="16.5" customHeight="1">
      <c r="B29" s="13"/>
      <c r="C29" s="218">
        <v>185</v>
      </c>
      <c r="D29" s="304" t="s">
        <v>417</v>
      </c>
      <c r="E29" s="304" t="s">
        <v>442</v>
      </c>
      <c r="F29" s="305">
        <v>33</v>
      </c>
      <c r="G29" s="306">
        <f t="shared" si="0"/>
        <v>2.438</v>
      </c>
      <c r="H29" s="425" t="s">
        <v>730</v>
      </c>
      <c r="I29" s="426" t="s">
        <v>731</v>
      </c>
      <c r="J29" s="233">
        <f t="shared" si="1"/>
        <v>2.4833333333954215</v>
      </c>
      <c r="K29" s="307">
        <f t="shared" si="2"/>
        <v>149</v>
      </c>
      <c r="L29" s="235" t="s">
        <v>534</v>
      </c>
      <c r="M29" s="235" t="s">
        <v>536</v>
      </c>
      <c r="N29" s="308">
        <f t="shared" si="3"/>
        <v>50</v>
      </c>
      <c r="O29" s="309" t="str">
        <f t="shared" si="4"/>
        <v>--</v>
      </c>
      <c r="P29" s="310">
        <f t="shared" si="5"/>
        <v>121.9</v>
      </c>
      <c r="Q29" s="311">
        <f t="shared" si="6"/>
        <v>302.312</v>
      </c>
      <c r="R29" s="312" t="str">
        <f t="shared" si="7"/>
        <v>--</v>
      </c>
      <c r="S29" s="313" t="s">
        <v>535</v>
      </c>
      <c r="T29" s="316">
        <f t="shared" si="8"/>
        <v>424.212</v>
      </c>
      <c r="U29" s="246"/>
      <c r="V29" s="1">
        <v>188197</v>
      </c>
    </row>
    <row r="30" spans="2:22" s="1" customFormat="1" ht="16.5" customHeight="1">
      <c r="B30" s="13"/>
      <c r="C30" s="218">
        <v>186</v>
      </c>
      <c r="D30" s="304" t="s">
        <v>311</v>
      </c>
      <c r="E30" s="304" t="s">
        <v>310</v>
      </c>
      <c r="F30" s="315">
        <v>13.2</v>
      </c>
      <c r="G30" s="306">
        <f t="shared" si="0"/>
        <v>2.438</v>
      </c>
      <c r="H30" s="425" t="s">
        <v>758</v>
      </c>
      <c r="I30" s="426" t="s">
        <v>759</v>
      </c>
      <c r="J30" s="233">
        <f t="shared" si="1"/>
        <v>2.0000000000582077</v>
      </c>
      <c r="K30" s="307">
        <f t="shared" si="2"/>
        <v>120</v>
      </c>
      <c r="L30" s="235" t="s">
        <v>537</v>
      </c>
      <c r="M30" s="235" t="s">
        <v>297</v>
      </c>
      <c r="N30" s="308">
        <f t="shared" si="3"/>
        <v>40</v>
      </c>
      <c r="O30" s="309">
        <f t="shared" si="4"/>
        <v>19.504000000000005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535</v>
      </c>
      <c r="T30" s="316">
        <f t="shared" si="8"/>
        <v>19.504000000000005</v>
      </c>
      <c r="U30" s="246"/>
      <c r="V30" s="1">
        <v>188207</v>
      </c>
    </row>
    <row r="31" spans="2:22" s="1" customFormat="1" ht="16.5" customHeight="1">
      <c r="B31" s="13"/>
      <c r="C31" s="218">
        <v>187</v>
      </c>
      <c r="D31" s="304" t="s">
        <v>415</v>
      </c>
      <c r="E31" s="304" t="s">
        <v>440</v>
      </c>
      <c r="F31" s="305">
        <v>13.2</v>
      </c>
      <c r="G31" s="306">
        <f t="shared" si="0"/>
        <v>2.438</v>
      </c>
      <c r="H31" s="425" t="s">
        <v>761</v>
      </c>
      <c r="I31" s="426" t="s">
        <v>762</v>
      </c>
      <c r="J31" s="233">
        <f t="shared" si="1"/>
        <v>1.6333333334187046</v>
      </c>
      <c r="K31" s="307">
        <f t="shared" si="2"/>
        <v>98</v>
      </c>
      <c r="L31" s="235" t="s">
        <v>537</v>
      </c>
      <c r="M31" s="235" t="s">
        <v>297</v>
      </c>
      <c r="N31" s="308">
        <f t="shared" si="3"/>
        <v>40</v>
      </c>
      <c r="O31" s="309">
        <f t="shared" si="4"/>
        <v>15.895760000000003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535</v>
      </c>
      <c r="T31" s="316">
        <f t="shared" si="8"/>
        <v>15.895760000000003</v>
      </c>
      <c r="U31" s="246"/>
      <c r="V31" s="1">
        <v>188208</v>
      </c>
    </row>
    <row r="32" spans="2:22" s="1" customFormat="1" ht="16.5" customHeight="1">
      <c r="B32" s="13"/>
      <c r="C32" s="218">
        <v>188</v>
      </c>
      <c r="D32" s="304" t="s">
        <v>415</v>
      </c>
      <c r="E32" s="304" t="s">
        <v>512</v>
      </c>
      <c r="F32" s="305">
        <v>13.2</v>
      </c>
      <c r="G32" s="306">
        <f t="shared" si="0"/>
        <v>2.438</v>
      </c>
      <c r="H32" s="425" t="s">
        <v>767</v>
      </c>
      <c r="I32" s="426" t="s">
        <v>768</v>
      </c>
      <c r="J32" s="233">
        <f t="shared" si="1"/>
        <v>1.883333333360497</v>
      </c>
      <c r="K32" s="307">
        <f t="shared" si="2"/>
        <v>113</v>
      </c>
      <c r="L32" s="235" t="s">
        <v>537</v>
      </c>
      <c r="M32" s="235" t="s">
        <v>297</v>
      </c>
      <c r="N32" s="308">
        <f t="shared" si="3"/>
        <v>40</v>
      </c>
      <c r="O32" s="309">
        <f t="shared" si="4"/>
        <v>18.33376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535</v>
      </c>
      <c r="T32" s="316">
        <f t="shared" si="8"/>
        <v>18.33376</v>
      </c>
      <c r="U32" s="246"/>
      <c r="V32" s="1">
        <v>188210</v>
      </c>
    </row>
    <row r="33" spans="2:22" s="1" customFormat="1" ht="16.5" customHeight="1">
      <c r="B33" s="13"/>
      <c r="C33" s="218">
        <v>190</v>
      </c>
      <c r="D33" s="304" t="s">
        <v>407</v>
      </c>
      <c r="E33" s="304" t="s">
        <v>519</v>
      </c>
      <c r="F33" s="305">
        <v>33</v>
      </c>
      <c r="G33" s="306">
        <f t="shared" si="0"/>
        <v>2.438</v>
      </c>
      <c r="H33" s="425" t="s">
        <v>808</v>
      </c>
      <c r="I33" s="426" t="s">
        <v>809</v>
      </c>
      <c r="J33" s="233">
        <f t="shared" si="1"/>
        <v>5.2999999999883585</v>
      </c>
      <c r="K33" s="307">
        <f t="shared" si="2"/>
        <v>318</v>
      </c>
      <c r="L33" s="235" t="s">
        <v>537</v>
      </c>
      <c r="M33" s="235" t="s">
        <v>297</v>
      </c>
      <c r="N33" s="308">
        <f t="shared" si="3"/>
        <v>50</v>
      </c>
      <c r="O33" s="309">
        <f t="shared" si="4"/>
        <v>64.60700000000001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 t="s">
        <v>535</v>
      </c>
      <c r="T33" s="316">
        <f t="shared" si="8"/>
        <v>64.60700000000001</v>
      </c>
      <c r="U33" s="246"/>
      <c r="V33" s="1">
        <v>188569</v>
      </c>
    </row>
    <row r="34" spans="2:22" s="1" customFormat="1" ht="16.5" customHeight="1">
      <c r="B34" s="13"/>
      <c r="C34" s="218">
        <v>191</v>
      </c>
      <c r="D34" s="304" t="s">
        <v>407</v>
      </c>
      <c r="E34" s="304" t="s">
        <v>437</v>
      </c>
      <c r="F34" s="305">
        <v>33</v>
      </c>
      <c r="G34" s="306">
        <f t="shared" si="0"/>
        <v>2.438</v>
      </c>
      <c r="H34" s="425" t="s">
        <v>816</v>
      </c>
      <c r="I34" s="426" t="s">
        <v>817</v>
      </c>
      <c r="J34" s="233">
        <f t="shared" si="1"/>
        <v>3.766666666720994</v>
      </c>
      <c r="K34" s="307">
        <f t="shared" si="2"/>
        <v>226</v>
      </c>
      <c r="L34" s="235" t="s">
        <v>537</v>
      </c>
      <c r="M34" s="235" t="s">
        <v>297</v>
      </c>
      <c r="N34" s="308">
        <f t="shared" si="3"/>
        <v>50</v>
      </c>
      <c r="O34" s="309">
        <f t="shared" si="4"/>
        <v>45.956300000000006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535</v>
      </c>
      <c r="T34" s="316">
        <f t="shared" si="8"/>
        <v>45.956300000000006</v>
      </c>
      <c r="U34" s="246"/>
      <c r="V34" s="1">
        <v>188572</v>
      </c>
    </row>
    <row r="35" spans="2:22" s="1" customFormat="1" ht="16.5" customHeight="1">
      <c r="B35" s="13"/>
      <c r="C35" s="218">
        <v>192</v>
      </c>
      <c r="D35" s="304" t="s">
        <v>405</v>
      </c>
      <c r="E35" s="304" t="s">
        <v>434</v>
      </c>
      <c r="F35" s="305">
        <v>13.2</v>
      </c>
      <c r="G35" s="306">
        <f t="shared" si="0"/>
        <v>2.438</v>
      </c>
      <c r="H35" s="425" t="s">
        <v>9</v>
      </c>
      <c r="I35" s="426" t="s">
        <v>10</v>
      </c>
      <c r="J35" s="233">
        <f t="shared" si="1"/>
        <v>2.2166666667326353</v>
      </c>
      <c r="K35" s="307">
        <f t="shared" si="2"/>
        <v>133</v>
      </c>
      <c r="L35" s="235" t="s">
        <v>537</v>
      </c>
      <c r="M35" s="235" t="s">
        <v>297</v>
      </c>
      <c r="N35" s="308">
        <f t="shared" si="3"/>
        <v>40</v>
      </c>
      <c r="O35" s="309">
        <f t="shared" si="4"/>
        <v>21.649440000000006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 t="s">
        <v>535</v>
      </c>
      <c r="T35" s="316">
        <f t="shared" si="8"/>
        <v>21.649440000000006</v>
      </c>
      <c r="U35" s="246"/>
      <c r="V35" s="1">
        <v>188582</v>
      </c>
    </row>
    <row r="36" spans="2:22" s="1" customFormat="1" ht="16.5" customHeight="1">
      <c r="B36" s="13"/>
      <c r="C36" s="218">
        <v>193</v>
      </c>
      <c r="D36" s="304" t="s">
        <v>407</v>
      </c>
      <c r="E36" s="304" t="s">
        <v>513</v>
      </c>
      <c r="F36" s="305">
        <v>13.2</v>
      </c>
      <c r="G36" s="306">
        <f t="shared" si="0"/>
        <v>2.438</v>
      </c>
      <c r="H36" s="425" t="s">
        <v>17</v>
      </c>
      <c r="I36" s="426" t="s">
        <v>18</v>
      </c>
      <c r="J36" s="233">
        <f t="shared" si="1"/>
        <v>1.8166666666511446</v>
      </c>
      <c r="K36" s="307">
        <f t="shared" si="2"/>
        <v>109</v>
      </c>
      <c r="L36" s="235" t="s">
        <v>537</v>
      </c>
      <c r="M36" s="235" t="s">
        <v>297</v>
      </c>
      <c r="N36" s="308">
        <f t="shared" si="3"/>
        <v>40</v>
      </c>
      <c r="O36" s="309">
        <f t="shared" si="4"/>
        <v>17.748640000000005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 t="s">
        <v>535</v>
      </c>
      <c r="T36" s="316">
        <f t="shared" si="8"/>
        <v>17.748640000000005</v>
      </c>
      <c r="U36" s="246"/>
      <c r="V36" s="1">
        <v>188585</v>
      </c>
    </row>
    <row r="37" spans="2:22" s="1" customFormat="1" ht="16.5" customHeight="1">
      <c r="B37" s="13"/>
      <c r="C37" s="218">
        <v>194</v>
      </c>
      <c r="D37" s="304" t="s">
        <v>405</v>
      </c>
      <c r="E37" s="304" t="s">
        <v>435</v>
      </c>
      <c r="F37" s="305">
        <v>13.2</v>
      </c>
      <c r="G37" s="306">
        <f t="shared" si="0"/>
        <v>2.438</v>
      </c>
      <c r="H37" s="425" t="s">
        <v>22</v>
      </c>
      <c r="I37" s="426" t="s">
        <v>23</v>
      </c>
      <c r="J37" s="233">
        <f t="shared" si="1"/>
        <v>2.050000000046566</v>
      </c>
      <c r="K37" s="307">
        <f t="shared" si="2"/>
        <v>123</v>
      </c>
      <c r="L37" s="235" t="s">
        <v>537</v>
      </c>
      <c r="M37" s="235" t="s">
        <v>297</v>
      </c>
      <c r="N37" s="308">
        <f t="shared" si="3"/>
        <v>40</v>
      </c>
      <c r="O37" s="309">
        <f t="shared" si="4"/>
        <v>19.991600000000002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 t="s">
        <v>535</v>
      </c>
      <c r="T37" s="316">
        <f t="shared" si="8"/>
        <v>19.991600000000002</v>
      </c>
      <c r="U37" s="246"/>
      <c r="V37" s="1">
        <v>188587</v>
      </c>
    </row>
    <row r="38" spans="2:22" s="1" customFormat="1" ht="16.5" customHeight="1">
      <c r="B38" s="13"/>
      <c r="C38" s="218">
        <v>195</v>
      </c>
      <c r="D38" s="304" t="s">
        <v>407</v>
      </c>
      <c r="E38" s="304" t="s">
        <v>514</v>
      </c>
      <c r="F38" s="305">
        <v>13.2</v>
      </c>
      <c r="G38" s="306">
        <f t="shared" si="0"/>
        <v>2.438</v>
      </c>
      <c r="H38" s="425" t="s">
        <v>28</v>
      </c>
      <c r="I38" s="426" t="s">
        <v>29</v>
      </c>
      <c r="J38" s="233">
        <f t="shared" si="1"/>
        <v>1.7166666666744277</v>
      </c>
      <c r="K38" s="307">
        <f t="shared" si="2"/>
        <v>103</v>
      </c>
      <c r="L38" s="235" t="s">
        <v>537</v>
      </c>
      <c r="M38" s="235" t="s">
        <v>297</v>
      </c>
      <c r="N38" s="308">
        <f t="shared" si="3"/>
        <v>40</v>
      </c>
      <c r="O38" s="309">
        <f t="shared" si="4"/>
        <v>16.773440000000004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 t="s">
        <v>535</v>
      </c>
      <c r="T38" s="316">
        <f t="shared" si="8"/>
        <v>16.773440000000004</v>
      </c>
      <c r="U38" s="246"/>
      <c r="V38" s="1">
        <v>188589</v>
      </c>
    </row>
    <row r="39" spans="2:22" s="1" customFormat="1" ht="16.5" customHeight="1">
      <c r="B39" s="13"/>
      <c r="C39" s="218">
        <v>196</v>
      </c>
      <c r="D39" s="304" t="s">
        <v>510</v>
      </c>
      <c r="E39" s="304" t="s">
        <v>447</v>
      </c>
      <c r="F39" s="305">
        <v>13.2</v>
      </c>
      <c r="G39" s="306">
        <f t="shared" si="0"/>
        <v>2.438</v>
      </c>
      <c r="H39" s="425" t="s">
        <v>34</v>
      </c>
      <c r="I39" s="426" t="s">
        <v>35</v>
      </c>
      <c r="J39" s="233">
        <f t="shared" si="1"/>
        <v>1.316666666592937</v>
      </c>
      <c r="K39" s="307">
        <f t="shared" si="2"/>
        <v>79</v>
      </c>
      <c r="L39" s="235" t="s">
        <v>537</v>
      </c>
      <c r="M39" s="235" t="s">
        <v>297</v>
      </c>
      <c r="N39" s="308">
        <f t="shared" si="3"/>
        <v>40</v>
      </c>
      <c r="O39" s="309">
        <f t="shared" si="4"/>
        <v>12.872640000000002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 t="s">
        <v>535</v>
      </c>
      <c r="T39" s="316">
        <f t="shared" si="8"/>
        <v>12.872640000000002</v>
      </c>
      <c r="U39" s="246"/>
      <c r="V39" s="1">
        <v>188591</v>
      </c>
    </row>
    <row r="40" spans="2:22" s="1" customFormat="1" ht="16.5" customHeight="1">
      <c r="B40" s="13"/>
      <c r="C40" s="218">
        <v>197</v>
      </c>
      <c r="D40" s="304" t="s">
        <v>405</v>
      </c>
      <c r="E40" s="304" t="s">
        <v>436</v>
      </c>
      <c r="F40" s="305">
        <v>13.2</v>
      </c>
      <c r="G40" s="306">
        <f t="shared" si="0"/>
        <v>2.438</v>
      </c>
      <c r="H40" s="425" t="s">
        <v>37</v>
      </c>
      <c r="I40" s="426" t="s">
        <v>38</v>
      </c>
      <c r="J40" s="233">
        <f t="shared" si="1"/>
        <v>2.733333333337214</v>
      </c>
      <c r="K40" s="307">
        <f t="shared" si="2"/>
        <v>164</v>
      </c>
      <c r="L40" s="235" t="s">
        <v>537</v>
      </c>
      <c r="M40" s="235" t="s">
        <v>297</v>
      </c>
      <c r="N40" s="308">
        <f t="shared" si="3"/>
        <v>40</v>
      </c>
      <c r="O40" s="309">
        <f t="shared" si="4"/>
        <v>26.622960000000003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 t="s">
        <v>535</v>
      </c>
      <c r="T40" s="316">
        <f t="shared" si="8"/>
        <v>26.622960000000003</v>
      </c>
      <c r="U40" s="246"/>
      <c r="V40" s="1">
        <v>188592</v>
      </c>
    </row>
    <row r="41" spans="2:21" s="1" customFormat="1" ht="16.5" customHeight="1" thickBot="1">
      <c r="B41" s="13"/>
      <c r="C41" s="330"/>
      <c r="D41" s="330"/>
      <c r="E41" s="330"/>
      <c r="F41" s="330"/>
      <c r="G41" s="317"/>
      <c r="H41" s="423"/>
      <c r="I41" s="423"/>
      <c r="J41" s="247"/>
      <c r="K41" s="247"/>
      <c r="L41" s="330"/>
      <c r="M41" s="330"/>
      <c r="N41" s="340"/>
      <c r="O41" s="341"/>
      <c r="P41" s="342"/>
      <c r="Q41" s="343"/>
      <c r="R41" s="344"/>
      <c r="S41" s="330"/>
      <c r="T41" s="318"/>
      <c r="U41" s="246"/>
    </row>
    <row r="42" spans="2:21" s="1" customFormat="1" ht="16.5" customHeight="1" thickBot="1" thickTop="1">
      <c r="B42" s="13"/>
      <c r="C42" s="117" t="s">
        <v>504</v>
      </c>
      <c r="D42" s="118" t="s">
        <v>835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319">
        <f>SUM(O20:O41)</f>
        <v>924.11392</v>
      </c>
      <c r="P42" s="320">
        <f>SUM(P20:P41)</f>
        <v>284.45</v>
      </c>
      <c r="Q42" s="320">
        <f>SUM(Q20:Q41)</f>
        <v>456.7345</v>
      </c>
      <c r="R42" s="321">
        <f>SUM(R20:R41)</f>
        <v>0</v>
      </c>
      <c r="S42" s="322"/>
      <c r="T42" s="323">
        <f>ROUND(SUM(T20:T41),2)</f>
        <v>1665.3</v>
      </c>
      <c r="U42" s="246"/>
    </row>
    <row r="43" spans="2:21" s="132" customFormat="1" ht="9.75" thickTop="1">
      <c r="B43" s="133"/>
      <c r="C43" s="134"/>
      <c r="D43" s="135" t="s">
        <v>838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1"/>
      <c r="T43" s="324"/>
      <c r="U43" s="263"/>
    </row>
    <row r="44" spans="2:21" s="1" customFormat="1" ht="16.5" customHeight="1" thickBot="1">
      <c r="B44" s="14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6"/>
    </row>
    <row r="45" spans="2:21" ht="16.5" customHeight="1" thickTop="1"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</row>
    <row r="46" spans="3:4" ht="16.5" customHeight="1">
      <c r="C46" s="325"/>
      <c r="D46" s="325"/>
    </row>
    <row r="47" ht="16.5" customHeight="1"/>
    <row r="48" ht="16.5" customHeight="1"/>
    <row r="49" ht="16.5" customHeight="1"/>
    <row r="50" ht="16.5" customHeight="1"/>
    <row r="5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3">
    <pageSetUpPr fitToPage="1"/>
  </sheetPr>
  <dimension ref="A1:V46"/>
  <sheetViews>
    <sheetView zoomScale="75" zoomScaleNormal="75" workbookViewId="0" topLeftCell="C17">
      <selection activeCell="G26" sqref="G2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tr">
        <f>'tot-0712'!B2</f>
        <v>ANEXO I al Memorándum D.T.E.E. N°  384 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451</v>
      </c>
      <c r="B4" s="271"/>
    </row>
    <row r="5" spans="1:2" s="9" customFormat="1" ht="11.25">
      <c r="A5" s="8" t="s">
        <v>452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495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496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'tot-0712'!B14</f>
        <v>Desde el 01 al 31 de diciembre de 2007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497</v>
      </c>
      <c r="E14" s="329">
        <v>6.502</v>
      </c>
      <c r="F14" s="276">
        <f>60*'tot-0712'!B13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498</v>
      </c>
      <c r="E15" s="275">
        <v>3.251</v>
      </c>
      <c r="F15" s="276">
        <f>50*'tot-0712'!B13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499</v>
      </c>
      <c r="E16" s="279">
        <v>2.438</v>
      </c>
      <c r="F16" s="280">
        <f>50*'tot-0712'!B13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500</v>
      </c>
      <c r="E17" s="279">
        <v>2.438</v>
      </c>
      <c r="F17" s="285">
        <f>40*'tot-0712'!B13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461</v>
      </c>
      <c r="D19" s="189" t="s">
        <v>484</v>
      </c>
      <c r="E19" s="190" t="s">
        <v>485</v>
      </c>
      <c r="F19" s="192" t="s">
        <v>462</v>
      </c>
      <c r="G19" s="51" t="s">
        <v>464</v>
      </c>
      <c r="H19" s="190" t="s">
        <v>465</v>
      </c>
      <c r="I19" s="190" t="s">
        <v>466</v>
      </c>
      <c r="J19" s="189" t="s">
        <v>487</v>
      </c>
      <c r="K19" s="189" t="s">
        <v>488</v>
      </c>
      <c r="L19" s="50" t="s">
        <v>503</v>
      </c>
      <c r="M19" s="190" t="s">
        <v>489</v>
      </c>
      <c r="N19" s="290" t="s">
        <v>501</v>
      </c>
      <c r="O19" s="291" t="s">
        <v>502</v>
      </c>
      <c r="P19" s="292" t="s">
        <v>492</v>
      </c>
      <c r="Q19" s="293"/>
      <c r="R19" s="294" t="s">
        <v>475</v>
      </c>
      <c r="S19" s="192" t="s">
        <v>477</v>
      </c>
      <c r="T19" s="192" t="s">
        <v>478</v>
      </c>
      <c r="U19" s="295"/>
    </row>
    <row r="20" spans="2:21" s="1" customFormat="1" ht="16.5" customHeight="1" thickTop="1">
      <c r="B20" s="13"/>
      <c r="C20" s="206"/>
      <c r="D20" s="204" t="s">
        <v>303</v>
      </c>
      <c r="E20" s="204"/>
      <c r="F20" s="296"/>
      <c r="G20" s="297"/>
      <c r="H20" s="419"/>
      <c r="I20" s="424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>
        <f>ROUND('SA-0712'!T42,2)</f>
        <v>1665.3</v>
      </c>
      <c r="U20" s="164"/>
    </row>
    <row r="21" spans="2:21" s="1" customFormat="1" ht="16.5" customHeight="1">
      <c r="B21" s="13"/>
      <c r="C21" s="218"/>
      <c r="D21" s="304"/>
      <c r="E21" s="304"/>
      <c r="F21" s="305"/>
      <c r="G21" s="306"/>
      <c r="H21" s="425"/>
      <c r="I21" s="426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198</v>
      </c>
      <c r="D22" s="304" t="s">
        <v>407</v>
      </c>
      <c r="E22" s="304" t="s">
        <v>438</v>
      </c>
      <c r="F22" s="315">
        <v>13.2</v>
      </c>
      <c r="G22" s="306">
        <f aca="true" t="shared" si="0" ref="G22:G40">IF(F22=220,$E$14,IF(AND(F22&lt;=132,F22&gt;=66),$E$15,IF(AND(F22&lt;66,F22&gt;=33),$E$16,$E$17)))</f>
        <v>2.438</v>
      </c>
      <c r="H22" s="425" t="s">
        <v>29</v>
      </c>
      <c r="I22" s="426" t="s">
        <v>40</v>
      </c>
      <c r="J22" s="233">
        <f aca="true" t="shared" si="1" ref="J22:J40">IF(D22="","",(I22-H22)*24)</f>
        <v>1.8333333333721384</v>
      </c>
      <c r="K22" s="307">
        <f aca="true" t="shared" si="2" ref="K22:K40">IF(D22="","",ROUND((I22-H22)*24*60,0))</f>
        <v>110</v>
      </c>
      <c r="L22" s="235" t="s">
        <v>537</v>
      </c>
      <c r="M22" s="235" t="s">
        <v>297</v>
      </c>
      <c r="N22" s="308">
        <f aca="true" t="shared" si="3" ref="N22:N40">IF(F22=220,$F$14,IF(AND(F22&lt;=132,F22&gt;=66),$F$15,IF(AND(F22&lt;66,F22&gt;13.2),$F$16,$F$17)))</f>
        <v>40</v>
      </c>
      <c r="O22" s="309">
        <f aca="true" t="shared" si="4" ref="O22:O40">IF(L22="P",G22*N22*ROUND(K22/60,2)*0.1,"--")</f>
        <v>17.846160000000005</v>
      </c>
      <c r="P22" s="310" t="str">
        <f aca="true" t="shared" si="5" ref="P22:P40">IF(AND(L22="F",M22="NO"),G22*N22,"--")</f>
        <v>--</v>
      </c>
      <c r="Q22" s="311" t="str">
        <f aca="true" t="shared" si="6" ref="Q22:Q40">IF(L22="F",G22*N22*ROUND(K22/60,2),"--")</f>
        <v>--</v>
      </c>
      <c r="R22" s="312" t="str">
        <f aca="true" t="shared" si="7" ref="R22:R40">IF(L22="RF",G22*N22*ROUND(K22/60,2),"--")</f>
        <v>--</v>
      </c>
      <c r="S22" s="313" t="s">
        <v>535</v>
      </c>
      <c r="T22" s="316">
        <f aca="true" t="shared" si="8" ref="T22:T40">IF(D22="","",SUM(O22:R22)*IF(S22="SI",1,2)*IF(F22="500/220",0,1))</f>
        <v>17.846160000000005</v>
      </c>
      <c r="U22" s="246"/>
      <c r="V22" s="1">
        <v>188593</v>
      </c>
    </row>
    <row r="23" spans="2:22" s="1" customFormat="1" ht="16.5" customHeight="1">
      <c r="B23" s="13"/>
      <c r="C23" s="218">
        <v>199</v>
      </c>
      <c r="D23" s="304" t="s">
        <v>427</v>
      </c>
      <c r="E23" s="304" t="s">
        <v>448</v>
      </c>
      <c r="F23" s="305">
        <v>33</v>
      </c>
      <c r="G23" s="306">
        <f t="shared" si="0"/>
        <v>2.438</v>
      </c>
      <c r="H23" s="425" t="s">
        <v>60</v>
      </c>
      <c r="I23" s="426" t="s">
        <v>61</v>
      </c>
      <c r="J23" s="233">
        <f t="shared" si="1"/>
        <v>1.2000000000698492</v>
      </c>
      <c r="K23" s="307">
        <f t="shared" si="2"/>
        <v>72</v>
      </c>
      <c r="L23" s="235" t="s">
        <v>534</v>
      </c>
      <c r="M23" s="235" t="s">
        <v>536</v>
      </c>
      <c r="N23" s="308">
        <f t="shared" si="3"/>
        <v>50</v>
      </c>
      <c r="O23" s="309" t="str">
        <f t="shared" si="4"/>
        <v>--</v>
      </c>
      <c r="P23" s="310">
        <f t="shared" si="5"/>
        <v>121.9</v>
      </c>
      <c r="Q23" s="311">
        <f t="shared" si="6"/>
        <v>146.28</v>
      </c>
      <c r="R23" s="312" t="str">
        <f t="shared" si="7"/>
        <v>--</v>
      </c>
      <c r="S23" s="313" t="s">
        <v>535</v>
      </c>
      <c r="T23" s="316">
        <f t="shared" si="8"/>
        <v>268.18</v>
      </c>
      <c r="U23" s="246"/>
      <c r="V23" s="1">
        <v>188602</v>
      </c>
    </row>
    <row r="24" spans="2:22" s="1" customFormat="1" ht="16.5" customHeight="1">
      <c r="B24" s="13"/>
      <c r="C24" s="218">
        <v>200</v>
      </c>
      <c r="D24" s="304" t="s">
        <v>427</v>
      </c>
      <c r="E24" s="304" t="s">
        <v>511</v>
      </c>
      <c r="F24" s="305">
        <v>33</v>
      </c>
      <c r="G24" s="306">
        <f t="shared" si="0"/>
        <v>2.438</v>
      </c>
      <c r="H24" s="425" t="s">
        <v>60</v>
      </c>
      <c r="I24" s="426" t="s">
        <v>63</v>
      </c>
      <c r="J24" s="233">
        <f t="shared" si="1"/>
        <v>0.9500000001280569</v>
      </c>
      <c r="K24" s="307">
        <f t="shared" si="2"/>
        <v>57</v>
      </c>
      <c r="L24" s="235" t="s">
        <v>534</v>
      </c>
      <c r="M24" s="235" t="s">
        <v>536</v>
      </c>
      <c r="N24" s="308">
        <f t="shared" si="3"/>
        <v>50</v>
      </c>
      <c r="O24" s="309" t="str">
        <f t="shared" si="4"/>
        <v>--</v>
      </c>
      <c r="P24" s="310">
        <f t="shared" si="5"/>
        <v>121.9</v>
      </c>
      <c r="Q24" s="311">
        <f t="shared" si="6"/>
        <v>115.805</v>
      </c>
      <c r="R24" s="312" t="str">
        <f t="shared" si="7"/>
        <v>--</v>
      </c>
      <c r="S24" s="313" t="s">
        <v>535</v>
      </c>
      <c r="T24" s="316">
        <f t="shared" si="8"/>
        <v>237.705</v>
      </c>
      <c r="U24" s="246"/>
      <c r="V24" s="1">
        <v>188601</v>
      </c>
    </row>
    <row r="25" spans="2:22" s="1" customFormat="1" ht="16.5" customHeight="1">
      <c r="B25" s="13"/>
      <c r="C25" s="218">
        <v>201</v>
      </c>
      <c r="D25" s="304" t="s">
        <v>409</v>
      </c>
      <c r="E25" s="304" t="s">
        <v>515</v>
      </c>
      <c r="F25" s="305">
        <v>132</v>
      </c>
      <c r="G25" s="306">
        <f t="shared" si="0"/>
        <v>3.251</v>
      </c>
      <c r="H25" s="425" t="s">
        <v>68</v>
      </c>
      <c r="I25" s="426" t="s">
        <v>69</v>
      </c>
      <c r="J25" s="233">
        <f t="shared" si="1"/>
        <v>1.6666666666860692</v>
      </c>
      <c r="K25" s="307">
        <f t="shared" si="2"/>
        <v>100</v>
      </c>
      <c r="L25" s="235" t="s">
        <v>537</v>
      </c>
      <c r="M25" s="235" t="s">
        <v>297</v>
      </c>
      <c r="N25" s="308">
        <f t="shared" si="3"/>
        <v>50</v>
      </c>
      <c r="O25" s="309">
        <f t="shared" si="4"/>
        <v>27.145849999999996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535</v>
      </c>
      <c r="T25" s="316">
        <f t="shared" si="8"/>
        <v>27.145849999999996</v>
      </c>
      <c r="U25" s="246"/>
      <c r="V25" s="1">
        <v>188605</v>
      </c>
    </row>
    <row r="26" spans="2:22" s="1" customFormat="1" ht="16.5" customHeight="1">
      <c r="B26" s="13"/>
      <c r="C26" s="218">
        <v>202</v>
      </c>
      <c r="D26" s="304" t="s">
        <v>416</v>
      </c>
      <c r="E26" s="304" t="s">
        <v>441</v>
      </c>
      <c r="F26" s="305">
        <v>13.2</v>
      </c>
      <c r="G26" s="306">
        <f t="shared" si="0"/>
        <v>2.438</v>
      </c>
      <c r="H26" s="425" t="s">
        <v>91</v>
      </c>
      <c r="I26" s="426" t="s">
        <v>92</v>
      </c>
      <c r="J26" s="233">
        <f t="shared" si="1"/>
        <v>1.0833333333721384</v>
      </c>
      <c r="K26" s="307">
        <f t="shared" si="2"/>
        <v>65</v>
      </c>
      <c r="L26" s="235" t="s">
        <v>537</v>
      </c>
      <c r="M26" s="235" t="s">
        <v>297</v>
      </c>
      <c r="N26" s="308">
        <f t="shared" si="3"/>
        <v>40</v>
      </c>
      <c r="O26" s="309">
        <f t="shared" si="4"/>
        <v>10.532160000000003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535</v>
      </c>
      <c r="T26" s="316">
        <f t="shared" si="8"/>
        <v>10.532160000000003</v>
      </c>
      <c r="U26" s="246"/>
      <c r="V26" s="1">
        <v>188734</v>
      </c>
    </row>
    <row r="27" spans="2:22" s="1" customFormat="1" ht="16.5" customHeight="1">
      <c r="B27" s="13"/>
      <c r="C27" s="218">
        <v>203</v>
      </c>
      <c r="D27" s="304" t="s">
        <v>428</v>
      </c>
      <c r="E27" s="304" t="s">
        <v>449</v>
      </c>
      <c r="F27" s="305">
        <v>13.2</v>
      </c>
      <c r="G27" s="306">
        <f t="shared" si="0"/>
        <v>2.438</v>
      </c>
      <c r="H27" s="425" t="s">
        <v>103</v>
      </c>
      <c r="I27" s="426" t="s">
        <v>104</v>
      </c>
      <c r="J27" s="233">
        <f t="shared" si="1"/>
        <v>12.983333333395422</v>
      </c>
      <c r="K27" s="307">
        <f t="shared" si="2"/>
        <v>779</v>
      </c>
      <c r="L27" s="235" t="s">
        <v>537</v>
      </c>
      <c r="M27" s="235" t="s">
        <v>297</v>
      </c>
      <c r="N27" s="308">
        <f t="shared" si="3"/>
        <v>40</v>
      </c>
      <c r="O27" s="309">
        <f t="shared" si="4"/>
        <v>126.58096000000003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535</v>
      </c>
      <c r="T27" s="316">
        <f t="shared" si="8"/>
        <v>126.58096000000003</v>
      </c>
      <c r="U27" s="246"/>
      <c r="V27" s="1">
        <v>188740</v>
      </c>
    </row>
    <row r="28" spans="2:22" s="1" customFormat="1" ht="16.5" customHeight="1">
      <c r="B28" s="13"/>
      <c r="C28" s="218">
        <v>204</v>
      </c>
      <c r="D28" s="304" t="s">
        <v>417</v>
      </c>
      <c r="E28" s="304" t="s">
        <v>443</v>
      </c>
      <c r="F28" s="305">
        <v>13.2</v>
      </c>
      <c r="G28" s="306">
        <f t="shared" si="0"/>
        <v>2.438</v>
      </c>
      <c r="H28" s="425" t="s">
        <v>121</v>
      </c>
      <c r="I28" s="426" t="s">
        <v>122</v>
      </c>
      <c r="J28" s="233">
        <f t="shared" si="1"/>
        <v>0.7000000000116415</v>
      </c>
      <c r="K28" s="307">
        <f t="shared" si="2"/>
        <v>42</v>
      </c>
      <c r="L28" s="235" t="s">
        <v>537</v>
      </c>
      <c r="M28" s="235" t="s">
        <v>297</v>
      </c>
      <c r="N28" s="308">
        <f t="shared" si="3"/>
        <v>40</v>
      </c>
      <c r="O28" s="309">
        <f t="shared" si="4"/>
        <v>6.8264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535</v>
      </c>
      <c r="T28" s="316">
        <f t="shared" si="8"/>
        <v>6.8264</v>
      </c>
      <c r="U28" s="246"/>
      <c r="V28" s="1">
        <v>188747</v>
      </c>
    </row>
    <row r="29" spans="2:22" s="1" customFormat="1" ht="16.5" customHeight="1">
      <c r="B29" s="13"/>
      <c r="C29" s="218">
        <v>205</v>
      </c>
      <c r="D29" s="304" t="s">
        <v>417</v>
      </c>
      <c r="E29" s="304" t="s">
        <v>445</v>
      </c>
      <c r="F29" s="305">
        <v>13.2</v>
      </c>
      <c r="G29" s="306">
        <f t="shared" si="0"/>
        <v>2.438</v>
      </c>
      <c r="H29" s="425" t="s">
        <v>124</v>
      </c>
      <c r="I29" s="426" t="s">
        <v>125</v>
      </c>
      <c r="J29" s="233">
        <f t="shared" si="1"/>
        <v>0.6166666665812954</v>
      </c>
      <c r="K29" s="307">
        <f t="shared" si="2"/>
        <v>37</v>
      </c>
      <c r="L29" s="235" t="s">
        <v>537</v>
      </c>
      <c r="M29" s="235" t="s">
        <v>297</v>
      </c>
      <c r="N29" s="308">
        <f t="shared" si="3"/>
        <v>40</v>
      </c>
      <c r="O29" s="309">
        <f t="shared" si="4"/>
        <v>6.046240000000001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535</v>
      </c>
      <c r="T29" s="316">
        <f t="shared" si="8"/>
        <v>6.046240000000001</v>
      </c>
      <c r="U29" s="246"/>
      <c r="V29" s="1">
        <v>188748</v>
      </c>
    </row>
    <row r="30" spans="2:22" s="1" customFormat="1" ht="16.5" customHeight="1">
      <c r="B30" s="13"/>
      <c r="C30" s="218">
        <v>206</v>
      </c>
      <c r="D30" s="304" t="s">
        <v>417</v>
      </c>
      <c r="E30" s="304" t="s">
        <v>444</v>
      </c>
      <c r="F30" s="305">
        <v>13.2</v>
      </c>
      <c r="G30" s="306">
        <f t="shared" si="0"/>
        <v>2.438</v>
      </c>
      <c r="H30" s="425" t="s">
        <v>127</v>
      </c>
      <c r="I30" s="426" t="s">
        <v>128</v>
      </c>
      <c r="J30" s="233">
        <f t="shared" si="1"/>
        <v>0.24999999994179234</v>
      </c>
      <c r="K30" s="307">
        <f t="shared" si="2"/>
        <v>15</v>
      </c>
      <c r="L30" s="235" t="s">
        <v>537</v>
      </c>
      <c r="M30" s="235" t="s">
        <v>297</v>
      </c>
      <c r="N30" s="308">
        <f t="shared" si="3"/>
        <v>40</v>
      </c>
      <c r="O30" s="309">
        <f t="shared" si="4"/>
        <v>2.4380000000000006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 t="s">
        <v>535</v>
      </c>
      <c r="T30" s="316">
        <f t="shared" si="8"/>
        <v>2.4380000000000006</v>
      </c>
      <c r="U30" s="246"/>
      <c r="V30" s="1">
        <v>188749</v>
      </c>
    </row>
    <row r="31" spans="2:22" s="1" customFormat="1" ht="16.5" customHeight="1">
      <c r="B31" s="13"/>
      <c r="C31" s="218">
        <v>207</v>
      </c>
      <c r="D31" s="304" t="s">
        <v>428</v>
      </c>
      <c r="E31" s="304" t="s">
        <v>450</v>
      </c>
      <c r="F31" s="305">
        <v>13.2</v>
      </c>
      <c r="G31" s="306">
        <f t="shared" si="0"/>
        <v>2.438</v>
      </c>
      <c r="H31" s="425" t="s">
        <v>134</v>
      </c>
      <c r="I31" s="426" t="s">
        <v>135</v>
      </c>
      <c r="J31" s="233">
        <f t="shared" si="1"/>
        <v>14.516666666662786</v>
      </c>
      <c r="K31" s="307">
        <f t="shared" si="2"/>
        <v>871</v>
      </c>
      <c r="L31" s="235" t="s">
        <v>537</v>
      </c>
      <c r="M31" s="235" t="s">
        <v>297</v>
      </c>
      <c r="N31" s="308">
        <f t="shared" si="3"/>
        <v>40</v>
      </c>
      <c r="O31" s="309">
        <f t="shared" si="4"/>
        <v>141.59904000000003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535</v>
      </c>
      <c r="T31" s="316">
        <f t="shared" si="8"/>
        <v>141.59904000000003</v>
      </c>
      <c r="U31" s="246"/>
      <c r="V31" s="1">
        <v>188754</v>
      </c>
    </row>
    <row r="32" spans="2:22" s="1" customFormat="1" ht="16.5" customHeight="1">
      <c r="B32" s="13"/>
      <c r="C32" s="218">
        <v>208</v>
      </c>
      <c r="D32" s="304" t="s">
        <v>398</v>
      </c>
      <c r="E32" s="304" t="s">
        <v>432</v>
      </c>
      <c r="F32" s="305">
        <v>33</v>
      </c>
      <c r="G32" s="306">
        <f t="shared" si="0"/>
        <v>2.438</v>
      </c>
      <c r="H32" s="425" t="s">
        <v>252</v>
      </c>
      <c r="I32" s="426" t="s">
        <v>253</v>
      </c>
      <c r="J32" s="233">
        <f t="shared" si="1"/>
        <v>2.416666666686069</v>
      </c>
      <c r="K32" s="307">
        <f t="shared" si="2"/>
        <v>145</v>
      </c>
      <c r="L32" s="235" t="s">
        <v>537</v>
      </c>
      <c r="M32" s="235" t="s">
        <v>297</v>
      </c>
      <c r="N32" s="308">
        <f t="shared" si="3"/>
        <v>50</v>
      </c>
      <c r="O32" s="309">
        <f t="shared" si="4"/>
        <v>29.4998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535</v>
      </c>
      <c r="T32" s="316">
        <f t="shared" si="8"/>
        <v>29.4998</v>
      </c>
      <c r="U32" s="246"/>
      <c r="V32" s="1">
        <v>188950</v>
      </c>
    </row>
    <row r="33" spans="2:22" s="1" customFormat="1" ht="16.5" customHeight="1">
      <c r="B33" s="13"/>
      <c r="C33" s="218">
        <v>209</v>
      </c>
      <c r="D33" s="304" t="s">
        <v>398</v>
      </c>
      <c r="E33" s="304" t="s">
        <v>433</v>
      </c>
      <c r="F33" s="305">
        <v>33</v>
      </c>
      <c r="G33" s="306">
        <f t="shared" si="0"/>
        <v>2.438</v>
      </c>
      <c r="H33" s="425" t="s">
        <v>258</v>
      </c>
      <c r="I33" s="426" t="s">
        <v>259</v>
      </c>
      <c r="J33" s="233">
        <f t="shared" si="1"/>
        <v>2.9500000000116415</v>
      </c>
      <c r="K33" s="307">
        <f t="shared" si="2"/>
        <v>177</v>
      </c>
      <c r="L33" s="235" t="s">
        <v>537</v>
      </c>
      <c r="M33" s="235" t="s">
        <v>297</v>
      </c>
      <c r="N33" s="308">
        <f t="shared" si="3"/>
        <v>50</v>
      </c>
      <c r="O33" s="309">
        <f t="shared" si="4"/>
        <v>35.9605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 t="s">
        <v>535</v>
      </c>
      <c r="T33" s="316">
        <f t="shared" si="8"/>
        <v>35.9605</v>
      </c>
      <c r="U33" s="246"/>
      <c r="V33" s="1">
        <v>188952</v>
      </c>
    </row>
    <row r="34" spans="2:22" s="1" customFormat="1" ht="16.5" customHeight="1">
      <c r="B34" s="13"/>
      <c r="C34" s="218">
        <v>210</v>
      </c>
      <c r="D34" s="304" t="s">
        <v>396</v>
      </c>
      <c r="E34" s="304" t="s">
        <v>431</v>
      </c>
      <c r="F34" s="305">
        <v>132</v>
      </c>
      <c r="G34" s="306">
        <f t="shared" si="0"/>
        <v>3.251</v>
      </c>
      <c r="H34" s="425" t="s">
        <v>275</v>
      </c>
      <c r="I34" s="426" t="s">
        <v>276</v>
      </c>
      <c r="J34" s="233">
        <f t="shared" si="1"/>
        <v>4.699999999953434</v>
      </c>
      <c r="K34" s="307">
        <f t="shared" si="2"/>
        <v>282</v>
      </c>
      <c r="L34" s="235" t="s">
        <v>537</v>
      </c>
      <c r="M34" s="235" t="s">
        <v>297</v>
      </c>
      <c r="N34" s="308">
        <f t="shared" si="3"/>
        <v>50</v>
      </c>
      <c r="O34" s="309">
        <f t="shared" si="4"/>
        <v>76.3985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535</v>
      </c>
      <c r="T34" s="316">
        <f t="shared" si="8"/>
        <v>76.3985</v>
      </c>
      <c r="U34" s="246"/>
      <c r="V34" s="1">
        <v>188959</v>
      </c>
    </row>
    <row r="35" spans="2:21" s="1" customFormat="1" ht="16.5" customHeight="1">
      <c r="B35" s="13"/>
      <c r="C35" s="218"/>
      <c r="D35" s="304"/>
      <c r="E35" s="304"/>
      <c r="F35" s="305"/>
      <c r="G35" s="306">
        <f t="shared" si="0"/>
        <v>2.438</v>
      </c>
      <c r="H35" s="425"/>
      <c r="I35" s="426"/>
      <c r="J35" s="233">
        <f t="shared" si="1"/>
      </c>
      <c r="K35" s="307">
        <f t="shared" si="2"/>
      </c>
      <c r="L35" s="235"/>
      <c r="M35" s="235"/>
      <c r="N35" s="308">
        <f t="shared" si="3"/>
        <v>40</v>
      </c>
      <c r="O35" s="309" t="str">
        <f t="shared" si="4"/>
        <v>--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/>
      <c r="T35" s="316">
        <f t="shared" si="8"/>
      </c>
      <c r="U35" s="246"/>
    </row>
    <row r="36" spans="2:21" s="1" customFormat="1" ht="16.5" customHeight="1">
      <c r="B36" s="13"/>
      <c r="C36" s="218"/>
      <c r="D36" s="304"/>
      <c r="E36" s="304"/>
      <c r="F36" s="305"/>
      <c r="G36" s="306">
        <f t="shared" si="0"/>
        <v>2.438</v>
      </c>
      <c r="H36" s="425"/>
      <c r="I36" s="426"/>
      <c r="J36" s="233">
        <f t="shared" si="1"/>
      </c>
      <c r="K36" s="307">
        <f t="shared" si="2"/>
      </c>
      <c r="L36" s="235"/>
      <c r="M36" s="235"/>
      <c r="N36" s="308">
        <f t="shared" si="3"/>
        <v>40</v>
      </c>
      <c r="O36" s="309" t="str">
        <f t="shared" si="4"/>
        <v>--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/>
      <c r="T36" s="316">
        <f t="shared" si="8"/>
      </c>
      <c r="U36" s="246"/>
    </row>
    <row r="37" spans="2:21" s="1" customFormat="1" ht="16.5" customHeight="1">
      <c r="B37" s="13"/>
      <c r="C37" s="218"/>
      <c r="D37" s="304"/>
      <c r="E37" s="304"/>
      <c r="F37" s="305"/>
      <c r="G37" s="306">
        <f t="shared" si="0"/>
        <v>2.438</v>
      </c>
      <c r="H37" s="425"/>
      <c r="I37" s="426"/>
      <c r="J37" s="233">
        <f t="shared" si="1"/>
      </c>
      <c r="K37" s="307">
        <f t="shared" si="2"/>
      </c>
      <c r="L37" s="235"/>
      <c r="M37" s="235"/>
      <c r="N37" s="308">
        <f t="shared" si="3"/>
        <v>40</v>
      </c>
      <c r="O37" s="309" t="str">
        <f t="shared" si="4"/>
        <v>--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/>
      <c r="T37" s="316">
        <f t="shared" si="8"/>
      </c>
      <c r="U37" s="246"/>
    </row>
    <row r="38" spans="2:21" s="1" customFormat="1" ht="16.5" customHeight="1">
      <c r="B38" s="13"/>
      <c r="C38" s="218"/>
      <c r="D38" s="304"/>
      <c r="E38" s="304"/>
      <c r="F38" s="305"/>
      <c r="G38" s="306">
        <f t="shared" si="0"/>
        <v>2.438</v>
      </c>
      <c r="H38" s="425"/>
      <c r="I38" s="426"/>
      <c r="J38" s="233">
        <f t="shared" si="1"/>
      </c>
      <c r="K38" s="307">
        <f t="shared" si="2"/>
      </c>
      <c r="L38" s="235"/>
      <c r="M38" s="235"/>
      <c r="N38" s="308">
        <f t="shared" si="3"/>
        <v>40</v>
      </c>
      <c r="O38" s="309" t="str">
        <f t="shared" si="4"/>
        <v>--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/>
      <c r="T38" s="316">
        <f t="shared" si="8"/>
      </c>
      <c r="U38" s="246"/>
    </row>
    <row r="39" spans="2:21" s="1" customFormat="1" ht="16.5" customHeight="1">
      <c r="B39" s="13"/>
      <c r="C39" s="218"/>
      <c r="D39" s="304"/>
      <c r="E39" s="304"/>
      <c r="F39" s="305"/>
      <c r="G39" s="306">
        <f t="shared" si="0"/>
        <v>2.438</v>
      </c>
      <c r="H39" s="425"/>
      <c r="I39" s="426"/>
      <c r="J39" s="233">
        <f t="shared" si="1"/>
      </c>
      <c r="K39" s="307">
        <f t="shared" si="2"/>
      </c>
      <c r="L39" s="235"/>
      <c r="M39" s="235"/>
      <c r="N39" s="308">
        <f t="shared" si="3"/>
        <v>40</v>
      </c>
      <c r="O39" s="309" t="str">
        <f t="shared" si="4"/>
        <v>--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/>
      <c r="T39" s="316">
        <f t="shared" si="8"/>
      </c>
      <c r="U39" s="246"/>
    </row>
    <row r="40" spans="2:21" s="1" customFormat="1" ht="16.5" customHeight="1">
      <c r="B40" s="13"/>
      <c r="C40" s="218"/>
      <c r="D40" s="304"/>
      <c r="E40" s="304"/>
      <c r="F40" s="305"/>
      <c r="G40" s="306">
        <f t="shared" si="0"/>
        <v>2.438</v>
      </c>
      <c r="H40" s="425"/>
      <c r="I40" s="426"/>
      <c r="J40" s="233">
        <f t="shared" si="1"/>
      </c>
      <c r="K40" s="307">
        <f t="shared" si="2"/>
      </c>
      <c r="L40" s="235"/>
      <c r="M40" s="235"/>
      <c r="N40" s="308">
        <f t="shared" si="3"/>
        <v>40</v>
      </c>
      <c r="O40" s="309" t="str">
        <f t="shared" si="4"/>
        <v>--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/>
      <c r="T40" s="316">
        <f t="shared" si="8"/>
      </c>
      <c r="U40" s="246"/>
    </row>
    <row r="41" spans="2:21" s="1" customFormat="1" ht="16.5" customHeight="1" thickBot="1">
      <c r="B41" s="13"/>
      <c r="C41" s="330"/>
      <c r="D41" s="330"/>
      <c r="E41" s="330"/>
      <c r="F41" s="330"/>
      <c r="G41" s="317"/>
      <c r="H41" s="423"/>
      <c r="I41" s="423"/>
      <c r="J41" s="247"/>
      <c r="K41" s="247"/>
      <c r="L41" s="330"/>
      <c r="M41" s="330"/>
      <c r="N41" s="340"/>
      <c r="O41" s="341"/>
      <c r="P41" s="342"/>
      <c r="Q41" s="343"/>
      <c r="R41" s="344"/>
      <c r="S41" s="330"/>
      <c r="T41" s="318"/>
      <c r="U41" s="246"/>
    </row>
    <row r="42" spans="2:21" s="1" customFormat="1" ht="16.5" customHeight="1" thickBot="1" thickTop="1">
      <c r="B42" s="13"/>
      <c r="C42" s="117" t="s">
        <v>504</v>
      </c>
      <c r="D42" s="118" t="s">
        <v>843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319">
        <f>SUM(O20:O41)</f>
        <v>480.8736100000001</v>
      </c>
      <c r="P42" s="320">
        <f>SUM(P20:P41)</f>
        <v>243.8</v>
      </c>
      <c r="Q42" s="320">
        <f>SUM(Q20:Q41)</f>
        <v>262.08500000000004</v>
      </c>
      <c r="R42" s="321">
        <f>SUM(R20:R41)</f>
        <v>0</v>
      </c>
      <c r="S42" s="322"/>
      <c r="T42" s="432">
        <f>ROUND(SUM(T20:T41),2)</f>
        <v>2652.06</v>
      </c>
      <c r="U42" s="246"/>
    </row>
    <row r="43" spans="2:21" s="132" customFormat="1" ht="9.75" thickTop="1">
      <c r="B43" s="133"/>
      <c r="C43" s="134"/>
      <c r="D43" s="135" t="s">
        <v>844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1"/>
      <c r="T43" s="324"/>
      <c r="U43" s="263"/>
    </row>
    <row r="44" spans="2:21" s="1" customFormat="1" ht="16.5" customHeight="1" thickBot="1">
      <c r="B44" s="14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6"/>
    </row>
    <row r="45" spans="2:21" ht="16.5" customHeight="1" thickTop="1"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</row>
    <row r="46" spans="3:4" ht="16.5" customHeight="1">
      <c r="C46" s="325"/>
      <c r="D46" s="325"/>
    </row>
    <row r="47" ht="16.5" customHeight="1"/>
    <row r="48" ht="16.5" customHeight="1"/>
    <row r="49" ht="16.5" customHeight="1"/>
    <row r="50" ht="16.5" customHeight="1"/>
    <row r="5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C30"/>
  <sheetViews>
    <sheetView zoomScale="75" zoomScaleNormal="75" workbookViewId="0" topLeftCell="A1">
      <selection activeCell="G26" sqref="G2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9.140625" style="5" bestFit="1" customWidth="1"/>
    <col min="8" max="8" width="12.00390625" style="5" customWidth="1"/>
    <col min="9" max="9" width="13.28125" style="5" hidden="1" customWidth="1"/>
    <col min="10" max="11" width="15.7109375" style="5" customWidth="1"/>
    <col min="12" max="14" width="9.7109375" style="5" customWidth="1"/>
    <col min="15" max="17" width="7.7109375" style="5" customWidth="1"/>
    <col min="18" max="18" width="13.28125" style="5" hidden="1" customWidth="1"/>
    <col min="19" max="20" width="14.57421875" style="5" hidden="1" customWidth="1"/>
    <col min="21" max="21" width="16.28125" style="5" hidden="1" customWidth="1"/>
    <col min="22" max="22" width="16.8515625" style="5" hidden="1" customWidth="1"/>
    <col min="23" max="23" width="16.28125" style="5" hidden="1" customWidth="1"/>
    <col min="24" max="26" width="16.8515625" style="5" hidden="1" customWidth="1"/>
    <col min="27" max="27" width="9.7109375" style="5" customWidth="1"/>
    <col min="28" max="29" width="15.7109375" style="5" customWidth="1"/>
    <col min="30" max="30" width="11.421875" style="5" hidden="1" customWidth="1"/>
    <col min="31" max="16384" width="11.421875" style="5" customWidth="1"/>
  </cols>
  <sheetData>
    <row r="1" spans="2:29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327"/>
    </row>
    <row r="2" spans="2:29" s="3" customFormat="1" ht="26.25">
      <c r="B2" s="16" t="str">
        <f>'[1]tot-0711'!B2</f>
        <v>ANEXO a la Resolución D.T.E.E. N°          /2008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2:29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1:29" s="9" customFormat="1" ht="11.25">
      <c r="A4" s="8" t="s">
        <v>451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</row>
    <row r="5" spans="1:29" s="9" customFormat="1" ht="11.25">
      <c r="A5" s="8" t="s">
        <v>452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</row>
    <row r="6" spans="2:29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</row>
    <row r="7" spans="2:29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7"/>
    </row>
    <row r="8" spans="2:29" s="22" customFormat="1" ht="20.25">
      <c r="B8" s="158"/>
      <c r="C8" s="159"/>
      <c r="D8" s="160" t="s">
        <v>453</v>
      </c>
      <c r="F8" s="159"/>
      <c r="G8" s="159"/>
      <c r="H8" s="161"/>
      <c r="I8" s="161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62"/>
    </row>
    <row r="9" spans="2:29" s="1" customFormat="1" ht="16.5" customHeight="1">
      <c r="B9" s="163"/>
      <c r="C9" s="2"/>
      <c r="D9" s="2"/>
      <c r="E9" s="2"/>
      <c r="F9" s="2"/>
      <c r="G9" s="2"/>
      <c r="H9" s="15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64"/>
    </row>
    <row r="10" spans="2:29" s="22" customFormat="1" ht="20.25">
      <c r="B10" s="158"/>
      <c r="C10" s="159"/>
      <c r="D10" s="160" t="s">
        <v>313</v>
      </c>
      <c r="E10" s="159"/>
      <c r="F10" s="159"/>
      <c r="G10" s="159"/>
      <c r="H10" s="161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2"/>
    </row>
    <row r="11" spans="2:29" s="1" customFormat="1" ht="16.5" customHeight="1">
      <c r="B11" s="163"/>
      <c r="C11" s="2"/>
      <c r="D11" s="165"/>
      <c r="E11" s="2"/>
      <c r="F11" s="2"/>
      <c r="G11" s="2"/>
      <c r="H11" s="15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64"/>
    </row>
    <row r="12" spans="2:29" s="22" customFormat="1" ht="20.25">
      <c r="B12" s="158"/>
      <c r="C12" s="159"/>
      <c r="D12" s="433" t="s">
        <v>847</v>
      </c>
      <c r="E12" s="160"/>
      <c r="F12" s="161"/>
      <c r="G12" s="161"/>
      <c r="H12" s="161"/>
      <c r="I12" s="167"/>
      <c r="J12" s="159"/>
      <c r="K12" s="161"/>
      <c r="L12" s="161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62"/>
    </row>
    <row r="13" spans="2:29" s="1" customFormat="1" ht="16.5" customHeight="1">
      <c r="B13" s="163"/>
      <c r="C13" s="2"/>
      <c r="D13" s="168"/>
      <c r="E13" s="168"/>
      <c r="F13" s="168"/>
      <c r="G13" s="168"/>
      <c r="H13" s="169"/>
      <c r="I13" s="17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164"/>
    </row>
    <row r="14" spans="2:29" s="10" customFormat="1" ht="19.5">
      <c r="B14" s="171" t="str">
        <f>'tot-0712'!B14</f>
        <v>Desde el 01 al 31 de diciembre de 2007</v>
      </c>
      <c r="C14" s="28"/>
      <c r="D14" s="172"/>
      <c r="E14" s="172"/>
      <c r="F14" s="172"/>
      <c r="G14" s="172"/>
      <c r="H14" s="172"/>
      <c r="I14" s="172"/>
      <c r="J14" s="29"/>
      <c r="K14" s="29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3"/>
    </row>
    <row r="15" spans="2:29" s="1" customFormat="1" ht="16.5" customHeight="1" thickBot="1">
      <c r="B15" s="163"/>
      <c r="C15" s="2"/>
      <c r="D15" s="2"/>
      <c r="E15" s="2"/>
      <c r="F15" s="2"/>
      <c r="G15" s="2"/>
      <c r="H15" s="174"/>
      <c r="I15" s="2"/>
      <c r="J15" s="17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64"/>
    </row>
    <row r="16" spans="2:29" s="1" customFormat="1" ht="16.5" customHeight="1" thickBot="1" thickTop="1">
      <c r="B16" s="163"/>
      <c r="C16" s="2"/>
      <c r="D16" s="179" t="s">
        <v>483</v>
      </c>
      <c r="E16" s="180"/>
      <c r="F16" s="180"/>
      <c r="G16" s="180"/>
      <c r="H16" s="181">
        <f>60*'[2]tot-0705'!B13</f>
        <v>60</v>
      </c>
      <c r="I16" s="182"/>
      <c r="J16" s="182" t="str">
        <f>IF(H16=60," ",IF(H16=120,"    Coeficiente duplicado por tasa de falla &gt;4 Sal. x año/100 km.","    REVISAR COEFICIENTE"))</f>
        <v> 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83"/>
      <c r="W16" s="2"/>
      <c r="X16" s="183"/>
      <c r="Y16" s="183"/>
      <c r="Z16" s="183"/>
      <c r="AA16" s="183"/>
      <c r="AB16" s="183"/>
      <c r="AC16" s="164"/>
    </row>
    <row r="17" spans="2:29" s="1" customFormat="1" ht="16.5" customHeight="1" thickBot="1" thickTop="1">
      <c r="B17" s="163"/>
      <c r="C17" s="2"/>
      <c r="D17" s="2"/>
      <c r="E17" s="2"/>
      <c r="F17" s="2"/>
      <c r="G17" s="2"/>
      <c r="H17" s="184"/>
      <c r="I17" s="2"/>
      <c r="J17" s="18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64"/>
    </row>
    <row r="18" spans="2:29" s="186" customFormat="1" ht="34.5" customHeight="1" thickBot="1" thickTop="1">
      <c r="B18" s="187"/>
      <c r="C18" s="188" t="s">
        <v>461</v>
      </c>
      <c r="D18" s="189" t="s">
        <v>484</v>
      </c>
      <c r="E18" s="190" t="s">
        <v>485</v>
      </c>
      <c r="F18" s="191" t="s">
        <v>486</v>
      </c>
      <c r="G18" s="191" t="s">
        <v>314</v>
      </c>
      <c r="H18" s="192" t="s">
        <v>462</v>
      </c>
      <c r="I18" s="193" t="s">
        <v>464</v>
      </c>
      <c r="J18" s="190" t="s">
        <v>465</v>
      </c>
      <c r="K18" s="190" t="s">
        <v>466</v>
      </c>
      <c r="L18" s="189" t="s">
        <v>487</v>
      </c>
      <c r="M18" s="189" t="s">
        <v>488</v>
      </c>
      <c r="N18" s="50" t="s">
        <v>503</v>
      </c>
      <c r="O18" s="190" t="s">
        <v>489</v>
      </c>
      <c r="P18" s="189" t="s">
        <v>469</v>
      </c>
      <c r="Q18" s="190" t="s">
        <v>490</v>
      </c>
      <c r="R18" s="194" t="s">
        <v>491</v>
      </c>
      <c r="S18" s="195" t="s">
        <v>471</v>
      </c>
      <c r="T18" s="196" t="s">
        <v>472</v>
      </c>
      <c r="U18" s="197" t="s">
        <v>492</v>
      </c>
      <c r="V18" s="198"/>
      <c r="W18" s="199" t="s">
        <v>493</v>
      </c>
      <c r="X18" s="200"/>
      <c r="Y18" s="201" t="s">
        <v>475</v>
      </c>
      <c r="Z18" s="202" t="s">
        <v>476</v>
      </c>
      <c r="AA18" s="192" t="s">
        <v>494</v>
      </c>
      <c r="AB18" s="192" t="s">
        <v>478</v>
      </c>
      <c r="AC18" s="203"/>
    </row>
    <row r="19" spans="2:29" s="1" customFormat="1" ht="16.5" customHeight="1" thickTop="1">
      <c r="B19" s="163"/>
      <c r="C19" s="204"/>
      <c r="D19" s="205"/>
      <c r="E19" s="206"/>
      <c r="F19" s="206"/>
      <c r="G19" s="434"/>
      <c r="H19" s="206"/>
      <c r="I19" s="207"/>
      <c r="J19" s="419"/>
      <c r="K19" s="420"/>
      <c r="L19" s="208"/>
      <c r="M19" s="208"/>
      <c r="N19" s="206"/>
      <c r="O19" s="206"/>
      <c r="P19" s="206"/>
      <c r="Q19" s="206"/>
      <c r="R19" s="76"/>
      <c r="S19" s="74"/>
      <c r="T19" s="209"/>
      <c r="U19" s="210"/>
      <c r="V19" s="211"/>
      <c r="W19" s="212"/>
      <c r="X19" s="213"/>
      <c r="Y19" s="214"/>
      <c r="Z19" s="215"/>
      <c r="AA19" s="206"/>
      <c r="AB19" s="216"/>
      <c r="AC19" s="164"/>
    </row>
    <row r="20" spans="2:29" s="1" customFormat="1" ht="16.5" customHeight="1">
      <c r="B20" s="163"/>
      <c r="C20" s="217">
        <v>212</v>
      </c>
      <c r="D20" s="79" t="s">
        <v>320</v>
      </c>
      <c r="E20" s="81" t="s">
        <v>321</v>
      </c>
      <c r="F20" s="230">
        <v>4.5</v>
      </c>
      <c r="G20" s="435">
        <v>1.1432</v>
      </c>
      <c r="H20" s="231">
        <v>13.2</v>
      </c>
      <c r="I20" s="232">
        <f>F20*G20</f>
        <v>5.1444</v>
      </c>
      <c r="J20" s="421" t="s">
        <v>324</v>
      </c>
      <c r="K20" s="421" t="s">
        <v>598</v>
      </c>
      <c r="L20" s="233">
        <f>IF(D20="","",(K20-J20)*24)</f>
        <v>3.4333333333488554</v>
      </c>
      <c r="M20" s="234">
        <f>IF(D20="","",ROUND((K20-J20)*24*60,0))</f>
        <v>206</v>
      </c>
      <c r="N20" s="235" t="s">
        <v>537</v>
      </c>
      <c r="O20" s="235" t="s">
        <v>297</v>
      </c>
      <c r="P20" s="236"/>
      <c r="Q20" s="235" t="s">
        <v>536</v>
      </c>
      <c r="R20" s="108">
        <f>$H$16*IF(OR(N20="P",N20="RP"),0.1,1)*IF(Q20="SI",1,0.1)</f>
        <v>0.6000000000000001</v>
      </c>
      <c r="S20" s="237">
        <f>IF(N20="P",I20*R20*ROUND(M20/60,2),"--")</f>
        <v>10.587175200000003</v>
      </c>
      <c r="T20" s="238" t="str">
        <f>IF(N20="RP",I20*R20*ROUND(M20/60,2)*P20/100,"--")</f>
        <v>--</v>
      </c>
      <c r="U20" s="239" t="str">
        <f>IF(AND(N20="F",O20="NO"),I20*R20,"--")</f>
        <v>--</v>
      </c>
      <c r="V20" s="240" t="str">
        <f>IF(N20="F",I20*R20*ROUND(M20/60,2),"--")</f>
        <v>--</v>
      </c>
      <c r="W20" s="241" t="str">
        <f>IF(AND(N20="R",O20="NO"),I20*R20*P20/100,"--")</f>
        <v>--</v>
      </c>
      <c r="X20" s="242" t="str">
        <f>IF(N20="R",I20*R20*ROUND(M20/60,2)*P20/100,"--")</f>
        <v>--</v>
      </c>
      <c r="Y20" s="243" t="str">
        <f>IF(N20="RF",I20*R20*ROUND(M20/60,2),"--")</f>
        <v>--</v>
      </c>
      <c r="Z20" s="244" t="str">
        <f>IF(N20="RR",I20*R20*ROUND(M20/60,2)*P20/100,"--")</f>
        <v>--</v>
      </c>
      <c r="AA20" s="235" t="s">
        <v>535</v>
      </c>
      <c r="AB20" s="245">
        <f>IF(D20="","",SUM(S20:Z20)*IF(AA20="SI",1,2))</f>
        <v>10.587175200000003</v>
      </c>
      <c r="AC20" s="164"/>
    </row>
    <row r="21" spans="2:29" s="1" customFormat="1" ht="16.5" customHeight="1">
      <c r="B21" s="163"/>
      <c r="C21" s="217">
        <v>213</v>
      </c>
      <c r="D21" s="79" t="s">
        <v>322</v>
      </c>
      <c r="E21" s="81" t="s">
        <v>323</v>
      </c>
      <c r="F21" s="230">
        <v>6</v>
      </c>
      <c r="G21" s="435">
        <v>1.4748</v>
      </c>
      <c r="H21" s="231">
        <v>13.2</v>
      </c>
      <c r="I21" s="232">
        <f>F21*G21</f>
        <v>8.8488</v>
      </c>
      <c r="J21" s="421" t="s">
        <v>653</v>
      </c>
      <c r="K21" s="421" t="s">
        <v>654</v>
      </c>
      <c r="L21" s="233">
        <f>IF(D21="","",(K21-J21)*24)</f>
        <v>0.48333333333721384</v>
      </c>
      <c r="M21" s="234">
        <f>IF(D21="","",ROUND((K21-J21)*24*60,0))</f>
        <v>29</v>
      </c>
      <c r="N21" s="235" t="s">
        <v>534</v>
      </c>
      <c r="O21" s="235" t="s">
        <v>297</v>
      </c>
      <c r="P21" s="236"/>
      <c r="Q21" s="235" t="s">
        <v>536</v>
      </c>
      <c r="R21" s="108">
        <f>$H$16*IF(OR(N21="P",N21="RP"),0.1,1)*IF(Q21="SI",1,0.1)</f>
        <v>6</v>
      </c>
      <c r="S21" s="237" t="str">
        <f>IF(N21="P",I21*R21*ROUND(M21/60,2),"--")</f>
        <v>--</v>
      </c>
      <c r="T21" s="238" t="str">
        <f>IF(N21="RP",I21*R21*ROUND(M21/60,2)*P21/100,"--")</f>
        <v>--</v>
      </c>
      <c r="U21" s="239" t="str">
        <f>IF(AND(N21="F",O21="NO"),I21*R21,"--")</f>
        <v>--</v>
      </c>
      <c r="V21" s="240">
        <f>IF(N21="F",I21*R21*ROUND(M21/60,2),"--")</f>
        <v>25.484544</v>
      </c>
      <c r="W21" s="241" t="str">
        <f>IF(AND(N21="R",O21="NO"),I21*R21*P21/100,"--")</f>
        <v>--</v>
      </c>
      <c r="X21" s="242" t="str">
        <f>IF(N21="R",I21*R21*ROUND(M21/60,2)*P21/100,"--")</f>
        <v>--</v>
      </c>
      <c r="Y21" s="243" t="str">
        <f>IF(N21="RF",I21*R21*ROUND(M21/60,2),"--")</f>
        <v>--</v>
      </c>
      <c r="Z21" s="244" t="str">
        <f>IF(N21="RR",I21*R21*ROUND(M21/60,2)*P21/100,"--")</f>
        <v>--</v>
      </c>
      <c r="AA21" s="235" t="s">
        <v>535</v>
      </c>
      <c r="AB21" s="245">
        <f>IF(D21="","",SUM(S21:Z21)*IF(AA21="SI",1,2))</f>
        <v>25.484544</v>
      </c>
      <c r="AC21" s="164"/>
    </row>
    <row r="22" spans="2:29" s="1" customFormat="1" ht="16.5" customHeight="1">
      <c r="B22" s="163"/>
      <c r="C22" s="217">
        <v>214</v>
      </c>
      <c r="D22" s="79" t="s">
        <v>317</v>
      </c>
      <c r="E22" s="81" t="s">
        <v>318</v>
      </c>
      <c r="F22" s="230">
        <v>3</v>
      </c>
      <c r="G22" s="435">
        <v>1.3787</v>
      </c>
      <c r="H22" s="231">
        <v>13.2</v>
      </c>
      <c r="I22" s="232">
        <f>F22*G22</f>
        <v>4.1361</v>
      </c>
      <c r="J22" s="421" t="s">
        <v>5</v>
      </c>
      <c r="K22" s="421" t="s">
        <v>6</v>
      </c>
      <c r="L22" s="233">
        <f>IF(D22="","",(K22-J22)*24)</f>
        <v>1.8500000000931323</v>
      </c>
      <c r="M22" s="234">
        <f>IF(D22="","",ROUND((K22-J22)*24*60,0))</f>
        <v>111</v>
      </c>
      <c r="N22" s="235" t="s">
        <v>537</v>
      </c>
      <c r="O22" s="235" t="s">
        <v>297</v>
      </c>
      <c r="P22" s="236"/>
      <c r="Q22" s="235" t="s">
        <v>536</v>
      </c>
      <c r="R22" s="108">
        <f>$H$16*IF(OR(N22="P",N22="RP"),0.1,1)*IF(Q22="SI",1,0.1)</f>
        <v>0.6000000000000001</v>
      </c>
      <c r="S22" s="237">
        <f>IF(N22="P",I22*R22*ROUND(M22/60,2),"--")</f>
        <v>4.591071</v>
      </c>
      <c r="T22" s="238" t="str">
        <f>IF(N22="RP",I22*R22*ROUND(M22/60,2)*P22/100,"--")</f>
        <v>--</v>
      </c>
      <c r="U22" s="239" t="str">
        <f>IF(AND(N22="F",O22="NO"),I22*R22,"--")</f>
        <v>--</v>
      </c>
      <c r="V22" s="240" t="str">
        <f>IF(N22="F",I22*R22*ROUND(M22/60,2),"--")</f>
        <v>--</v>
      </c>
      <c r="W22" s="241" t="str">
        <f>IF(AND(N22="R",O22="NO"),I22*R22*P22/100,"--")</f>
        <v>--</v>
      </c>
      <c r="X22" s="242" t="str">
        <f>IF(N22="R",I22*R22*ROUND(M22/60,2)*P22/100,"--")</f>
        <v>--</v>
      </c>
      <c r="Y22" s="243" t="str">
        <f>IF(N22="RF",I22*R22*ROUND(M22/60,2),"--")</f>
        <v>--</v>
      </c>
      <c r="Z22" s="244" t="str">
        <f>IF(N22="RR",I22*R22*ROUND(M22/60,2)*P22/100,"--")</f>
        <v>--</v>
      </c>
      <c r="AA22" s="235" t="s">
        <v>535</v>
      </c>
      <c r="AB22" s="245">
        <f>IF(D22="","",SUM(S22:Z22)*IF(AA22="SI",1,2))</f>
        <v>4.591071</v>
      </c>
      <c r="AC22" s="164"/>
    </row>
    <row r="23" spans="2:29" s="1" customFormat="1" ht="16.5" customHeight="1">
      <c r="B23" s="163"/>
      <c r="C23" s="217">
        <v>215</v>
      </c>
      <c r="D23" s="79" t="s">
        <v>317</v>
      </c>
      <c r="E23" s="81" t="s">
        <v>319</v>
      </c>
      <c r="F23" s="230">
        <v>3</v>
      </c>
      <c r="G23" s="435">
        <v>1.3787</v>
      </c>
      <c r="H23" s="231">
        <v>13.2</v>
      </c>
      <c r="I23" s="232">
        <f>F23*G23</f>
        <v>4.1361</v>
      </c>
      <c r="J23" s="421" t="s">
        <v>5</v>
      </c>
      <c r="K23" s="421" t="s">
        <v>6</v>
      </c>
      <c r="L23" s="233">
        <f>IF(D23="","",(K23-J23)*24)</f>
        <v>1.8500000000931323</v>
      </c>
      <c r="M23" s="234">
        <f>IF(D23="","",ROUND((K23-J23)*24*60,0))</f>
        <v>111</v>
      </c>
      <c r="N23" s="235" t="s">
        <v>537</v>
      </c>
      <c r="O23" s="235" t="s">
        <v>297</v>
      </c>
      <c r="P23" s="236"/>
      <c r="Q23" s="235" t="s">
        <v>536</v>
      </c>
      <c r="R23" s="108">
        <f>$H$16*IF(OR(N23="P",N23="RP"),0.1,1)*IF(Q23="SI",1,0.1)</f>
        <v>0.6000000000000001</v>
      </c>
      <c r="S23" s="237">
        <f>IF(N23="P",I23*R23*ROUND(M23/60,2),"--")</f>
        <v>4.591071</v>
      </c>
      <c r="T23" s="238" t="str">
        <f>IF(N23="RP",I23*R23*ROUND(M23/60,2)*P23/100,"--")</f>
        <v>--</v>
      </c>
      <c r="U23" s="239" t="str">
        <f>IF(AND(N23="F",O23="NO"),I23*R23,"--")</f>
        <v>--</v>
      </c>
      <c r="V23" s="240" t="str">
        <f>IF(N23="F",I23*R23*ROUND(M23/60,2),"--")</f>
        <v>--</v>
      </c>
      <c r="W23" s="241" t="str">
        <f>IF(AND(N23="R",O23="NO"),I23*R23*P23/100,"--")</f>
        <v>--</v>
      </c>
      <c r="X23" s="242" t="str">
        <f>IF(N23="R",I23*R23*ROUND(M23/60,2)*P23/100,"--")</f>
        <v>--</v>
      </c>
      <c r="Y23" s="243" t="str">
        <f>IF(N23="RF",I23*R23*ROUND(M23/60,2),"--")</f>
        <v>--</v>
      </c>
      <c r="Z23" s="244" t="str">
        <f>IF(N23="RR",I23*R23*ROUND(M23/60,2)*P23/100,"--")</f>
        <v>--</v>
      </c>
      <c r="AA23" s="235" t="s">
        <v>535</v>
      </c>
      <c r="AB23" s="245">
        <f>IF(D23="","",SUM(S23:Z23)*IF(AA23="SI",1,2))</f>
        <v>4.591071</v>
      </c>
      <c r="AC23" s="164"/>
    </row>
    <row r="24" spans="2:29" s="1" customFormat="1" ht="16.5" customHeight="1">
      <c r="B24" s="163"/>
      <c r="C24" s="217">
        <v>216</v>
      </c>
      <c r="D24" s="79" t="s">
        <v>315</v>
      </c>
      <c r="E24" s="81" t="s">
        <v>316</v>
      </c>
      <c r="F24" s="230">
        <v>4.5</v>
      </c>
      <c r="G24" s="435">
        <v>1.1432</v>
      </c>
      <c r="H24" s="231">
        <v>13.2</v>
      </c>
      <c r="I24" s="232">
        <f>F24*G24</f>
        <v>5.1444</v>
      </c>
      <c r="J24" s="421" t="s">
        <v>180</v>
      </c>
      <c r="K24" s="421" t="s">
        <v>181</v>
      </c>
      <c r="L24" s="233">
        <f>IF(D24="","",(K24-J24)*24)</f>
        <v>0.06666666670935228</v>
      </c>
      <c r="M24" s="234">
        <f>IF(D24="","",ROUND((K24-J24)*24*60,0))</f>
        <v>4</v>
      </c>
      <c r="N24" s="235" t="s">
        <v>534</v>
      </c>
      <c r="O24" s="235" t="s">
        <v>297</v>
      </c>
      <c r="P24" s="236"/>
      <c r="Q24" s="235" t="s">
        <v>536</v>
      </c>
      <c r="R24" s="108">
        <f>$H$16*IF(OR(N24="P",N24="RP"),0.1,1)*IF(Q24="SI",1,0.1)</f>
        <v>6</v>
      </c>
      <c r="S24" s="237" t="str">
        <f>IF(N24="P",I24*R24*ROUND(M24/60,2),"--")</f>
        <v>--</v>
      </c>
      <c r="T24" s="238" t="str">
        <f>IF(N24="RP",I24*R24*ROUND(M24/60,2)*P24/100,"--")</f>
        <v>--</v>
      </c>
      <c r="U24" s="239" t="str">
        <f>IF(AND(N24="F",O24="NO"),I24*R24,"--")</f>
        <v>--</v>
      </c>
      <c r="V24" s="240">
        <f>IF(N24="F",I24*R24*ROUND(M24/60,2),"--")</f>
        <v>2.160648</v>
      </c>
      <c r="W24" s="241" t="str">
        <f>IF(AND(N24="R",O24="NO"),I24*R24*P24/100,"--")</f>
        <v>--</v>
      </c>
      <c r="X24" s="242" t="str">
        <f>IF(N24="R",I24*R24*ROUND(M24/60,2)*P24/100,"--")</f>
        <v>--</v>
      </c>
      <c r="Y24" s="243" t="str">
        <f>IF(N24="RF",I24*R24*ROUND(M24/60,2),"--")</f>
        <v>--</v>
      </c>
      <c r="Z24" s="244" t="str">
        <f>IF(N24="RR",I24*R24*ROUND(M24/60,2)*P24/100,"--")</f>
        <v>--</v>
      </c>
      <c r="AA24" s="235" t="s">
        <v>535</v>
      </c>
      <c r="AB24" s="245">
        <f>IF(D24="","",SUM(S24:Z24)*IF(AA24="SI",1,2))</f>
        <v>2.160648</v>
      </c>
      <c r="AC24" s="164"/>
    </row>
    <row r="25" spans="2:29" s="1" customFormat="1" ht="16.5" customHeight="1">
      <c r="B25" s="163"/>
      <c r="C25" s="436"/>
      <c r="D25" s="437"/>
      <c r="E25" s="437"/>
      <c r="F25" s="438"/>
      <c r="G25" s="439"/>
      <c r="H25" s="440"/>
      <c r="I25" s="441"/>
      <c r="J25" s="442"/>
      <c r="K25" s="442"/>
      <c r="L25" s="443"/>
      <c r="M25" s="444"/>
      <c r="N25" s="445"/>
      <c r="O25" s="445"/>
      <c r="P25" s="446"/>
      <c r="Q25" s="445"/>
      <c r="R25" s="447"/>
      <c r="S25" s="448"/>
      <c r="T25" s="449"/>
      <c r="U25" s="450"/>
      <c r="V25" s="451"/>
      <c r="W25" s="452"/>
      <c r="X25" s="453"/>
      <c r="Y25" s="454"/>
      <c r="Z25" s="455"/>
      <c r="AA25" s="445"/>
      <c r="AB25" s="456"/>
      <c r="AC25" s="164"/>
    </row>
    <row r="26" spans="2:29" s="1" customFormat="1" ht="16.5" customHeight="1" thickBot="1">
      <c r="B26" s="163"/>
      <c r="C26" s="330"/>
      <c r="D26" s="330"/>
      <c r="E26" s="330"/>
      <c r="F26" s="330"/>
      <c r="G26" s="330"/>
      <c r="H26" s="330"/>
      <c r="I26" s="248"/>
      <c r="J26" s="423"/>
      <c r="K26" s="423"/>
      <c r="L26" s="247"/>
      <c r="M26" s="247"/>
      <c r="N26" s="330"/>
      <c r="O26" s="330"/>
      <c r="P26" s="330"/>
      <c r="Q26" s="330"/>
      <c r="R26" s="331"/>
      <c r="S26" s="332"/>
      <c r="T26" s="333"/>
      <c r="U26" s="334"/>
      <c r="V26" s="335"/>
      <c r="W26" s="336"/>
      <c r="X26" s="337"/>
      <c r="Y26" s="338"/>
      <c r="Z26" s="339"/>
      <c r="AA26" s="330"/>
      <c r="AB26" s="249"/>
      <c r="AC26" s="164"/>
    </row>
    <row r="27" spans="2:29" s="1" customFormat="1" ht="16.5" customHeight="1" thickBot="1" thickTop="1">
      <c r="B27" s="163"/>
      <c r="C27" s="117" t="s">
        <v>504</v>
      </c>
      <c r="D27" s="118" t="s">
        <v>845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50">
        <f>SUM(S19:S26)</f>
        <v>19.769317200000003</v>
      </c>
      <c r="T27" s="251">
        <f>SUM(T19:T26)</f>
        <v>0</v>
      </c>
      <c r="U27" s="252">
        <f>SUM(U19:U26)</f>
        <v>0</v>
      </c>
      <c r="V27" s="253">
        <f>SUM(V21:V26)</f>
        <v>27.645192</v>
      </c>
      <c r="W27" s="254">
        <f>SUM(W19:W26)</f>
        <v>0</v>
      </c>
      <c r="X27" s="254">
        <f>SUM(X21:X26)</f>
        <v>0</v>
      </c>
      <c r="Y27" s="255">
        <f>SUM(Y19:Y26)</f>
        <v>0</v>
      </c>
      <c r="Z27" s="256">
        <f>SUM(Z21:Z26)</f>
        <v>0</v>
      </c>
      <c r="AA27" s="257"/>
      <c r="AB27" s="431">
        <f>ROUND(SUM(AB19:AB26),2)</f>
        <v>47.41</v>
      </c>
      <c r="AC27" s="164"/>
    </row>
    <row r="28" spans="2:29" s="132" customFormat="1" ht="9.75" thickTop="1">
      <c r="B28" s="259"/>
      <c r="C28" s="134"/>
      <c r="D28" s="135" t="s">
        <v>838</v>
      </c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1"/>
      <c r="T28" s="261"/>
      <c r="U28" s="261"/>
      <c r="V28" s="261"/>
      <c r="W28" s="261"/>
      <c r="X28" s="261"/>
      <c r="Y28" s="261"/>
      <c r="Z28" s="261"/>
      <c r="AA28" s="260"/>
      <c r="AB28" s="262"/>
      <c r="AC28" s="263"/>
    </row>
    <row r="29" spans="2:29" s="1" customFormat="1" ht="16.5" customHeight="1" thickBot="1">
      <c r="B29" s="264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6"/>
    </row>
    <row r="30" spans="2:29" ht="16.5" customHeight="1" thickTop="1"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8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2"/>
  <headerFooter alignWithMargins="0">
    <oddFooter>&amp;L&amp;"Times New Roman,Normal"&amp;8&amp;F-&amp;A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M178"/>
  <sheetViews>
    <sheetView zoomScale="60" zoomScaleNormal="60" workbookViewId="0" topLeftCell="B1">
      <selection activeCell="G26" sqref="G26"/>
    </sheetView>
  </sheetViews>
  <sheetFormatPr defaultColWidth="11.421875" defaultRowHeight="12.75"/>
  <cols>
    <col min="1" max="2" width="15.7109375" style="457" customWidth="1"/>
    <col min="3" max="3" width="7.7109375" style="457" customWidth="1"/>
    <col min="4" max="4" width="17.140625" style="457" customWidth="1"/>
    <col min="5" max="5" width="55.57421875" style="457" bestFit="1" customWidth="1"/>
    <col min="6" max="6" width="13.140625" style="457" customWidth="1"/>
    <col min="7" max="8" width="10.7109375" style="457" customWidth="1"/>
    <col min="9" max="22" width="12.7109375" style="457" customWidth="1"/>
    <col min="23" max="16384" width="11.421875" style="457" customWidth="1"/>
  </cols>
  <sheetData>
    <row r="1" ht="36" customHeight="1">
      <c r="V1" s="458"/>
    </row>
    <row r="2" spans="2:22" s="459" customFormat="1" ht="31.5" customHeight="1">
      <c r="B2" s="460" t="str">
        <f>'tot-0712'!B2</f>
        <v>ANEXO I al Memorándum D.T.E.E. N°  384  /2010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</row>
    <row r="3" spans="1:22" s="463" customFormat="1" ht="11.25">
      <c r="A3" s="461" t="s">
        <v>451</v>
      </c>
      <c r="B3" s="462"/>
      <c r="V3" s="464"/>
    </row>
    <row r="4" spans="1:22" s="463" customFormat="1" ht="11.25">
      <c r="A4" s="461" t="s">
        <v>452</v>
      </c>
      <c r="B4" s="462"/>
      <c r="V4" s="464"/>
    </row>
    <row r="5" spans="2:179" s="465" customFormat="1" ht="20.25">
      <c r="B5" s="556" t="s">
        <v>348</v>
      </c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  <c r="BK5" s="466"/>
      <c r="BL5" s="466"/>
      <c r="BM5" s="466"/>
      <c r="BN5" s="466"/>
      <c r="BO5" s="466"/>
      <c r="BP5" s="466"/>
      <c r="BQ5" s="466"/>
      <c r="BR5" s="466"/>
      <c r="BS5" s="466"/>
      <c r="BT5" s="466"/>
      <c r="BU5" s="466"/>
      <c r="BV5" s="466"/>
      <c r="BW5" s="466"/>
      <c r="BX5" s="466"/>
      <c r="BY5" s="466"/>
      <c r="BZ5" s="466"/>
      <c r="CA5" s="466"/>
      <c r="CB5" s="466"/>
      <c r="CC5" s="466"/>
      <c r="CD5" s="466"/>
      <c r="CE5" s="466"/>
      <c r="CF5" s="466"/>
      <c r="CG5" s="466"/>
      <c r="CH5" s="466"/>
      <c r="CI5" s="466"/>
      <c r="CJ5" s="466"/>
      <c r="CK5" s="466"/>
      <c r="CL5" s="466"/>
      <c r="CM5" s="466"/>
      <c r="CN5" s="466"/>
      <c r="CO5" s="466"/>
      <c r="CP5" s="466"/>
      <c r="CQ5" s="466"/>
      <c r="CR5" s="466"/>
      <c r="CS5" s="466"/>
      <c r="CT5" s="466"/>
      <c r="CU5" s="466"/>
      <c r="CV5" s="466"/>
      <c r="CW5" s="466"/>
      <c r="CX5" s="466"/>
      <c r="CY5" s="466"/>
      <c r="CZ5" s="466"/>
      <c r="DA5" s="466"/>
      <c r="DB5" s="466"/>
      <c r="DC5" s="466"/>
      <c r="DD5" s="466"/>
      <c r="DE5" s="466"/>
      <c r="DF5" s="466"/>
      <c r="DG5" s="466"/>
      <c r="DH5" s="466"/>
      <c r="DI5" s="466"/>
      <c r="DJ5" s="466"/>
      <c r="DK5" s="466"/>
      <c r="DL5" s="466"/>
      <c r="DM5" s="466"/>
      <c r="DN5" s="466"/>
      <c r="DO5" s="466"/>
      <c r="DP5" s="466"/>
      <c r="DQ5" s="466"/>
      <c r="DR5" s="466"/>
      <c r="DS5" s="466"/>
      <c r="DT5" s="466"/>
      <c r="DU5" s="466"/>
      <c r="DV5" s="466"/>
      <c r="DW5" s="466"/>
      <c r="DX5" s="466"/>
      <c r="DY5" s="466"/>
      <c r="DZ5" s="466"/>
      <c r="EA5" s="466"/>
      <c r="EB5" s="466"/>
      <c r="EC5" s="466"/>
      <c r="ED5" s="466"/>
      <c r="EE5" s="466"/>
      <c r="EF5" s="466"/>
      <c r="EG5" s="466"/>
      <c r="EH5" s="466"/>
      <c r="EI5" s="466"/>
      <c r="EJ5" s="466"/>
      <c r="EK5" s="466"/>
      <c r="EL5" s="466"/>
      <c r="EM5" s="466"/>
      <c r="EN5" s="466"/>
      <c r="EO5" s="466"/>
      <c r="EP5" s="466"/>
      <c r="EQ5" s="466"/>
      <c r="ER5" s="466"/>
      <c r="ES5" s="466"/>
      <c r="ET5" s="466"/>
      <c r="EU5" s="466"/>
      <c r="EV5" s="466"/>
      <c r="EW5" s="466"/>
      <c r="EX5" s="466"/>
      <c r="EY5" s="466"/>
      <c r="EZ5" s="466"/>
      <c r="FA5" s="466"/>
      <c r="FB5" s="466"/>
      <c r="FC5" s="466"/>
      <c r="FD5" s="466"/>
      <c r="FE5" s="466"/>
      <c r="FF5" s="466"/>
      <c r="FG5" s="466"/>
      <c r="FH5" s="466"/>
      <c r="FI5" s="466"/>
      <c r="FJ5" s="466"/>
      <c r="FK5" s="466"/>
      <c r="FL5" s="466"/>
      <c r="FM5" s="466"/>
      <c r="FN5" s="466"/>
      <c r="FO5" s="466"/>
      <c r="FP5" s="466"/>
      <c r="FQ5" s="466"/>
      <c r="FR5" s="466"/>
      <c r="FS5" s="466"/>
      <c r="FT5" s="466"/>
      <c r="FU5" s="466"/>
      <c r="FV5" s="466"/>
      <c r="FW5" s="466"/>
    </row>
    <row r="6" spans="2:179" s="465" customFormat="1" ht="14.25" customHeight="1"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7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  <c r="BP6" s="466"/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  <c r="CB6" s="466"/>
      <c r="CC6" s="466"/>
      <c r="CD6" s="466"/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6"/>
      <c r="CU6" s="466"/>
      <c r="CV6" s="466"/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6"/>
      <c r="DL6" s="466"/>
      <c r="DM6" s="466"/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6"/>
      <c r="EC6" s="466"/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6"/>
      <c r="ET6" s="466"/>
      <c r="EU6" s="466"/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66"/>
      <c r="FG6" s="466"/>
      <c r="FH6" s="466"/>
      <c r="FI6" s="466"/>
      <c r="FJ6" s="466"/>
      <c r="FK6" s="466"/>
      <c r="FL6" s="466"/>
      <c r="FM6" s="466"/>
      <c r="FN6" s="466"/>
      <c r="FO6" s="466"/>
      <c r="FP6" s="466"/>
      <c r="FQ6" s="466"/>
      <c r="FR6" s="466"/>
      <c r="FS6" s="466"/>
      <c r="FT6" s="466"/>
      <c r="FU6" s="466"/>
      <c r="FV6" s="466"/>
      <c r="FW6" s="466"/>
    </row>
    <row r="7" spans="2:179" s="468" customFormat="1" ht="18.75">
      <c r="B7" s="557" t="s">
        <v>349</v>
      </c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  <c r="CV7" s="469"/>
      <c r="CW7" s="469"/>
      <c r="CX7" s="469"/>
      <c r="CY7" s="469"/>
      <c r="CZ7" s="469"/>
      <c r="DA7" s="469"/>
      <c r="DB7" s="469"/>
      <c r="DC7" s="469"/>
      <c r="DD7" s="469"/>
      <c r="DE7" s="469"/>
      <c r="DF7" s="469"/>
      <c r="DG7" s="469"/>
      <c r="DH7" s="469"/>
      <c r="DI7" s="469"/>
      <c r="DJ7" s="469"/>
      <c r="DK7" s="469"/>
      <c r="DL7" s="469"/>
      <c r="DM7" s="469"/>
      <c r="DN7" s="469"/>
      <c r="DO7" s="469"/>
      <c r="DP7" s="469"/>
      <c r="DQ7" s="469"/>
      <c r="DR7" s="469"/>
      <c r="DS7" s="469"/>
      <c r="DT7" s="469"/>
      <c r="DU7" s="469"/>
      <c r="DV7" s="469"/>
      <c r="DW7" s="469"/>
      <c r="DX7" s="469"/>
      <c r="DY7" s="469"/>
      <c r="DZ7" s="469"/>
      <c r="EA7" s="469"/>
      <c r="EB7" s="469"/>
      <c r="EC7" s="469"/>
      <c r="ED7" s="469"/>
      <c r="EE7" s="469"/>
      <c r="EF7" s="469"/>
      <c r="EG7" s="469"/>
      <c r="EH7" s="469"/>
      <c r="EI7" s="469"/>
      <c r="EJ7" s="469"/>
      <c r="EK7" s="469"/>
      <c r="EL7" s="469"/>
      <c r="EM7" s="469"/>
      <c r="EN7" s="469"/>
      <c r="EO7" s="469"/>
      <c r="EP7" s="469"/>
      <c r="EQ7" s="469"/>
      <c r="ER7" s="469"/>
      <c r="ES7" s="469"/>
      <c r="ET7" s="469"/>
      <c r="EU7" s="469"/>
      <c r="EV7" s="469"/>
      <c r="EW7" s="469"/>
      <c r="EX7" s="469"/>
      <c r="EY7" s="469"/>
      <c r="EZ7" s="469"/>
      <c r="FA7" s="469"/>
      <c r="FB7" s="469"/>
      <c r="FC7" s="469"/>
      <c r="FD7" s="469"/>
      <c r="FE7" s="469"/>
      <c r="FF7" s="469"/>
      <c r="FG7" s="469"/>
      <c r="FH7" s="469"/>
      <c r="FI7" s="469"/>
      <c r="FJ7" s="469"/>
      <c r="FK7" s="469"/>
      <c r="FL7" s="469"/>
      <c r="FM7" s="469"/>
      <c r="FN7" s="469"/>
      <c r="FO7" s="469"/>
      <c r="FP7" s="469"/>
      <c r="FQ7" s="469"/>
      <c r="FR7" s="469"/>
      <c r="FS7" s="469"/>
      <c r="FT7" s="469"/>
      <c r="FU7" s="469"/>
      <c r="FV7" s="469"/>
      <c r="FW7" s="469"/>
    </row>
    <row r="8" spans="2:179" ht="12.75"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1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  <c r="BS8" s="470"/>
      <c r="BT8" s="470"/>
      <c r="BU8" s="470"/>
      <c r="BV8" s="470"/>
      <c r="BW8" s="470"/>
      <c r="BX8" s="470"/>
      <c r="BY8" s="470"/>
      <c r="BZ8" s="470"/>
      <c r="CA8" s="470"/>
      <c r="CB8" s="470"/>
      <c r="CC8" s="470"/>
      <c r="CD8" s="470"/>
      <c r="CE8" s="470"/>
      <c r="CF8" s="470"/>
      <c r="CG8" s="470"/>
      <c r="CH8" s="470"/>
      <c r="CI8" s="470"/>
      <c r="CJ8" s="470"/>
      <c r="CK8" s="470"/>
      <c r="CL8" s="470"/>
      <c r="CM8" s="470"/>
      <c r="CN8" s="470"/>
      <c r="CO8" s="470"/>
      <c r="CP8" s="470"/>
      <c r="CQ8" s="470"/>
      <c r="CR8" s="470"/>
      <c r="CS8" s="470"/>
      <c r="CT8" s="470"/>
      <c r="CU8" s="470"/>
      <c r="CV8" s="470"/>
      <c r="CW8" s="470"/>
      <c r="CX8" s="470"/>
      <c r="CY8" s="470"/>
      <c r="CZ8" s="470"/>
      <c r="DA8" s="470"/>
      <c r="DB8" s="470"/>
      <c r="DC8" s="470"/>
      <c r="DD8" s="470"/>
      <c r="DE8" s="470"/>
      <c r="DF8" s="470"/>
      <c r="DG8" s="470"/>
      <c r="DH8" s="470"/>
      <c r="DI8" s="470"/>
      <c r="DJ8" s="470"/>
      <c r="DK8" s="470"/>
      <c r="DL8" s="470"/>
      <c r="DM8" s="470"/>
      <c r="DN8" s="470"/>
      <c r="DO8" s="470"/>
      <c r="DP8" s="470"/>
      <c r="DQ8" s="470"/>
      <c r="DR8" s="470"/>
      <c r="DS8" s="470"/>
      <c r="DT8" s="470"/>
      <c r="DU8" s="470"/>
      <c r="DV8" s="470"/>
      <c r="DW8" s="470"/>
      <c r="DX8" s="470"/>
      <c r="DY8" s="470"/>
      <c r="DZ8" s="470"/>
      <c r="EA8" s="470"/>
      <c r="EB8" s="470"/>
      <c r="EC8" s="470"/>
      <c r="ED8" s="470"/>
      <c r="EE8" s="470"/>
      <c r="EF8" s="470"/>
      <c r="EG8" s="470"/>
      <c r="EH8" s="470"/>
      <c r="EI8" s="470"/>
      <c r="EJ8" s="470"/>
      <c r="EK8" s="470"/>
      <c r="EL8" s="470"/>
      <c r="EM8" s="470"/>
      <c r="EN8" s="470"/>
      <c r="EO8" s="470"/>
      <c r="EP8" s="470"/>
      <c r="EQ8" s="470"/>
      <c r="ER8" s="470"/>
      <c r="ES8" s="470"/>
      <c r="ET8" s="470"/>
      <c r="EU8" s="470"/>
      <c r="EV8" s="470"/>
      <c r="EW8" s="470"/>
      <c r="EX8" s="470"/>
      <c r="EY8" s="470"/>
      <c r="EZ8" s="470"/>
      <c r="FA8" s="470"/>
      <c r="FB8" s="470"/>
      <c r="FC8" s="470"/>
      <c r="FD8" s="470"/>
      <c r="FE8" s="470"/>
      <c r="FF8" s="470"/>
      <c r="FG8" s="470"/>
      <c r="FH8" s="470"/>
      <c r="FI8" s="470"/>
      <c r="FJ8" s="470"/>
      <c r="FK8" s="470"/>
      <c r="FL8" s="470"/>
      <c r="FM8" s="470"/>
      <c r="FN8" s="470"/>
      <c r="FO8" s="470"/>
      <c r="FP8" s="470"/>
      <c r="FQ8" s="470"/>
      <c r="FR8" s="470"/>
      <c r="FS8" s="470"/>
      <c r="FT8" s="470"/>
      <c r="FU8" s="470"/>
      <c r="FV8" s="470"/>
      <c r="FW8" s="470"/>
    </row>
    <row r="9" spans="2:179" s="472" customFormat="1" ht="15.75">
      <c r="B9" s="558" t="s">
        <v>336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3"/>
      <c r="AT9" s="473"/>
      <c r="AU9" s="473"/>
      <c r="AV9" s="473"/>
      <c r="AW9" s="473"/>
      <c r="AX9" s="473"/>
      <c r="AY9" s="473"/>
      <c r="AZ9" s="473"/>
      <c r="BA9" s="473"/>
      <c r="BB9" s="473"/>
      <c r="BC9" s="473"/>
      <c r="BD9" s="473"/>
      <c r="BE9" s="473"/>
      <c r="BF9" s="473"/>
      <c r="BG9" s="473"/>
      <c r="BH9" s="473"/>
      <c r="BI9" s="473"/>
      <c r="BJ9" s="473"/>
      <c r="BK9" s="473"/>
      <c r="BL9" s="473"/>
      <c r="BM9" s="473"/>
      <c r="BN9" s="473"/>
      <c r="BO9" s="473"/>
      <c r="BP9" s="473"/>
      <c r="BQ9" s="473"/>
      <c r="BR9" s="473"/>
      <c r="BS9" s="473"/>
      <c r="BT9" s="473"/>
      <c r="BU9" s="473"/>
      <c r="BV9" s="473"/>
      <c r="BW9" s="473"/>
      <c r="BX9" s="473"/>
      <c r="BY9" s="473"/>
      <c r="BZ9" s="473"/>
      <c r="CA9" s="473"/>
      <c r="CB9" s="473"/>
      <c r="CC9" s="473"/>
      <c r="CD9" s="473"/>
      <c r="CE9" s="473"/>
      <c r="CF9" s="473"/>
      <c r="CG9" s="473"/>
      <c r="CH9" s="473"/>
      <c r="CI9" s="473"/>
      <c r="CJ9" s="473"/>
      <c r="CK9" s="473"/>
      <c r="CL9" s="473"/>
      <c r="CM9" s="473"/>
      <c r="CN9" s="473"/>
      <c r="CO9" s="473"/>
      <c r="CP9" s="473"/>
      <c r="CQ9" s="473"/>
      <c r="CR9" s="473"/>
      <c r="CS9" s="473"/>
      <c r="CT9" s="473"/>
      <c r="CU9" s="473"/>
      <c r="CV9" s="473"/>
      <c r="CW9" s="473"/>
      <c r="CX9" s="473"/>
      <c r="CY9" s="473"/>
      <c r="CZ9" s="473"/>
      <c r="DA9" s="473"/>
      <c r="DB9" s="473"/>
      <c r="DC9" s="473"/>
      <c r="DD9" s="473"/>
      <c r="DE9" s="473"/>
      <c r="DF9" s="473"/>
      <c r="DG9" s="473"/>
      <c r="DH9" s="473"/>
      <c r="DI9" s="473"/>
      <c r="DJ9" s="473"/>
      <c r="DK9" s="473"/>
      <c r="DL9" s="473"/>
      <c r="DM9" s="473"/>
      <c r="DN9" s="473"/>
      <c r="DO9" s="473"/>
      <c r="DP9" s="473"/>
      <c r="DQ9" s="473"/>
      <c r="DR9" s="473"/>
      <c r="DS9" s="473"/>
      <c r="DT9" s="473"/>
      <c r="DU9" s="473"/>
      <c r="DV9" s="473"/>
      <c r="DW9" s="473"/>
      <c r="DX9" s="473"/>
      <c r="DY9" s="473"/>
      <c r="DZ9" s="473"/>
      <c r="EA9" s="473"/>
      <c r="EB9" s="473"/>
      <c r="EC9" s="473"/>
      <c r="ED9" s="473"/>
      <c r="EE9" s="473"/>
      <c r="EF9" s="473"/>
      <c r="EG9" s="473"/>
      <c r="EH9" s="473"/>
      <c r="EI9" s="473"/>
      <c r="EJ9" s="473"/>
      <c r="EK9" s="473"/>
      <c r="EL9" s="473"/>
      <c r="EM9" s="473"/>
      <c r="EN9" s="473"/>
      <c r="EO9" s="473"/>
      <c r="EP9" s="473"/>
      <c r="EQ9" s="473"/>
      <c r="ER9" s="473"/>
      <c r="ES9" s="473"/>
      <c r="ET9" s="473"/>
      <c r="EU9" s="473"/>
      <c r="EV9" s="473"/>
      <c r="EW9" s="473"/>
      <c r="EX9" s="473"/>
      <c r="EY9" s="473"/>
      <c r="EZ9" s="473"/>
      <c r="FA9" s="473"/>
      <c r="FB9" s="473"/>
      <c r="FC9" s="473"/>
      <c r="FD9" s="473"/>
      <c r="FE9" s="473"/>
      <c r="FF9" s="473"/>
      <c r="FG9" s="473"/>
      <c r="FH9" s="473"/>
      <c r="FI9" s="473"/>
      <c r="FJ9" s="473"/>
      <c r="FK9" s="473"/>
      <c r="FL9" s="473"/>
      <c r="FM9" s="473"/>
      <c r="FN9" s="473"/>
      <c r="FO9" s="473"/>
      <c r="FP9" s="473"/>
      <c r="FQ9" s="473"/>
      <c r="FR9" s="473"/>
      <c r="FS9" s="473"/>
      <c r="FT9" s="473"/>
      <c r="FU9" s="473"/>
      <c r="FV9" s="473"/>
      <c r="FW9" s="473"/>
    </row>
    <row r="10" spans="2:179" ht="13.5" thickBot="1"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1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0"/>
      <c r="AY10" s="470"/>
      <c r="AZ10" s="470"/>
      <c r="BA10" s="470"/>
      <c r="BB10" s="470"/>
      <c r="BC10" s="470"/>
      <c r="BD10" s="470"/>
      <c r="BE10" s="470"/>
      <c r="BF10" s="470"/>
      <c r="BG10" s="470"/>
      <c r="BH10" s="470"/>
      <c r="BI10" s="470"/>
      <c r="BJ10" s="470"/>
      <c r="BK10" s="470"/>
      <c r="BL10" s="470"/>
      <c r="BM10" s="470"/>
      <c r="BN10" s="470"/>
      <c r="BO10" s="470"/>
      <c r="BP10" s="470"/>
      <c r="BQ10" s="470"/>
      <c r="BR10" s="470"/>
      <c r="BS10" s="470"/>
      <c r="BT10" s="470"/>
      <c r="BU10" s="470"/>
      <c r="BV10" s="470"/>
      <c r="BW10" s="470"/>
      <c r="BX10" s="470"/>
      <c r="BY10" s="470"/>
      <c r="BZ10" s="470"/>
      <c r="CA10" s="470"/>
      <c r="CB10" s="470"/>
      <c r="CC10" s="470"/>
      <c r="CD10" s="470"/>
      <c r="CE10" s="470"/>
      <c r="CF10" s="470"/>
      <c r="CG10" s="470"/>
      <c r="CH10" s="470"/>
      <c r="CI10" s="470"/>
      <c r="CJ10" s="470"/>
      <c r="CK10" s="470"/>
      <c r="CL10" s="470"/>
      <c r="CM10" s="470"/>
      <c r="CN10" s="470"/>
      <c r="CO10" s="470"/>
      <c r="CP10" s="470"/>
      <c r="CQ10" s="470"/>
      <c r="CR10" s="470"/>
      <c r="CS10" s="470"/>
      <c r="CT10" s="470"/>
      <c r="CU10" s="470"/>
      <c r="CV10" s="470"/>
      <c r="CW10" s="470"/>
      <c r="CX10" s="470"/>
      <c r="CY10" s="470"/>
      <c r="CZ10" s="470"/>
      <c r="DA10" s="470"/>
      <c r="DB10" s="470"/>
      <c r="DC10" s="470"/>
      <c r="DD10" s="470"/>
      <c r="DE10" s="470"/>
      <c r="DF10" s="470"/>
      <c r="DG10" s="470"/>
      <c r="DH10" s="470"/>
      <c r="DI10" s="470"/>
      <c r="DJ10" s="470"/>
      <c r="DK10" s="470"/>
      <c r="DL10" s="470"/>
      <c r="DM10" s="470"/>
      <c r="DN10" s="470"/>
      <c r="DO10" s="470"/>
      <c r="DP10" s="470"/>
      <c r="DQ10" s="470"/>
      <c r="DR10" s="470"/>
      <c r="DS10" s="470"/>
      <c r="DT10" s="470"/>
      <c r="DU10" s="470"/>
      <c r="DV10" s="470"/>
      <c r="DW10" s="470"/>
      <c r="DX10" s="470"/>
      <c r="DY10" s="470"/>
      <c r="DZ10" s="470"/>
      <c r="EA10" s="470"/>
      <c r="EB10" s="470"/>
      <c r="EC10" s="470"/>
      <c r="ED10" s="470"/>
      <c r="EE10" s="470"/>
      <c r="EF10" s="470"/>
      <c r="EG10" s="470"/>
      <c r="EH10" s="470"/>
      <c r="EI10" s="470"/>
      <c r="EJ10" s="470"/>
      <c r="EK10" s="470"/>
      <c r="EL10" s="470"/>
      <c r="EM10" s="470"/>
      <c r="EN10" s="470"/>
      <c r="EO10" s="470"/>
      <c r="EP10" s="470"/>
      <c r="EQ10" s="470"/>
      <c r="ER10" s="470"/>
      <c r="ES10" s="470"/>
      <c r="ET10" s="470"/>
      <c r="EU10" s="470"/>
      <c r="EV10" s="470"/>
      <c r="EW10" s="470"/>
      <c r="EX10" s="470"/>
      <c r="EY10" s="470"/>
      <c r="EZ10" s="470"/>
      <c r="FA10" s="470"/>
      <c r="FB10" s="470"/>
      <c r="FC10" s="470"/>
      <c r="FD10" s="470"/>
      <c r="FE10" s="470"/>
      <c r="FF10" s="470"/>
      <c r="FG10" s="470"/>
      <c r="FH10" s="470"/>
      <c r="FI10" s="470"/>
      <c r="FJ10" s="470"/>
      <c r="FK10" s="470"/>
      <c r="FL10" s="470"/>
      <c r="FM10" s="470"/>
      <c r="FN10" s="470"/>
      <c r="FO10" s="470"/>
      <c r="FP10" s="470"/>
      <c r="FQ10" s="470"/>
      <c r="FR10" s="470"/>
      <c r="FS10" s="470"/>
      <c r="FT10" s="470"/>
      <c r="FU10" s="470"/>
      <c r="FV10" s="470"/>
      <c r="FW10" s="470"/>
    </row>
    <row r="11" spans="2:179" ht="13.5" thickTop="1">
      <c r="B11" s="474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6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0"/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70"/>
      <c r="BT11" s="470"/>
      <c r="BU11" s="470"/>
      <c r="BV11" s="470"/>
      <c r="BW11" s="470"/>
      <c r="BX11" s="470"/>
      <c r="BY11" s="470"/>
      <c r="BZ11" s="470"/>
      <c r="CA11" s="470"/>
      <c r="CB11" s="470"/>
      <c r="CC11" s="470"/>
      <c r="CD11" s="470"/>
      <c r="CE11" s="470"/>
      <c r="CF11" s="470"/>
      <c r="CG11" s="470"/>
      <c r="CH11" s="470"/>
      <c r="CI11" s="470"/>
      <c r="CJ11" s="470"/>
      <c r="CK11" s="470"/>
      <c r="CL11" s="470"/>
      <c r="CM11" s="470"/>
      <c r="CN11" s="470"/>
      <c r="CO11" s="470"/>
      <c r="CP11" s="470"/>
      <c r="CQ11" s="470"/>
      <c r="CR11" s="470"/>
      <c r="CS11" s="470"/>
      <c r="CT11" s="470"/>
      <c r="CU11" s="470"/>
      <c r="CV11" s="470"/>
      <c r="CW11" s="470"/>
      <c r="CX11" s="470"/>
      <c r="CY11" s="470"/>
      <c r="CZ11" s="470"/>
      <c r="DA11" s="470"/>
      <c r="DB11" s="470"/>
      <c r="DC11" s="470"/>
      <c r="DD11" s="470"/>
      <c r="DE11" s="470"/>
      <c r="DF11" s="470"/>
      <c r="DG11" s="470"/>
      <c r="DH11" s="470"/>
      <c r="DI11" s="470"/>
      <c r="DJ11" s="470"/>
      <c r="DK11" s="470"/>
      <c r="DL11" s="470"/>
      <c r="DM11" s="470"/>
      <c r="DN11" s="470"/>
      <c r="DO11" s="470"/>
      <c r="DP11" s="470"/>
      <c r="DQ11" s="470"/>
      <c r="DR11" s="470"/>
      <c r="DS11" s="470"/>
      <c r="DT11" s="470"/>
      <c r="DU11" s="470"/>
      <c r="DV11" s="470"/>
      <c r="DW11" s="470"/>
      <c r="DX11" s="470"/>
      <c r="DY11" s="470"/>
      <c r="DZ11" s="470"/>
      <c r="EA11" s="470"/>
      <c r="EB11" s="470"/>
      <c r="EC11" s="470"/>
      <c r="ED11" s="470"/>
      <c r="EE11" s="470"/>
      <c r="EF11" s="470"/>
      <c r="EG11" s="470"/>
      <c r="EH11" s="470"/>
      <c r="EI11" s="470"/>
      <c r="EJ11" s="470"/>
      <c r="EK11" s="470"/>
      <c r="EL11" s="470"/>
      <c r="EM11" s="470"/>
      <c r="EN11" s="470"/>
      <c r="EO11" s="470"/>
      <c r="EP11" s="470"/>
      <c r="EQ11" s="470"/>
      <c r="ER11" s="470"/>
      <c r="ES11" s="470"/>
      <c r="ET11" s="470"/>
      <c r="EU11" s="470"/>
      <c r="EV11" s="470"/>
      <c r="EW11" s="470"/>
      <c r="EX11" s="470"/>
      <c r="EY11" s="470"/>
      <c r="EZ11" s="470"/>
      <c r="FA11" s="470"/>
      <c r="FB11" s="470"/>
      <c r="FC11" s="470"/>
      <c r="FD11" s="470"/>
      <c r="FE11" s="470"/>
      <c r="FF11" s="470"/>
      <c r="FG11" s="470"/>
      <c r="FH11" s="470"/>
      <c r="FI11" s="470"/>
      <c r="FJ11" s="470"/>
      <c r="FK11" s="470"/>
      <c r="FL11" s="470"/>
      <c r="FM11" s="470"/>
      <c r="FN11" s="470"/>
      <c r="FO11" s="470"/>
      <c r="FP11" s="470"/>
      <c r="FQ11" s="470"/>
      <c r="FR11" s="470"/>
      <c r="FS11" s="470"/>
      <c r="FT11" s="470"/>
      <c r="FU11" s="470"/>
      <c r="FV11" s="470"/>
      <c r="FW11" s="470"/>
    </row>
    <row r="12" spans="2:179" s="472" customFormat="1" ht="15.75">
      <c r="B12" s="553" t="s">
        <v>347</v>
      </c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5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3"/>
      <c r="BS12" s="473"/>
      <c r="BT12" s="473"/>
      <c r="BU12" s="473"/>
      <c r="BV12" s="473"/>
      <c r="BW12" s="473"/>
      <c r="BX12" s="473"/>
      <c r="BY12" s="473"/>
      <c r="BZ12" s="473"/>
      <c r="CA12" s="473"/>
      <c r="CB12" s="473"/>
      <c r="CC12" s="473"/>
      <c r="CD12" s="473"/>
      <c r="CE12" s="473"/>
      <c r="CF12" s="473"/>
      <c r="CG12" s="473"/>
      <c r="CH12" s="473"/>
      <c r="CI12" s="473"/>
      <c r="CJ12" s="473"/>
      <c r="CK12" s="473"/>
      <c r="CL12" s="473"/>
      <c r="CM12" s="473"/>
      <c r="CN12" s="473"/>
      <c r="CO12" s="473"/>
      <c r="CP12" s="473"/>
      <c r="CQ12" s="473"/>
      <c r="CR12" s="473"/>
      <c r="CS12" s="473"/>
      <c r="CT12" s="473"/>
      <c r="CU12" s="473"/>
      <c r="CV12" s="473"/>
      <c r="CW12" s="473"/>
      <c r="CX12" s="473"/>
      <c r="CY12" s="473"/>
      <c r="CZ12" s="473"/>
      <c r="DA12" s="473"/>
      <c r="DB12" s="473"/>
      <c r="DC12" s="473"/>
      <c r="DD12" s="473"/>
      <c r="DE12" s="473"/>
      <c r="DF12" s="473"/>
      <c r="DG12" s="473"/>
      <c r="DH12" s="473"/>
      <c r="DI12" s="473"/>
      <c r="DJ12" s="473"/>
      <c r="DK12" s="473"/>
      <c r="DL12" s="473"/>
      <c r="DM12" s="473"/>
      <c r="DN12" s="473"/>
      <c r="DO12" s="473"/>
      <c r="DP12" s="473"/>
      <c r="DQ12" s="473"/>
      <c r="DR12" s="473"/>
      <c r="DS12" s="473"/>
      <c r="DT12" s="473"/>
      <c r="DU12" s="473"/>
      <c r="DV12" s="473"/>
      <c r="DW12" s="473"/>
      <c r="DX12" s="473"/>
      <c r="DY12" s="473"/>
      <c r="DZ12" s="473"/>
      <c r="EA12" s="473"/>
      <c r="EB12" s="473"/>
      <c r="EC12" s="473"/>
      <c r="ED12" s="473"/>
      <c r="EE12" s="473"/>
      <c r="EF12" s="473"/>
      <c r="EG12" s="473"/>
      <c r="EH12" s="473"/>
      <c r="EI12" s="473"/>
      <c r="EJ12" s="473"/>
      <c r="EK12" s="473"/>
      <c r="EL12" s="473"/>
      <c r="EM12" s="473"/>
      <c r="EN12" s="473"/>
      <c r="EO12" s="473"/>
      <c r="EP12" s="473"/>
      <c r="EQ12" s="473"/>
      <c r="ER12" s="473"/>
      <c r="ES12" s="473"/>
      <c r="ET12" s="473"/>
      <c r="EU12" s="473"/>
      <c r="EV12" s="473"/>
      <c r="EW12" s="473"/>
      <c r="EX12" s="473"/>
      <c r="EY12" s="473"/>
      <c r="EZ12" s="473"/>
      <c r="FA12" s="473"/>
      <c r="FB12" s="473"/>
      <c r="FC12" s="473"/>
      <c r="FD12" s="473"/>
      <c r="FE12" s="473"/>
      <c r="FF12" s="473"/>
      <c r="FG12" s="473"/>
      <c r="FH12" s="473"/>
      <c r="FI12" s="473"/>
      <c r="FJ12" s="473"/>
      <c r="FK12" s="473"/>
      <c r="FL12" s="473"/>
      <c r="FM12" s="473"/>
      <c r="FN12" s="473"/>
      <c r="FO12" s="473"/>
      <c r="FP12" s="473"/>
      <c r="FQ12" s="473"/>
      <c r="FR12" s="473"/>
      <c r="FS12" s="473"/>
      <c r="FT12" s="473"/>
      <c r="FU12" s="473"/>
      <c r="FV12" s="473"/>
      <c r="FW12" s="473"/>
    </row>
    <row r="13" spans="2:22" ht="13.5" thickBot="1">
      <c r="B13" s="477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9"/>
    </row>
    <row r="14" spans="2:22" s="480" customFormat="1" ht="33.75" customHeight="1" thickBot="1" thickTop="1">
      <c r="B14" s="481"/>
      <c r="C14" s="482"/>
      <c r="D14" s="483" t="s">
        <v>337</v>
      </c>
      <c r="E14" s="483" t="s">
        <v>350</v>
      </c>
      <c r="F14" s="484" t="s">
        <v>462</v>
      </c>
      <c r="G14" s="484" t="s">
        <v>463</v>
      </c>
      <c r="H14" s="485" t="s">
        <v>351</v>
      </c>
      <c r="I14" s="486">
        <v>39052</v>
      </c>
      <c r="J14" s="486">
        <v>39083</v>
      </c>
      <c r="K14" s="486">
        <v>39114</v>
      </c>
      <c r="L14" s="486">
        <v>39142</v>
      </c>
      <c r="M14" s="486">
        <v>39173</v>
      </c>
      <c r="N14" s="486">
        <v>39203</v>
      </c>
      <c r="O14" s="486">
        <v>39234</v>
      </c>
      <c r="P14" s="486">
        <v>39264</v>
      </c>
      <c r="Q14" s="486">
        <v>39295</v>
      </c>
      <c r="R14" s="486">
        <v>39326</v>
      </c>
      <c r="S14" s="486">
        <v>39356</v>
      </c>
      <c r="T14" s="486">
        <v>39387</v>
      </c>
      <c r="U14" s="486">
        <v>39417</v>
      </c>
      <c r="V14" s="487"/>
    </row>
    <row r="15" spans="2:22" s="488" customFormat="1" ht="19.5" customHeight="1" thickTop="1">
      <c r="B15" s="489"/>
      <c r="C15" s="490"/>
      <c r="D15" s="491"/>
      <c r="E15" s="491"/>
      <c r="F15" s="491"/>
      <c r="G15" s="491"/>
      <c r="H15" s="490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3"/>
      <c r="V15" s="494"/>
    </row>
    <row r="16" spans="2:22" s="488" customFormat="1" ht="19.5" customHeight="1">
      <c r="B16" s="489"/>
      <c r="C16" s="495">
        <f>IF('[3]BASE'!C17="","",'[3]BASE'!C17)</f>
        <v>1</v>
      </c>
      <c r="D16" s="495">
        <f>IF('[3]BASE'!D17="","",'[3]BASE'!D17)</f>
        <v>1403</v>
      </c>
      <c r="E16" s="495" t="str">
        <f>IF('[3]BASE'!E17="","",'[3]BASE'!E17)</f>
        <v>BRAGADO - HENDERSON</v>
      </c>
      <c r="F16" s="495">
        <f>IF('[3]BASE'!F17="","",'[3]BASE'!F17)</f>
        <v>220</v>
      </c>
      <c r="G16" s="496">
        <f>IF('[3]BASE'!G17="","",'[3]BASE'!G17)</f>
        <v>177</v>
      </c>
      <c r="H16" s="497" t="str">
        <f>'[3]BASE'!H17</f>
        <v>A</v>
      </c>
      <c r="I16" s="498">
        <f>IF('[3]BASE'!DN17="","",'[3]BASE'!DN17)</f>
      </c>
      <c r="J16" s="498">
        <f>IF('[3]BASE'!DO17="","",'[3]BASE'!DO17)</f>
      </c>
      <c r="K16" s="498">
        <f>IF('[3]BASE'!DP17="","",'[3]BASE'!DP17)</f>
      </c>
      <c r="L16" s="498">
        <f>IF('[3]BASE'!DQ17="","",'[3]BASE'!DQ17)</f>
      </c>
      <c r="M16" s="498">
        <f>IF('[3]BASE'!DR17="","",'[3]BASE'!DR17)</f>
      </c>
      <c r="N16" s="498">
        <f>IF('[3]BASE'!DS17="","",'[3]BASE'!DS17)</f>
      </c>
      <c r="O16" s="498">
        <f>IF('[3]BASE'!DT17="","",'[3]BASE'!DT17)</f>
      </c>
      <c r="P16" s="498">
        <f>IF('[3]BASE'!DU17="","",'[3]BASE'!DU17)</f>
      </c>
      <c r="Q16" s="498">
        <f>IF('[3]BASE'!DV17="","",'[3]BASE'!DV17)</f>
      </c>
      <c r="R16" s="498">
        <f>IF('[3]BASE'!DW17="","",'[3]BASE'!DW17)</f>
      </c>
      <c r="S16" s="498">
        <f>IF('[3]BASE'!DX17="","",'[3]BASE'!DX17)</f>
      </c>
      <c r="T16" s="498">
        <f>IF('[3]BASE'!DY17="","",'[3]BASE'!DY17)</f>
      </c>
      <c r="U16" s="499"/>
      <c r="V16" s="494"/>
    </row>
    <row r="17" spans="2:22" s="488" customFormat="1" ht="19.5" customHeight="1">
      <c r="B17" s="489"/>
      <c r="C17" s="500">
        <f>IF('[3]BASE'!C18="","",'[3]BASE'!C18)</f>
        <v>2</v>
      </c>
      <c r="D17" s="500" t="str">
        <f>IF('[3]BASE'!D18="","",'[3]BASE'!D18)</f>
        <v>CE-000</v>
      </c>
      <c r="E17" s="500" t="str">
        <f>IF('[3]BASE'!E18="","",'[3]BASE'!E18)</f>
        <v>AZUL - LAS FLORES</v>
      </c>
      <c r="F17" s="500">
        <f>IF('[3]BASE'!F18="","",'[3]BASE'!F18)</f>
        <v>132</v>
      </c>
      <c r="G17" s="501">
        <f>IF('[3]BASE'!G18="","",'[3]BASE'!G18)</f>
        <v>107</v>
      </c>
      <c r="H17" s="497" t="str">
        <f>'[3]BASE'!H18</f>
        <v>C</v>
      </c>
      <c r="I17" s="498" t="str">
        <f>IF('[3]BASE'!DN18="","",'[3]BASE'!DN18)</f>
        <v>XXXX</v>
      </c>
      <c r="J17" s="498" t="str">
        <f>IF('[3]BASE'!DO18="","",'[3]BASE'!DO18)</f>
        <v>XXXX</v>
      </c>
      <c r="K17" s="498" t="str">
        <f>IF('[3]BASE'!DP18="","",'[3]BASE'!DP18)</f>
        <v>XXXX</v>
      </c>
      <c r="L17" s="498" t="str">
        <f>IF('[3]BASE'!DQ18="","",'[3]BASE'!DQ18)</f>
        <v>XXXX</v>
      </c>
      <c r="M17" s="498" t="str">
        <f>IF('[3]BASE'!DR18="","",'[3]BASE'!DR18)</f>
        <v>XXXX</v>
      </c>
      <c r="N17" s="498" t="str">
        <f>IF('[3]BASE'!DS18="","",'[3]BASE'!DS18)</f>
        <v>XXXX</v>
      </c>
      <c r="O17" s="498" t="str">
        <f>IF('[3]BASE'!DT18="","",'[3]BASE'!DT18)</f>
        <v>XXXX</v>
      </c>
      <c r="P17" s="498" t="str">
        <f>IF('[3]BASE'!DU18="","",'[3]BASE'!DU18)</f>
        <v>XXXX</v>
      </c>
      <c r="Q17" s="498" t="str">
        <f>IF('[3]BASE'!DV18="","",'[3]BASE'!DV18)</f>
        <v>XXXX</v>
      </c>
      <c r="R17" s="498" t="str">
        <f>IF('[3]BASE'!DW18="","",'[3]BASE'!DW18)</f>
        <v>XXXX</v>
      </c>
      <c r="S17" s="498" t="str">
        <f>IF('[3]BASE'!DX18="","",'[3]BASE'!DX18)</f>
        <v>XXXX</v>
      </c>
      <c r="T17" s="498" t="str">
        <f>IF('[3]BASE'!DY18="","",'[3]BASE'!DY18)</f>
        <v>XXXX</v>
      </c>
      <c r="U17" s="499"/>
      <c r="V17" s="494"/>
    </row>
    <row r="18" spans="2:22" s="488" customFormat="1" ht="19.5" customHeight="1">
      <c r="B18" s="489"/>
      <c r="C18" s="502">
        <f>IF('[3]BASE'!C19="","",'[3]BASE'!C19)</f>
        <v>3</v>
      </c>
      <c r="D18" s="502">
        <f>IF('[3]BASE'!D19="","",'[3]BASE'!D19)</f>
        <v>1534</v>
      </c>
      <c r="E18" s="502" t="str">
        <f>IF('[3]BASE'!E19="","",'[3]BASE'!E19)</f>
        <v>BAHIA BLANCA - NORTE II</v>
      </c>
      <c r="F18" s="502">
        <f>IF('[3]BASE'!F19="","",'[3]BASE'!F19)</f>
        <v>132</v>
      </c>
      <c r="G18" s="503">
        <f>IF('[3]BASE'!G19="","",'[3]BASE'!G19)</f>
        <v>19</v>
      </c>
      <c r="H18" s="497" t="str">
        <f>'[3]BASE'!H19</f>
        <v>C</v>
      </c>
      <c r="I18" s="498">
        <f>IF('[3]BASE'!DN19="","",'[3]BASE'!DN19)</f>
      </c>
      <c r="J18" s="498">
        <f>IF('[3]BASE'!DO19="","",'[3]BASE'!DO19)</f>
      </c>
      <c r="K18" s="498">
        <f>IF('[3]BASE'!DP19="","",'[3]BASE'!DP19)</f>
      </c>
      <c r="L18" s="498">
        <f>IF('[3]BASE'!DQ19="","",'[3]BASE'!DQ19)</f>
      </c>
      <c r="M18" s="498">
        <f>IF('[3]BASE'!DR19="","",'[3]BASE'!DR19)</f>
      </c>
      <c r="N18" s="498">
        <f>IF('[3]BASE'!DS19="","",'[3]BASE'!DS19)</f>
      </c>
      <c r="O18" s="498">
        <f>IF('[3]BASE'!DT19="","",'[3]BASE'!DT19)</f>
      </c>
      <c r="P18" s="498">
        <f>IF('[3]BASE'!DU19="","",'[3]BASE'!DU19)</f>
      </c>
      <c r="Q18" s="498">
        <f>IF('[3]BASE'!DV19="","",'[3]BASE'!DV19)</f>
      </c>
      <c r="R18" s="498">
        <f>IF('[3]BASE'!DW19="","",'[3]BASE'!DW19)</f>
      </c>
      <c r="S18" s="498">
        <f>IF('[3]BASE'!DX19="","",'[3]BASE'!DX19)</f>
      </c>
      <c r="T18" s="498">
        <f>IF('[3]BASE'!DY19="","",'[3]BASE'!DY19)</f>
      </c>
      <c r="U18" s="499"/>
      <c r="V18" s="494"/>
    </row>
    <row r="19" spans="2:22" s="488" customFormat="1" ht="19.5" customHeight="1">
      <c r="B19" s="489"/>
      <c r="C19" s="500">
        <f>IF('[3]BASE'!C20="","",'[3]BASE'!C20)</f>
        <v>4</v>
      </c>
      <c r="D19" s="500">
        <f>IF('[3]BASE'!D20="","",'[3]BASE'!D20)</f>
        <v>1532</v>
      </c>
      <c r="E19" s="500" t="str">
        <f>IF('[3]BASE'!E20="","",'[3]BASE'!E20)</f>
        <v>BAHIA BLANCA - P. LURO</v>
      </c>
      <c r="F19" s="500">
        <f>IF('[3]BASE'!F20="","",'[3]BASE'!F20)</f>
        <v>132</v>
      </c>
      <c r="G19" s="501">
        <f>IF('[3]BASE'!G20="","",'[3]BASE'!G20)</f>
        <v>141</v>
      </c>
      <c r="H19" s="497" t="str">
        <f>'[3]BASE'!H20</f>
        <v>B</v>
      </c>
      <c r="I19" s="498">
        <f>IF('[3]BASE'!DN20="","",'[3]BASE'!DN20)</f>
      </c>
      <c r="J19" s="498">
        <f>IF('[3]BASE'!DO20="","",'[3]BASE'!DO20)</f>
      </c>
      <c r="K19" s="498">
        <f>IF('[3]BASE'!DP20="","",'[3]BASE'!DP20)</f>
      </c>
      <c r="L19" s="498">
        <f>IF('[3]BASE'!DQ20="","",'[3]BASE'!DQ20)</f>
      </c>
      <c r="M19" s="498">
        <f>IF('[3]BASE'!DR20="","",'[3]BASE'!DR20)</f>
      </c>
      <c r="N19" s="498">
        <f>IF('[3]BASE'!DS20="","",'[3]BASE'!DS20)</f>
      </c>
      <c r="O19" s="498">
        <f>IF('[3]BASE'!DT20="","",'[3]BASE'!DT20)</f>
      </c>
      <c r="P19" s="498">
        <f>IF('[3]BASE'!DU20="","",'[3]BASE'!DU20)</f>
      </c>
      <c r="Q19" s="498">
        <f>IF('[3]BASE'!DV20="","",'[3]BASE'!DV20)</f>
        <v>1</v>
      </c>
      <c r="R19" s="498">
        <f>IF('[3]BASE'!DW20="","",'[3]BASE'!DW20)</f>
      </c>
      <c r="S19" s="498">
        <f>IF('[3]BASE'!DX20="","",'[3]BASE'!DX20)</f>
      </c>
      <c r="T19" s="498">
        <f>IF('[3]BASE'!DY20="","",'[3]BASE'!DY20)</f>
      </c>
      <c r="U19" s="499"/>
      <c r="V19" s="494"/>
    </row>
    <row r="20" spans="2:22" s="488" customFormat="1" ht="19.5" customHeight="1">
      <c r="B20" s="489"/>
      <c r="C20" s="502">
        <f>IF('[3]BASE'!C21="","",'[3]BASE'!C21)</f>
        <v>5</v>
      </c>
      <c r="D20" s="502">
        <f>IF('[3]BASE'!D21="","",'[3]BASE'!D21)</f>
        <v>1535</v>
      </c>
      <c r="E20" s="502" t="str">
        <f>IF('[3]BASE'!E21="","",'[3]BASE'!E21)</f>
        <v>BAHIA BLANCA - PETROQ. BAHIA BLANCA 1</v>
      </c>
      <c r="F20" s="502">
        <f>IF('[3]BASE'!F21="","",'[3]BASE'!F21)</f>
        <v>132</v>
      </c>
      <c r="G20" s="503">
        <f>IF('[3]BASE'!G21="","",'[3]BASE'!G21)</f>
        <v>29.8</v>
      </c>
      <c r="H20" s="497" t="str">
        <f>'[3]BASE'!H21</f>
        <v>C</v>
      </c>
      <c r="I20" s="498">
        <f>IF('[3]BASE'!DN21="","",'[3]BASE'!DN21)</f>
      </c>
      <c r="J20" s="498">
        <f>IF('[3]BASE'!DO21="","",'[3]BASE'!DO21)</f>
      </c>
      <c r="K20" s="498">
        <f>IF('[3]BASE'!DP21="","",'[3]BASE'!DP21)</f>
      </c>
      <c r="L20" s="498">
        <f>IF('[3]BASE'!DQ21="","",'[3]BASE'!DQ21)</f>
      </c>
      <c r="M20" s="498">
        <f>IF('[3]BASE'!DR21="","",'[3]BASE'!DR21)</f>
      </c>
      <c r="N20" s="498">
        <f>IF('[3]BASE'!DS21="","",'[3]BASE'!DS21)</f>
      </c>
      <c r="O20" s="498">
        <f>IF('[3]BASE'!DT21="","",'[3]BASE'!DT21)</f>
      </c>
      <c r="P20" s="498">
        <f>IF('[3]BASE'!DU21="","",'[3]BASE'!DU21)</f>
      </c>
      <c r="Q20" s="498">
        <f>IF('[3]BASE'!DV21="","",'[3]BASE'!DV21)</f>
      </c>
      <c r="R20" s="498">
        <f>IF('[3]BASE'!DW21="","",'[3]BASE'!DW21)</f>
      </c>
      <c r="S20" s="498">
        <f>IF('[3]BASE'!DX21="","",'[3]BASE'!DX21)</f>
      </c>
      <c r="T20" s="498">
        <f>IF('[3]BASE'!DY21="","",'[3]BASE'!DY21)</f>
      </c>
      <c r="U20" s="499"/>
      <c r="V20" s="494"/>
    </row>
    <row r="21" spans="2:22" s="488" customFormat="1" ht="19.5" customHeight="1">
      <c r="B21" s="489"/>
      <c r="C21" s="500">
        <f>IF('[3]BASE'!C22="","",'[3]BASE'!C22)</f>
        <v>6</v>
      </c>
      <c r="D21" s="500">
        <f>IF('[3]BASE'!D22="","",'[3]BASE'!D22)</f>
        <v>1531</v>
      </c>
      <c r="E21" s="500" t="str">
        <f>IF('[3]BASE'!E22="","",'[3]BASE'!E22)</f>
        <v>BAHIA BLANCA - PRINGLES</v>
      </c>
      <c r="F21" s="500">
        <f>IF('[3]BASE'!F22="","",'[3]BASE'!F22)</f>
        <v>132</v>
      </c>
      <c r="G21" s="501">
        <f>IF('[3]BASE'!G22="","",'[3]BASE'!G22)</f>
        <v>109</v>
      </c>
      <c r="H21" s="497" t="str">
        <f>'[3]BASE'!H22</f>
        <v>C</v>
      </c>
      <c r="I21" s="498">
        <f>IF('[3]BASE'!DN22="","",'[3]BASE'!DN22)</f>
        <v>1</v>
      </c>
      <c r="J21" s="498">
        <f>IF('[3]BASE'!DO22="","",'[3]BASE'!DO22)</f>
      </c>
      <c r="K21" s="498">
        <f>IF('[3]BASE'!DP22="","",'[3]BASE'!DP22)</f>
        <v>1</v>
      </c>
      <c r="L21" s="498">
        <f>IF('[3]BASE'!DQ22="","",'[3]BASE'!DQ22)</f>
      </c>
      <c r="M21" s="498">
        <f>IF('[3]BASE'!DR22="","",'[3]BASE'!DR22)</f>
      </c>
      <c r="N21" s="498">
        <f>IF('[3]BASE'!DS22="","",'[3]BASE'!DS22)</f>
      </c>
      <c r="O21" s="498">
        <f>IF('[3]BASE'!DT22="","",'[3]BASE'!DT22)</f>
      </c>
      <c r="P21" s="498">
        <f>IF('[3]BASE'!DU22="","",'[3]BASE'!DU22)</f>
      </c>
      <c r="Q21" s="498">
        <f>IF('[3]BASE'!DV22="","",'[3]BASE'!DV22)</f>
      </c>
      <c r="R21" s="498">
        <f>IF('[3]BASE'!DW22="","",'[3]BASE'!DW22)</f>
      </c>
      <c r="S21" s="498">
        <f>IF('[3]BASE'!DX22="","",'[3]BASE'!DX22)</f>
        <v>1</v>
      </c>
      <c r="T21" s="498">
        <f>IF('[3]BASE'!DY22="","",'[3]BASE'!DY22)</f>
      </c>
      <c r="U21" s="499"/>
      <c r="V21" s="494"/>
    </row>
    <row r="22" spans="2:22" s="488" customFormat="1" ht="19.5" customHeight="1">
      <c r="B22" s="489"/>
      <c r="C22" s="502">
        <f>IF('[3]BASE'!C23="","",'[3]BASE'!C23)</f>
        <v>7</v>
      </c>
      <c r="D22" s="502">
        <f>IF('[3]BASE'!D23="","",'[3]BASE'!D23)</f>
        <v>1522</v>
      </c>
      <c r="E22" s="502" t="str">
        <f>IF('[3]BASE'!E23="","",'[3]BASE'!E23)</f>
        <v>BALCARCE - MAR DEL PLATA</v>
      </c>
      <c r="F22" s="502">
        <f>IF('[3]BASE'!F23="","",'[3]BASE'!F23)</f>
        <v>132</v>
      </c>
      <c r="G22" s="503">
        <f>IF('[3]BASE'!G23="","",'[3]BASE'!G23)</f>
        <v>62.9</v>
      </c>
      <c r="H22" s="497" t="str">
        <f>'[3]BASE'!H23</f>
        <v>C</v>
      </c>
      <c r="I22" s="498">
        <f>IF('[3]BASE'!DN23="","",'[3]BASE'!DN23)</f>
        <v>4</v>
      </c>
      <c r="J22" s="498">
        <f>IF('[3]BASE'!DO23="","",'[3]BASE'!DO23)</f>
      </c>
      <c r="K22" s="498">
        <f>IF('[3]BASE'!DP23="","",'[3]BASE'!DP23)</f>
        <v>1</v>
      </c>
      <c r="L22" s="498">
        <f>IF('[3]BASE'!DQ23="","",'[3]BASE'!DQ23)</f>
      </c>
      <c r="M22" s="498">
        <f>IF('[3]BASE'!DR23="","",'[3]BASE'!DR23)</f>
      </c>
      <c r="N22" s="498">
        <f>IF('[3]BASE'!DS23="","",'[3]BASE'!DS23)</f>
      </c>
      <c r="O22" s="498">
        <f>IF('[3]BASE'!DT23="","",'[3]BASE'!DT23)</f>
      </c>
      <c r="P22" s="498">
        <f>IF('[3]BASE'!DU23="","",'[3]BASE'!DU23)</f>
      </c>
      <c r="Q22" s="498">
        <f>IF('[3]BASE'!DV23="","",'[3]BASE'!DV23)</f>
      </c>
      <c r="R22" s="498">
        <f>IF('[3]BASE'!DW23="","",'[3]BASE'!DW23)</f>
        <v>2</v>
      </c>
      <c r="S22" s="498">
        <f>IF('[3]BASE'!DX23="","",'[3]BASE'!DX23)</f>
      </c>
      <c r="T22" s="498">
        <f>IF('[3]BASE'!DY23="","",'[3]BASE'!DY23)</f>
      </c>
      <c r="U22" s="499"/>
      <c r="V22" s="494"/>
    </row>
    <row r="23" spans="2:22" s="488" customFormat="1" ht="19.5" customHeight="1">
      <c r="B23" s="489"/>
      <c r="C23" s="500">
        <f>IF('[3]BASE'!C24="","",'[3]BASE'!C24)</f>
        <v>8</v>
      </c>
      <c r="D23" s="500">
        <f>IF('[3]BASE'!D24="","",'[3]BASE'!D24)</f>
        <v>1406</v>
      </c>
      <c r="E23" s="500" t="str">
        <f>IF('[3]BASE'!E24="","",'[3]BASE'!E24)</f>
        <v>BRAGADO - CHACABUCO</v>
      </c>
      <c r="F23" s="500">
        <f>IF('[3]BASE'!F24="","",'[3]BASE'!F24)</f>
        <v>132</v>
      </c>
      <c r="G23" s="501">
        <f>IF('[3]BASE'!G24="","",'[3]BASE'!G24)</f>
        <v>60.6</v>
      </c>
      <c r="H23" s="497" t="str">
        <f>'[3]BASE'!H24</f>
        <v>B</v>
      </c>
      <c r="I23" s="498">
        <f>IF('[3]BASE'!DN24="","",'[3]BASE'!DN24)</f>
      </c>
      <c r="J23" s="498">
        <f>IF('[3]BASE'!DO24="","",'[3]BASE'!DO24)</f>
      </c>
      <c r="K23" s="498">
        <f>IF('[3]BASE'!DP24="","",'[3]BASE'!DP24)</f>
      </c>
      <c r="L23" s="498">
        <f>IF('[3]BASE'!DQ24="","",'[3]BASE'!DQ24)</f>
      </c>
      <c r="M23" s="498">
        <f>IF('[3]BASE'!DR24="","",'[3]BASE'!DR24)</f>
      </c>
      <c r="N23" s="498">
        <f>IF('[3]BASE'!DS24="","",'[3]BASE'!DS24)</f>
      </c>
      <c r="O23" s="498">
        <f>IF('[3]BASE'!DT24="","",'[3]BASE'!DT24)</f>
      </c>
      <c r="P23" s="498">
        <f>IF('[3]BASE'!DU24="","",'[3]BASE'!DU24)</f>
      </c>
      <c r="Q23" s="498">
        <f>IF('[3]BASE'!DV24="","",'[3]BASE'!DV24)</f>
      </c>
      <c r="R23" s="498">
        <f>IF('[3]BASE'!DW24="","",'[3]BASE'!DW24)</f>
      </c>
      <c r="S23" s="498">
        <f>IF('[3]BASE'!DX24="","",'[3]BASE'!DX24)</f>
      </c>
      <c r="T23" s="498">
        <f>IF('[3]BASE'!DY24="","",'[3]BASE'!DY24)</f>
      </c>
      <c r="U23" s="499"/>
      <c r="V23" s="494"/>
    </row>
    <row r="24" spans="2:22" s="488" customFormat="1" ht="19.5" customHeight="1">
      <c r="B24" s="489"/>
      <c r="C24" s="502">
        <f>IF('[3]BASE'!C25="","",'[3]BASE'!C25)</f>
        <v>9</v>
      </c>
      <c r="D24" s="502">
        <f>IF('[3]BASE'!D25="","",'[3]BASE'!D25)</f>
        <v>1404</v>
      </c>
      <c r="E24" s="502" t="str">
        <f>IF('[3]BASE'!E25="","",'[3]BASE'!E25)</f>
        <v>BRAGADO - CHIVILCOY</v>
      </c>
      <c r="F24" s="502">
        <f>IF('[3]BASE'!F25="","",'[3]BASE'!F25)</f>
        <v>132</v>
      </c>
      <c r="G24" s="503">
        <f>IF('[3]BASE'!G25="","",'[3]BASE'!G25)</f>
        <v>49</v>
      </c>
      <c r="H24" s="497" t="str">
        <f>'[3]BASE'!H25</f>
        <v>B</v>
      </c>
      <c r="I24" s="498">
        <f>IF('[3]BASE'!DN25="","",'[3]BASE'!DN25)</f>
      </c>
      <c r="J24" s="498">
        <f>IF('[3]BASE'!DO25="","",'[3]BASE'!DO25)</f>
      </c>
      <c r="K24" s="498">
        <f>IF('[3]BASE'!DP25="","",'[3]BASE'!DP25)</f>
      </c>
      <c r="L24" s="498">
        <f>IF('[3]BASE'!DQ25="","",'[3]BASE'!DQ25)</f>
      </c>
      <c r="M24" s="498">
        <f>IF('[3]BASE'!DR25="","",'[3]BASE'!DR25)</f>
      </c>
      <c r="N24" s="498">
        <f>IF('[3]BASE'!DS25="","",'[3]BASE'!DS25)</f>
      </c>
      <c r="O24" s="498">
        <f>IF('[3]BASE'!DT25="","",'[3]BASE'!DT25)</f>
      </c>
      <c r="P24" s="498">
        <f>IF('[3]BASE'!DU25="","",'[3]BASE'!DU25)</f>
      </c>
      <c r="Q24" s="498">
        <f>IF('[3]BASE'!DV25="","",'[3]BASE'!DV25)</f>
      </c>
      <c r="R24" s="498">
        <f>IF('[3]BASE'!DW25="","",'[3]BASE'!DW25)</f>
      </c>
      <c r="S24" s="498">
        <f>IF('[3]BASE'!DX25="","",'[3]BASE'!DX25)</f>
      </c>
      <c r="T24" s="498">
        <f>IF('[3]BASE'!DY25="","",'[3]BASE'!DY25)</f>
      </c>
      <c r="U24" s="499"/>
      <c r="V24" s="494"/>
    </row>
    <row r="25" spans="2:22" s="488" customFormat="1" ht="19.5" customHeight="1">
      <c r="B25" s="489"/>
      <c r="C25" s="500">
        <f>IF('[3]BASE'!C26="","",'[3]BASE'!C26)</f>
        <v>10</v>
      </c>
      <c r="D25" s="500">
        <f>IF('[3]BASE'!D26="","",'[3]BASE'!D26)</f>
        <v>1405</v>
      </c>
      <c r="E25" s="500" t="str">
        <f>IF('[3]BASE'!E26="","",'[3]BASE'!E26)</f>
        <v>BRAGADO - SALADILLO</v>
      </c>
      <c r="F25" s="500">
        <f>IF('[3]BASE'!F26="","",'[3]BASE'!F26)</f>
        <v>132</v>
      </c>
      <c r="G25" s="501">
        <f>IF('[3]BASE'!G26="","",'[3]BASE'!G26)</f>
        <v>83.8</v>
      </c>
      <c r="H25" s="497" t="str">
        <f>'[3]BASE'!H26</f>
        <v>B</v>
      </c>
      <c r="I25" s="498">
        <f>IF('[3]BASE'!DN26="","",'[3]BASE'!DN26)</f>
      </c>
      <c r="J25" s="498">
        <f>IF('[3]BASE'!DO26="","",'[3]BASE'!DO26)</f>
      </c>
      <c r="K25" s="498">
        <f>IF('[3]BASE'!DP26="","",'[3]BASE'!DP26)</f>
      </c>
      <c r="L25" s="498">
        <f>IF('[3]BASE'!DQ26="","",'[3]BASE'!DQ26)</f>
      </c>
      <c r="M25" s="498">
        <f>IF('[3]BASE'!DR26="","",'[3]BASE'!DR26)</f>
      </c>
      <c r="N25" s="498">
        <f>IF('[3]BASE'!DS26="","",'[3]BASE'!DS26)</f>
      </c>
      <c r="O25" s="498">
        <f>IF('[3]BASE'!DT26="","",'[3]BASE'!DT26)</f>
      </c>
      <c r="P25" s="498">
        <f>IF('[3]BASE'!DU26="","",'[3]BASE'!DU26)</f>
        <v>1</v>
      </c>
      <c r="Q25" s="498">
        <f>IF('[3]BASE'!DV26="","",'[3]BASE'!DV26)</f>
        <v>1</v>
      </c>
      <c r="R25" s="498">
        <f>IF('[3]BASE'!DW26="","",'[3]BASE'!DW26)</f>
      </c>
      <c r="S25" s="498">
        <f>IF('[3]BASE'!DX26="","",'[3]BASE'!DX26)</f>
      </c>
      <c r="T25" s="498">
        <f>IF('[3]BASE'!DY26="","",'[3]BASE'!DY26)</f>
      </c>
      <c r="U25" s="499"/>
      <c r="V25" s="494"/>
    </row>
    <row r="26" spans="2:22" s="488" customFormat="1" ht="19.5" customHeight="1">
      <c r="B26" s="489"/>
      <c r="C26" s="502">
        <f>IF('[3]BASE'!C27="","",'[3]BASE'!C27)</f>
        <v>11</v>
      </c>
      <c r="D26" s="502">
        <f>IF('[3]BASE'!D27="","",'[3]BASE'!D27)</f>
        <v>1454</v>
      </c>
      <c r="E26" s="502" t="str">
        <f>IF('[3]BASE'!E27="","",'[3]BASE'!E27)</f>
        <v>C. AVELLANEDA - OLAVARRIA VIEJA</v>
      </c>
      <c r="F26" s="502">
        <f>IF('[3]BASE'!F27="","",'[3]BASE'!F27)</f>
        <v>132</v>
      </c>
      <c r="G26" s="503">
        <f>IF('[3]BASE'!G27="","",'[3]BASE'!G27)</f>
        <v>6.3</v>
      </c>
      <c r="H26" s="497" t="str">
        <f>'[3]BASE'!H27</f>
        <v>C</v>
      </c>
      <c r="I26" s="498">
        <f>IF('[3]BASE'!DN27="","",'[3]BASE'!DN27)</f>
      </c>
      <c r="J26" s="498">
        <f>IF('[3]BASE'!DO27="","",'[3]BASE'!DO27)</f>
      </c>
      <c r="K26" s="498">
        <f>IF('[3]BASE'!DP27="","",'[3]BASE'!DP27)</f>
      </c>
      <c r="L26" s="498">
        <f>IF('[3]BASE'!DQ27="","",'[3]BASE'!DQ27)</f>
      </c>
      <c r="M26" s="498">
        <f>IF('[3]BASE'!DR27="","",'[3]BASE'!DR27)</f>
      </c>
      <c r="N26" s="498">
        <f>IF('[3]BASE'!DS27="","",'[3]BASE'!DS27)</f>
      </c>
      <c r="O26" s="498">
        <f>IF('[3]BASE'!DT27="","",'[3]BASE'!DT27)</f>
      </c>
      <c r="P26" s="498">
        <f>IF('[3]BASE'!DU27="","",'[3]BASE'!DU27)</f>
      </c>
      <c r="Q26" s="498">
        <f>IF('[3]BASE'!DV27="","",'[3]BASE'!DV27)</f>
      </c>
      <c r="R26" s="498">
        <f>IF('[3]BASE'!DW27="","",'[3]BASE'!DW27)</f>
      </c>
      <c r="S26" s="498">
        <f>IF('[3]BASE'!DX27="","",'[3]BASE'!DX27)</f>
      </c>
      <c r="T26" s="498">
        <f>IF('[3]BASE'!DY27="","",'[3]BASE'!DY27)</f>
      </c>
      <c r="U26" s="499"/>
      <c r="V26" s="494"/>
    </row>
    <row r="27" spans="2:22" s="488" customFormat="1" ht="19.5" customHeight="1">
      <c r="B27" s="489"/>
      <c r="C27" s="500">
        <f>IF('[3]BASE'!C28="","",'[3]BASE'!C28)</f>
        <v>12</v>
      </c>
      <c r="D27" s="500">
        <f>IF('[3]BASE'!D28="","",'[3]BASE'!D28)</f>
        <v>2617</v>
      </c>
      <c r="E27" s="500" t="str">
        <f>IF('[3]BASE'!E28="","",'[3]BASE'!E28)</f>
        <v>C. PATAGONES - VIEDMA</v>
      </c>
      <c r="F27" s="500">
        <f>IF('[3]BASE'!F28="","",'[3]BASE'!F28)</f>
        <v>132</v>
      </c>
      <c r="G27" s="501">
        <f>IF('[3]BASE'!G28="","",'[3]BASE'!G28)</f>
        <v>2.7</v>
      </c>
      <c r="H27" s="497" t="str">
        <f>'[3]BASE'!H28</f>
        <v>C</v>
      </c>
      <c r="I27" s="498">
        <f>IF('[3]BASE'!DN28="","",'[3]BASE'!DN28)</f>
      </c>
      <c r="J27" s="498">
        <f>IF('[3]BASE'!DO28="","",'[3]BASE'!DO28)</f>
        <v>1</v>
      </c>
      <c r="K27" s="498">
        <f>IF('[3]BASE'!DP28="","",'[3]BASE'!DP28)</f>
      </c>
      <c r="L27" s="498">
        <f>IF('[3]BASE'!DQ28="","",'[3]BASE'!DQ28)</f>
        <v>1</v>
      </c>
      <c r="M27" s="498">
        <f>IF('[3]BASE'!DR28="","",'[3]BASE'!DR28)</f>
      </c>
      <c r="N27" s="498">
        <f>IF('[3]BASE'!DS28="","",'[3]BASE'!DS28)</f>
      </c>
      <c r="O27" s="498">
        <f>IF('[3]BASE'!DT28="","",'[3]BASE'!DT28)</f>
      </c>
      <c r="P27" s="498">
        <f>IF('[3]BASE'!DU28="","",'[3]BASE'!DU28)</f>
      </c>
      <c r="Q27" s="498">
        <f>IF('[3]BASE'!DV28="","",'[3]BASE'!DV28)</f>
      </c>
      <c r="R27" s="498">
        <f>IF('[3]BASE'!DW28="","",'[3]BASE'!DW28)</f>
      </c>
      <c r="S27" s="498">
        <f>IF('[3]BASE'!DX28="","",'[3]BASE'!DX28)</f>
      </c>
      <c r="T27" s="498">
        <f>IF('[3]BASE'!DY28="","",'[3]BASE'!DY28)</f>
      </c>
      <c r="U27" s="499"/>
      <c r="V27" s="494"/>
    </row>
    <row r="28" spans="2:22" s="488" customFormat="1" ht="19.5" customHeight="1">
      <c r="B28" s="489"/>
      <c r="C28" s="502">
        <f>IF('[3]BASE'!C29="","",'[3]BASE'!C29)</f>
        <v>13</v>
      </c>
      <c r="D28" s="502" t="str">
        <f>IF('[3]BASE'!D29="","",'[3]BASE'!D29)</f>
        <v>CE-000</v>
      </c>
      <c r="E28" s="502" t="str">
        <f>IF('[3]BASE'!E29="","",'[3]BASE'!E29)</f>
        <v>CAMPANA - NUEVA CAMPANA</v>
      </c>
      <c r="F28" s="502">
        <f>IF('[3]BASE'!F29="","",'[3]BASE'!F29)</f>
        <v>132</v>
      </c>
      <c r="G28" s="503">
        <f>IF('[3]BASE'!G29="","",'[3]BASE'!G29)</f>
        <v>6.5</v>
      </c>
      <c r="H28" s="497" t="str">
        <f>'[3]BASE'!H29</f>
        <v>C</v>
      </c>
      <c r="I28" s="498" t="str">
        <f>IF('[3]BASE'!DN29="","",'[3]BASE'!DN29)</f>
        <v>XXXX</v>
      </c>
      <c r="J28" s="498" t="str">
        <f>IF('[3]BASE'!DO29="","",'[3]BASE'!DO29)</f>
        <v>XXXX</v>
      </c>
      <c r="K28" s="498" t="str">
        <f>IF('[3]BASE'!DP29="","",'[3]BASE'!DP29)</f>
        <v>XXXX</v>
      </c>
      <c r="L28" s="498" t="str">
        <f>IF('[3]BASE'!DQ29="","",'[3]BASE'!DQ29)</f>
        <v>XXXX</v>
      </c>
      <c r="M28" s="498" t="str">
        <f>IF('[3]BASE'!DR29="","",'[3]BASE'!DR29)</f>
        <v>XXXX</v>
      </c>
      <c r="N28" s="498" t="str">
        <f>IF('[3]BASE'!DS29="","",'[3]BASE'!DS29)</f>
        <v>XXXX</v>
      </c>
      <c r="O28" s="498" t="str">
        <f>IF('[3]BASE'!DT29="","",'[3]BASE'!DT29)</f>
        <v>XXXX</v>
      </c>
      <c r="P28" s="498" t="str">
        <f>IF('[3]BASE'!DU29="","",'[3]BASE'!DU29)</f>
        <v>XXXX</v>
      </c>
      <c r="Q28" s="498" t="str">
        <f>IF('[3]BASE'!DV29="","",'[3]BASE'!DV29)</f>
        <v>XXXX</v>
      </c>
      <c r="R28" s="498" t="str">
        <f>IF('[3]BASE'!DW29="","",'[3]BASE'!DW29)</f>
        <v>XXXX</v>
      </c>
      <c r="S28" s="498" t="str">
        <f>IF('[3]BASE'!DX29="","",'[3]BASE'!DX29)</f>
        <v>XXXX</v>
      </c>
      <c r="T28" s="498" t="str">
        <f>IF('[3]BASE'!DY29="","",'[3]BASE'!DY29)</f>
        <v>XXXX</v>
      </c>
      <c r="U28" s="499"/>
      <c r="V28" s="494"/>
    </row>
    <row r="29" spans="2:22" s="488" customFormat="1" ht="19.5" customHeight="1">
      <c r="B29" s="489"/>
      <c r="C29" s="500">
        <f>IF('[3]BASE'!C30="","",'[3]BASE'!C30)</f>
        <v>14</v>
      </c>
      <c r="D29" s="500">
        <f>IF('[3]BASE'!D30="","",'[3]BASE'!D30)</f>
        <v>1432</v>
      </c>
      <c r="E29" s="500" t="str">
        <f>IF('[3]BASE'!E30="","",'[3]BASE'!E30)</f>
        <v>CAMPANA - SIDERCA</v>
      </c>
      <c r="F29" s="500">
        <f>IF('[3]BASE'!F30="","",'[3]BASE'!F30)</f>
        <v>132</v>
      </c>
      <c r="G29" s="501">
        <f>IF('[3]BASE'!G30="","",'[3]BASE'!G30)</f>
        <v>0.3</v>
      </c>
      <c r="H29" s="497" t="str">
        <f>'[3]BASE'!H30</f>
        <v>C</v>
      </c>
      <c r="I29" s="498">
        <f>IF('[3]BASE'!DN30="","",'[3]BASE'!DN30)</f>
      </c>
      <c r="J29" s="498">
        <f>IF('[3]BASE'!DO30="","",'[3]BASE'!DO30)</f>
      </c>
      <c r="K29" s="498">
        <f>IF('[3]BASE'!DP30="","",'[3]BASE'!DP30)</f>
      </c>
      <c r="L29" s="498">
        <f>IF('[3]BASE'!DQ30="","",'[3]BASE'!DQ30)</f>
      </c>
      <c r="M29" s="498">
        <f>IF('[3]BASE'!DR30="","",'[3]BASE'!DR30)</f>
      </c>
      <c r="N29" s="498">
        <f>IF('[3]BASE'!DS30="","",'[3]BASE'!DS30)</f>
      </c>
      <c r="O29" s="498">
        <f>IF('[3]BASE'!DT30="","",'[3]BASE'!DT30)</f>
      </c>
      <c r="P29" s="498">
        <f>IF('[3]BASE'!DU30="","",'[3]BASE'!DU30)</f>
      </c>
      <c r="Q29" s="498">
        <f>IF('[3]BASE'!DV30="","",'[3]BASE'!DV30)</f>
      </c>
      <c r="R29" s="498">
        <f>IF('[3]BASE'!DW30="","",'[3]BASE'!DW30)</f>
      </c>
      <c r="S29" s="498">
        <f>IF('[3]BASE'!DX30="","",'[3]BASE'!DX30)</f>
      </c>
      <c r="T29" s="498">
        <f>IF('[3]BASE'!DY30="","",'[3]BASE'!DY30)</f>
      </c>
      <c r="U29" s="499"/>
      <c r="V29" s="494"/>
    </row>
    <row r="30" spans="2:22" s="488" customFormat="1" ht="19.5" customHeight="1">
      <c r="B30" s="489"/>
      <c r="C30" s="502">
        <f>IF('[3]BASE'!C31="","",'[3]BASE'!C31)</f>
        <v>15</v>
      </c>
      <c r="D30" s="502">
        <f>IF('[3]BASE'!D31="","",'[3]BASE'!D31)</f>
        <v>1428</v>
      </c>
      <c r="E30" s="502" t="str">
        <f>IF('[3]BASE'!E31="","",'[3]BASE'!E31)</f>
        <v>CAMPANA - ZARATE</v>
      </c>
      <c r="F30" s="502">
        <f>IF('[3]BASE'!F31="","",'[3]BASE'!F31)</f>
        <v>132</v>
      </c>
      <c r="G30" s="503">
        <f>IF('[3]BASE'!G31="","",'[3]BASE'!G31)</f>
        <v>9.4</v>
      </c>
      <c r="H30" s="497" t="str">
        <f>'[3]BASE'!H31</f>
        <v>C</v>
      </c>
      <c r="I30" s="498">
        <f>IF('[3]BASE'!DN31="","",'[3]BASE'!DN31)</f>
        <v>1</v>
      </c>
      <c r="J30" s="498">
        <f>IF('[3]BASE'!DO31="","",'[3]BASE'!DO31)</f>
      </c>
      <c r="K30" s="498">
        <f>IF('[3]BASE'!DP31="","",'[3]BASE'!DP31)</f>
      </c>
      <c r="L30" s="498">
        <f>IF('[3]BASE'!DQ31="","",'[3]BASE'!DQ31)</f>
      </c>
      <c r="M30" s="498">
        <f>IF('[3]BASE'!DR31="","",'[3]BASE'!DR31)</f>
      </c>
      <c r="N30" s="498">
        <f>IF('[3]BASE'!DS31="","",'[3]BASE'!DS31)</f>
      </c>
      <c r="O30" s="498">
        <f>IF('[3]BASE'!DT31="","",'[3]BASE'!DT31)</f>
      </c>
      <c r="P30" s="498">
        <f>IF('[3]BASE'!DU31="","",'[3]BASE'!DU31)</f>
      </c>
      <c r="Q30" s="498">
        <f>IF('[3]BASE'!DV31="","",'[3]BASE'!DV31)</f>
      </c>
      <c r="R30" s="498">
        <f>IF('[3]BASE'!DW31="","",'[3]BASE'!DW31)</f>
      </c>
      <c r="S30" s="498">
        <f>IF('[3]BASE'!DX31="","",'[3]BASE'!DX31)</f>
      </c>
      <c r="T30" s="498">
        <f>IF('[3]BASE'!DY31="","",'[3]BASE'!DY31)</f>
      </c>
      <c r="U30" s="499"/>
      <c r="V30" s="494"/>
    </row>
    <row r="31" spans="2:22" s="488" customFormat="1" ht="19.5" customHeight="1">
      <c r="B31" s="489"/>
      <c r="C31" s="500">
        <f>IF('[3]BASE'!C32="","",'[3]BASE'!C32)</f>
        <v>16</v>
      </c>
      <c r="D31" s="500">
        <f>IF('[3]BASE'!D32="","",'[3]BASE'!D32)</f>
        <v>1438</v>
      </c>
      <c r="E31" s="500" t="str">
        <f>IF('[3]BASE'!E32="","",'[3]BASE'!E32)</f>
        <v>CHASCOMUS - VERONICA</v>
      </c>
      <c r="F31" s="500">
        <f>IF('[3]BASE'!F32="","",'[3]BASE'!F32)</f>
        <v>132</v>
      </c>
      <c r="G31" s="501">
        <f>IF('[3]BASE'!G32="","",'[3]BASE'!G32)</f>
        <v>70.8</v>
      </c>
      <c r="H31" s="497" t="str">
        <f>'[3]BASE'!H32</f>
        <v>B</v>
      </c>
      <c r="I31" s="498">
        <f>IF('[3]BASE'!DN32="","",'[3]BASE'!DN32)</f>
      </c>
      <c r="J31" s="498">
        <f>IF('[3]BASE'!DO32="","",'[3]BASE'!DO32)</f>
      </c>
      <c r="K31" s="498">
        <f>IF('[3]BASE'!DP32="","",'[3]BASE'!DP32)</f>
      </c>
      <c r="L31" s="498">
        <f>IF('[3]BASE'!DQ32="","",'[3]BASE'!DQ32)</f>
      </c>
      <c r="M31" s="498">
        <f>IF('[3]BASE'!DR32="","",'[3]BASE'!DR32)</f>
      </c>
      <c r="N31" s="498">
        <f>IF('[3]BASE'!DS32="","",'[3]BASE'!DS32)</f>
      </c>
      <c r="O31" s="498">
        <f>IF('[3]BASE'!DT32="","",'[3]BASE'!DT32)</f>
        <v>1</v>
      </c>
      <c r="P31" s="498">
        <f>IF('[3]BASE'!DU32="","",'[3]BASE'!DU32)</f>
        <v>1</v>
      </c>
      <c r="Q31" s="498">
        <f>IF('[3]BASE'!DV32="","",'[3]BASE'!DV32)</f>
      </c>
      <c r="R31" s="498">
        <f>IF('[3]BASE'!DW32="","",'[3]BASE'!DW32)</f>
      </c>
      <c r="S31" s="498">
        <f>IF('[3]BASE'!DX32="","",'[3]BASE'!DX32)</f>
      </c>
      <c r="T31" s="498">
        <f>IF('[3]BASE'!DY32="","",'[3]BASE'!DY32)</f>
      </c>
      <c r="U31" s="499"/>
      <c r="V31" s="494"/>
    </row>
    <row r="32" spans="2:22" s="488" customFormat="1" ht="19.5" customHeight="1">
      <c r="B32" s="489"/>
      <c r="C32" s="502">
        <f>IF('[3]BASE'!C33="","",'[3]BASE'!C33)</f>
        <v>17</v>
      </c>
      <c r="D32" s="502">
        <f>IF('[3]BASE'!D33="","",'[3]BASE'!D33)</f>
        <v>1409</v>
      </c>
      <c r="E32" s="502" t="str">
        <f>IF('[3]BASE'!E33="","",'[3]BASE'!E33)</f>
        <v>CHIVILCOY - MERCEDES B.A.</v>
      </c>
      <c r="F32" s="502">
        <f>IF('[3]BASE'!F33="","",'[3]BASE'!F33)</f>
        <v>132</v>
      </c>
      <c r="G32" s="503">
        <f>IF('[3]BASE'!G33="","",'[3]BASE'!G33)</f>
        <v>69.1</v>
      </c>
      <c r="H32" s="497" t="str">
        <f>'[3]BASE'!H33</f>
        <v>C</v>
      </c>
      <c r="I32" s="498">
        <f>IF('[3]BASE'!DN33="","",'[3]BASE'!DN33)</f>
      </c>
      <c r="J32" s="498">
        <f>IF('[3]BASE'!DO33="","",'[3]BASE'!DO33)</f>
      </c>
      <c r="K32" s="498">
        <f>IF('[3]BASE'!DP33="","",'[3]BASE'!DP33)</f>
      </c>
      <c r="L32" s="498">
        <f>IF('[3]BASE'!DQ33="","",'[3]BASE'!DQ33)</f>
      </c>
      <c r="M32" s="498">
        <f>IF('[3]BASE'!DR33="","",'[3]BASE'!DR33)</f>
      </c>
      <c r="N32" s="498">
        <f>IF('[3]BASE'!DS33="","",'[3]BASE'!DS33)</f>
      </c>
      <c r="O32" s="498">
        <f>IF('[3]BASE'!DT33="","",'[3]BASE'!DT33)</f>
      </c>
      <c r="P32" s="498">
        <f>IF('[3]BASE'!DU33="","",'[3]BASE'!DU33)</f>
      </c>
      <c r="Q32" s="498">
        <f>IF('[3]BASE'!DV33="","",'[3]BASE'!DV33)</f>
      </c>
      <c r="R32" s="498">
        <f>IF('[3]BASE'!DW33="","",'[3]BASE'!DW33)</f>
        <v>1</v>
      </c>
      <c r="S32" s="498">
        <f>IF('[3]BASE'!DX33="","",'[3]BASE'!DX33)</f>
      </c>
      <c r="T32" s="498">
        <f>IF('[3]BASE'!DY33="","",'[3]BASE'!DY33)</f>
      </c>
      <c r="U32" s="499"/>
      <c r="V32" s="494"/>
    </row>
    <row r="33" spans="2:22" s="488" customFormat="1" ht="19.5" customHeight="1">
      <c r="B33" s="489"/>
      <c r="C33" s="500">
        <f>IF('[3]BASE'!C34="","",'[3]BASE'!C34)</f>
        <v>18</v>
      </c>
      <c r="D33" s="500">
        <f>IF('[3]BASE'!D34="","",'[3]BASE'!D34)</f>
        <v>1539</v>
      </c>
      <c r="E33" s="500" t="str">
        <f>IF('[3]BASE'!E34="","",'[3]BASE'!E34)</f>
        <v>CNEL. DORREGO - BAHIA BLANCA</v>
      </c>
      <c r="F33" s="500">
        <f>IF('[3]BASE'!F34="","",'[3]BASE'!F34)</f>
        <v>132</v>
      </c>
      <c r="G33" s="501">
        <f>IF('[3]BASE'!G34="","",'[3]BASE'!G34)</f>
        <v>77.5</v>
      </c>
      <c r="H33" s="497" t="str">
        <f>'[3]BASE'!H34</f>
        <v>C</v>
      </c>
      <c r="I33" s="498">
        <f>IF('[3]BASE'!DN34="","",'[3]BASE'!DN34)</f>
      </c>
      <c r="J33" s="498">
        <f>IF('[3]BASE'!DO34="","",'[3]BASE'!DO34)</f>
        <v>1</v>
      </c>
      <c r="K33" s="498">
        <f>IF('[3]BASE'!DP34="","",'[3]BASE'!DP34)</f>
      </c>
      <c r="L33" s="498">
        <f>IF('[3]BASE'!DQ34="","",'[3]BASE'!DQ34)</f>
      </c>
      <c r="M33" s="498">
        <f>IF('[3]BASE'!DR34="","",'[3]BASE'!DR34)</f>
        <v>1</v>
      </c>
      <c r="N33" s="498">
        <f>IF('[3]BASE'!DS34="","",'[3]BASE'!DS34)</f>
      </c>
      <c r="O33" s="498">
        <f>IF('[3]BASE'!DT34="","",'[3]BASE'!DT34)</f>
      </c>
      <c r="P33" s="498">
        <f>IF('[3]BASE'!DU34="","",'[3]BASE'!DU34)</f>
      </c>
      <c r="Q33" s="498">
        <f>IF('[3]BASE'!DV34="","",'[3]BASE'!DV34)</f>
        <v>1</v>
      </c>
      <c r="R33" s="498">
        <f>IF('[3]BASE'!DW34="","",'[3]BASE'!DW34)</f>
      </c>
      <c r="S33" s="498">
        <f>IF('[3]BASE'!DX34="","",'[3]BASE'!DX34)</f>
      </c>
      <c r="T33" s="498">
        <f>IF('[3]BASE'!DY34="","",'[3]BASE'!DY34)</f>
      </c>
      <c r="U33" s="499"/>
      <c r="V33" s="494"/>
    </row>
    <row r="34" spans="2:22" s="488" customFormat="1" ht="19.5" customHeight="1">
      <c r="B34" s="489"/>
      <c r="C34" s="502">
        <f>IF('[3]BASE'!C35="","",'[3]BASE'!C35)</f>
        <v>19</v>
      </c>
      <c r="D34" s="502">
        <f>IF('[3]BASE'!D35="","",'[3]BASE'!D35)</f>
        <v>1538</v>
      </c>
      <c r="E34" s="502" t="str">
        <f>IF('[3]BASE'!E35="","",'[3]BASE'!E35)</f>
        <v>CNEL. DORREGO - TRES ARROYOS</v>
      </c>
      <c r="F34" s="502">
        <f>IF('[3]BASE'!F35="","",'[3]BASE'!F35)</f>
        <v>132</v>
      </c>
      <c r="G34" s="503">
        <f>IF('[3]BASE'!G35="","",'[3]BASE'!G35)</f>
        <v>99</v>
      </c>
      <c r="H34" s="497" t="str">
        <f>'[3]BASE'!H35</f>
        <v>C</v>
      </c>
      <c r="I34" s="498">
        <f>IF('[3]BASE'!DN35="","",'[3]BASE'!DN35)</f>
      </c>
      <c r="J34" s="498">
        <f>IF('[3]BASE'!DO35="","",'[3]BASE'!DO35)</f>
      </c>
      <c r="K34" s="498">
        <f>IF('[3]BASE'!DP35="","",'[3]BASE'!DP35)</f>
        <v>1</v>
      </c>
      <c r="L34" s="498">
        <f>IF('[3]BASE'!DQ35="","",'[3]BASE'!DQ35)</f>
      </c>
      <c r="M34" s="498">
        <f>IF('[3]BASE'!DR35="","",'[3]BASE'!DR35)</f>
      </c>
      <c r="N34" s="498">
        <f>IF('[3]BASE'!DS35="","",'[3]BASE'!DS35)</f>
      </c>
      <c r="O34" s="498">
        <f>IF('[3]BASE'!DT35="","",'[3]BASE'!DT35)</f>
      </c>
      <c r="P34" s="498">
        <f>IF('[3]BASE'!DU35="","",'[3]BASE'!DU35)</f>
      </c>
      <c r="Q34" s="498">
        <f>IF('[3]BASE'!DV35="","",'[3]BASE'!DV35)</f>
      </c>
      <c r="R34" s="498">
        <f>IF('[3]BASE'!DW35="","",'[3]BASE'!DW35)</f>
      </c>
      <c r="S34" s="498">
        <f>IF('[3]BASE'!DX35="","",'[3]BASE'!DX35)</f>
      </c>
      <c r="T34" s="498">
        <f>IF('[3]BASE'!DY35="","",'[3]BASE'!DY35)</f>
      </c>
      <c r="U34" s="499"/>
      <c r="V34" s="494"/>
    </row>
    <row r="35" spans="2:22" s="488" customFormat="1" ht="19.5" customHeight="1">
      <c r="B35" s="489"/>
      <c r="C35" s="500">
        <f>IF('[3]BASE'!C36="","",'[3]BASE'!C36)</f>
        <v>20</v>
      </c>
      <c r="D35" s="500">
        <f>IF('[3]BASE'!D36="","",'[3]BASE'!D36)</f>
        <v>1537</v>
      </c>
      <c r="E35" s="500" t="str">
        <f>IF('[3]BASE'!E36="","",'[3]BASE'!E36)</f>
        <v>CNEL. SUAREZ - PIGUE</v>
      </c>
      <c r="F35" s="500">
        <f>IF('[3]BASE'!F36="","",'[3]BASE'!F36)</f>
        <v>132</v>
      </c>
      <c r="G35" s="501">
        <f>IF('[3]BASE'!G36="","",'[3]BASE'!G36)</f>
        <v>47.6</v>
      </c>
      <c r="H35" s="497" t="str">
        <f>'[3]BASE'!H36</f>
        <v>C</v>
      </c>
      <c r="I35" s="498">
        <f>IF('[3]BASE'!DN36="","",'[3]BASE'!DN36)</f>
      </c>
      <c r="J35" s="498">
        <f>IF('[3]BASE'!DO36="","",'[3]BASE'!DO36)</f>
      </c>
      <c r="K35" s="498">
        <f>IF('[3]BASE'!DP36="","",'[3]BASE'!DP36)</f>
      </c>
      <c r="L35" s="498">
        <f>IF('[3]BASE'!DQ36="","",'[3]BASE'!DQ36)</f>
      </c>
      <c r="M35" s="498">
        <f>IF('[3]BASE'!DR36="","",'[3]BASE'!DR36)</f>
      </c>
      <c r="N35" s="498">
        <f>IF('[3]BASE'!DS36="","",'[3]BASE'!DS36)</f>
      </c>
      <c r="O35" s="498">
        <f>IF('[3]BASE'!DT36="","",'[3]BASE'!DT36)</f>
      </c>
      <c r="P35" s="498">
        <f>IF('[3]BASE'!DU36="","",'[3]BASE'!DU36)</f>
      </c>
      <c r="Q35" s="498">
        <f>IF('[3]BASE'!DV36="","",'[3]BASE'!DV36)</f>
      </c>
      <c r="R35" s="498">
        <f>IF('[3]BASE'!DW36="","",'[3]BASE'!DW36)</f>
      </c>
      <c r="S35" s="498">
        <f>IF('[3]BASE'!DX36="","",'[3]BASE'!DX36)</f>
      </c>
      <c r="T35" s="498">
        <f>IF('[3]BASE'!DY36="","",'[3]BASE'!DY36)</f>
      </c>
      <c r="U35" s="499"/>
      <c r="V35" s="494"/>
    </row>
    <row r="36" spans="2:22" s="488" customFormat="1" ht="19.5" customHeight="1">
      <c r="B36" s="489"/>
      <c r="C36" s="502">
        <f>IF('[3]BASE'!C37="","",'[3]BASE'!C37)</f>
        <v>21</v>
      </c>
      <c r="D36" s="502">
        <f>IF('[3]BASE'!D37="","",'[3]BASE'!D37)</f>
        <v>1437</v>
      </c>
      <c r="E36" s="502" t="str">
        <f>IF('[3]BASE'!E37="","",'[3]BASE'!E37)</f>
        <v>DOLORES - CHASCOMUS</v>
      </c>
      <c r="F36" s="502">
        <f>IF('[3]BASE'!F37="","",'[3]BASE'!F37)</f>
        <v>132</v>
      </c>
      <c r="G36" s="503">
        <f>IF('[3]BASE'!G37="","",'[3]BASE'!G37)</f>
        <v>87.4</v>
      </c>
      <c r="H36" s="497" t="str">
        <f>'[3]BASE'!H37</f>
        <v>C</v>
      </c>
      <c r="I36" s="498">
        <f>IF('[3]BASE'!DN37="","",'[3]BASE'!DN37)</f>
      </c>
      <c r="J36" s="498">
        <f>IF('[3]BASE'!DO37="","",'[3]BASE'!DO37)</f>
      </c>
      <c r="K36" s="498">
        <f>IF('[3]BASE'!DP37="","",'[3]BASE'!DP37)</f>
      </c>
      <c r="L36" s="498">
        <f>IF('[3]BASE'!DQ37="","",'[3]BASE'!DQ37)</f>
        <v>1</v>
      </c>
      <c r="M36" s="498">
        <f>IF('[3]BASE'!DR37="","",'[3]BASE'!DR37)</f>
      </c>
      <c r="N36" s="498">
        <f>IF('[3]BASE'!DS37="","",'[3]BASE'!DS37)</f>
      </c>
      <c r="O36" s="498">
        <f>IF('[3]BASE'!DT37="","",'[3]BASE'!DT37)</f>
      </c>
      <c r="P36" s="498">
        <f>IF('[3]BASE'!DU37="","",'[3]BASE'!DU37)</f>
        <v>1</v>
      </c>
      <c r="Q36" s="498">
        <f>IF('[3]BASE'!DV37="","",'[3]BASE'!DV37)</f>
      </c>
      <c r="R36" s="498">
        <f>IF('[3]BASE'!DW37="","",'[3]BASE'!DW37)</f>
      </c>
      <c r="S36" s="498">
        <f>IF('[3]BASE'!DX37="","",'[3]BASE'!DX37)</f>
      </c>
      <c r="T36" s="498">
        <f>IF('[3]BASE'!DY37="","",'[3]BASE'!DY37)</f>
      </c>
      <c r="U36" s="499"/>
      <c r="V36" s="494"/>
    </row>
    <row r="37" spans="2:22" s="488" customFormat="1" ht="19.5" customHeight="1">
      <c r="B37" s="489"/>
      <c r="C37" s="500">
        <f>IF('[3]BASE'!C38="","",'[3]BASE'!C38)</f>
        <v>22</v>
      </c>
      <c r="D37" s="504" t="str">
        <f>IF('[3]BASE'!D38="","",'[3]BASE'!D38)</f>
        <v>CE-000</v>
      </c>
      <c r="E37" s="504" t="str">
        <f>IF('[3]BASE'!E38="","",'[3]BASE'!E38)</f>
        <v>EASTMAN T - EASTMAN</v>
      </c>
      <c r="F37" s="504">
        <f>IF('[3]BASE'!F38="","",'[3]BASE'!F38)</f>
        <v>132</v>
      </c>
      <c r="G37" s="501">
        <f>IF('[3]BASE'!G38="","",'[3]BASE'!G38)</f>
        <v>6.5</v>
      </c>
      <c r="H37" s="497" t="str">
        <f>'[3]BASE'!H38</f>
        <v>C</v>
      </c>
      <c r="I37" s="498" t="str">
        <f>IF('[3]BASE'!DN38="","",'[3]BASE'!DN38)</f>
        <v>XXXX</v>
      </c>
      <c r="J37" s="498" t="str">
        <f>IF('[3]BASE'!DO38="","",'[3]BASE'!DO38)</f>
        <v>XXXX</v>
      </c>
      <c r="K37" s="498" t="str">
        <f>IF('[3]BASE'!DP38="","",'[3]BASE'!DP38)</f>
        <v>XXXX</v>
      </c>
      <c r="L37" s="498" t="str">
        <f>IF('[3]BASE'!DQ38="","",'[3]BASE'!DQ38)</f>
        <v>XXXX</v>
      </c>
      <c r="M37" s="498" t="str">
        <f>IF('[3]BASE'!DR38="","",'[3]BASE'!DR38)</f>
        <v>XXXX</v>
      </c>
      <c r="N37" s="498" t="str">
        <f>IF('[3]BASE'!DS38="","",'[3]BASE'!DS38)</f>
        <v>XXXX</v>
      </c>
      <c r="O37" s="498" t="str">
        <f>IF('[3]BASE'!DT38="","",'[3]BASE'!DT38)</f>
        <v>XXXX</v>
      </c>
      <c r="P37" s="498" t="str">
        <f>IF('[3]BASE'!DU38="","",'[3]BASE'!DU38)</f>
        <v>XXXX</v>
      </c>
      <c r="Q37" s="498" t="str">
        <f>IF('[3]BASE'!DV38="","",'[3]BASE'!DV38)</f>
        <v>XXXX</v>
      </c>
      <c r="R37" s="498" t="str">
        <f>IF('[3]BASE'!DW38="","",'[3]BASE'!DW38)</f>
        <v>XXXX</v>
      </c>
      <c r="S37" s="498" t="str">
        <f>IF('[3]BASE'!DX38="","",'[3]BASE'!DX38)</f>
        <v>XXXX</v>
      </c>
      <c r="T37" s="498" t="str">
        <f>IF('[3]BASE'!DY38="","",'[3]BASE'!DY38)</f>
        <v>XXXX</v>
      </c>
      <c r="U37" s="499"/>
      <c r="V37" s="494"/>
    </row>
    <row r="38" spans="2:22" s="488" customFormat="1" ht="19.5" customHeight="1">
      <c r="B38" s="489"/>
      <c r="C38" s="502">
        <f>IF('[3]BASE'!C39="","",'[3]BASE'!C39)</f>
        <v>23</v>
      </c>
      <c r="D38" s="502">
        <f>IF('[3]BASE'!D39="","",'[3]BASE'!D39)</f>
        <v>1516</v>
      </c>
      <c r="E38" s="502" t="str">
        <f>IF('[3]BASE'!E39="","",'[3]BASE'!E39)</f>
        <v>GONZALEZ CHAVEZ - NECOCHEA</v>
      </c>
      <c r="F38" s="502">
        <f>IF('[3]BASE'!F39="","",'[3]BASE'!F39)</f>
        <v>132</v>
      </c>
      <c r="G38" s="503">
        <f>IF('[3]BASE'!G39="","",'[3]BASE'!G39)</f>
        <v>134.8</v>
      </c>
      <c r="H38" s="497" t="str">
        <f>'[3]BASE'!H39</f>
        <v>A</v>
      </c>
      <c r="I38" s="498">
        <f>IF('[3]BASE'!DN39="","",'[3]BASE'!DN39)</f>
      </c>
      <c r="J38" s="498">
        <f>IF('[3]BASE'!DO39="","",'[3]BASE'!DO39)</f>
        <v>2</v>
      </c>
      <c r="K38" s="498">
        <f>IF('[3]BASE'!DP39="","",'[3]BASE'!DP39)</f>
        <v>1</v>
      </c>
      <c r="L38" s="498">
        <f>IF('[3]BASE'!DQ39="","",'[3]BASE'!DQ39)</f>
      </c>
      <c r="M38" s="498">
        <f>IF('[3]BASE'!DR39="","",'[3]BASE'!DR39)</f>
      </c>
      <c r="N38" s="498">
        <f>IF('[3]BASE'!DS39="","",'[3]BASE'!DS39)</f>
      </c>
      <c r="O38" s="498">
        <f>IF('[3]BASE'!DT39="","",'[3]BASE'!DT39)</f>
      </c>
      <c r="P38" s="498">
        <f>IF('[3]BASE'!DU39="","",'[3]BASE'!DU39)</f>
        <v>1</v>
      </c>
      <c r="Q38" s="498">
        <f>IF('[3]BASE'!DV39="","",'[3]BASE'!DV39)</f>
      </c>
      <c r="R38" s="498">
        <f>IF('[3]BASE'!DW39="","",'[3]BASE'!DW39)</f>
      </c>
      <c r="S38" s="498">
        <f>IF('[3]BASE'!DX39="","",'[3]BASE'!DX39)</f>
      </c>
      <c r="T38" s="498">
        <f>IF('[3]BASE'!DY39="","",'[3]BASE'!DY39)</f>
      </c>
      <c r="U38" s="499"/>
      <c r="V38" s="494"/>
    </row>
    <row r="39" spans="2:22" s="488" customFormat="1" ht="19.5" customHeight="1">
      <c r="B39" s="489"/>
      <c r="C39" s="500">
        <f>IF('[3]BASE'!C40="","",'[3]BASE'!C40)</f>
        <v>24</v>
      </c>
      <c r="D39" s="500">
        <f>IF('[3]BASE'!D40="","",'[3]BASE'!D40)</f>
        <v>1515</v>
      </c>
      <c r="E39" s="500" t="str">
        <f>IF('[3]BASE'!E40="","",'[3]BASE'!E40)</f>
        <v>GONZALEZ CHAVEZ - TRES ARROYOS</v>
      </c>
      <c r="F39" s="500">
        <f>IF('[3]BASE'!F40="","",'[3]BASE'!F40)</f>
        <v>132</v>
      </c>
      <c r="G39" s="501">
        <f>IF('[3]BASE'!G40="","",'[3]BASE'!G40)</f>
        <v>47</v>
      </c>
      <c r="H39" s="497" t="str">
        <f>'[3]BASE'!H40</f>
        <v>C</v>
      </c>
      <c r="I39" s="498">
        <f>IF('[3]BASE'!DN40="","",'[3]BASE'!DN40)</f>
      </c>
      <c r="J39" s="498">
        <f>IF('[3]BASE'!DO40="","",'[3]BASE'!DO40)</f>
      </c>
      <c r="K39" s="498">
        <f>IF('[3]BASE'!DP40="","",'[3]BASE'!DP40)</f>
        <v>1</v>
      </c>
      <c r="L39" s="498">
        <f>IF('[3]BASE'!DQ40="","",'[3]BASE'!DQ40)</f>
      </c>
      <c r="M39" s="498">
        <f>IF('[3]BASE'!DR40="","",'[3]BASE'!DR40)</f>
        <v>1</v>
      </c>
      <c r="N39" s="498">
        <f>IF('[3]BASE'!DS40="","",'[3]BASE'!DS40)</f>
      </c>
      <c r="O39" s="498">
        <f>IF('[3]BASE'!DT40="","",'[3]BASE'!DT40)</f>
      </c>
      <c r="P39" s="498">
        <f>IF('[3]BASE'!DU40="","",'[3]BASE'!DU40)</f>
      </c>
      <c r="Q39" s="498">
        <f>IF('[3]BASE'!DV40="","",'[3]BASE'!DV40)</f>
      </c>
      <c r="R39" s="498">
        <f>IF('[3]BASE'!DW40="","",'[3]BASE'!DW40)</f>
      </c>
      <c r="S39" s="498">
        <f>IF('[3]BASE'!DX40="","",'[3]BASE'!DX40)</f>
      </c>
      <c r="T39" s="498">
        <f>IF('[3]BASE'!DY40="","",'[3]BASE'!DY40)</f>
      </c>
      <c r="U39" s="499"/>
      <c r="V39" s="494"/>
    </row>
    <row r="40" spans="2:22" s="488" customFormat="1" ht="19.5" customHeight="1">
      <c r="B40" s="489"/>
      <c r="C40" s="502">
        <f>IF('[3]BASE'!C41="","",'[3]BASE'!C41)</f>
        <v>25</v>
      </c>
      <c r="D40" s="502">
        <f>IF('[3]BASE'!D41="","",'[3]BASE'!D41)</f>
        <v>1444</v>
      </c>
      <c r="E40" s="502" t="str">
        <f>IF('[3]BASE'!E41="","",'[3]BASE'!E41)</f>
        <v>GRAL. MADARIAGA - LAS ARMAS</v>
      </c>
      <c r="F40" s="502">
        <f>IF('[3]BASE'!F41="","",'[3]BASE'!F41)</f>
        <v>132</v>
      </c>
      <c r="G40" s="503">
        <f>IF('[3]BASE'!G41="","",'[3]BASE'!G41)</f>
        <v>64.4</v>
      </c>
      <c r="H40" s="497" t="str">
        <f>'[3]BASE'!H41</f>
        <v>C</v>
      </c>
      <c r="I40" s="498">
        <f>IF('[3]BASE'!DN41="","",'[3]BASE'!DN41)</f>
      </c>
      <c r="J40" s="498">
        <f>IF('[3]BASE'!DO41="","",'[3]BASE'!DO41)</f>
      </c>
      <c r="K40" s="498">
        <f>IF('[3]BASE'!DP41="","",'[3]BASE'!DP41)</f>
      </c>
      <c r="L40" s="498">
        <f>IF('[3]BASE'!DQ41="","",'[3]BASE'!DQ41)</f>
      </c>
      <c r="M40" s="498">
        <f>IF('[3]BASE'!DR41="","",'[3]BASE'!DR41)</f>
      </c>
      <c r="N40" s="498">
        <f>IF('[3]BASE'!DS41="","",'[3]BASE'!DS41)</f>
      </c>
      <c r="O40" s="498">
        <f>IF('[3]BASE'!DT41="","",'[3]BASE'!DT41)</f>
      </c>
      <c r="P40" s="498">
        <f>IF('[3]BASE'!DU41="","",'[3]BASE'!DU41)</f>
      </c>
      <c r="Q40" s="498">
        <f>IF('[3]BASE'!DV41="","",'[3]BASE'!DV41)</f>
        <v>1</v>
      </c>
      <c r="R40" s="498">
        <f>IF('[3]BASE'!DW41="","",'[3]BASE'!DW41)</f>
      </c>
      <c r="S40" s="498">
        <f>IF('[3]BASE'!DX41="","",'[3]BASE'!DX41)</f>
      </c>
      <c r="T40" s="498">
        <f>IF('[3]BASE'!DY41="","",'[3]BASE'!DY41)</f>
      </c>
      <c r="U40" s="499"/>
      <c r="V40" s="494"/>
    </row>
    <row r="41" spans="2:22" s="488" customFormat="1" ht="19.5" customHeight="1">
      <c r="B41" s="489"/>
      <c r="C41" s="500">
        <f>IF('[3]BASE'!C42="","",'[3]BASE'!C42)</f>
        <v>26</v>
      </c>
      <c r="D41" s="500">
        <f>IF('[3]BASE'!D42="","",'[3]BASE'!D42)</f>
        <v>1401</v>
      </c>
      <c r="E41" s="500" t="str">
        <f>IF('[3]BASE'!E42="","",'[3]BASE'!E42)</f>
        <v>HENDERSON - CNEL. SUAREZ</v>
      </c>
      <c r="F41" s="500">
        <f>IF('[3]BASE'!F42="","",'[3]BASE'!F42)</f>
        <v>132</v>
      </c>
      <c r="G41" s="501">
        <f>IF('[3]BASE'!G42="","",'[3]BASE'!G42)</f>
        <v>126.9</v>
      </c>
      <c r="H41" s="497" t="str">
        <f>'[3]BASE'!H42</f>
        <v>C</v>
      </c>
      <c r="I41" s="498">
        <f>IF('[3]BASE'!DN42="","",'[3]BASE'!DN42)</f>
      </c>
      <c r="J41" s="498">
        <f>IF('[3]BASE'!DO42="","",'[3]BASE'!DO42)</f>
      </c>
      <c r="K41" s="498">
        <f>IF('[3]BASE'!DP42="","",'[3]BASE'!DP42)</f>
      </c>
      <c r="L41" s="498">
        <f>IF('[3]BASE'!DQ42="","",'[3]BASE'!DQ42)</f>
      </c>
      <c r="M41" s="498">
        <f>IF('[3]BASE'!DR42="","",'[3]BASE'!DR42)</f>
      </c>
      <c r="N41" s="498">
        <f>IF('[3]BASE'!DS42="","",'[3]BASE'!DS42)</f>
      </c>
      <c r="O41" s="498">
        <f>IF('[3]BASE'!DT42="","",'[3]BASE'!DT42)</f>
      </c>
      <c r="P41" s="498">
        <f>IF('[3]BASE'!DU42="","",'[3]BASE'!DU42)</f>
        <v>1</v>
      </c>
      <c r="Q41" s="498">
        <f>IF('[3]BASE'!DV42="","",'[3]BASE'!DV42)</f>
      </c>
      <c r="R41" s="498">
        <f>IF('[3]BASE'!DW42="","",'[3]BASE'!DW42)</f>
      </c>
      <c r="S41" s="498">
        <f>IF('[3]BASE'!DX42="","",'[3]BASE'!DX42)</f>
      </c>
      <c r="T41" s="498">
        <f>IF('[3]BASE'!DY42="","",'[3]BASE'!DY42)</f>
      </c>
      <c r="U41" s="499"/>
      <c r="V41" s="494"/>
    </row>
    <row r="42" spans="2:22" s="488" customFormat="1" ht="19.5" customHeight="1">
      <c r="B42" s="489"/>
      <c r="C42" s="502">
        <f>IF('[3]BASE'!C43="","",'[3]BASE'!C43)</f>
        <v>27</v>
      </c>
      <c r="D42" s="502" t="str">
        <f>IF('[3]BASE'!D43="","",'[3]BASE'!D43)</f>
        <v>C-001</v>
      </c>
      <c r="E42" s="502" t="str">
        <f>IF('[3]BASE'!E43="","",'[3]BASE'!E43)</f>
        <v>JUNIN - IMSA - LINCOLN</v>
      </c>
      <c r="F42" s="502">
        <f>IF('[3]BASE'!F43="","",'[3]BASE'!F43)</f>
        <v>132</v>
      </c>
      <c r="G42" s="503">
        <f>IF('[3]BASE'!G43="","",'[3]BASE'!G43)</f>
        <v>70</v>
      </c>
      <c r="H42" s="497" t="str">
        <f>'[3]BASE'!H43</f>
        <v>B</v>
      </c>
      <c r="I42" s="498">
        <f>IF('[3]BASE'!DN43="","",'[3]BASE'!DN43)</f>
      </c>
      <c r="J42" s="498">
        <f>IF('[3]BASE'!DO43="","",'[3]BASE'!DO43)</f>
      </c>
      <c r="K42" s="498">
        <f>IF('[3]BASE'!DP43="","",'[3]BASE'!DP43)</f>
      </c>
      <c r="L42" s="498">
        <f>IF('[3]BASE'!DQ43="","",'[3]BASE'!DQ43)</f>
        <v>1</v>
      </c>
      <c r="M42" s="498">
        <f>IF('[3]BASE'!DR43="","",'[3]BASE'!DR43)</f>
      </c>
      <c r="N42" s="498">
        <f>IF('[3]BASE'!DS43="","",'[3]BASE'!DS43)</f>
      </c>
      <c r="O42" s="498">
        <f>IF('[3]BASE'!DT43="","",'[3]BASE'!DT43)</f>
      </c>
      <c r="P42" s="498">
        <f>IF('[3]BASE'!DU43="","",'[3]BASE'!DU43)</f>
      </c>
      <c r="Q42" s="498">
        <f>IF('[3]BASE'!DV43="","",'[3]BASE'!DV43)</f>
      </c>
      <c r="R42" s="498">
        <f>IF('[3]BASE'!DW43="","",'[3]BASE'!DW43)</f>
      </c>
      <c r="S42" s="498">
        <f>IF('[3]BASE'!DX43="","",'[3]BASE'!DX43)</f>
        <v>1</v>
      </c>
      <c r="T42" s="498">
        <f>IF('[3]BASE'!DY43="","",'[3]BASE'!DY43)</f>
      </c>
      <c r="U42" s="499"/>
      <c r="V42" s="494"/>
    </row>
    <row r="43" spans="2:22" s="488" customFormat="1" ht="19.5" customHeight="1">
      <c r="B43" s="489"/>
      <c r="C43" s="500">
        <f>IF('[3]BASE'!C44="","",'[3]BASE'!C44)</f>
        <v>28</v>
      </c>
      <c r="D43" s="500">
        <f>IF('[3]BASE'!D44="","",'[3]BASE'!D44)</f>
        <v>1456</v>
      </c>
      <c r="E43" s="500" t="str">
        <f>IF('[3]BASE'!E44="","",'[3]BASE'!E44)</f>
        <v>LAPRIDA - PRINGLES</v>
      </c>
      <c r="F43" s="500">
        <f>IF('[3]BASE'!F44="","",'[3]BASE'!F44)</f>
        <v>132</v>
      </c>
      <c r="G43" s="501">
        <f>IF('[3]BASE'!G44="","",'[3]BASE'!G44)</f>
        <v>71.5</v>
      </c>
      <c r="H43" s="497" t="str">
        <f>'[3]BASE'!H44</f>
        <v>C</v>
      </c>
      <c r="I43" s="498">
        <f>IF('[3]BASE'!DN44="","",'[3]BASE'!DN44)</f>
        <v>1</v>
      </c>
      <c r="J43" s="498">
        <f>IF('[3]BASE'!DO44="","",'[3]BASE'!DO44)</f>
      </c>
      <c r="K43" s="498">
        <f>IF('[3]BASE'!DP44="","",'[3]BASE'!DP44)</f>
      </c>
      <c r="L43" s="498">
        <f>IF('[3]BASE'!DQ44="","",'[3]BASE'!DQ44)</f>
      </c>
      <c r="M43" s="498">
        <f>IF('[3]BASE'!DR44="","",'[3]BASE'!DR44)</f>
      </c>
      <c r="N43" s="498">
        <f>IF('[3]BASE'!DS44="","",'[3]BASE'!DS44)</f>
      </c>
      <c r="O43" s="498">
        <f>IF('[3]BASE'!DT44="","",'[3]BASE'!DT44)</f>
      </c>
      <c r="P43" s="498">
        <f>IF('[3]BASE'!DU44="","",'[3]BASE'!DU44)</f>
      </c>
      <c r="Q43" s="498">
        <f>IF('[3]BASE'!DV44="","",'[3]BASE'!DV44)</f>
      </c>
      <c r="R43" s="498">
        <f>IF('[3]BASE'!DW44="","",'[3]BASE'!DW44)</f>
      </c>
      <c r="S43" s="498">
        <f>IF('[3]BASE'!DX44="","",'[3]BASE'!DX44)</f>
      </c>
      <c r="T43" s="498">
        <f>IF('[3]BASE'!DY44="","",'[3]BASE'!DY44)</f>
      </c>
      <c r="U43" s="499"/>
      <c r="V43" s="494"/>
    </row>
    <row r="44" spans="2:22" s="488" customFormat="1" ht="19.5" customHeight="1">
      <c r="B44" s="489"/>
      <c r="C44" s="502">
        <f>IF('[3]BASE'!C45="","",'[3]BASE'!C45)</f>
        <v>29</v>
      </c>
      <c r="D44" s="502">
        <f>IF('[3]BASE'!D45="","",'[3]BASE'!D45)</f>
        <v>1520</v>
      </c>
      <c r="E44" s="502" t="str">
        <f>IF('[3]BASE'!E45="","",'[3]BASE'!E45)</f>
        <v>LAS ARMAS - DOLORES</v>
      </c>
      <c r="F44" s="502">
        <f>IF('[3]BASE'!F45="","",'[3]BASE'!F45)</f>
        <v>132</v>
      </c>
      <c r="G44" s="503">
        <f>IF('[3]BASE'!G45="","",'[3]BASE'!G45)</f>
        <v>88.2</v>
      </c>
      <c r="H44" s="497" t="str">
        <f>'[3]BASE'!H45</f>
        <v>C</v>
      </c>
      <c r="I44" s="498">
        <f>IF('[3]BASE'!DN45="","",'[3]BASE'!DN45)</f>
      </c>
      <c r="J44" s="498">
        <f>IF('[3]BASE'!DO45="","",'[3]BASE'!DO45)</f>
      </c>
      <c r="K44" s="498">
        <f>IF('[3]BASE'!DP45="","",'[3]BASE'!DP45)</f>
      </c>
      <c r="L44" s="498">
        <f>IF('[3]BASE'!DQ45="","",'[3]BASE'!DQ45)</f>
      </c>
      <c r="M44" s="498">
        <f>IF('[3]BASE'!DR45="","",'[3]BASE'!DR45)</f>
        <v>1</v>
      </c>
      <c r="N44" s="498">
        <f>IF('[3]BASE'!DS45="","",'[3]BASE'!DS45)</f>
      </c>
      <c r="O44" s="498">
        <f>IF('[3]BASE'!DT45="","",'[3]BASE'!DT45)</f>
      </c>
      <c r="P44" s="498">
        <f>IF('[3]BASE'!DU45="","",'[3]BASE'!DU45)</f>
      </c>
      <c r="Q44" s="498">
        <f>IF('[3]BASE'!DV45="","",'[3]BASE'!DV45)</f>
      </c>
      <c r="R44" s="498">
        <f>IF('[3]BASE'!DW45="","",'[3]BASE'!DW45)</f>
      </c>
      <c r="S44" s="498">
        <f>IF('[3]BASE'!DX45="","",'[3]BASE'!DX45)</f>
      </c>
      <c r="T44" s="498">
        <f>IF('[3]BASE'!DY45="","",'[3]BASE'!DY45)</f>
      </c>
      <c r="U44" s="499"/>
      <c r="V44" s="494"/>
    </row>
    <row r="45" spans="2:22" s="488" customFormat="1" ht="19.5" customHeight="1">
      <c r="B45" s="489"/>
      <c r="C45" s="500">
        <f>IF('[3]BASE'!C46="","",'[3]BASE'!C46)</f>
        <v>30</v>
      </c>
      <c r="D45" s="500">
        <f>IF('[3]BASE'!D46="","",'[3]BASE'!D46)</f>
        <v>1521</v>
      </c>
      <c r="E45" s="500" t="str">
        <f>IF('[3]BASE'!E46="","",'[3]BASE'!E46)</f>
        <v>LAS ARMAS - TANDIL</v>
      </c>
      <c r="F45" s="500">
        <f>IF('[3]BASE'!F46="","",'[3]BASE'!F46)</f>
        <v>132</v>
      </c>
      <c r="G45" s="501">
        <f>IF('[3]BASE'!G46="","",'[3]BASE'!G46)</f>
        <v>122.2</v>
      </c>
      <c r="H45" s="497" t="str">
        <f>'[3]BASE'!H46</f>
        <v>C</v>
      </c>
      <c r="I45" s="498">
        <f>IF('[3]BASE'!DN46="","",'[3]BASE'!DN46)</f>
      </c>
      <c r="J45" s="498">
        <f>IF('[3]BASE'!DO46="","",'[3]BASE'!DO46)</f>
      </c>
      <c r="K45" s="498">
        <f>IF('[3]BASE'!DP46="","",'[3]BASE'!DP46)</f>
      </c>
      <c r="L45" s="498">
        <f>IF('[3]BASE'!DQ46="","",'[3]BASE'!DQ46)</f>
      </c>
      <c r="M45" s="498">
        <f>IF('[3]BASE'!DR46="","",'[3]BASE'!DR46)</f>
      </c>
      <c r="N45" s="498">
        <f>IF('[3]BASE'!DS46="","",'[3]BASE'!DS46)</f>
        <v>1</v>
      </c>
      <c r="O45" s="498">
        <f>IF('[3]BASE'!DT46="","",'[3]BASE'!DT46)</f>
      </c>
      <c r="P45" s="498">
        <f>IF('[3]BASE'!DU46="","",'[3]BASE'!DU46)</f>
        <v>1</v>
      </c>
      <c r="Q45" s="498">
        <f>IF('[3]BASE'!DV46="","",'[3]BASE'!DV46)</f>
      </c>
      <c r="R45" s="498">
        <f>IF('[3]BASE'!DW46="","",'[3]BASE'!DW46)</f>
      </c>
      <c r="S45" s="498">
        <f>IF('[3]BASE'!DX46="","",'[3]BASE'!DX46)</f>
      </c>
      <c r="T45" s="498">
        <f>IF('[3]BASE'!DY46="","",'[3]BASE'!DY46)</f>
      </c>
      <c r="U45" s="499"/>
      <c r="V45" s="494"/>
    </row>
    <row r="46" spans="2:22" s="488" customFormat="1" ht="19.5" customHeight="1">
      <c r="B46" s="489"/>
      <c r="C46" s="502">
        <f>IF('[3]BASE'!C47="","",'[3]BASE'!C47)</f>
        <v>31</v>
      </c>
      <c r="D46" s="502" t="str">
        <f>IF('[3]BASE'!D47="","",'[3]BASE'!D47)</f>
        <v>CE-000</v>
      </c>
      <c r="E46" s="502" t="str">
        <f>IF('[3]BASE'!E47="","",'[3]BASE'!E47)</f>
        <v>LAS FLORES - MONTE</v>
      </c>
      <c r="F46" s="502">
        <f>IF('[3]BASE'!F47="","",'[3]BASE'!F47)</f>
        <v>132</v>
      </c>
      <c r="G46" s="503">
        <f>IF('[3]BASE'!G47="","",'[3]BASE'!G47)</f>
        <v>86.8</v>
      </c>
      <c r="H46" s="497" t="str">
        <f>'[3]BASE'!H47</f>
        <v>C</v>
      </c>
      <c r="I46" s="498" t="str">
        <f>IF('[3]BASE'!DN47="","",'[3]BASE'!DN47)</f>
        <v>XXXX</v>
      </c>
      <c r="J46" s="498" t="str">
        <f>IF('[3]BASE'!DO47="","",'[3]BASE'!DO47)</f>
        <v>XXXX</v>
      </c>
      <c r="K46" s="498" t="str">
        <f>IF('[3]BASE'!DP47="","",'[3]BASE'!DP47)</f>
        <v>XXXX</v>
      </c>
      <c r="L46" s="498" t="str">
        <f>IF('[3]BASE'!DQ47="","",'[3]BASE'!DQ47)</f>
        <v>XXXX</v>
      </c>
      <c r="M46" s="498" t="str">
        <f>IF('[3]BASE'!DR47="","",'[3]BASE'!DR47)</f>
        <v>XXXX</v>
      </c>
      <c r="N46" s="498" t="str">
        <f>IF('[3]BASE'!DS47="","",'[3]BASE'!DS47)</f>
        <v>XXXX</v>
      </c>
      <c r="O46" s="498" t="str">
        <f>IF('[3]BASE'!DT47="","",'[3]BASE'!DT47)</f>
        <v>XXXX</v>
      </c>
      <c r="P46" s="498" t="str">
        <f>IF('[3]BASE'!DU47="","",'[3]BASE'!DU47)</f>
        <v>XXXX</v>
      </c>
      <c r="Q46" s="498" t="str">
        <f>IF('[3]BASE'!DV47="","",'[3]BASE'!DV47)</f>
        <v>XXXX</v>
      </c>
      <c r="R46" s="498" t="str">
        <f>IF('[3]BASE'!DW47="","",'[3]BASE'!DW47)</f>
        <v>XXXX</v>
      </c>
      <c r="S46" s="498" t="str">
        <f>IF('[3]BASE'!DX47="","",'[3]BASE'!DX47)</f>
        <v>XXXX</v>
      </c>
      <c r="T46" s="498" t="str">
        <f>IF('[3]BASE'!DY47="","",'[3]BASE'!DY47)</f>
        <v>XXXX</v>
      </c>
      <c r="U46" s="499"/>
      <c r="V46" s="494"/>
    </row>
    <row r="47" spans="2:22" s="488" customFormat="1" ht="19.5" customHeight="1">
      <c r="B47" s="489"/>
      <c r="C47" s="500">
        <f>IF('[3]BASE'!C48="","",'[3]BASE'!C48)</f>
        <v>32</v>
      </c>
      <c r="D47" s="500">
        <f>IF('[3]BASE'!D48="","",'[3]BASE'!D48)</f>
        <v>1416</v>
      </c>
      <c r="E47" s="500" t="str">
        <f>IF('[3]BASE'!E48="","",'[3]BASE'!E48)</f>
        <v>LINCOLN - BRAGADO</v>
      </c>
      <c r="F47" s="500">
        <f>IF('[3]BASE'!F48="","",'[3]BASE'!F48)</f>
        <v>132</v>
      </c>
      <c r="G47" s="501">
        <f>IF('[3]BASE'!G48="","",'[3]BASE'!G48)</f>
        <v>109.4</v>
      </c>
      <c r="H47" s="497" t="str">
        <f>'[3]BASE'!H48</f>
        <v>C</v>
      </c>
      <c r="I47" s="498">
        <f>IF('[3]BASE'!DN48="","",'[3]BASE'!DN48)</f>
      </c>
      <c r="J47" s="498">
        <f>IF('[3]BASE'!DO48="","",'[3]BASE'!DO48)</f>
        <v>1</v>
      </c>
      <c r="K47" s="498">
        <f>IF('[3]BASE'!DP48="","",'[3]BASE'!DP48)</f>
      </c>
      <c r="L47" s="498">
        <f>IF('[3]BASE'!DQ48="","",'[3]BASE'!DQ48)</f>
      </c>
      <c r="M47" s="498">
        <f>IF('[3]BASE'!DR48="","",'[3]BASE'!DR48)</f>
      </c>
      <c r="N47" s="498">
        <f>IF('[3]BASE'!DS48="","",'[3]BASE'!DS48)</f>
        <v>1</v>
      </c>
      <c r="O47" s="498">
        <f>IF('[3]BASE'!DT48="","",'[3]BASE'!DT48)</f>
      </c>
      <c r="P47" s="498">
        <f>IF('[3]BASE'!DU48="","",'[3]BASE'!DU48)</f>
      </c>
      <c r="Q47" s="498">
        <f>IF('[3]BASE'!DV48="","",'[3]BASE'!DV48)</f>
      </c>
      <c r="R47" s="498">
        <f>IF('[3]BASE'!DW48="","",'[3]BASE'!DW48)</f>
      </c>
      <c r="S47" s="498">
        <f>IF('[3]BASE'!DX48="","",'[3]BASE'!DX48)</f>
      </c>
      <c r="T47" s="498">
        <f>IF('[3]BASE'!DY48="","",'[3]BASE'!DY48)</f>
      </c>
      <c r="U47" s="499"/>
      <c r="V47" s="494"/>
    </row>
    <row r="48" spans="2:22" s="488" customFormat="1" ht="19.5" customHeight="1">
      <c r="B48" s="489"/>
      <c r="C48" s="502">
        <f>IF('[3]BASE'!C49="","",'[3]BASE'!C49)</f>
        <v>33</v>
      </c>
      <c r="D48" s="502">
        <f>IF('[3]BASE'!D49="","",'[3]BASE'!D49)</f>
        <v>1453</v>
      </c>
      <c r="E48" s="502" t="str">
        <f>IF('[3]BASE'!E49="","",'[3]BASE'!E49)</f>
        <v>LOMA NEGRA - C. AVELLANEDA</v>
      </c>
      <c r="F48" s="502">
        <f>IF('[3]BASE'!F49="","",'[3]BASE'!F49)</f>
        <v>132</v>
      </c>
      <c r="G48" s="503">
        <f>IF('[3]BASE'!G49="","",'[3]BASE'!G49)</f>
        <v>5.3</v>
      </c>
      <c r="H48" s="497" t="str">
        <f>'[3]BASE'!H49</f>
        <v>C</v>
      </c>
      <c r="I48" s="498">
        <f>IF('[3]BASE'!DN49="","",'[3]BASE'!DN49)</f>
      </c>
      <c r="J48" s="498">
        <f>IF('[3]BASE'!DO49="","",'[3]BASE'!DO49)</f>
      </c>
      <c r="K48" s="498">
        <f>IF('[3]BASE'!DP49="","",'[3]BASE'!DP49)</f>
      </c>
      <c r="L48" s="498">
        <f>IF('[3]BASE'!DQ49="","",'[3]BASE'!DQ49)</f>
      </c>
      <c r="M48" s="498">
        <f>IF('[3]BASE'!DR49="","",'[3]BASE'!DR49)</f>
      </c>
      <c r="N48" s="498">
        <f>IF('[3]BASE'!DS49="","",'[3]BASE'!DS49)</f>
      </c>
      <c r="O48" s="498">
        <f>IF('[3]BASE'!DT49="","",'[3]BASE'!DT49)</f>
      </c>
      <c r="P48" s="498">
        <f>IF('[3]BASE'!DU49="","",'[3]BASE'!DU49)</f>
      </c>
      <c r="Q48" s="498">
        <f>IF('[3]BASE'!DV49="","",'[3]BASE'!DV49)</f>
      </c>
      <c r="R48" s="498">
        <f>IF('[3]BASE'!DW49="","",'[3]BASE'!DW49)</f>
      </c>
      <c r="S48" s="498">
        <f>IF('[3]BASE'!DX49="","",'[3]BASE'!DX49)</f>
        <v>1</v>
      </c>
      <c r="T48" s="498">
        <f>IF('[3]BASE'!DY49="","",'[3]BASE'!DY49)</f>
      </c>
      <c r="U48" s="499"/>
      <c r="V48" s="494"/>
    </row>
    <row r="49" spans="2:22" s="488" customFormat="1" ht="19.5" customHeight="1">
      <c r="B49" s="489"/>
      <c r="C49" s="500">
        <f>IF('[3]BASE'!C50="","",'[3]BASE'!C50)</f>
        <v>34</v>
      </c>
      <c r="D49" s="500">
        <f>IF('[3]BASE'!D50="","",'[3]BASE'!D50)</f>
        <v>1452</v>
      </c>
      <c r="E49" s="500" t="str">
        <f>IF('[3]BASE'!E50="","",'[3]BASE'!E50)</f>
        <v>LOMA NEGRA - OLAVARRIA</v>
      </c>
      <c r="F49" s="500">
        <f>IF('[3]BASE'!F50="","",'[3]BASE'!F50)</f>
        <v>132</v>
      </c>
      <c r="G49" s="501">
        <f>IF('[3]BASE'!G50="","",'[3]BASE'!G50)</f>
        <v>41.7</v>
      </c>
      <c r="H49" s="497" t="str">
        <f>'[3]BASE'!H50</f>
        <v>C</v>
      </c>
      <c r="I49" s="498">
        <f>IF('[3]BASE'!DN50="","",'[3]BASE'!DN50)</f>
      </c>
      <c r="J49" s="498">
        <f>IF('[3]BASE'!DO50="","",'[3]BASE'!DO50)</f>
      </c>
      <c r="K49" s="498">
        <f>IF('[3]BASE'!DP50="","",'[3]BASE'!DP50)</f>
        <v>1</v>
      </c>
      <c r="L49" s="498">
        <f>IF('[3]BASE'!DQ50="","",'[3]BASE'!DQ50)</f>
      </c>
      <c r="M49" s="498">
        <f>IF('[3]BASE'!DR50="","",'[3]BASE'!DR50)</f>
      </c>
      <c r="N49" s="498">
        <f>IF('[3]BASE'!DS50="","",'[3]BASE'!DS50)</f>
      </c>
      <c r="O49" s="498">
        <f>IF('[3]BASE'!DT50="","",'[3]BASE'!DT50)</f>
      </c>
      <c r="P49" s="498">
        <f>IF('[3]BASE'!DU50="","",'[3]BASE'!DU50)</f>
        <v>1</v>
      </c>
      <c r="Q49" s="498">
        <f>IF('[3]BASE'!DV50="","",'[3]BASE'!DV50)</f>
      </c>
      <c r="R49" s="498">
        <f>IF('[3]BASE'!DW50="","",'[3]BASE'!DW50)</f>
      </c>
      <c r="S49" s="498">
        <f>IF('[3]BASE'!DX50="","",'[3]BASE'!DX50)</f>
        <v>1</v>
      </c>
      <c r="T49" s="498">
        <f>IF('[3]BASE'!DY50="","",'[3]BASE'!DY50)</f>
        <v>1</v>
      </c>
      <c r="U49" s="499"/>
      <c r="V49" s="494"/>
    </row>
    <row r="50" spans="2:22" s="488" customFormat="1" ht="19.5" customHeight="1">
      <c r="B50" s="489"/>
      <c r="C50" s="502">
        <f>IF('[3]BASE'!C51="","",'[3]BASE'!C51)</f>
        <v>35</v>
      </c>
      <c r="D50" s="502">
        <f>IF('[3]BASE'!D51="","",'[3]BASE'!D51)</f>
        <v>2620</v>
      </c>
      <c r="E50" s="502" t="str">
        <f>IF('[3]BASE'!E51="","",'[3]BASE'!E51)</f>
        <v>LUJAN - MORÓN 1</v>
      </c>
      <c r="F50" s="502">
        <f>IF('[3]BASE'!F51="","",'[3]BASE'!F51)</f>
        <v>132</v>
      </c>
      <c r="G50" s="503">
        <f>IF('[3]BASE'!G51="","",'[3]BASE'!G51)</f>
        <v>43</v>
      </c>
      <c r="H50" s="497" t="str">
        <f>'[3]BASE'!H51</f>
        <v>A</v>
      </c>
      <c r="I50" s="498">
        <f>IF('[3]BASE'!DN51="","",'[3]BASE'!DN51)</f>
      </c>
      <c r="J50" s="498">
        <f>IF('[3]BASE'!DO51="","",'[3]BASE'!DO51)</f>
      </c>
      <c r="K50" s="498">
        <f>IF('[3]BASE'!DP51="","",'[3]BASE'!DP51)</f>
      </c>
      <c r="L50" s="498">
        <f>IF('[3]BASE'!DQ51="","",'[3]BASE'!DQ51)</f>
      </c>
      <c r="M50" s="498">
        <f>IF('[3]BASE'!DR51="","",'[3]BASE'!DR51)</f>
      </c>
      <c r="N50" s="498">
        <f>IF('[3]BASE'!DS51="","",'[3]BASE'!DS51)</f>
      </c>
      <c r="O50" s="498">
        <f>IF('[3]BASE'!DT51="","",'[3]BASE'!DT51)</f>
      </c>
      <c r="P50" s="498">
        <f>IF('[3]BASE'!DU51="","",'[3]BASE'!DU51)</f>
      </c>
      <c r="Q50" s="498">
        <f>IF('[3]BASE'!DV51="","",'[3]BASE'!DV51)</f>
      </c>
      <c r="R50" s="498">
        <f>IF('[3]BASE'!DW51="","",'[3]BASE'!DW51)</f>
      </c>
      <c r="S50" s="498">
        <f>IF('[3]BASE'!DX51="","",'[3]BASE'!DX51)</f>
      </c>
      <c r="T50" s="498">
        <f>IF('[3]BASE'!DY51="","",'[3]BASE'!DY51)</f>
      </c>
      <c r="U50" s="499"/>
      <c r="V50" s="494"/>
    </row>
    <row r="51" spans="2:22" s="488" customFormat="1" ht="19.5" customHeight="1">
      <c r="B51" s="489"/>
      <c r="C51" s="500">
        <f>IF('[3]BASE'!C52="","",'[3]BASE'!C52)</f>
        <v>36</v>
      </c>
      <c r="D51" s="500">
        <f>IF('[3]BASE'!D52="","",'[3]BASE'!D52)</f>
        <v>2621</v>
      </c>
      <c r="E51" s="500" t="str">
        <f>IF('[3]BASE'!E52="","",'[3]BASE'!E52)</f>
        <v>LUJAN - MORÓN 2</v>
      </c>
      <c r="F51" s="500">
        <f>IF('[3]BASE'!F52="","",'[3]BASE'!F52)</f>
        <v>132</v>
      </c>
      <c r="G51" s="501">
        <f>IF('[3]BASE'!G52="","",'[3]BASE'!G52)</f>
        <v>43</v>
      </c>
      <c r="H51" s="497" t="str">
        <f>'[3]BASE'!H52</f>
        <v>A</v>
      </c>
      <c r="I51" s="498">
        <f>IF('[3]BASE'!DN52="","",'[3]BASE'!DN52)</f>
      </c>
      <c r="J51" s="498">
        <f>IF('[3]BASE'!DO52="","",'[3]BASE'!DO52)</f>
      </c>
      <c r="K51" s="498">
        <f>IF('[3]BASE'!DP52="","",'[3]BASE'!DP52)</f>
      </c>
      <c r="L51" s="498">
        <f>IF('[3]BASE'!DQ52="","",'[3]BASE'!DQ52)</f>
      </c>
      <c r="M51" s="498">
        <f>IF('[3]BASE'!DR52="","",'[3]BASE'!DR52)</f>
      </c>
      <c r="N51" s="498">
        <f>IF('[3]BASE'!DS52="","",'[3]BASE'!DS52)</f>
      </c>
      <c r="O51" s="498">
        <f>IF('[3]BASE'!DT52="","",'[3]BASE'!DT52)</f>
      </c>
      <c r="P51" s="498">
        <f>IF('[3]BASE'!DU52="","",'[3]BASE'!DU52)</f>
      </c>
      <c r="Q51" s="498">
        <f>IF('[3]BASE'!DV52="","",'[3]BASE'!DV52)</f>
      </c>
      <c r="R51" s="498">
        <f>IF('[3]BASE'!DW52="","",'[3]BASE'!DW52)</f>
      </c>
      <c r="S51" s="498">
        <f>IF('[3]BASE'!DX52="","",'[3]BASE'!DX52)</f>
      </c>
      <c r="T51" s="498">
        <f>IF('[3]BASE'!DY52="","",'[3]BASE'!DY52)</f>
      </c>
      <c r="U51" s="499"/>
      <c r="V51" s="494"/>
    </row>
    <row r="52" spans="2:22" s="488" customFormat="1" ht="19.5" customHeight="1">
      <c r="B52" s="489"/>
      <c r="C52" s="502">
        <f>IF('[3]BASE'!C53="","",'[3]BASE'!C53)</f>
        <v>37</v>
      </c>
      <c r="D52" s="502">
        <f>IF('[3]BASE'!D53="","",'[3]BASE'!D53)</f>
        <v>1442</v>
      </c>
      <c r="E52" s="502" t="str">
        <f>IF('[3]BASE'!E53="","",'[3]BASE'!E53)</f>
        <v>MAR DE AJO - PINAMAR</v>
      </c>
      <c r="F52" s="502">
        <f>IF('[3]BASE'!F53="","",'[3]BASE'!F53)</f>
        <v>132</v>
      </c>
      <c r="G52" s="503">
        <f>IF('[3]BASE'!G53="","",'[3]BASE'!G53)</f>
        <v>46.4</v>
      </c>
      <c r="H52" s="497" t="str">
        <f>'[3]BASE'!H53</f>
        <v>C</v>
      </c>
      <c r="I52" s="498">
        <f>IF('[3]BASE'!DN53="","",'[3]BASE'!DN53)</f>
      </c>
      <c r="J52" s="498">
        <f>IF('[3]BASE'!DO53="","",'[3]BASE'!DO53)</f>
        <v>2</v>
      </c>
      <c r="K52" s="498">
        <f>IF('[3]BASE'!DP53="","",'[3]BASE'!DP53)</f>
      </c>
      <c r="L52" s="498">
        <f>IF('[3]BASE'!DQ53="","",'[3]BASE'!DQ53)</f>
      </c>
      <c r="M52" s="498">
        <f>IF('[3]BASE'!DR53="","",'[3]BASE'!DR53)</f>
      </c>
      <c r="N52" s="498">
        <f>IF('[3]BASE'!DS53="","",'[3]BASE'!DS53)</f>
      </c>
      <c r="O52" s="498">
        <f>IF('[3]BASE'!DT53="","",'[3]BASE'!DT53)</f>
      </c>
      <c r="P52" s="498">
        <f>IF('[3]BASE'!DU53="","",'[3]BASE'!DU53)</f>
      </c>
      <c r="Q52" s="498">
        <f>IF('[3]BASE'!DV53="","",'[3]BASE'!DV53)</f>
      </c>
      <c r="R52" s="498">
        <f>IF('[3]BASE'!DW53="","",'[3]BASE'!DW53)</f>
      </c>
      <c r="S52" s="498">
        <f>IF('[3]BASE'!DX53="","",'[3]BASE'!DX53)</f>
      </c>
      <c r="T52" s="498">
        <f>IF('[3]BASE'!DY53="","",'[3]BASE'!DY53)</f>
      </c>
      <c r="U52" s="499"/>
      <c r="V52" s="494"/>
    </row>
    <row r="53" spans="2:22" s="488" customFormat="1" ht="19.5" customHeight="1">
      <c r="B53" s="489"/>
      <c r="C53" s="500">
        <f>IF('[3]BASE'!C54="","",'[3]BASE'!C54)</f>
        <v>38</v>
      </c>
      <c r="D53" s="500">
        <f>IF('[3]BASE'!D54="","",'[3]BASE'!D54)</f>
        <v>1525</v>
      </c>
      <c r="E53" s="500" t="str">
        <f>IF('[3]BASE'!E54="","",'[3]BASE'!E54)</f>
        <v>MAR DEL PLATA - MIRAMAR</v>
      </c>
      <c r="F53" s="500">
        <f>IF('[3]BASE'!F54="","",'[3]BASE'!F54)</f>
        <v>132</v>
      </c>
      <c r="G53" s="501">
        <f>IF('[3]BASE'!G54="","",'[3]BASE'!G54)</f>
        <v>49.9</v>
      </c>
      <c r="H53" s="497" t="str">
        <f>'[3]BASE'!H54</f>
        <v>C</v>
      </c>
      <c r="I53" s="498">
        <f>IF('[3]BASE'!DN54="","",'[3]BASE'!DN54)</f>
      </c>
      <c r="J53" s="498">
        <f>IF('[3]BASE'!DO54="","",'[3]BASE'!DO54)</f>
        <v>1</v>
      </c>
      <c r="K53" s="498">
        <f>IF('[3]BASE'!DP54="","",'[3]BASE'!DP54)</f>
      </c>
      <c r="L53" s="498">
        <f>IF('[3]BASE'!DQ54="","",'[3]BASE'!DQ54)</f>
        <v>1</v>
      </c>
      <c r="M53" s="498">
        <f>IF('[3]BASE'!DR54="","",'[3]BASE'!DR54)</f>
      </c>
      <c r="N53" s="498">
        <f>IF('[3]BASE'!DS54="","",'[3]BASE'!DS54)</f>
      </c>
      <c r="O53" s="498">
        <f>IF('[3]BASE'!DT54="","",'[3]BASE'!DT54)</f>
      </c>
      <c r="P53" s="498">
        <f>IF('[3]BASE'!DU54="","",'[3]BASE'!DU54)</f>
      </c>
      <c r="Q53" s="498">
        <f>IF('[3]BASE'!DV54="","",'[3]BASE'!DV54)</f>
        <v>1</v>
      </c>
      <c r="R53" s="498">
        <f>IF('[3]BASE'!DW54="","",'[3]BASE'!DW54)</f>
      </c>
      <c r="S53" s="498">
        <f>IF('[3]BASE'!DX54="","",'[3]BASE'!DX54)</f>
      </c>
      <c r="T53" s="498">
        <f>IF('[3]BASE'!DY54="","",'[3]BASE'!DY54)</f>
      </c>
      <c r="U53" s="499"/>
      <c r="V53" s="494"/>
    </row>
    <row r="54" spans="2:22" s="488" customFormat="1" ht="19.5" customHeight="1">
      <c r="B54" s="489"/>
      <c r="C54" s="502">
        <f>IF('[3]BASE'!C55="","",'[3]BASE'!C55)</f>
        <v>39</v>
      </c>
      <c r="D54" s="502" t="str">
        <f>IF('[3]BASE'!D55="","",'[3]BASE'!D55)</f>
        <v>CE-002</v>
      </c>
      <c r="E54" s="502" t="str">
        <f>IF('[3]BASE'!E55="","",'[3]BASE'!E55)</f>
        <v>MAR DEL PLATA - QUEQUEN -NECOCHEA</v>
      </c>
      <c r="F54" s="502">
        <f>IF('[3]BASE'!F55="","",'[3]BASE'!F55)</f>
        <v>132</v>
      </c>
      <c r="G54" s="503">
        <f>IF('[3]BASE'!G55="","",'[3]BASE'!G55)</f>
        <v>129</v>
      </c>
      <c r="H54" s="497" t="str">
        <f>'[3]BASE'!H55</f>
        <v>B</v>
      </c>
      <c r="I54" s="498">
        <f>IF('[3]BASE'!DN55="","",'[3]BASE'!DN55)</f>
      </c>
      <c r="J54" s="498">
        <f>IF('[3]BASE'!DO55="","",'[3]BASE'!DO55)</f>
      </c>
      <c r="K54" s="498">
        <f>IF('[3]BASE'!DP55="","",'[3]BASE'!DP55)</f>
      </c>
      <c r="L54" s="498">
        <f>IF('[3]BASE'!DQ55="","",'[3]BASE'!DQ55)</f>
      </c>
      <c r="M54" s="498">
        <f>IF('[3]BASE'!DR55="","",'[3]BASE'!DR55)</f>
      </c>
      <c r="N54" s="498">
        <f>IF('[3]BASE'!DS55="","",'[3]BASE'!DS55)</f>
      </c>
      <c r="O54" s="498">
        <f>IF('[3]BASE'!DT55="","",'[3]BASE'!DT55)</f>
      </c>
      <c r="P54" s="498">
        <f>IF('[3]BASE'!DU55="","",'[3]BASE'!DU55)</f>
      </c>
      <c r="Q54" s="498">
        <f>IF('[3]BASE'!DV55="","",'[3]BASE'!DV55)</f>
      </c>
      <c r="R54" s="498">
        <f>IF('[3]BASE'!DW55="","",'[3]BASE'!DW55)</f>
      </c>
      <c r="S54" s="498">
        <f>IF('[3]BASE'!DX55="","",'[3]BASE'!DX55)</f>
      </c>
      <c r="T54" s="498">
        <f>IF('[3]BASE'!DY55="","",'[3]BASE'!DY55)</f>
      </c>
      <c r="U54" s="499"/>
      <c r="V54" s="494"/>
    </row>
    <row r="55" spans="2:22" s="488" customFormat="1" ht="19.5" customHeight="1">
      <c r="B55" s="489"/>
      <c r="C55" s="500">
        <f>IF('[3]BASE'!C56="","",'[3]BASE'!C56)</f>
        <v>40</v>
      </c>
      <c r="D55" s="500">
        <f>IF('[3]BASE'!D56="","",'[3]BASE'!D56)</f>
        <v>1410</v>
      </c>
      <c r="E55" s="500" t="str">
        <f>IF('[3]BASE'!E56="","",'[3]BASE'!E56)</f>
        <v>MERCEDES B.A. - LUJAN</v>
      </c>
      <c r="F55" s="500">
        <f>IF('[3]BASE'!F56="","",'[3]BASE'!F56)</f>
        <v>132</v>
      </c>
      <c r="G55" s="501">
        <f>IF('[3]BASE'!G56="","",'[3]BASE'!G56)</f>
        <v>41.3</v>
      </c>
      <c r="H55" s="497" t="str">
        <f>'[3]BASE'!H56</f>
        <v>B</v>
      </c>
      <c r="I55" s="498">
        <f>IF('[3]BASE'!DN56="","",'[3]BASE'!DN56)</f>
      </c>
      <c r="J55" s="498">
        <f>IF('[3]BASE'!DO56="","",'[3]BASE'!DO56)</f>
      </c>
      <c r="K55" s="498">
        <f>IF('[3]BASE'!DP56="","",'[3]BASE'!DP56)</f>
      </c>
      <c r="L55" s="498">
        <f>IF('[3]BASE'!DQ56="","",'[3]BASE'!DQ56)</f>
      </c>
      <c r="M55" s="498">
        <f>IF('[3]BASE'!DR56="","",'[3]BASE'!DR56)</f>
      </c>
      <c r="N55" s="498">
        <f>IF('[3]BASE'!DS56="","",'[3]BASE'!DS56)</f>
      </c>
      <c r="O55" s="498">
        <f>IF('[3]BASE'!DT56="","",'[3]BASE'!DT56)</f>
      </c>
      <c r="P55" s="498">
        <f>IF('[3]BASE'!DU56="","",'[3]BASE'!DU56)</f>
      </c>
      <c r="Q55" s="498">
        <f>IF('[3]BASE'!DV56="","",'[3]BASE'!DV56)</f>
      </c>
      <c r="R55" s="498">
        <f>IF('[3]BASE'!DW56="","",'[3]BASE'!DW56)</f>
      </c>
      <c r="S55" s="498">
        <f>IF('[3]BASE'!DX56="","",'[3]BASE'!DX56)</f>
      </c>
      <c r="T55" s="498">
        <f>IF('[3]BASE'!DY56="","",'[3]BASE'!DY56)</f>
      </c>
      <c r="U55" s="499"/>
      <c r="V55" s="494"/>
    </row>
    <row r="56" spans="2:22" s="488" customFormat="1" ht="19.5" customHeight="1">
      <c r="B56" s="489"/>
      <c r="C56" s="502">
        <f>IF('[3]BASE'!C57="","",'[3]BASE'!C57)</f>
        <v>41</v>
      </c>
      <c r="D56" s="502">
        <f>IF('[3]BASE'!D57="","",'[3]BASE'!D57)</f>
        <v>1529</v>
      </c>
      <c r="E56" s="502" t="str">
        <f>IF('[3]BASE'!E57="","",'[3]BASE'!E57)</f>
        <v>MIRAMAR - NECOCHEA</v>
      </c>
      <c r="F56" s="502">
        <f>IF('[3]BASE'!F57="","",'[3]BASE'!F57)</f>
        <v>132</v>
      </c>
      <c r="G56" s="503">
        <f>IF('[3]BASE'!G57="","",'[3]BASE'!G57)</f>
        <v>97.5</v>
      </c>
      <c r="H56" s="497" t="str">
        <f>'[3]BASE'!H57</f>
        <v>A</v>
      </c>
      <c r="I56" s="498">
        <f>IF('[3]BASE'!DN57="","",'[3]BASE'!DN57)</f>
      </c>
      <c r="J56" s="498">
        <f>IF('[3]BASE'!DO57="","",'[3]BASE'!DO57)</f>
        <v>2</v>
      </c>
      <c r="K56" s="498">
        <f>IF('[3]BASE'!DP57="","",'[3]BASE'!DP57)</f>
        <v>1</v>
      </c>
      <c r="L56" s="498">
        <f>IF('[3]BASE'!DQ57="","",'[3]BASE'!DQ57)</f>
      </c>
      <c r="M56" s="498">
        <f>IF('[3]BASE'!DR57="","",'[3]BASE'!DR57)</f>
      </c>
      <c r="N56" s="498">
        <f>IF('[3]BASE'!DS57="","",'[3]BASE'!DS57)</f>
      </c>
      <c r="O56" s="498">
        <f>IF('[3]BASE'!DT57="","",'[3]BASE'!DT57)</f>
      </c>
      <c r="P56" s="498">
        <f>IF('[3]BASE'!DU57="","",'[3]BASE'!DU57)</f>
      </c>
      <c r="Q56" s="498">
        <f>IF('[3]BASE'!DV57="","",'[3]BASE'!DV57)</f>
      </c>
      <c r="R56" s="498">
        <f>IF('[3]BASE'!DW57="","",'[3]BASE'!DW57)</f>
      </c>
      <c r="S56" s="498">
        <f>IF('[3]BASE'!DX57="","",'[3]BASE'!DX57)</f>
      </c>
      <c r="T56" s="498">
        <f>IF('[3]BASE'!DY57="","",'[3]BASE'!DY57)</f>
      </c>
      <c r="U56" s="499"/>
      <c r="V56" s="494"/>
    </row>
    <row r="57" spans="2:22" s="488" customFormat="1" ht="19.5" customHeight="1">
      <c r="B57" s="489"/>
      <c r="C57" s="500">
        <f>IF('[3]BASE'!C58="","",'[3]BASE'!C58)</f>
        <v>42</v>
      </c>
      <c r="D57" s="500">
        <f>IF('[3]BASE'!D58="","",'[3]BASE'!D58)</f>
        <v>1417</v>
      </c>
      <c r="E57" s="500" t="str">
        <f>IF('[3]BASE'!E58="","",'[3]BASE'!E58)</f>
        <v>MONTE - CHASCOMUS</v>
      </c>
      <c r="F57" s="500">
        <f>IF('[3]BASE'!F58="","",'[3]BASE'!F58)</f>
        <v>132</v>
      </c>
      <c r="G57" s="501">
        <f>IF('[3]BASE'!G58="","",'[3]BASE'!G58)</f>
        <v>114</v>
      </c>
      <c r="H57" s="497" t="str">
        <f>'[3]BASE'!H58</f>
        <v>C</v>
      </c>
      <c r="I57" s="498">
        <f>IF('[3]BASE'!DN58="","",'[3]BASE'!DN58)</f>
      </c>
      <c r="J57" s="498">
        <f>IF('[3]BASE'!DO58="","",'[3]BASE'!DO58)</f>
        <v>1</v>
      </c>
      <c r="K57" s="498">
        <f>IF('[3]BASE'!DP58="","",'[3]BASE'!DP58)</f>
      </c>
      <c r="L57" s="498">
        <f>IF('[3]BASE'!DQ58="","",'[3]BASE'!DQ58)</f>
      </c>
      <c r="M57" s="498">
        <f>IF('[3]BASE'!DR58="","",'[3]BASE'!DR58)</f>
      </c>
      <c r="N57" s="498">
        <f>IF('[3]BASE'!DS58="","",'[3]BASE'!DS58)</f>
      </c>
      <c r="O57" s="498">
        <f>IF('[3]BASE'!DT58="","",'[3]BASE'!DT58)</f>
      </c>
      <c r="P57" s="498">
        <f>IF('[3]BASE'!DU58="","",'[3]BASE'!DU58)</f>
      </c>
      <c r="Q57" s="498">
        <f>IF('[3]BASE'!DV58="","",'[3]BASE'!DV58)</f>
      </c>
      <c r="R57" s="498">
        <f>IF('[3]BASE'!DW58="","",'[3]BASE'!DW58)</f>
        <v>1</v>
      </c>
      <c r="S57" s="498">
        <f>IF('[3]BASE'!DX58="","",'[3]BASE'!DX58)</f>
      </c>
      <c r="T57" s="498">
        <f>IF('[3]BASE'!DY58="","",'[3]BASE'!DY58)</f>
      </c>
      <c r="U57" s="499"/>
      <c r="V57" s="494"/>
    </row>
    <row r="58" spans="2:22" s="488" customFormat="1" ht="19.5" customHeight="1">
      <c r="B58" s="489"/>
      <c r="C58" s="502">
        <f>IF('[3]BASE'!C59="","",'[3]BASE'!C59)</f>
        <v>43</v>
      </c>
      <c r="D58" s="502">
        <f>IF('[3]BASE'!D59="","",'[3]BASE'!D59)</f>
        <v>1545</v>
      </c>
      <c r="E58" s="502" t="str">
        <f>IF('[3]BASE'!E59="","",'[3]BASE'!E59)</f>
        <v>NORTE II - PETROQ. BAHIA BLANCA</v>
      </c>
      <c r="F58" s="502">
        <f>IF('[3]BASE'!F59="","",'[3]BASE'!F59)</f>
        <v>132</v>
      </c>
      <c r="G58" s="503">
        <f>IF('[3]BASE'!G59="","",'[3]BASE'!G59)</f>
        <v>30</v>
      </c>
      <c r="H58" s="497" t="str">
        <f>'[3]BASE'!H59</f>
        <v>C</v>
      </c>
      <c r="I58" s="498">
        <f>IF('[3]BASE'!DN59="","",'[3]BASE'!DN59)</f>
      </c>
      <c r="J58" s="498">
        <f>IF('[3]BASE'!DO59="","",'[3]BASE'!DO59)</f>
        <v>1</v>
      </c>
      <c r="K58" s="498">
        <f>IF('[3]BASE'!DP59="","",'[3]BASE'!DP59)</f>
      </c>
      <c r="L58" s="498">
        <f>IF('[3]BASE'!DQ59="","",'[3]BASE'!DQ59)</f>
      </c>
      <c r="M58" s="498">
        <f>IF('[3]BASE'!DR59="","",'[3]BASE'!DR59)</f>
      </c>
      <c r="N58" s="498">
        <f>IF('[3]BASE'!DS59="","",'[3]BASE'!DS59)</f>
      </c>
      <c r="O58" s="498">
        <f>IF('[3]BASE'!DT59="","",'[3]BASE'!DT59)</f>
        <v>1</v>
      </c>
      <c r="P58" s="498">
        <f>IF('[3]BASE'!DU59="","",'[3]BASE'!DU59)</f>
      </c>
      <c r="Q58" s="498">
        <f>IF('[3]BASE'!DV59="","",'[3]BASE'!DV59)</f>
      </c>
      <c r="R58" s="498">
        <f>IF('[3]BASE'!DW59="","",'[3]BASE'!DW59)</f>
      </c>
      <c r="S58" s="498">
        <f>IF('[3]BASE'!DX59="","",'[3]BASE'!DX59)</f>
      </c>
      <c r="T58" s="498">
        <f>IF('[3]BASE'!DY59="","",'[3]BASE'!DY59)</f>
      </c>
      <c r="U58" s="499"/>
      <c r="V58" s="494"/>
    </row>
    <row r="59" spans="2:22" s="488" customFormat="1" ht="19.5" customHeight="1">
      <c r="B59" s="489"/>
      <c r="C59" s="500">
        <f>IF('[3]BASE'!C60="","",'[3]BASE'!C60)</f>
        <v>44</v>
      </c>
      <c r="D59" s="500">
        <f>IF('[3]BASE'!D60="","",'[3]BASE'!D60)</f>
        <v>2648</v>
      </c>
      <c r="E59" s="500" t="str">
        <f>IF('[3]BASE'!E60="","",'[3]BASE'!E60)</f>
        <v>NUEVA CAMPANA - SIDERCA 1</v>
      </c>
      <c r="F59" s="500">
        <f>IF('[3]BASE'!F60="","",'[3]BASE'!F60)</f>
        <v>132</v>
      </c>
      <c r="G59" s="501">
        <f>IF('[3]BASE'!G60="","",'[3]BASE'!G60)</f>
        <v>3.2</v>
      </c>
      <c r="H59" s="497" t="str">
        <f>'[3]BASE'!H60</f>
        <v>C</v>
      </c>
      <c r="I59" s="498">
        <f>IF('[3]BASE'!DN60="","",'[3]BASE'!DN60)</f>
      </c>
      <c r="J59" s="498">
        <f>IF('[3]BASE'!DO60="","",'[3]BASE'!DO60)</f>
      </c>
      <c r="K59" s="498">
        <f>IF('[3]BASE'!DP60="","",'[3]BASE'!DP60)</f>
      </c>
      <c r="L59" s="498">
        <f>IF('[3]BASE'!DQ60="","",'[3]BASE'!DQ60)</f>
      </c>
      <c r="M59" s="498">
        <f>IF('[3]BASE'!DR60="","",'[3]BASE'!DR60)</f>
      </c>
      <c r="N59" s="498">
        <f>IF('[3]BASE'!DS60="","",'[3]BASE'!DS60)</f>
      </c>
      <c r="O59" s="498">
        <f>IF('[3]BASE'!DT60="","",'[3]BASE'!DT60)</f>
      </c>
      <c r="P59" s="498">
        <f>IF('[3]BASE'!DU60="","",'[3]BASE'!DU60)</f>
      </c>
      <c r="Q59" s="498">
        <f>IF('[3]BASE'!DV60="","",'[3]BASE'!DV60)</f>
      </c>
      <c r="R59" s="498">
        <f>IF('[3]BASE'!DW60="","",'[3]BASE'!DW60)</f>
      </c>
      <c r="S59" s="498">
        <f>IF('[3]BASE'!DX60="","",'[3]BASE'!DX60)</f>
      </c>
      <c r="T59" s="498">
        <f>IF('[3]BASE'!DY60="","",'[3]BASE'!DY60)</f>
      </c>
      <c r="U59" s="499"/>
      <c r="V59" s="494"/>
    </row>
    <row r="60" spans="2:22" s="488" customFormat="1" ht="19.5" customHeight="1">
      <c r="B60" s="489"/>
      <c r="C60" s="502">
        <f>IF('[3]BASE'!C61="","",'[3]BASE'!C61)</f>
        <v>45</v>
      </c>
      <c r="D60" s="502" t="str">
        <f>IF('[3]BASE'!D61="","",'[3]BASE'!D61)</f>
        <v>CE-000</v>
      </c>
      <c r="E60" s="502" t="str">
        <f>IF('[3]BASE'!E61="","",'[3]BASE'!E61)</f>
        <v>NUEVA CAMPANA - ZARATE</v>
      </c>
      <c r="F60" s="502">
        <f>IF('[3]BASE'!F61="","",'[3]BASE'!F61)</f>
        <v>132</v>
      </c>
      <c r="G60" s="503">
        <f>IF('[3]BASE'!G61="","",'[3]BASE'!G61)</f>
        <v>10.6</v>
      </c>
      <c r="H60" s="497" t="str">
        <f>'[3]BASE'!H61</f>
        <v>C</v>
      </c>
      <c r="I60" s="498" t="str">
        <f>IF('[3]BASE'!DN61="","",'[3]BASE'!DN61)</f>
        <v>XXXX</v>
      </c>
      <c r="J60" s="498" t="str">
        <f>IF('[3]BASE'!DO61="","",'[3]BASE'!DO61)</f>
        <v>XXXX</v>
      </c>
      <c r="K60" s="498" t="str">
        <f>IF('[3]BASE'!DP61="","",'[3]BASE'!DP61)</f>
        <v>XXXX</v>
      </c>
      <c r="L60" s="498" t="str">
        <f>IF('[3]BASE'!DQ61="","",'[3]BASE'!DQ61)</f>
        <v>XXXX</v>
      </c>
      <c r="M60" s="498" t="str">
        <f>IF('[3]BASE'!DR61="","",'[3]BASE'!DR61)</f>
        <v>XXXX</v>
      </c>
      <c r="N60" s="498" t="str">
        <f>IF('[3]BASE'!DS61="","",'[3]BASE'!DS61)</f>
        <v>XXXX</v>
      </c>
      <c r="O60" s="498" t="str">
        <f>IF('[3]BASE'!DT61="","",'[3]BASE'!DT61)</f>
        <v>XXXX</v>
      </c>
      <c r="P60" s="498" t="str">
        <f>IF('[3]BASE'!DU61="","",'[3]BASE'!DU61)</f>
        <v>XXXX</v>
      </c>
      <c r="Q60" s="498" t="str">
        <f>IF('[3]BASE'!DV61="","",'[3]BASE'!DV61)</f>
        <v>XXXX</v>
      </c>
      <c r="R60" s="498" t="str">
        <f>IF('[3]BASE'!DW61="","",'[3]BASE'!DW61)</f>
        <v>XXXX</v>
      </c>
      <c r="S60" s="498" t="str">
        <f>IF('[3]BASE'!DX61="","",'[3]BASE'!DX61)</f>
        <v>XXXX</v>
      </c>
      <c r="T60" s="498" t="str">
        <f>IF('[3]BASE'!DY61="","",'[3]BASE'!DY61)</f>
        <v>XXXX</v>
      </c>
      <c r="U60" s="499"/>
      <c r="V60" s="494"/>
    </row>
    <row r="61" spans="2:22" s="488" customFormat="1" ht="19.5" customHeight="1">
      <c r="B61" s="489"/>
      <c r="C61" s="500">
        <f>IF('[3]BASE'!C62="","",'[3]BASE'!C62)</f>
        <v>46</v>
      </c>
      <c r="D61" s="500">
        <f>IF('[3]BASE'!D62="","",'[3]BASE'!D62)</f>
        <v>1433</v>
      </c>
      <c r="E61" s="500" t="str">
        <f>IF('[3]BASE'!E62="","",'[3]BASE'!E62)</f>
        <v>NUEVA CAMPANA - SIDERCA "0"</v>
      </c>
      <c r="F61" s="500">
        <f>IF('[3]BASE'!F62="","",'[3]BASE'!F62)</f>
        <v>132</v>
      </c>
      <c r="G61" s="501">
        <f>IF('[3]BASE'!G62="","",'[3]BASE'!G62)</f>
        <v>2.2</v>
      </c>
      <c r="H61" s="497" t="str">
        <f>'[3]BASE'!H62</f>
        <v>C</v>
      </c>
      <c r="I61" s="498">
        <f>IF('[3]BASE'!DN62="","",'[3]BASE'!DN62)</f>
      </c>
      <c r="J61" s="498">
        <f>IF('[3]BASE'!DO62="","",'[3]BASE'!DO62)</f>
      </c>
      <c r="K61" s="498">
        <f>IF('[3]BASE'!DP62="","",'[3]BASE'!DP62)</f>
      </c>
      <c r="L61" s="498">
        <f>IF('[3]BASE'!DQ62="","",'[3]BASE'!DQ62)</f>
      </c>
      <c r="M61" s="498">
        <f>IF('[3]BASE'!DR62="","",'[3]BASE'!DR62)</f>
      </c>
      <c r="N61" s="498">
        <f>IF('[3]BASE'!DS62="","",'[3]BASE'!DS62)</f>
      </c>
      <c r="O61" s="498">
        <f>IF('[3]BASE'!DT62="","",'[3]BASE'!DT62)</f>
      </c>
      <c r="P61" s="498">
        <f>IF('[3]BASE'!DU62="","",'[3]BASE'!DU62)</f>
      </c>
      <c r="Q61" s="498">
        <f>IF('[3]BASE'!DV62="","",'[3]BASE'!DV62)</f>
      </c>
      <c r="R61" s="498">
        <f>IF('[3]BASE'!DW62="","",'[3]BASE'!DW62)</f>
      </c>
      <c r="S61" s="498">
        <f>IF('[3]BASE'!DX62="","",'[3]BASE'!DX62)</f>
      </c>
      <c r="T61" s="498">
        <f>IF('[3]BASE'!DY62="","",'[3]BASE'!DY62)</f>
      </c>
      <c r="U61" s="499"/>
      <c r="V61" s="494"/>
    </row>
    <row r="62" spans="2:22" s="488" customFormat="1" ht="19.5" customHeight="1">
      <c r="B62" s="489"/>
      <c r="C62" s="502">
        <f>IF('[3]BASE'!C63="","",'[3]BASE'!C63)</f>
        <v>47</v>
      </c>
      <c r="D62" s="502">
        <f>IF('[3]BASE'!D63="","",'[3]BASE'!D63)</f>
        <v>1450</v>
      </c>
      <c r="E62" s="502" t="str">
        <f>IF('[3]BASE'!E63="","",'[3]BASE'!E63)</f>
        <v>OLAVARRIA - AZUL</v>
      </c>
      <c r="F62" s="502">
        <f>IF('[3]BASE'!F63="","",'[3]BASE'!F63)</f>
        <v>132</v>
      </c>
      <c r="G62" s="503">
        <f>IF('[3]BASE'!G63="","",'[3]BASE'!G63)</f>
        <v>51.4</v>
      </c>
      <c r="H62" s="497" t="str">
        <f>'[3]BASE'!H63</f>
        <v>C</v>
      </c>
      <c r="I62" s="498">
        <f>IF('[3]BASE'!DN63="","",'[3]BASE'!DN63)</f>
      </c>
      <c r="J62" s="498">
        <f>IF('[3]BASE'!DO63="","",'[3]BASE'!DO63)</f>
      </c>
      <c r="K62" s="498">
        <f>IF('[3]BASE'!DP63="","",'[3]BASE'!DP63)</f>
      </c>
      <c r="L62" s="498">
        <f>IF('[3]BASE'!DQ63="","",'[3]BASE'!DQ63)</f>
      </c>
      <c r="M62" s="498">
        <f>IF('[3]BASE'!DR63="","",'[3]BASE'!DR63)</f>
      </c>
      <c r="N62" s="498">
        <f>IF('[3]BASE'!DS63="","",'[3]BASE'!DS63)</f>
      </c>
      <c r="O62" s="498">
        <f>IF('[3]BASE'!DT63="","",'[3]BASE'!DT63)</f>
      </c>
      <c r="P62" s="498">
        <f>IF('[3]BASE'!DU63="","",'[3]BASE'!DU63)</f>
        <v>1</v>
      </c>
      <c r="Q62" s="498">
        <f>IF('[3]BASE'!DV63="","",'[3]BASE'!DV63)</f>
      </c>
      <c r="R62" s="498">
        <f>IF('[3]BASE'!DW63="","",'[3]BASE'!DW63)</f>
      </c>
      <c r="S62" s="498">
        <f>IF('[3]BASE'!DX63="","",'[3]BASE'!DX63)</f>
      </c>
      <c r="T62" s="498">
        <f>IF('[3]BASE'!DY63="","",'[3]BASE'!DY63)</f>
      </c>
      <c r="U62" s="499"/>
      <c r="V62" s="494"/>
    </row>
    <row r="63" spans="2:22" s="488" customFormat="1" ht="19.5" customHeight="1">
      <c r="B63" s="489"/>
      <c r="C63" s="500">
        <f>IF('[3]BASE'!C64="","",'[3]BASE'!C64)</f>
        <v>48</v>
      </c>
      <c r="D63" s="500" t="str">
        <f>IF('[3]BASE'!D64="","",'[3]BASE'!D64)</f>
        <v>CE-000</v>
      </c>
      <c r="E63" s="500" t="str">
        <f>IF('[3]BASE'!E64="","",'[3]BASE'!E64)</f>
        <v>OLAVARRIA - GONZALEZ CHAVEZ</v>
      </c>
      <c r="F63" s="500">
        <f>IF('[3]BASE'!F64="","",'[3]BASE'!F64)</f>
        <v>132</v>
      </c>
      <c r="G63" s="501">
        <f>IF('[3]BASE'!G64="","",'[3]BASE'!G64)</f>
        <v>152</v>
      </c>
      <c r="H63" s="497" t="str">
        <f>'[3]BASE'!H64</f>
        <v>C</v>
      </c>
      <c r="I63" s="498" t="str">
        <f>IF('[3]BASE'!DN64="","",'[3]BASE'!DN64)</f>
        <v>XXXX</v>
      </c>
      <c r="J63" s="498" t="str">
        <f>IF('[3]BASE'!DO64="","",'[3]BASE'!DO64)</f>
        <v>XXXX</v>
      </c>
      <c r="K63" s="498" t="str">
        <f>IF('[3]BASE'!DP64="","",'[3]BASE'!DP64)</f>
        <v>XXXX</v>
      </c>
      <c r="L63" s="498" t="str">
        <f>IF('[3]BASE'!DQ64="","",'[3]BASE'!DQ64)</f>
        <v>XXXX</v>
      </c>
      <c r="M63" s="498" t="str">
        <f>IF('[3]BASE'!DR64="","",'[3]BASE'!DR64)</f>
        <v>XXXX</v>
      </c>
      <c r="N63" s="498" t="str">
        <f>IF('[3]BASE'!DS64="","",'[3]BASE'!DS64)</f>
        <v>XXXX</v>
      </c>
      <c r="O63" s="498" t="str">
        <f>IF('[3]BASE'!DT64="","",'[3]BASE'!DT64)</f>
        <v>XXXX</v>
      </c>
      <c r="P63" s="498" t="str">
        <f>IF('[3]BASE'!DU64="","",'[3]BASE'!DU64)</f>
        <v>XXXX</v>
      </c>
      <c r="Q63" s="498" t="str">
        <f>IF('[3]BASE'!DV64="","",'[3]BASE'!DV64)</f>
        <v>XXXX</v>
      </c>
      <c r="R63" s="498" t="str">
        <f>IF('[3]BASE'!DW64="","",'[3]BASE'!DW64)</f>
        <v>XXXX</v>
      </c>
      <c r="S63" s="498" t="str">
        <f>IF('[3]BASE'!DX64="","",'[3]BASE'!DX64)</f>
        <v>XXXX</v>
      </c>
      <c r="T63" s="498" t="str">
        <f>IF('[3]BASE'!DY64="","",'[3]BASE'!DY64)</f>
        <v>XXXX</v>
      </c>
      <c r="U63" s="499"/>
      <c r="V63" s="494"/>
    </row>
    <row r="64" spans="2:22" s="488" customFormat="1" ht="19.5" customHeight="1">
      <c r="B64" s="489"/>
      <c r="C64" s="502">
        <f>IF('[3]BASE'!C65="","",'[3]BASE'!C65)</f>
        <v>49</v>
      </c>
      <c r="D64" s="502">
        <f>IF('[3]BASE'!D65="","",'[3]BASE'!D65)</f>
        <v>1446</v>
      </c>
      <c r="E64" s="502" t="str">
        <f>IF('[3]BASE'!E65="","",'[3]BASE'!E65)</f>
        <v>OLAVARRIA - HENDERSON</v>
      </c>
      <c r="F64" s="502">
        <f>IF('[3]BASE'!F65="","",'[3]BASE'!F65)</f>
        <v>132</v>
      </c>
      <c r="G64" s="503">
        <f>IF('[3]BASE'!G65="","",'[3]BASE'!G65)</f>
        <v>120.6</v>
      </c>
      <c r="H64" s="497" t="str">
        <f>'[3]BASE'!H65</f>
        <v>C</v>
      </c>
      <c r="I64" s="498">
        <f>IF('[3]BASE'!DN65="","",'[3]BASE'!DN65)</f>
        <v>1</v>
      </c>
      <c r="J64" s="498">
        <f>IF('[3]BASE'!DO65="","",'[3]BASE'!DO65)</f>
      </c>
      <c r="K64" s="498">
        <f>IF('[3]BASE'!DP65="","",'[3]BASE'!DP65)</f>
      </c>
      <c r="L64" s="498">
        <f>IF('[3]BASE'!DQ65="","",'[3]BASE'!DQ65)</f>
      </c>
      <c r="M64" s="498">
        <f>IF('[3]BASE'!DR65="","",'[3]BASE'!DR65)</f>
        <v>1</v>
      </c>
      <c r="N64" s="498">
        <f>IF('[3]BASE'!DS65="","",'[3]BASE'!DS65)</f>
        <v>1</v>
      </c>
      <c r="O64" s="498">
        <f>IF('[3]BASE'!DT65="","",'[3]BASE'!DT65)</f>
      </c>
      <c r="P64" s="498">
        <f>IF('[3]BASE'!DU65="","",'[3]BASE'!DU65)</f>
        <v>1</v>
      </c>
      <c r="Q64" s="498">
        <f>IF('[3]BASE'!DV65="","",'[3]BASE'!DV65)</f>
      </c>
      <c r="R64" s="498">
        <f>IF('[3]BASE'!DW65="","",'[3]BASE'!DW65)</f>
      </c>
      <c r="S64" s="498">
        <f>IF('[3]BASE'!DX65="","",'[3]BASE'!DX65)</f>
      </c>
      <c r="T64" s="498">
        <f>IF('[3]BASE'!DY65="","",'[3]BASE'!DY65)</f>
      </c>
      <c r="U64" s="499"/>
      <c r="V64" s="494"/>
    </row>
    <row r="65" spans="2:22" s="488" customFormat="1" ht="19.5" customHeight="1">
      <c r="B65" s="489"/>
      <c r="C65" s="500">
        <f>IF('[3]BASE'!C66="","",'[3]BASE'!C66)</f>
        <v>50</v>
      </c>
      <c r="D65" s="500" t="str">
        <f>IF('[3]BASE'!D66="","",'[3]BASE'!D66)</f>
        <v>CE-000</v>
      </c>
      <c r="E65" s="500" t="str">
        <f>IF('[3]BASE'!E66="","",'[3]BASE'!E66)</f>
        <v>OLAVARRIA - LAPRIDA</v>
      </c>
      <c r="F65" s="500">
        <f>IF('[3]BASE'!F66="","",'[3]BASE'!F66)</f>
        <v>132</v>
      </c>
      <c r="G65" s="501">
        <f>IF('[3]BASE'!G66="","",'[3]BASE'!G66)</f>
        <v>99.7</v>
      </c>
      <c r="H65" s="497" t="str">
        <f>'[3]BASE'!H66</f>
        <v>C</v>
      </c>
      <c r="I65" s="498">
        <f>IF('[3]BASE'!DN66="","",'[3]BASE'!DN66)</f>
      </c>
      <c r="J65" s="498">
        <f>IF('[3]BASE'!DO66="","",'[3]BASE'!DO66)</f>
      </c>
      <c r="K65" s="498">
        <f>IF('[3]BASE'!DP66="","",'[3]BASE'!DP66)</f>
      </c>
      <c r="L65" s="498">
        <f>IF('[3]BASE'!DQ66="","",'[3]BASE'!DQ66)</f>
      </c>
      <c r="M65" s="498">
        <f>IF('[3]BASE'!DR66="","",'[3]BASE'!DR66)</f>
      </c>
      <c r="N65" s="498">
        <f>IF('[3]BASE'!DS66="","",'[3]BASE'!DS66)</f>
      </c>
      <c r="O65" s="498">
        <f>IF('[3]BASE'!DT66="","",'[3]BASE'!DT66)</f>
      </c>
      <c r="P65" s="498">
        <f>IF('[3]BASE'!DU66="","",'[3]BASE'!DU66)</f>
      </c>
      <c r="Q65" s="498">
        <f>IF('[3]BASE'!DV66="","",'[3]BASE'!DV66)</f>
      </c>
      <c r="R65" s="498">
        <f>IF('[3]BASE'!DW66="","",'[3]BASE'!DW66)</f>
      </c>
      <c r="S65" s="498">
        <f>IF('[3]BASE'!DX66="","",'[3]BASE'!DX66)</f>
      </c>
      <c r="T65" s="498">
        <f>IF('[3]BASE'!DY66="","",'[3]BASE'!DY66)</f>
      </c>
      <c r="U65" s="499"/>
      <c r="V65" s="494"/>
    </row>
    <row r="66" spans="2:22" s="488" customFormat="1" ht="19.5" customHeight="1">
      <c r="B66" s="489"/>
      <c r="C66" s="502">
        <f>IF('[3]BASE'!C67="","",'[3]BASE'!C67)</f>
        <v>51</v>
      </c>
      <c r="D66" s="502">
        <f>IF('[3]BASE'!D67="","",'[3]BASE'!D67)</f>
        <v>1449</v>
      </c>
      <c r="E66" s="502" t="str">
        <f>IF('[3]BASE'!E67="","",'[3]BASE'!E67)</f>
        <v>OLAVARRIA - TANDIL</v>
      </c>
      <c r="F66" s="502">
        <f>IF('[3]BASE'!F67="","",'[3]BASE'!F67)</f>
        <v>132</v>
      </c>
      <c r="G66" s="503">
        <f>IF('[3]BASE'!G67="","",'[3]BASE'!G67)</f>
        <v>133.2</v>
      </c>
      <c r="H66" s="497" t="str">
        <f>'[3]BASE'!H67</f>
        <v>A</v>
      </c>
      <c r="I66" s="498">
        <f>IF('[3]BASE'!DN67="","",'[3]BASE'!DN67)</f>
      </c>
      <c r="J66" s="498">
        <f>IF('[3]BASE'!DO67="","",'[3]BASE'!DO67)</f>
      </c>
      <c r="K66" s="498">
        <f>IF('[3]BASE'!DP67="","",'[3]BASE'!DP67)</f>
        <v>1</v>
      </c>
      <c r="L66" s="498">
        <f>IF('[3]BASE'!DQ67="","",'[3]BASE'!DQ67)</f>
      </c>
      <c r="M66" s="498">
        <f>IF('[3]BASE'!DR67="","",'[3]BASE'!DR67)</f>
      </c>
      <c r="N66" s="498">
        <f>IF('[3]BASE'!DS67="","",'[3]BASE'!DS67)</f>
      </c>
      <c r="O66" s="498">
        <f>IF('[3]BASE'!DT67="","",'[3]BASE'!DT67)</f>
      </c>
      <c r="P66" s="498">
        <f>IF('[3]BASE'!DU67="","",'[3]BASE'!DU67)</f>
        <v>1</v>
      </c>
      <c r="Q66" s="498">
        <f>IF('[3]BASE'!DV67="","",'[3]BASE'!DV67)</f>
      </c>
      <c r="R66" s="498">
        <f>IF('[3]BASE'!DW67="","",'[3]BASE'!DW67)</f>
      </c>
      <c r="S66" s="498">
        <f>IF('[3]BASE'!DX67="","",'[3]BASE'!DX67)</f>
      </c>
      <c r="T66" s="498">
        <f>IF('[3]BASE'!DY67="","",'[3]BASE'!DY67)</f>
      </c>
      <c r="U66" s="499"/>
      <c r="V66" s="494"/>
    </row>
    <row r="67" spans="2:22" s="488" customFormat="1" ht="19.5" customHeight="1">
      <c r="B67" s="489"/>
      <c r="C67" s="500">
        <f>IF('[3]BASE'!C68="","",'[3]BASE'!C68)</f>
        <v>52</v>
      </c>
      <c r="D67" s="500">
        <f>IF('[3]BASE'!D68="","",'[3]BASE'!D68)</f>
        <v>1451</v>
      </c>
      <c r="E67" s="500" t="str">
        <f>IF('[3]BASE'!E68="","",'[3]BASE'!E68)</f>
        <v>OLAVARRIA VIEJA - OLAVARRIA</v>
      </c>
      <c r="F67" s="500">
        <f>IF('[3]BASE'!F68="","",'[3]BASE'!F68)</f>
        <v>132</v>
      </c>
      <c r="G67" s="501">
        <f>IF('[3]BASE'!G68="","",'[3]BASE'!G68)</f>
        <v>31.2</v>
      </c>
      <c r="H67" s="497" t="str">
        <f>'[3]BASE'!H68</f>
        <v>C</v>
      </c>
      <c r="I67" s="498">
        <f>IF('[3]BASE'!DN68="","",'[3]BASE'!DN68)</f>
      </c>
      <c r="J67" s="498">
        <f>IF('[3]BASE'!DO68="","",'[3]BASE'!DO68)</f>
      </c>
      <c r="K67" s="498">
        <f>IF('[3]BASE'!DP68="","",'[3]BASE'!DP68)</f>
      </c>
      <c r="L67" s="498">
        <f>IF('[3]BASE'!DQ68="","",'[3]BASE'!DQ68)</f>
      </c>
      <c r="M67" s="498">
        <f>IF('[3]BASE'!DR68="","",'[3]BASE'!DR68)</f>
      </c>
      <c r="N67" s="498">
        <f>IF('[3]BASE'!DS68="","",'[3]BASE'!DS68)</f>
      </c>
      <c r="O67" s="498">
        <f>IF('[3]BASE'!DT68="","",'[3]BASE'!DT68)</f>
      </c>
      <c r="P67" s="498">
        <f>IF('[3]BASE'!DU68="","",'[3]BASE'!DU68)</f>
      </c>
      <c r="Q67" s="498">
        <f>IF('[3]BASE'!DV68="","",'[3]BASE'!DV68)</f>
      </c>
      <c r="R67" s="498">
        <f>IF('[3]BASE'!DW68="","",'[3]BASE'!DW68)</f>
      </c>
      <c r="S67" s="498">
        <f>IF('[3]BASE'!DX68="","",'[3]BASE'!DX68)</f>
        <v>1</v>
      </c>
      <c r="T67" s="498">
        <f>IF('[3]BASE'!DY68="","",'[3]BASE'!DY68)</f>
      </c>
      <c r="U67" s="499"/>
      <c r="V67" s="494"/>
    </row>
    <row r="68" spans="2:22" s="488" customFormat="1" ht="19.5" customHeight="1">
      <c r="B68" s="489"/>
      <c r="C68" s="502">
        <f>IF('[3]BASE'!C69="","",'[3]BASE'!C69)</f>
        <v>53</v>
      </c>
      <c r="D68" s="502">
        <f>IF('[3]BASE'!D69="","",'[3]BASE'!D69)</f>
        <v>1533</v>
      </c>
      <c r="E68" s="502" t="str">
        <f>IF('[3]BASE'!E69="","",'[3]BASE'!E69)</f>
        <v>P. LURO - C. PATAGONES</v>
      </c>
      <c r="F68" s="502">
        <f>IF('[3]BASE'!F69="","",'[3]BASE'!F69)</f>
        <v>132</v>
      </c>
      <c r="G68" s="503">
        <f>IF('[3]BASE'!G69="","",'[3]BASE'!G69)</f>
        <v>151</v>
      </c>
      <c r="H68" s="497" t="str">
        <f>'[3]BASE'!H69</f>
        <v>C</v>
      </c>
      <c r="I68" s="498">
        <f>IF('[3]BASE'!DN69="","",'[3]BASE'!DN69)</f>
      </c>
      <c r="J68" s="498">
        <f>IF('[3]BASE'!DO69="","",'[3]BASE'!DO69)</f>
      </c>
      <c r="K68" s="498">
        <f>IF('[3]BASE'!DP69="","",'[3]BASE'!DP69)</f>
      </c>
      <c r="L68" s="498">
        <f>IF('[3]BASE'!DQ69="","",'[3]BASE'!DQ69)</f>
      </c>
      <c r="M68" s="498">
        <f>IF('[3]BASE'!DR69="","",'[3]BASE'!DR69)</f>
      </c>
      <c r="N68" s="498">
        <f>IF('[3]BASE'!DS69="","",'[3]BASE'!DS69)</f>
      </c>
      <c r="O68" s="498">
        <f>IF('[3]BASE'!DT69="","",'[3]BASE'!DT69)</f>
      </c>
      <c r="P68" s="498">
        <f>IF('[3]BASE'!DU69="","",'[3]BASE'!DU69)</f>
      </c>
      <c r="Q68" s="498">
        <f>IF('[3]BASE'!DV69="","",'[3]BASE'!DV69)</f>
      </c>
      <c r="R68" s="498">
        <f>IF('[3]BASE'!DW69="","",'[3]BASE'!DW69)</f>
      </c>
      <c r="S68" s="498">
        <f>IF('[3]BASE'!DX69="","",'[3]BASE'!DX69)</f>
      </c>
      <c r="T68" s="498">
        <f>IF('[3]BASE'!DY69="","",'[3]BASE'!DY69)</f>
      </c>
      <c r="U68" s="499"/>
      <c r="V68" s="494"/>
    </row>
    <row r="69" spans="2:22" s="488" customFormat="1" ht="19.5" customHeight="1">
      <c r="B69" s="489"/>
      <c r="C69" s="500">
        <f>IF('[3]BASE'!C70="","",'[3]BASE'!C70)</f>
        <v>54</v>
      </c>
      <c r="D69" s="500">
        <f>IF('[3]BASE'!D70="","",'[3]BASE'!D70)</f>
        <v>2740</v>
      </c>
      <c r="E69" s="500" t="str">
        <f>IF('[3]BASE'!E70="","",'[3]BASE'!E70)</f>
        <v>PERGAMINO - RAMALLO</v>
      </c>
      <c r="F69" s="500">
        <f>IF('[3]BASE'!F70="","",'[3]BASE'!F70)</f>
        <v>132</v>
      </c>
      <c r="G69" s="501">
        <f>IF('[3]BASE'!G70="","",'[3]BASE'!G70)</f>
        <v>66.8</v>
      </c>
      <c r="H69" s="497" t="str">
        <f>'[3]BASE'!H70</f>
        <v>C</v>
      </c>
      <c r="I69" s="498">
        <f>IF('[3]BASE'!DN70="","",'[3]BASE'!DN70)</f>
      </c>
      <c r="J69" s="498">
        <f>IF('[3]BASE'!DO70="","",'[3]BASE'!DO70)</f>
      </c>
      <c r="K69" s="498">
        <f>IF('[3]BASE'!DP70="","",'[3]BASE'!DP70)</f>
      </c>
      <c r="L69" s="498">
        <f>IF('[3]BASE'!DQ70="","",'[3]BASE'!DQ70)</f>
      </c>
      <c r="M69" s="498">
        <f>IF('[3]BASE'!DR70="","",'[3]BASE'!DR70)</f>
      </c>
      <c r="N69" s="498">
        <f>IF('[3]BASE'!DS70="","",'[3]BASE'!DS70)</f>
        <v>1</v>
      </c>
      <c r="O69" s="498">
        <f>IF('[3]BASE'!DT70="","",'[3]BASE'!DT70)</f>
      </c>
      <c r="P69" s="498">
        <f>IF('[3]BASE'!DU70="","",'[3]BASE'!DU70)</f>
        <v>1</v>
      </c>
      <c r="Q69" s="498">
        <f>IF('[3]BASE'!DV70="","",'[3]BASE'!DV70)</f>
      </c>
      <c r="R69" s="498">
        <f>IF('[3]BASE'!DW70="","",'[3]BASE'!DW70)</f>
      </c>
      <c r="S69" s="498">
        <f>IF('[3]BASE'!DX70="","",'[3]BASE'!DX70)</f>
      </c>
      <c r="T69" s="498">
        <f>IF('[3]BASE'!DY70="","",'[3]BASE'!DY70)</f>
      </c>
      <c r="U69" s="499"/>
      <c r="V69" s="494"/>
    </row>
    <row r="70" spans="2:22" s="488" customFormat="1" ht="19.5" customHeight="1">
      <c r="B70" s="489"/>
      <c r="C70" s="502">
        <f>IF('[3]BASE'!C71="","",'[3]BASE'!C71)</f>
        <v>55</v>
      </c>
      <c r="D70" s="502">
        <f>IF('[3]BASE'!D71="","",'[3]BASE'!D71)</f>
        <v>1420</v>
      </c>
      <c r="E70" s="502" t="str">
        <f>IF('[3]BASE'!E71="","",'[3]BASE'!E71)</f>
        <v>PERGAMINO - ROJAS</v>
      </c>
      <c r="F70" s="502">
        <f>IF('[3]BASE'!F71="","",'[3]BASE'!F71)</f>
        <v>132</v>
      </c>
      <c r="G70" s="503">
        <f>IF('[3]BASE'!G71="","",'[3]BASE'!G71)</f>
        <v>36</v>
      </c>
      <c r="H70" s="497" t="str">
        <f>'[3]BASE'!H71</f>
        <v>C</v>
      </c>
      <c r="I70" s="498">
        <f>IF('[3]BASE'!DN71="","",'[3]BASE'!DN71)</f>
      </c>
      <c r="J70" s="498">
        <f>IF('[3]BASE'!DO71="","",'[3]BASE'!DO71)</f>
        <v>1</v>
      </c>
      <c r="K70" s="498">
        <f>IF('[3]BASE'!DP71="","",'[3]BASE'!DP71)</f>
      </c>
      <c r="L70" s="498">
        <f>IF('[3]BASE'!DQ71="","",'[3]BASE'!DQ71)</f>
      </c>
      <c r="M70" s="498">
        <f>IF('[3]BASE'!DR71="","",'[3]BASE'!DR71)</f>
        <v>1</v>
      </c>
      <c r="N70" s="498">
        <f>IF('[3]BASE'!DS71="","",'[3]BASE'!DS71)</f>
        <v>1</v>
      </c>
      <c r="O70" s="498">
        <f>IF('[3]BASE'!DT71="","",'[3]BASE'!DT71)</f>
      </c>
      <c r="P70" s="498">
        <f>IF('[3]BASE'!DU71="","",'[3]BASE'!DU71)</f>
      </c>
      <c r="Q70" s="498">
        <f>IF('[3]BASE'!DV71="","",'[3]BASE'!DV71)</f>
      </c>
      <c r="R70" s="498">
        <f>IF('[3]BASE'!DW71="","",'[3]BASE'!DW71)</f>
      </c>
      <c r="S70" s="498">
        <f>IF('[3]BASE'!DX71="","",'[3]BASE'!DX71)</f>
        <v>1</v>
      </c>
      <c r="T70" s="498">
        <f>IF('[3]BASE'!DY71="","",'[3]BASE'!DY71)</f>
      </c>
      <c r="U70" s="499"/>
      <c r="V70" s="494"/>
    </row>
    <row r="71" spans="2:22" s="488" customFormat="1" ht="19.5" customHeight="1">
      <c r="B71" s="489"/>
      <c r="C71" s="500">
        <f>IF('[3]BASE'!C72="","",'[3]BASE'!C72)</f>
        <v>56</v>
      </c>
      <c r="D71" s="500">
        <f>IF('[3]BASE'!D72="","",'[3]BASE'!D72)</f>
        <v>1419</v>
      </c>
      <c r="E71" s="500" t="str">
        <f>IF('[3]BASE'!E72="","",'[3]BASE'!E72)</f>
        <v>PERGAMINO - SAN NICOLAS</v>
      </c>
      <c r="F71" s="500">
        <f>IF('[3]BASE'!F72="","",'[3]BASE'!F72)</f>
        <v>132</v>
      </c>
      <c r="G71" s="501">
        <f>IF('[3]BASE'!G72="","",'[3]BASE'!G72)</f>
        <v>70.8</v>
      </c>
      <c r="H71" s="497" t="str">
        <f>'[3]BASE'!H72</f>
        <v>C</v>
      </c>
      <c r="I71" s="498">
        <f>IF('[3]BASE'!DN72="","",'[3]BASE'!DN72)</f>
        <v>1</v>
      </c>
      <c r="J71" s="498">
        <f>IF('[3]BASE'!DO72="","",'[3]BASE'!DO72)</f>
      </c>
      <c r="K71" s="498">
        <f>IF('[3]BASE'!DP72="","",'[3]BASE'!DP72)</f>
      </c>
      <c r="L71" s="498">
        <f>IF('[3]BASE'!DQ72="","",'[3]BASE'!DQ72)</f>
      </c>
      <c r="M71" s="498">
        <f>IF('[3]BASE'!DR72="","",'[3]BASE'!DR72)</f>
      </c>
      <c r="N71" s="498">
        <f>IF('[3]BASE'!DS72="","",'[3]BASE'!DS72)</f>
      </c>
      <c r="O71" s="498">
        <f>IF('[3]BASE'!DT72="","",'[3]BASE'!DT72)</f>
      </c>
      <c r="P71" s="498">
        <f>IF('[3]BASE'!DU72="","",'[3]BASE'!DU72)</f>
      </c>
      <c r="Q71" s="498">
        <f>IF('[3]BASE'!DV72="","",'[3]BASE'!DV72)</f>
      </c>
      <c r="R71" s="498">
        <f>IF('[3]BASE'!DW72="","",'[3]BASE'!DW72)</f>
      </c>
      <c r="S71" s="498">
        <f>IF('[3]BASE'!DX72="","",'[3]BASE'!DX72)</f>
      </c>
      <c r="T71" s="498">
        <f>IF('[3]BASE'!DY72="","",'[3]BASE'!DY72)</f>
      </c>
      <c r="U71" s="499"/>
      <c r="V71" s="494"/>
    </row>
    <row r="72" spans="2:22" s="488" customFormat="1" ht="19.5" customHeight="1">
      <c r="B72" s="489"/>
      <c r="C72" s="502">
        <f>IF('[3]BASE'!C73="","",'[3]BASE'!C73)</f>
        <v>57</v>
      </c>
      <c r="D72" s="502">
        <f>IF('[3]BASE'!D73="","",'[3]BASE'!D73)</f>
        <v>1546</v>
      </c>
      <c r="E72" s="502" t="str">
        <f>IF('[3]BASE'!E73="","",'[3]BASE'!E73)</f>
        <v>PETROQ. BAHIA BLANCA - URBANA BB</v>
      </c>
      <c r="F72" s="502">
        <f>IF('[3]BASE'!F73="","",'[3]BASE'!F73)</f>
        <v>132</v>
      </c>
      <c r="G72" s="503">
        <f>IF('[3]BASE'!G73="","",'[3]BASE'!G73)</f>
        <v>3.2</v>
      </c>
      <c r="H72" s="497" t="str">
        <f>'[3]BASE'!H73</f>
        <v>C</v>
      </c>
      <c r="I72" s="498">
        <f>IF('[3]BASE'!DN73="","",'[3]BASE'!DN73)</f>
      </c>
      <c r="J72" s="498">
        <f>IF('[3]BASE'!DO73="","",'[3]BASE'!DO73)</f>
        <v>1</v>
      </c>
      <c r="K72" s="498">
        <f>IF('[3]BASE'!DP73="","",'[3]BASE'!DP73)</f>
      </c>
      <c r="L72" s="498">
        <f>IF('[3]BASE'!DQ73="","",'[3]BASE'!DQ73)</f>
      </c>
      <c r="M72" s="498">
        <f>IF('[3]BASE'!DR73="","",'[3]BASE'!DR73)</f>
      </c>
      <c r="N72" s="498">
        <f>IF('[3]BASE'!DS73="","",'[3]BASE'!DS73)</f>
      </c>
      <c r="O72" s="498">
        <f>IF('[3]BASE'!DT73="","",'[3]BASE'!DT73)</f>
      </c>
      <c r="P72" s="498">
        <f>IF('[3]BASE'!DU73="","",'[3]BASE'!DU73)</f>
      </c>
      <c r="Q72" s="498">
        <f>IF('[3]BASE'!DV73="","",'[3]BASE'!DV73)</f>
      </c>
      <c r="R72" s="498">
        <f>IF('[3]BASE'!DW73="","",'[3]BASE'!DW73)</f>
      </c>
      <c r="S72" s="498">
        <f>IF('[3]BASE'!DX73="","",'[3]BASE'!DX73)</f>
      </c>
      <c r="T72" s="498">
        <f>IF('[3]BASE'!DY73="","",'[3]BASE'!DY73)</f>
      </c>
      <c r="U72" s="499"/>
      <c r="V72" s="494"/>
    </row>
    <row r="73" spans="2:22" s="488" customFormat="1" ht="19.5" customHeight="1">
      <c r="B73" s="489"/>
      <c r="C73" s="500">
        <f>IF('[3]BASE'!C74="","",'[3]BASE'!C74)</f>
        <v>58</v>
      </c>
      <c r="D73" s="500">
        <f>IF('[3]BASE'!D74="","",'[3]BASE'!D74)</f>
      </c>
      <c r="E73" s="500" t="str">
        <f>IF('[3]BASE'!E74="","",'[3]BASE'!E74)</f>
        <v>C. PIEDRABUENA - ING. WHITE</v>
      </c>
      <c r="F73" s="500">
        <f>IF('[3]BASE'!F74="","",'[3]BASE'!F74)</f>
        <v>132</v>
      </c>
      <c r="G73" s="501">
        <f>IF('[3]BASE'!G74="","",'[3]BASE'!G74)</f>
        <v>1.1</v>
      </c>
      <c r="H73" s="497" t="str">
        <f>'[3]BASE'!H74</f>
        <v>C</v>
      </c>
      <c r="I73" s="498">
        <f>IF('[3]BASE'!DN74="","",'[3]BASE'!DN74)</f>
      </c>
      <c r="J73" s="498">
        <f>IF('[3]BASE'!DO74="","",'[3]BASE'!DO74)</f>
      </c>
      <c r="K73" s="498">
        <f>IF('[3]BASE'!DP74="","",'[3]BASE'!DP74)</f>
      </c>
      <c r="L73" s="498">
        <f>IF('[3]BASE'!DQ74="","",'[3]BASE'!DQ74)</f>
      </c>
      <c r="M73" s="498">
        <f>IF('[3]BASE'!DR74="","",'[3]BASE'!DR74)</f>
      </c>
      <c r="N73" s="498">
        <f>IF('[3]BASE'!DS74="","",'[3]BASE'!DS74)</f>
      </c>
      <c r="O73" s="498">
        <f>IF('[3]BASE'!DT74="","",'[3]BASE'!DT74)</f>
      </c>
      <c r="P73" s="498">
        <f>IF('[3]BASE'!DU74="","",'[3]BASE'!DU74)</f>
      </c>
      <c r="Q73" s="498">
        <f>IF('[3]BASE'!DV74="","",'[3]BASE'!DV74)</f>
      </c>
      <c r="R73" s="498">
        <f>IF('[3]BASE'!DW74="","",'[3]BASE'!DW74)</f>
      </c>
      <c r="S73" s="498">
        <f>IF('[3]BASE'!DX74="","",'[3]BASE'!DX74)</f>
      </c>
      <c r="T73" s="498">
        <f>IF('[3]BASE'!DY74="","",'[3]BASE'!DY74)</f>
      </c>
      <c r="U73" s="499"/>
      <c r="V73" s="494"/>
    </row>
    <row r="74" spans="2:22" s="488" customFormat="1" ht="19.5" customHeight="1">
      <c r="B74" s="489"/>
      <c r="C74" s="502">
        <f>IF('[3]BASE'!C75="","",'[3]BASE'!C75)</f>
        <v>59</v>
      </c>
      <c r="D74" s="502">
        <f>IF('[3]BASE'!D75="","",'[3]BASE'!D75)</f>
        <v>2616</v>
      </c>
      <c r="E74" s="502" t="str">
        <f>IF('[3]BASE'!E75="","",'[3]BASE'!E75)</f>
        <v>PIGUE - GUATRACHE</v>
      </c>
      <c r="F74" s="502">
        <f>IF('[3]BASE'!F75="","",'[3]BASE'!F75)</f>
        <v>132</v>
      </c>
      <c r="G74" s="503">
        <f>IF('[3]BASE'!G75="","",'[3]BASE'!G75)</f>
        <v>102</v>
      </c>
      <c r="H74" s="497" t="str">
        <f>'[3]BASE'!H75</f>
        <v>C</v>
      </c>
      <c r="I74" s="498">
        <f>IF('[3]BASE'!DN75="","",'[3]BASE'!DN75)</f>
      </c>
      <c r="J74" s="498">
        <f>IF('[3]BASE'!DO75="","",'[3]BASE'!DO75)</f>
        <v>1</v>
      </c>
      <c r="K74" s="498">
        <f>IF('[3]BASE'!DP75="","",'[3]BASE'!DP75)</f>
      </c>
      <c r="L74" s="498">
        <f>IF('[3]BASE'!DQ75="","",'[3]BASE'!DQ75)</f>
        <v>1</v>
      </c>
      <c r="M74" s="498">
        <f>IF('[3]BASE'!DR75="","",'[3]BASE'!DR75)</f>
      </c>
      <c r="N74" s="498">
        <f>IF('[3]BASE'!DS75="","",'[3]BASE'!DS75)</f>
      </c>
      <c r="O74" s="498">
        <f>IF('[3]BASE'!DT75="","",'[3]BASE'!DT75)</f>
      </c>
      <c r="P74" s="498">
        <f>IF('[3]BASE'!DU75="","",'[3]BASE'!DU75)</f>
      </c>
      <c r="Q74" s="498">
        <f>IF('[3]BASE'!DV75="","",'[3]BASE'!DV75)</f>
      </c>
      <c r="R74" s="498">
        <f>IF('[3]BASE'!DW75="","",'[3]BASE'!DW75)</f>
      </c>
      <c r="S74" s="498">
        <f>IF('[3]BASE'!DX75="","",'[3]BASE'!DX75)</f>
      </c>
      <c r="T74" s="498">
        <f>IF('[3]BASE'!DY75="","",'[3]BASE'!DY75)</f>
      </c>
      <c r="U74" s="499"/>
      <c r="V74" s="494"/>
    </row>
    <row r="75" spans="2:22" s="488" customFormat="1" ht="19.5" customHeight="1">
      <c r="B75" s="489"/>
      <c r="C75" s="500">
        <f>IF('[3]BASE'!C76="","",'[3]BASE'!C76)</f>
        <v>60</v>
      </c>
      <c r="D75" s="500" t="str">
        <f>IF('[3]BASE'!D76="","",'[3]BASE'!D76)</f>
        <v>CE-004</v>
      </c>
      <c r="E75" s="500" t="str">
        <f>IF('[3]BASE'!E76="","",'[3]BASE'!E76)</f>
        <v>PIGÜE - TORNQUIST - BAHIA BLANCA</v>
      </c>
      <c r="F75" s="500">
        <f>IF('[3]BASE'!F76="","",'[3]BASE'!F76)</f>
        <v>132</v>
      </c>
      <c r="G75" s="501">
        <f>IF('[3]BASE'!G76="","",'[3]BASE'!G76)</f>
        <v>132.3</v>
      </c>
      <c r="H75" s="497" t="str">
        <f>'[3]BASE'!H76</f>
        <v>C</v>
      </c>
      <c r="I75" s="498">
        <f>IF('[3]BASE'!DN76="","",'[3]BASE'!DN76)</f>
      </c>
      <c r="J75" s="498">
        <f>IF('[3]BASE'!DO76="","",'[3]BASE'!DO76)</f>
      </c>
      <c r="K75" s="498">
        <f>IF('[3]BASE'!DP76="","",'[3]BASE'!DP76)</f>
      </c>
      <c r="L75" s="498">
        <f>IF('[3]BASE'!DQ76="","",'[3]BASE'!DQ76)</f>
      </c>
      <c r="M75" s="498">
        <f>IF('[3]BASE'!DR76="","",'[3]BASE'!DR76)</f>
      </c>
      <c r="N75" s="498">
        <f>IF('[3]BASE'!DS76="","",'[3]BASE'!DS76)</f>
      </c>
      <c r="O75" s="498">
        <f>IF('[3]BASE'!DT76="","",'[3]BASE'!DT76)</f>
      </c>
      <c r="P75" s="498">
        <f>IF('[3]BASE'!DU76="","",'[3]BASE'!DU76)</f>
      </c>
      <c r="Q75" s="498">
        <f>IF('[3]BASE'!DV76="","",'[3]BASE'!DV76)</f>
      </c>
      <c r="R75" s="498">
        <f>IF('[3]BASE'!DW76="","",'[3]BASE'!DW76)</f>
      </c>
      <c r="S75" s="498">
        <f>IF('[3]BASE'!DX76="","",'[3]BASE'!DX76)</f>
      </c>
      <c r="T75" s="498">
        <f>IF('[3]BASE'!DY76="","",'[3]BASE'!DY76)</f>
      </c>
      <c r="U75" s="499"/>
      <c r="V75" s="494"/>
    </row>
    <row r="76" spans="2:22" s="488" customFormat="1" ht="19.5" customHeight="1">
      <c r="B76" s="489"/>
      <c r="C76" s="502">
        <f>IF('[3]BASE'!C77="","",'[3]BASE'!C77)</f>
        <v>61</v>
      </c>
      <c r="D76" s="502">
        <f>IF('[3]BASE'!D77="","",'[3]BASE'!D77)</f>
        <v>1443</v>
      </c>
      <c r="E76" s="502" t="str">
        <f>IF('[3]BASE'!E77="","",'[3]BASE'!E77)</f>
        <v>PINAMAR - VILLA GESELL</v>
      </c>
      <c r="F76" s="502">
        <f>IF('[3]BASE'!F77="","",'[3]BASE'!F77)</f>
        <v>132</v>
      </c>
      <c r="G76" s="503">
        <f>IF('[3]BASE'!G77="","",'[3]BASE'!G77)</f>
        <v>16.3</v>
      </c>
      <c r="H76" s="497" t="str">
        <f>'[3]BASE'!H77</f>
        <v>C</v>
      </c>
      <c r="I76" s="498">
        <f>IF('[3]BASE'!DN77="","",'[3]BASE'!DN77)</f>
      </c>
      <c r="J76" s="498">
        <f>IF('[3]BASE'!DO77="","",'[3]BASE'!DO77)</f>
      </c>
      <c r="K76" s="498">
        <f>IF('[3]BASE'!DP77="","",'[3]BASE'!DP77)</f>
      </c>
      <c r="L76" s="498">
        <f>IF('[3]BASE'!DQ77="","",'[3]BASE'!DQ77)</f>
      </c>
      <c r="M76" s="498">
        <f>IF('[3]BASE'!DR77="","",'[3]BASE'!DR77)</f>
      </c>
      <c r="N76" s="498">
        <f>IF('[3]BASE'!DS77="","",'[3]BASE'!DS77)</f>
      </c>
      <c r="O76" s="498">
        <f>IF('[3]BASE'!DT77="","",'[3]BASE'!DT77)</f>
      </c>
      <c r="P76" s="498">
        <f>IF('[3]BASE'!DU77="","",'[3]BASE'!DU77)</f>
      </c>
      <c r="Q76" s="498">
        <f>IF('[3]BASE'!DV77="","",'[3]BASE'!DV77)</f>
      </c>
      <c r="R76" s="498">
        <f>IF('[3]BASE'!DW77="","",'[3]BASE'!DW77)</f>
      </c>
      <c r="S76" s="498">
        <f>IF('[3]BASE'!DX77="","",'[3]BASE'!DX77)</f>
      </c>
      <c r="T76" s="498">
        <f>IF('[3]BASE'!DY77="","",'[3]BASE'!DY77)</f>
      </c>
      <c r="U76" s="499"/>
      <c r="V76" s="494"/>
    </row>
    <row r="77" spans="2:22" s="488" customFormat="1" ht="19.5" customHeight="1">
      <c r="B77" s="489"/>
      <c r="C77" s="500">
        <f>IF('[3]BASE'!C78="","",'[3]BASE'!C78)</f>
        <v>62</v>
      </c>
      <c r="D77" s="500">
        <f>IF('[3]BASE'!D78="","",'[3]BASE'!D78)</f>
        <v>1543</v>
      </c>
      <c r="E77" s="500" t="str">
        <f>IF('[3]BASE'!E78="","",'[3]BASE'!E78)</f>
        <v>PUNTA ALTA - BAHIA BLANCA</v>
      </c>
      <c r="F77" s="500">
        <f>IF('[3]BASE'!F78="","",'[3]BASE'!F78)</f>
        <v>132</v>
      </c>
      <c r="G77" s="501">
        <f>IF('[3]BASE'!G78="","",'[3]BASE'!G78)</f>
        <v>24.1</v>
      </c>
      <c r="H77" s="497" t="str">
        <f>'[3]BASE'!H78</f>
        <v>C</v>
      </c>
      <c r="I77" s="498">
        <f>IF('[3]BASE'!DN78="","",'[3]BASE'!DN78)</f>
      </c>
      <c r="J77" s="498">
        <f>IF('[3]BASE'!DO78="","",'[3]BASE'!DO78)</f>
      </c>
      <c r="K77" s="498">
        <f>IF('[3]BASE'!DP78="","",'[3]BASE'!DP78)</f>
      </c>
      <c r="L77" s="498">
        <f>IF('[3]BASE'!DQ78="","",'[3]BASE'!DQ78)</f>
      </c>
      <c r="M77" s="498">
        <f>IF('[3]BASE'!DR78="","",'[3]BASE'!DR78)</f>
      </c>
      <c r="N77" s="498">
        <f>IF('[3]BASE'!DS78="","",'[3]BASE'!DS78)</f>
      </c>
      <c r="O77" s="498">
        <f>IF('[3]BASE'!DT78="","",'[3]BASE'!DT78)</f>
      </c>
      <c r="P77" s="498">
        <f>IF('[3]BASE'!DU78="","",'[3]BASE'!DU78)</f>
      </c>
      <c r="Q77" s="498">
        <f>IF('[3]BASE'!DV78="","",'[3]BASE'!DV78)</f>
      </c>
      <c r="R77" s="498">
        <f>IF('[3]BASE'!DW78="","",'[3]BASE'!DW78)</f>
      </c>
      <c r="S77" s="498">
        <f>IF('[3]BASE'!DX78="","",'[3]BASE'!DX78)</f>
      </c>
      <c r="T77" s="498">
        <f>IF('[3]BASE'!DY78="","",'[3]BASE'!DY78)</f>
      </c>
      <c r="U77" s="499"/>
      <c r="V77" s="494"/>
    </row>
    <row r="78" spans="2:22" s="488" customFormat="1" ht="19.5" customHeight="1">
      <c r="B78" s="489"/>
      <c r="C78" s="502">
        <f>IF('[3]BASE'!C79="","",'[3]BASE'!C79)</f>
        <v>63</v>
      </c>
      <c r="D78" s="502">
        <f>IF('[3]BASE'!D79="","",'[3]BASE'!D79)</f>
        <v>1544</v>
      </c>
      <c r="E78" s="502" t="str">
        <f>IF('[3]BASE'!E79="","",'[3]BASE'!E79)</f>
        <v>PUNTA ALTA - C. PIEDRABUENA</v>
      </c>
      <c r="F78" s="502">
        <f>IF('[3]BASE'!F79="","",'[3]BASE'!F79)</f>
        <v>132</v>
      </c>
      <c r="G78" s="503">
        <f>IF('[3]BASE'!G79="","",'[3]BASE'!G79)</f>
        <v>25</v>
      </c>
      <c r="H78" s="497" t="str">
        <f>'[3]BASE'!H79</f>
        <v>C</v>
      </c>
      <c r="I78" s="498">
        <f>IF('[3]BASE'!DN79="","",'[3]BASE'!DN79)</f>
      </c>
      <c r="J78" s="498">
        <f>IF('[3]BASE'!DO79="","",'[3]BASE'!DO79)</f>
      </c>
      <c r="K78" s="498">
        <f>IF('[3]BASE'!DP79="","",'[3]BASE'!DP79)</f>
      </c>
      <c r="L78" s="498">
        <f>IF('[3]BASE'!DQ79="","",'[3]BASE'!DQ79)</f>
      </c>
      <c r="M78" s="498">
        <f>IF('[3]BASE'!DR79="","",'[3]BASE'!DR79)</f>
      </c>
      <c r="N78" s="498">
        <f>IF('[3]BASE'!DS79="","",'[3]BASE'!DS79)</f>
      </c>
      <c r="O78" s="498">
        <f>IF('[3]BASE'!DT79="","",'[3]BASE'!DT79)</f>
      </c>
      <c r="P78" s="498">
        <f>IF('[3]BASE'!DU79="","",'[3]BASE'!DU79)</f>
      </c>
      <c r="Q78" s="498">
        <f>IF('[3]BASE'!DV79="","",'[3]BASE'!DV79)</f>
      </c>
      <c r="R78" s="498">
        <f>IF('[3]BASE'!DW79="","",'[3]BASE'!DW79)</f>
      </c>
      <c r="S78" s="498">
        <f>IF('[3]BASE'!DX79="","",'[3]BASE'!DX79)</f>
      </c>
      <c r="T78" s="498">
        <f>IF('[3]BASE'!DY79="","",'[3]BASE'!DY79)</f>
      </c>
      <c r="U78" s="499"/>
      <c r="V78" s="494"/>
    </row>
    <row r="79" spans="2:22" s="488" customFormat="1" ht="19.5" customHeight="1">
      <c r="B79" s="489"/>
      <c r="C79" s="500">
        <f>IF('[3]BASE'!C80="","",'[3]BASE'!C80)</f>
        <v>64</v>
      </c>
      <c r="D79" s="500">
        <f>IF('[3]BASE'!D80="","",'[3]BASE'!D80)</f>
        <v>2741</v>
      </c>
      <c r="E79" s="500" t="str">
        <f>IF('[3]BASE'!E80="","",'[3]BASE'!E80)</f>
        <v>RAMALLO - URBANA SAN NICOLAS</v>
      </c>
      <c r="F79" s="500">
        <f>IF('[3]BASE'!F80="","",'[3]BASE'!F80)</f>
        <v>132</v>
      </c>
      <c r="G79" s="501">
        <f>IF('[3]BASE'!G80="","",'[3]BASE'!G80)</f>
        <v>13</v>
      </c>
      <c r="H79" s="497" t="str">
        <f>'[3]BASE'!H80</f>
        <v>C</v>
      </c>
      <c r="I79" s="498">
        <f>IF('[3]BASE'!DN80="","",'[3]BASE'!DN80)</f>
      </c>
      <c r="J79" s="498">
        <f>IF('[3]BASE'!DO80="","",'[3]BASE'!DO80)</f>
      </c>
      <c r="K79" s="498">
        <f>IF('[3]BASE'!DP80="","",'[3]BASE'!DP80)</f>
      </c>
      <c r="L79" s="498">
        <f>IF('[3]BASE'!DQ80="","",'[3]BASE'!DQ80)</f>
      </c>
      <c r="M79" s="498">
        <f>IF('[3]BASE'!DR80="","",'[3]BASE'!DR80)</f>
      </c>
      <c r="N79" s="498">
        <f>IF('[3]BASE'!DS80="","",'[3]BASE'!DS80)</f>
        <v>1</v>
      </c>
      <c r="O79" s="498">
        <f>IF('[3]BASE'!DT80="","",'[3]BASE'!DT80)</f>
      </c>
      <c r="P79" s="498">
        <f>IF('[3]BASE'!DU80="","",'[3]BASE'!DU80)</f>
      </c>
      <c r="Q79" s="498">
        <f>IF('[3]BASE'!DV80="","",'[3]BASE'!DV80)</f>
      </c>
      <c r="R79" s="498">
        <f>IF('[3]BASE'!DW80="","",'[3]BASE'!DW80)</f>
      </c>
      <c r="S79" s="498">
        <f>IF('[3]BASE'!DX80="","",'[3]BASE'!DX80)</f>
      </c>
      <c r="T79" s="498">
        <f>IF('[3]BASE'!DY80="","",'[3]BASE'!DY80)</f>
      </c>
      <c r="U79" s="499"/>
      <c r="V79" s="494"/>
    </row>
    <row r="80" spans="2:22" s="488" customFormat="1" ht="19.5" customHeight="1">
      <c r="B80" s="489"/>
      <c r="C80" s="502">
        <f>IF('[3]BASE'!C81="","",'[3]BASE'!C81)</f>
        <v>65</v>
      </c>
      <c r="D80" s="502">
        <f>IF('[3]BASE'!D81="","",'[3]BASE'!D81)</f>
        <v>1418</v>
      </c>
      <c r="E80" s="502" t="str">
        <f>IF('[3]BASE'!E81="","",'[3]BASE'!E81)</f>
        <v>ROJAS - JUNIN</v>
      </c>
      <c r="F80" s="502">
        <f>IF('[3]BASE'!F81="","",'[3]BASE'!F81)</f>
        <v>132</v>
      </c>
      <c r="G80" s="503">
        <f>IF('[3]BASE'!G81="","",'[3]BASE'!G81)</f>
        <v>47.7</v>
      </c>
      <c r="H80" s="497" t="str">
        <f>'[3]BASE'!H81</f>
        <v>C</v>
      </c>
      <c r="I80" s="498">
        <f>IF('[3]BASE'!DN81="","",'[3]BASE'!DN81)</f>
      </c>
      <c r="J80" s="498">
        <f>IF('[3]BASE'!DO81="","",'[3]BASE'!DO81)</f>
      </c>
      <c r="K80" s="498">
        <f>IF('[3]BASE'!DP81="","",'[3]BASE'!DP81)</f>
      </c>
      <c r="L80" s="498">
        <f>IF('[3]BASE'!DQ81="","",'[3]BASE'!DQ81)</f>
      </c>
      <c r="M80" s="498">
        <f>IF('[3]BASE'!DR81="","",'[3]BASE'!DR81)</f>
      </c>
      <c r="N80" s="498">
        <f>IF('[3]BASE'!DS81="","",'[3]BASE'!DS81)</f>
      </c>
      <c r="O80" s="498">
        <f>IF('[3]BASE'!DT81="","",'[3]BASE'!DT81)</f>
      </c>
      <c r="P80" s="498">
        <f>IF('[3]BASE'!DU81="","",'[3]BASE'!DU81)</f>
      </c>
      <c r="Q80" s="498">
        <f>IF('[3]BASE'!DV81="","",'[3]BASE'!DV81)</f>
      </c>
      <c r="R80" s="498">
        <f>IF('[3]BASE'!DW81="","",'[3]BASE'!DW81)</f>
      </c>
      <c r="S80" s="498">
        <f>IF('[3]BASE'!DX81="","",'[3]BASE'!DX81)</f>
      </c>
      <c r="T80" s="498">
        <f>IF('[3]BASE'!DY81="","",'[3]BASE'!DY81)</f>
        <v>1</v>
      </c>
      <c r="U80" s="499"/>
      <c r="V80" s="494"/>
    </row>
    <row r="81" spans="2:22" s="488" customFormat="1" ht="19.5" customHeight="1">
      <c r="B81" s="489"/>
      <c r="C81" s="500">
        <f>IF('[3]BASE'!C82="","",'[3]BASE'!C82)</f>
        <v>66</v>
      </c>
      <c r="D81" s="500">
        <f>IF('[3]BASE'!D82="","",'[3]BASE'!D82)</f>
        <v>1407</v>
      </c>
      <c r="E81" s="500" t="str">
        <f>IF('[3]BASE'!E82="","",'[3]BASE'!E82)</f>
        <v>SALADILLO - LAS FLORES</v>
      </c>
      <c r="F81" s="500">
        <f>IF('[3]BASE'!F82="","",'[3]BASE'!F82)</f>
        <v>132</v>
      </c>
      <c r="G81" s="501">
        <f>IF('[3]BASE'!G82="","",'[3]BASE'!G82)</f>
        <v>76.3</v>
      </c>
      <c r="H81" s="497" t="str">
        <f>'[3]BASE'!H82</f>
        <v>C</v>
      </c>
      <c r="I81" s="498">
        <f>IF('[3]BASE'!DN82="","",'[3]BASE'!DN82)</f>
      </c>
      <c r="J81" s="498">
        <f>IF('[3]BASE'!DO82="","",'[3]BASE'!DO82)</f>
      </c>
      <c r="K81" s="498">
        <f>IF('[3]BASE'!DP82="","",'[3]BASE'!DP82)</f>
      </c>
      <c r="L81" s="498">
        <f>IF('[3]BASE'!DQ82="","",'[3]BASE'!DQ82)</f>
      </c>
      <c r="M81" s="498">
        <f>IF('[3]BASE'!DR82="","",'[3]BASE'!DR82)</f>
      </c>
      <c r="N81" s="498">
        <f>IF('[3]BASE'!DS82="","",'[3]BASE'!DS82)</f>
      </c>
      <c r="O81" s="498">
        <f>IF('[3]BASE'!DT82="","",'[3]BASE'!DT82)</f>
      </c>
      <c r="P81" s="498">
        <f>IF('[3]BASE'!DU82="","",'[3]BASE'!DU82)</f>
      </c>
      <c r="Q81" s="498">
        <f>IF('[3]BASE'!DV82="","",'[3]BASE'!DV82)</f>
      </c>
      <c r="R81" s="498">
        <f>IF('[3]BASE'!DW82="","",'[3]BASE'!DW82)</f>
      </c>
      <c r="S81" s="498">
        <f>IF('[3]BASE'!DX82="","",'[3]BASE'!DX82)</f>
      </c>
      <c r="T81" s="498">
        <f>IF('[3]BASE'!DY82="","",'[3]BASE'!DY82)</f>
      </c>
      <c r="U81" s="499"/>
      <c r="V81" s="494"/>
    </row>
    <row r="82" spans="2:22" s="488" customFormat="1" ht="19.5" customHeight="1">
      <c r="B82" s="489"/>
      <c r="C82" s="502">
        <f>IF('[3]BASE'!C83="","",'[3]BASE'!C83)</f>
        <v>67</v>
      </c>
      <c r="D82" s="502">
        <f>IF('[3]BASE'!D83="","",'[3]BASE'!D83)</f>
        <v>1439</v>
      </c>
      <c r="E82" s="502" t="str">
        <f>IF('[3]BASE'!E83="","",'[3]BASE'!E83)</f>
        <v>SAN CLEMENTE - DOLORES</v>
      </c>
      <c r="F82" s="502">
        <f>IF('[3]BASE'!F83="","",'[3]BASE'!F83)</f>
        <v>132</v>
      </c>
      <c r="G82" s="503">
        <f>IF('[3]BASE'!G83="","",'[3]BASE'!G83)</f>
        <v>102.6</v>
      </c>
      <c r="H82" s="497" t="str">
        <f>'[3]BASE'!H83</f>
        <v>C</v>
      </c>
      <c r="I82" s="498">
        <f>IF('[3]BASE'!DN83="","",'[3]BASE'!DN83)</f>
      </c>
      <c r="J82" s="498">
        <f>IF('[3]BASE'!DO83="","",'[3]BASE'!DO83)</f>
      </c>
      <c r="K82" s="498">
        <f>IF('[3]BASE'!DP83="","",'[3]BASE'!DP83)</f>
      </c>
      <c r="L82" s="498">
        <f>IF('[3]BASE'!DQ83="","",'[3]BASE'!DQ83)</f>
      </c>
      <c r="M82" s="498">
        <f>IF('[3]BASE'!DR83="","",'[3]BASE'!DR83)</f>
        <v>1</v>
      </c>
      <c r="N82" s="498">
        <f>IF('[3]BASE'!DS83="","",'[3]BASE'!DS83)</f>
      </c>
      <c r="O82" s="498">
        <f>IF('[3]BASE'!DT83="","",'[3]BASE'!DT83)</f>
      </c>
      <c r="P82" s="498">
        <f>IF('[3]BASE'!DU83="","",'[3]BASE'!DU83)</f>
      </c>
      <c r="Q82" s="498">
        <f>IF('[3]BASE'!DV83="","",'[3]BASE'!DV83)</f>
      </c>
      <c r="R82" s="498">
        <f>IF('[3]BASE'!DW83="","",'[3]BASE'!DW83)</f>
      </c>
      <c r="S82" s="498">
        <f>IF('[3]BASE'!DX83="","",'[3]BASE'!DX83)</f>
      </c>
      <c r="T82" s="498">
        <f>IF('[3]BASE'!DY83="","",'[3]BASE'!DY83)</f>
      </c>
      <c r="U82" s="499"/>
      <c r="V82" s="494"/>
    </row>
    <row r="83" spans="2:22" s="488" customFormat="1" ht="19.5" customHeight="1">
      <c r="B83" s="489"/>
      <c r="C83" s="500">
        <f>IF('[3]BASE'!C84="","",'[3]BASE'!C84)</f>
        <v>68</v>
      </c>
      <c r="D83" s="500" t="str">
        <f>IF('[3]BASE'!D84="","",'[3]BASE'!D84)</f>
        <v>C-000</v>
      </c>
      <c r="E83" s="500" t="str">
        <f>IF('[3]BASE'!E84="","",'[3]BASE'!E84)</f>
        <v>SAN CLEMENTE - MAR DEL TUYÚ - MAR DE AJÓ</v>
      </c>
      <c r="F83" s="500">
        <f>IF('[3]BASE'!F84="","",'[3]BASE'!F84)</f>
        <v>132</v>
      </c>
      <c r="G83" s="501">
        <f>IF('[3]BASE'!G84="","",'[3]BASE'!G84)</f>
        <v>39</v>
      </c>
      <c r="H83" s="497" t="str">
        <f>'[3]BASE'!H84</f>
        <v>B</v>
      </c>
      <c r="I83" s="498" t="str">
        <f>IF('[3]BASE'!DN84="","",'[3]BASE'!DN84)</f>
        <v>XXXX</v>
      </c>
      <c r="J83" s="498" t="str">
        <f>IF('[3]BASE'!DO84="","",'[3]BASE'!DO84)</f>
        <v>XXXX</v>
      </c>
      <c r="K83" s="498" t="str">
        <f>IF('[3]BASE'!DP84="","",'[3]BASE'!DP84)</f>
        <v>XXXX</v>
      </c>
      <c r="L83" s="498" t="str">
        <f>IF('[3]BASE'!DQ84="","",'[3]BASE'!DQ84)</f>
        <v>XXXX</v>
      </c>
      <c r="M83" s="498" t="str">
        <f>IF('[3]BASE'!DR84="","",'[3]BASE'!DR84)</f>
        <v>XXXX</v>
      </c>
      <c r="N83" s="498" t="str">
        <f>IF('[3]BASE'!DS84="","",'[3]BASE'!DS84)</f>
        <v>XXXX</v>
      </c>
      <c r="O83" s="498" t="str">
        <f>IF('[3]BASE'!DT84="","",'[3]BASE'!DT84)</f>
        <v>XXXX</v>
      </c>
      <c r="P83" s="498" t="str">
        <f>IF('[3]BASE'!DU84="","",'[3]BASE'!DU84)</f>
        <v>XXXX</v>
      </c>
      <c r="Q83" s="498" t="str">
        <f>IF('[3]BASE'!DV84="","",'[3]BASE'!DV84)</f>
        <v>XXXX</v>
      </c>
      <c r="R83" s="498" t="str">
        <f>IF('[3]BASE'!DW84="","",'[3]BASE'!DW84)</f>
        <v>XXXX</v>
      </c>
      <c r="S83" s="498" t="str">
        <f>IF('[3]BASE'!DX84="","",'[3]BASE'!DX84)</f>
        <v>XXXX</v>
      </c>
      <c r="T83" s="498" t="str">
        <f>IF('[3]BASE'!DY84="","",'[3]BASE'!DY84)</f>
        <v>XXXX</v>
      </c>
      <c r="U83" s="499"/>
      <c r="V83" s="494"/>
    </row>
    <row r="84" spans="2:22" s="488" customFormat="1" ht="19.5" customHeight="1">
      <c r="B84" s="489"/>
      <c r="C84" s="502">
        <f>IF('[3]BASE'!C85="","",'[3]BASE'!C85)</f>
        <v>69</v>
      </c>
      <c r="D84" s="502">
        <f>IF('[3]BASE'!D85="","",'[3]BASE'!D85)</f>
        <v>4293</v>
      </c>
      <c r="E84" s="502" t="str">
        <f>IF('[3]BASE'!E85="","",'[3]BASE'!E85)</f>
        <v>SAN CLEMENTE - LAS TONINAS</v>
      </c>
      <c r="F84" s="502">
        <f>IF('[3]BASE'!F85="","",'[3]BASE'!F85)</f>
        <v>132</v>
      </c>
      <c r="G84" s="503">
        <f>IF('[3]BASE'!G85="","",'[3]BASE'!G85)</f>
        <v>14.6</v>
      </c>
      <c r="H84" s="497" t="str">
        <f>'[3]BASE'!H85</f>
        <v>B</v>
      </c>
      <c r="I84" s="498">
        <f>IF('[3]BASE'!DN85="","",'[3]BASE'!DN85)</f>
      </c>
      <c r="J84" s="498">
        <f>IF('[3]BASE'!DO85="","",'[3]BASE'!DO85)</f>
      </c>
      <c r="K84" s="498">
        <f>IF('[3]BASE'!DP85="","",'[3]BASE'!DP85)</f>
      </c>
      <c r="L84" s="498">
        <f>IF('[3]BASE'!DQ85="","",'[3]BASE'!DQ85)</f>
      </c>
      <c r="M84" s="498">
        <f>IF('[3]BASE'!DR85="","",'[3]BASE'!DR85)</f>
      </c>
      <c r="N84" s="498">
        <f>IF('[3]BASE'!DS85="","",'[3]BASE'!DS85)</f>
      </c>
      <c r="O84" s="498">
        <f>IF('[3]BASE'!DT85="","",'[3]BASE'!DT85)</f>
      </c>
      <c r="P84" s="498">
        <f>IF('[3]BASE'!DU85="","",'[3]BASE'!DU85)</f>
      </c>
      <c r="Q84" s="498">
        <f>IF('[3]BASE'!DV85="","",'[3]BASE'!DV85)</f>
      </c>
      <c r="R84" s="498">
        <f>IF('[3]BASE'!DW85="","",'[3]BASE'!DW85)</f>
      </c>
      <c r="S84" s="498">
        <f>IF('[3]BASE'!DX85="","",'[3]BASE'!DX85)</f>
      </c>
      <c r="T84" s="498">
        <f>IF('[3]BASE'!DY85="","",'[3]BASE'!DY85)</f>
      </c>
      <c r="U84" s="499"/>
      <c r="V84" s="494"/>
    </row>
    <row r="85" spans="2:22" s="488" customFormat="1" ht="19.5" customHeight="1">
      <c r="B85" s="489"/>
      <c r="C85" s="500">
        <f>IF('[3]BASE'!C86="","",'[3]BASE'!C86)</f>
        <v>70</v>
      </c>
      <c r="D85" s="500" t="str">
        <f>IF('[3]BASE'!D86="","",'[3]BASE'!D86)</f>
        <v>CE-003</v>
      </c>
      <c r="E85" s="500" t="str">
        <f>IF('[3]BASE'!E86="","",'[3]BASE'!E86)</f>
        <v>LAS TONINAS-MAR DEL TUYU-MAR DE AJO</v>
      </c>
      <c r="F85" s="500">
        <f>IF('[3]BASE'!F86="","",'[3]BASE'!F86)</f>
        <v>132</v>
      </c>
      <c r="G85" s="501">
        <f>IF('[3]BASE'!G86="","",'[3]BASE'!G86)</f>
        <v>24.4</v>
      </c>
      <c r="H85" s="497" t="str">
        <f>'[3]BASE'!H86</f>
        <v>B</v>
      </c>
      <c r="I85" s="498">
        <f>IF('[3]BASE'!DN86="","",'[3]BASE'!DN86)</f>
      </c>
      <c r="J85" s="498">
        <f>IF('[3]BASE'!DO86="","",'[3]BASE'!DO86)</f>
      </c>
      <c r="K85" s="498">
        <f>IF('[3]BASE'!DP86="","",'[3]BASE'!DP86)</f>
      </c>
      <c r="L85" s="498">
        <f>IF('[3]BASE'!DQ86="","",'[3]BASE'!DQ86)</f>
      </c>
      <c r="M85" s="498">
        <f>IF('[3]BASE'!DR86="","",'[3]BASE'!DR86)</f>
      </c>
      <c r="N85" s="498">
        <f>IF('[3]BASE'!DS86="","",'[3]BASE'!DS86)</f>
      </c>
      <c r="O85" s="498">
        <f>IF('[3]BASE'!DT86="","",'[3]BASE'!DT86)</f>
      </c>
      <c r="P85" s="498">
        <f>IF('[3]BASE'!DU86="","",'[3]BASE'!DU86)</f>
      </c>
      <c r="Q85" s="498">
        <f>IF('[3]BASE'!DV86="","",'[3]BASE'!DV86)</f>
      </c>
      <c r="R85" s="498">
        <f>IF('[3]BASE'!DW86="","",'[3]BASE'!DW86)</f>
      </c>
      <c r="S85" s="498">
        <f>IF('[3]BASE'!DX86="","",'[3]BASE'!DX86)</f>
      </c>
      <c r="T85" s="498">
        <f>IF('[3]BASE'!DY86="","",'[3]BASE'!DY86)</f>
      </c>
      <c r="U85" s="499"/>
      <c r="V85" s="494"/>
    </row>
    <row r="86" spans="2:22" s="488" customFormat="1" ht="19.5" customHeight="1">
      <c r="B86" s="489"/>
      <c r="C86" s="502">
        <f>IF('[3]BASE'!C87="","",'[3]BASE'!C87)</f>
        <v>71</v>
      </c>
      <c r="D86" s="502">
        <f>IF('[3]BASE'!D87="","",'[3]BASE'!D87)</f>
        <v>1999</v>
      </c>
      <c r="E86" s="502" t="str">
        <f>IF('[3]BASE'!E87="","",'[3]BASE'!E87)</f>
        <v>SAN NICOLÁS - VILLA CONSTITUCIÓN IND.</v>
      </c>
      <c r="F86" s="502">
        <f>IF('[3]BASE'!F87="","",'[3]BASE'!F87)</f>
        <v>132</v>
      </c>
      <c r="G86" s="503">
        <f>IF('[3]BASE'!G87="","",'[3]BASE'!G87)</f>
        <v>14.7</v>
      </c>
      <c r="H86" s="497" t="str">
        <f>'[3]BASE'!H87</f>
        <v>C</v>
      </c>
      <c r="I86" s="498">
        <f>IF('[3]BASE'!DN87="","",'[3]BASE'!DN87)</f>
        <v>1</v>
      </c>
      <c r="J86" s="498">
        <f>IF('[3]BASE'!DO87="","",'[3]BASE'!DO87)</f>
      </c>
      <c r="K86" s="498">
        <f>IF('[3]BASE'!DP87="","",'[3]BASE'!DP87)</f>
      </c>
      <c r="L86" s="498">
        <f>IF('[3]BASE'!DQ87="","",'[3]BASE'!DQ87)</f>
      </c>
      <c r="M86" s="498">
        <f>IF('[3]BASE'!DR87="","",'[3]BASE'!DR87)</f>
      </c>
      <c r="N86" s="498">
        <f>IF('[3]BASE'!DS87="","",'[3]BASE'!DS87)</f>
      </c>
      <c r="O86" s="498">
        <f>IF('[3]BASE'!DT87="","",'[3]BASE'!DT87)</f>
      </c>
      <c r="P86" s="498">
        <f>IF('[3]BASE'!DU87="","",'[3]BASE'!DU87)</f>
      </c>
      <c r="Q86" s="498">
        <f>IF('[3]BASE'!DV87="","",'[3]BASE'!DV87)</f>
      </c>
      <c r="R86" s="498">
        <f>IF('[3]BASE'!DW87="","",'[3]BASE'!DW87)</f>
      </c>
      <c r="S86" s="498">
        <f>IF('[3]BASE'!DX87="","",'[3]BASE'!DX87)</f>
      </c>
      <c r="T86" s="498">
        <f>IF('[3]BASE'!DY87="","",'[3]BASE'!DY87)</f>
      </c>
      <c r="U86" s="499"/>
      <c r="V86" s="494"/>
    </row>
    <row r="87" spans="2:22" s="488" customFormat="1" ht="19.5" customHeight="1">
      <c r="B87" s="489"/>
      <c r="C87" s="500">
        <f>IF('[3]BASE'!C88="","",'[3]BASE'!C88)</f>
        <v>72</v>
      </c>
      <c r="D87" s="500">
        <f>IF('[3]BASE'!D88="","",'[3]BASE'!D88)</f>
        <v>1997</v>
      </c>
      <c r="E87" s="500" t="str">
        <f>IF('[3]BASE'!E88="","",'[3]BASE'!E88)</f>
        <v>SAN NICOLÁS - VILLA CONSTITUCIÓN RES.</v>
      </c>
      <c r="F87" s="500">
        <f>IF('[3]BASE'!F88="","",'[3]BASE'!F88)</f>
        <v>132</v>
      </c>
      <c r="G87" s="501">
        <f>IF('[3]BASE'!G88="","",'[3]BASE'!G88)</f>
        <v>13.6</v>
      </c>
      <c r="H87" s="497" t="str">
        <f>'[3]BASE'!H88</f>
        <v>B</v>
      </c>
      <c r="I87" s="498">
        <f>IF('[3]BASE'!DN88="","",'[3]BASE'!DN88)</f>
        <v>1</v>
      </c>
      <c r="J87" s="498">
        <f>IF('[3]BASE'!DO88="","",'[3]BASE'!DO88)</f>
      </c>
      <c r="K87" s="498">
        <f>IF('[3]BASE'!DP88="","",'[3]BASE'!DP88)</f>
      </c>
      <c r="L87" s="498">
        <f>IF('[3]BASE'!DQ88="","",'[3]BASE'!DQ88)</f>
      </c>
      <c r="M87" s="498">
        <f>IF('[3]BASE'!DR88="","",'[3]BASE'!DR88)</f>
      </c>
      <c r="N87" s="498">
        <f>IF('[3]BASE'!DS88="","",'[3]BASE'!DS88)</f>
        <v>2</v>
      </c>
      <c r="O87" s="498">
        <f>IF('[3]BASE'!DT88="","",'[3]BASE'!DT88)</f>
      </c>
      <c r="P87" s="498">
        <f>IF('[3]BASE'!DU88="","",'[3]BASE'!DU88)</f>
      </c>
      <c r="Q87" s="498">
        <f>IF('[3]BASE'!DV88="","",'[3]BASE'!DV88)</f>
      </c>
      <c r="R87" s="498">
        <f>IF('[3]BASE'!DW88="","",'[3]BASE'!DW88)</f>
      </c>
      <c r="S87" s="498">
        <f>IF('[3]BASE'!DX88="","",'[3]BASE'!DX88)</f>
      </c>
      <c r="T87" s="498">
        <f>IF('[3]BASE'!DY88="","",'[3]BASE'!DY88)</f>
      </c>
      <c r="U87" s="499"/>
      <c r="V87" s="494"/>
    </row>
    <row r="88" spans="2:22" s="488" customFormat="1" ht="19.5" customHeight="1">
      <c r="B88" s="489"/>
      <c r="C88" s="502">
        <f>IF('[3]BASE'!C89="","",'[3]BASE'!C89)</f>
        <v>73</v>
      </c>
      <c r="D88" s="502" t="str">
        <f>IF('[3]BASE'!D89="","",'[3]BASE'!D89)</f>
        <v>CE-000</v>
      </c>
      <c r="E88" s="502" t="str">
        <f>IF('[3]BASE'!E89="","",'[3]BASE'!E89)</f>
        <v>SAN NICOLAS EXTG - SAN NICOLAS</v>
      </c>
      <c r="F88" s="502">
        <f>IF('[3]BASE'!F89="","",'[3]BASE'!F89)</f>
        <v>132</v>
      </c>
      <c r="G88" s="503">
        <f>IF('[3]BASE'!G89="","",'[3]BASE'!G89)</f>
        <v>0.4</v>
      </c>
      <c r="H88" s="497" t="str">
        <f>'[3]BASE'!H89</f>
        <v>C</v>
      </c>
      <c r="I88" s="498" t="str">
        <f>IF('[3]BASE'!DN89="","",'[3]BASE'!DN89)</f>
        <v>XXXX</v>
      </c>
      <c r="J88" s="498" t="str">
        <f>IF('[3]BASE'!DO89="","",'[3]BASE'!DO89)</f>
        <v>XXXX</v>
      </c>
      <c r="K88" s="498" t="str">
        <f>IF('[3]BASE'!DP89="","",'[3]BASE'!DP89)</f>
        <v>XXXX</v>
      </c>
      <c r="L88" s="498" t="str">
        <f>IF('[3]BASE'!DQ89="","",'[3]BASE'!DQ89)</f>
        <v>XXXX</v>
      </c>
      <c r="M88" s="498" t="str">
        <f>IF('[3]BASE'!DR89="","",'[3]BASE'!DR89)</f>
        <v>XXXX</v>
      </c>
      <c r="N88" s="498" t="str">
        <f>IF('[3]BASE'!DS89="","",'[3]BASE'!DS89)</f>
        <v>XXXX</v>
      </c>
      <c r="O88" s="498" t="str">
        <f>IF('[3]BASE'!DT89="","",'[3]BASE'!DT89)</f>
        <v>XXXX</v>
      </c>
      <c r="P88" s="498" t="str">
        <f>IF('[3]BASE'!DU89="","",'[3]BASE'!DU89)</f>
        <v>XXXX</v>
      </c>
      <c r="Q88" s="498" t="str">
        <f>IF('[3]BASE'!DV89="","",'[3]BASE'!DV89)</f>
        <v>XXXX</v>
      </c>
      <c r="R88" s="498" t="str">
        <f>IF('[3]BASE'!DW89="","",'[3]BASE'!DW89)</f>
        <v>XXXX</v>
      </c>
      <c r="S88" s="498" t="str">
        <f>IF('[3]BASE'!DX89="","",'[3]BASE'!DX89)</f>
        <v>XXXX</v>
      </c>
      <c r="T88" s="498" t="str">
        <f>IF('[3]BASE'!DY89="","",'[3]BASE'!DY89)</f>
        <v>XXXX</v>
      </c>
      <c r="U88" s="499"/>
      <c r="V88" s="494"/>
    </row>
    <row r="89" spans="2:22" s="488" customFormat="1" ht="19.5" customHeight="1">
      <c r="B89" s="489"/>
      <c r="C89" s="500">
        <f>IF('[3]BASE'!C90="","",'[3]BASE'!C90)</f>
        <v>74</v>
      </c>
      <c r="D89" s="500">
        <f>IF('[3]BASE'!D90="","",'[3]BASE'!D90)</f>
        <v>2957</v>
      </c>
      <c r="E89" s="500" t="str">
        <f>IF('[3]BASE'!E90="","",'[3]BASE'!E90)</f>
        <v>SAN PEDRO - EASTMAN T</v>
      </c>
      <c r="F89" s="500">
        <f>IF('[3]BASE'!F90="","",'[3]BASE'!F90)</f>
        <v>132</v>
      </c>
      <c r="G89" s="501">
        <f>IF('[3]BASE'!G90="","",'[3]BASE'!G90)</f>
        <v>63.1</v>
      </c>
      <c r="H89" s="497" t="str">
        <f>'[3]BASE'!H90</f>
        <v>C</v>
      </c>
      <c r="I89" s="498">
        <f>IF('[3]BASE'!DN90="","",'[3]BASE'!DN90)</f>
      </c>
      <c r="J89" s="498">
        <f>IF('[3]BASE'!DO90="","",'[3]BASE'!DO90)</f>
      </c>
      <c r="K89" s="498">
        <f>IF('[3]BASE'!DP90="","",'[3]BASE'!DP90)</f>
      </c>
      <c r="L89" s="498">
        <f>IF('[3]BASE'!DQ90="","",'[3]BASE'!DQ90)</f>
      </c>
      <c r="M89" s="498">
        <f>IF('[3]BASE'!DR90="","",'[3]BASE'!DR90)</f>
      </c>
      <c r="N89" s="498">
        <f>IF('[3]BASE'!DS90="","",'[3]BASE'!DS90)</f>
      </c>
      <c r="O89" s="498">
        <f>IF('[3]BASE'!DT90="","",'[3]BASE'!DT90)</f>
      </c>
      <c r="P89" s="498">
        <f>IF('[3]BASE'!DU90="","",'[3]BASE'!DU90)</f>
      </c>
      <c r="Q89" s="498">
        <f>IF('[3]BASE'!DV90="","",'[3]BASE'!DV90)</f>
      </c>
      <c r="R89" s="498">
        <f>IF('[3]BASE'!DW90="","",'[3]BASE'!DW90)</f>
      </c>
      <c r="S89" s="498">
        <f>IF('[3]BASE'!DX90="","",'[3]BASE'!DX90)</f>
      </c>
      <c r="T89" s="498">
        <f>IF('[3]BASE'!DY90="","",'[3]BASE'!DY90)</f>
      </c>
      <c r="U89" s="499"/>
      <c r="V89" s="494"/>
    </row>
    <row r="90" spans="2:22" s="488" customFormat="1" ht="19.5" customHeight="1">
      <c r="B90" s="489"/>
      <c r="C90" s="502">
        <f>IF('[3]BASE'!C91="","",'[3]BASE'!C91)</f>
        <v>75</v>
      </c>
      <c r="D90" s="502">
        <f>IF('[3]BASE'!D91="","",'[3]BASE'!D91)</f>
        <v>1427</v>
      </c>
      <c r="E90" s="502" t="str">
        <f>IF('[3]BASE'!E91="","",'[3]BASE'!E91)</f>
        <v>SAN PEDRO - PAPEL PRENSA</v>
      </c>
      <c r="F90" s="502">
        <f>IF('[3]BASE'!F91="","",'[3]BASE'!F91)</f>
        <v>132</v>
      </c>
      <c r="G90" s="503">
        <f>IF('[3]BASE'!G91="","",'[3]BASE'!G91)</f>
        <v>10.9</v>
      </c>
      <c r="H90" s="497" t="str">
        <f>'[3]BASE'!H91</f>
        <v>B</v>
      </c>
      <c r="I90" s="498">
        <f>IF('[3]BASE'!DN91="","",'[3]BASE'!DN91)</f>
      </c>
      <c r="J90" s="498">
        <f>IF('[3]BASE'!DO91="","",'[3]BASE'!DO91)</f>
      </c>
      <c r="K90" s="498">
        <f>IF('[3]BASE'!DP91="","",'[3]BASE'!DP91)</f>
      </c>
      <c r="L90" s="498">
        <f>IF('[3]BASE'!DQ91="","",'[3]BASE'!DQ91)</f>
      </c>
      <c r="M90" s="498">
        <f>IF('[3]BASE'!DR91="","",'[3]BASE'!DR91)</f>
      </c>
      <c r="N90" s="498">
        <f>IF('[3]BASE'!DS91="","",'[3]BASE'!DS91)</f>
      </c>
      <c r="O90" s="498">
        <f>IF('[3]BASE'!DT91="","",'[3]BASE'!DT91)</f>
      </c>
      <c r="P90" s="498">
        <f>IF('[3]BASE'!DU91="","",'[3]BASE'!DU91)</f>
        <v>1</v>
      </c>
      <c r="Q90" s="498">
        <f>IF('[3]BASE'!DV91="","",'[3]BASE'!DV91)</f>
      </c>
      <c r="R90" s="498">
        <f>IF('[3]BASE'!DW91="","",'[3]BASE'!DW91)</f>
      </c>
      <c r="S90" s="498">
        <f>IF('[3]BASE'!DX91="","",'[3]BASE'!DX91)</f>
      </c>
      <c r="T90" s="498">
        <f>IF('[3]BASE'!DY91="","",'[3]BASE'!DY91)</f>
      </c>
      <c r="U90" s="499"/>
      <c r="V90" s="494"/>
    </row>
    <row r="91" spans="2:22" s="488" customFormat="1" ht="19.5" customHeight="1">
      <c r="B91" s="489"/>
      <c r="C91" s="500">
        <f>IF('[3]BASE'!C92="","",'[3]BASE'!C92)</f>
        <v>76</v>
      </c>
      <c r="D91" s="500" t="str">
        <f>IF('[3]BASE'!D92="","",'[3]BASE'!D92)</f>
        <v>CE-000</v>
      </c>
      <c r="E91" s="500" t="str">
        <f>IF('[3]BASE'!E92="","",'[3]BASE'!E92)</f>
        <v>SAN PEDRO - SAN NICOLÁS</v>
      </c>
      <c r="F91" s="500">
        <f>IF('[3]BASE'!F92="","",'[3]BASE'!F92)</f>
        <v>132</v>
      </c>
      <c r="G91" s="501">
        <f>IF('[3]BASE'!G92="","",'[3]BASE'!G92)</f>
        <v>65</v>
      </c>
      <c r="H91" s="497" t="str">
        <f>'[3]BASE'!H92</f>
        <v>C</v>
      </c>
      <c r="I91" s="498" t="str">
        <f>IF('[3]BASE'!DN92="","",'[3]BASE'!DN92)</f>
        <v>XXXX</v>
      </c>
      <c r="J91" s="498" t="str">
        <f>IF('[3]BASE'!DO92="","",'[3]BASE'!DO92)</f>
        <v>XXXX</v>
      </c>
      <c r="K91" s="498" t="str">
        <f>IF('[3]BASE'!DP92="","",'[3]BASE'!DP92)</f>
        <v>XXXX</v>
      </c>
      <c r="L91" s="498" t="str">
        <f>IF('[3]BASE'!DQ92="","",'[3]BASE'!DQ92)</f>
        <v>XXXX</v>
      </c>
      <c r="M91" s="498" t="str">
        <f>IF('[3]BASE'!DR92="","",'[3]BASE'!DR92)</f>
        <v>XXXX</v>
      </c>
      <c r="N91" s="498" t="str">
        <f>IF('[3]BASE'!DS92="","",'[3]BASE'!DS92)</f>
        <v>XXXX</v>
      </c>
      <c r="O91" s="498" t="str">
        <f>IF('[3]BASE'!DT92="","",'[3]BASE'!DT92)</f>
        <v>XXXX</v>
      </c>
      <c r="P91" s="498" t="str">
        <f>IF('[3]BASE'!DU92="","",'[3]BASE'!DU92)</f>
        <v>XXXX</v>
      </c>
      <c r="Q91" s="498" t="str">
        <f>IF('[3]BASE'!DV92="","",'[3]BASE'!DV92)</f>
        <v>XXXX</v>
      </c>
      <c r="R91" s="498" t="str">
        <f>IF('[3]BASE'!DW92="","",'[3]BASE'!DW92)</f>
        <v>XXXX</v>
      </c>
      <c r="S91" s="498" t="str">
        <f>IF('[3]BASE'!DX92="","",'[3]BASE'!DX92)</f>
        <v>XXXX</v>
      </c>
      <c r="T91" s="498" t="str">
        <f>IF('[3]BASE'!DY92="","",'[3]BASE'!DY92)</f>
        <v>XXXX</v>
      </c>
      <c r="U91" s="499"/>
      <c r="V91" s="494"/>
    </row>
    <row r="92" spans="2:22" s="488" customFormat="1" ht="19.5" customHeight="1">
      <c r="B92" s="489"/>
      <c r="C92" s="502">
        <f>IF('[3]BASE'!C93="","",'[3]BASE'!C93)</f>
        <v>77</v>
      </c>
      <c r="D92" s="502">
        <f>IF('[3]BASE'!D93="","",'[3]BASE'!D93)</f>
        <v>4277</v>
      </c>
      <c r="E92" s="502" t="str">
        <f>IF('[3]BASE'!E93="","",'[3]BASE'!E93)</f>
        <v>SAN PEDRO - RAMALLO INDUSTRIAL</v>
      </c>
      <c r="F92" s="502">
        <f>IF('[3]BASE'!F93="","",'[3]BASE'!F93)</f>
        <v>132</v>
      </c>
      <c r="G92" s="503">
        <f>IF('[3]BASE'!G93="","",'[3]BASE'!G93)</f>
        <v>58</v>
      </c>
      <c r="H92" s="497" t="str">
        <f>'[3]BASE'!H93</f>
        <v>C</v>
      </c>
      <c r="I92" s="498">
        <f>IF('[3]BASE'!DN93="","",'[3]BASE'!DN93)</f>
      </c>
      <c r="J92" s="498">
        <f>IF('[3]BASE'!DO93="","",'[3]BASE'!DO93)</f>
      </c>
      <c r="K92" s="498">
        <f>IF('[3]BASE'!DP93="","",'[3]BASE'!DP93)</f>
      </c>
      <c r="L92" s="498">
        <f>IF('[3]BASE'!DQ93="","",'[3]BASE'!DQ93)</f>
        <v>1</v>
      </c>
      <c r="M92" s="498">
        <f>IF('[3]BASE'!DR93="","",'[3]BASE'!DR93)</f>
      </c>
      <c r="N92" s="498">
        <f>IF('[3]BASE'!DS93="","",'[3]BASE'!DS93)</f>
        <v>1</v>
      </c>
      <c r="O92" s="498">
        <f>IF('[3]BASE'!DT93="","",'[3]BASE'!DT93)</f>
      </c>
      <c r="P92" s="498">
        <f>IF('[3]BASE'!DU93="","",'[3]BASE'!DU93)</f>
      </c>
      <c r="Q92" s="498">
        <f>IF('[3]BASE'!DV93="","",'[3]BASE'!DV93)</f>
      </c>
      <c r="R92" s="498">
        <f>IF('[3]BASE'!DW93="","",'[3]BASE'!DW93)</f>
      </c>
      <c r="S92" s="498">
        <f>IF('[3]BASE'!DX93="","",'[3]BASE'!DX93)</f>
      </c>
      <c r="T92" s="498">
        <f>IF('[3]BASE'!DY93="","",'[3]BASE'!DY93)</f>
      </c>
      <c r="U92" s="499"/>
      <c r="V92" s="494"/>
    </row>
    <row r="93" spans="2:22" s="488" customFormat="1" ht="19.5" customHeight="1">
      <c r="B93" s="489"/>
      <c r="C93" s="500">
        <f>IF('[3]BASE'!C94="","",'[3]BASE'!C94)</f>
        <v>78</v>
      </c>
      <c r="D93" s="500">
        <f>IF('[3]BASE'!D94="","",'[3]BASE'!D94)</f>
        <v>4278</v>
      </c>
      <c r="E93" s="500" t="str">
        <f>IF('[3]BASE'!E94="","",'[3]BASE'!E94)</f>
        <v>SAN NICOLÁS - RAMALLO INDUSTRIAL</v>
      </c>
      <c r="F93" s="500">
        <f>IF('[3]BASE'!F94="","",'[3]BASE'!F94)</f>
        <v>132</v>
      </c>
      <c r="G93" s="501">
        <f>IF('[3]BASE'!G94="","",'[3]BASE'!G94)</f>
        <v>23.5</v>
      </c>
      <c r="H93" s="497" t="str">
        <f>'[3]BASE'!H94</f>
        <v>C</v>
      </c>
      <c r="I93" s="498">
        <f>IF('[3]BASE'!DN94="","",'[3]BASE'!DN94)</f>
      </c>
      <c r="J93" s="498">
        <f>IF('[3]BASE'!DO94="","",'[3]BASE'!DO94)</f>
      </c>
      <c r="K93" s="498">
        <f>IF('[3]BASE'!DP94="","",'[3]BASE'!DP94)</f>
      </c>
      <c r="L93" s="498">
        <f>IF('[3]BASE'!DQ94="","",'[3]BASE'!DQ94)</f>
      </c>
      <c r="M93" s="498">
        <f>IF('[3]BASE'!DR94="","",'[3]BASE'!DR94)</f>
      </c>
      <c r="N93" s="498">
        <f>IF('[3]BASE'!DS94="","",'[3]BASE'!DS94)</f>
      </c>
      <c r="O93" s="498">
        <f>IF('[3]BASE'!DT94="","",'[3]BASE'!DT94)</f>
      </c>
      <c r="P93" s="498">
        <f>IF('[3]BASE'!DU94="","",'[3]BASE'!DU94)</f>
      </c>
      <c r="Q93" s="498">
        <f>IF('[3]BASE'!DV94="","",'[3]BASE'!DV94)</f>
      </c>
      <c r="R93" s="498">
        <f>IF('[3]BASE'!DW94="","",'[3]BASE'!DW94)</f>
      </c>
      <c r="S93" s="498">
        <f>IF('[3]BASE'!DX94="","",'[3]BASE'!DX94)</f>
      </c>
      <c r="T93" s="498">
        <f>IF('[3]BASE'!DY94="","",'[3]BASE'!DY94)</f>
      </c>
      <c r="U93" s="499"/>
      <c r="V93" s="494"/>
    </row>
    <row r="94" spans="2:22" s="488" customFormat="1" ht="19.5" customHeight="1">
      <c r="B94" s="489"/>
      <c r="C94" s="502">
        <f>IF('[3]BASE'!C95="","",'[3]BASE'!C95)</f>
        <v>79</v>
      </c>
      <c r="D94" s="502">
        <f>IF('[3]BASE'!D95="","",'[3]BASE'!D95)</f>
        <v>1517</v>
      </c>
      <c r="E94" s="502" t="str">
        <f>IF('[3]BASE'!E95="","",'[3]BASE'!E95)</f>
        <v>TANDIL - BALCARCE</v>
      </c>
      <c r="F94" s="502">
        <f>IF('[3]BASE'!F95="","",'[3]BASE'!F95)</f>
        <v>132</v>
      </c>
      <c r="G94" s="503">
        <f>IF('[3]BASE'!G95="","",'[3]BASE'!G95)</f>
        <v>103.6</v>
      </c>
      <c r="H94" s="497" t="str">
        <f>'[3]BASE'!H95</f>
        <v>C</v>
      </c>
      <c r="I94" s="498">
        <f>IF('[3]BASE'!DN95="","",'[3]BASE'!DN95)</f>
      </c>
      <c r="J94" s="498">
        <f>IF('[3]BASE'!DO95="","",'[3]BASE'!DO95)</f>
        <v>1</v>
      </c>
      <c r="K94" s="498">
        <f>IF('[3]BASE'!DP95="","",'[3]BASE'!DP95)</f>
      </c>
      <c r="L94" s="498">
        <f>IF('[3]BASE'!DQ95="","",'[3]BASE'!DQ95)</f>
      </c>
      <c r="M94" s="498">
        <f>IF('[3]BASE'!DR95="","",'[3]BASE'!DR95)</f>
      </c>
      <c r="N94" s="498">
        <f>IF('[3]BASE'!DS95="","",'[3]BASE'!DS95)</f>
      </c>
      <c r="O94" s="498">
        <f>IF('[3]BASE'!DT95="","",'[3]BASE'!DT95)</f>
      </c>
      <c r="P94" s="498">
        <f>IF('[3]BASE'!DU95="","",'[3]BASE'!DU95)</f>
        <v>1</v>
      </c>
      <c r="Q94" s="498">
        <f>IF('[3]BASE'!DV95="","",'[3]BASE'!DV95)</f>
      </c>
      <c r="R94" s="498">
        <f>IF('[3]BASE'!DW95="","",'[3]BASE'!DW95)</f>
      </c>
      <c r="S94" s="498">
        <f>IF('[3]BASE'!DX95="","",'[3]BASE'!DX95)</f>
      </c>
      <c r="T94" s="498">
        <f>IF('[3]BASE'!DY95="","",'[3]BASE'!DY95)</f>
        <v>1</v>
      </c>
      <c r="U94" s="499"/>
      <c r="V94" s="494"/>
    </row>
    <row r="95" spans="2:22" s="488" customFormat="1" ht="19.5" customHeight="1">
      <c r="B95" s="489"/>
      <c r="C95" s="500">
        <f>IF('[3]BASE'!C96="","",'[3]BASE'!C96)</f>
        <v>80</v>
      </c>
      <c r="D95" s="500">
        <f>IF('[3]BASE'!D96="","",'[3]BASE'!D96)</f>
        <v>1519</v>
      </c>
      <c r="E95" s="500" t="str">
        <f>IF('[3]BASE'!E96="","",'[3]BASE'!E96)</f>
        <v>TANDIL - NECOCHEA</v>
      </c>
      <c r="F95" s="500">
        <f>IF('[3]BASE'!F96="","",'[3]BASE'!F96)</f>
        <v>132</v>
      </c>
      <c r="G95" s="501">
        <f>IF('[3]BASE'!G96="","",'[3]BASE'!G96)</f>
        <v>149.2</v>
      </c>
      <c r="H95" s="497" t="str">
        <f>'[3]BASE'!H96</f>
        <v>C</v>
      </c>
      <c r="I95" s="498">
        <f>IF('[3]BASE'!DN96="","",'[3]BASE'!DN96)</f>
      </c>
      <c r="J95" s="498">
        <f>IF('[3]BASE'!DO96="","",'[3]BASE'!DO96)</f>
      </c>
      <c r="K95" s="498">
        <f>IF('[3]BASE'!DP96="","",'[3]BASE'!DP96)</f>
      </c>
      <c r="L95" s="498">
        <f>IF('[3]BASE'!DQ96="","",'[3]BASE'!DQ96)</f>
        <v>1</v>
      </c>
      <c r="M95" s="498">
        <f>IF('[3]BASE'!DR96="","",'[3]BASE'!DR96)</f>
      </c>
      <c r="N95" s="498">
        <f>IF('[3]BASE'!DS96="","",'[3]BASE'!DS96)</f>
      </c>
      <c r="O95" s="498">
        <f>IF('[3]BASE'!DT96="","",'[3]BASE'!DT96)</f>
      </c>
      <c r="P95" s="498">
        <f>IF('[3]BASE'!DU96="","",'[3]BASE'!DU96)</f>
      </c>
      <c r="Q95" s="498">
        <f>IF('[3]BASE'!DV96="","",'[3]BASE'!DV96)</f>
      </c>
      <c r="R95" s="498">
        <f>IF('[3]BASE'!DW96="","",'[3]BASE'!DW96)</f>
      </c>
      <c r="S95" s="498">
        <f>IF('[3]BASE'!DX96="","",'[3]BASE'!DX96)</f>
      </c>
      <c r="T95" s="498">
        <f>IF('[3]BASE'!DY96="","",'[3]BASE'!DY96)</f>
      </c>
      <c r="U95" s="499"/>
      <c r="V95" s="494"/>
    </row>
    <row r="96" spans="2:22" s="488" customFormat="1" ht="19.5" customHeight="1">
      <c r="B96" s="489"/>
      <c r="C96" s="502">
        <f>IF('[3]BASE'!C97="","",'[3]BASE'!C97)</f>
        <v>81</v>
      </c>
      <c r="D96" s="502">
        <f>IF('[3]BASE'!D97="","",'[3]BASE'!D97)</f>
        <v>1518</v>
      </c>
      <c r="E96" s="502" t="str">
        <f>IF('[3]BASE'!E97="","",'[3]BASE'!E97)</f>
        <v>TANDIL - BARKER</v>
      </c>
      <c r="F96" s="502">
        <f>IF('[3]BASE'!F97="","",'[3]BASE'!F97)</f>
        <v>132</v>
      </c>
      <c r="G96" s="503">
        <f>IF('[3]BASE'!G97="","",'[3]BASE'!G97)</f>
        <v>47.7</v>
      </c>
      <c r="H96" s="497" t="str">
        <f>'[3]BASE'!H97</f>
        <v>C</v>
      </c>
      <c r="I96" s="498">
        <f>IF('[3]BASE'!DN97="","",'[3]BASE'!DN97)</f>
        <v>1</v>
      </c>
      <c r="J96" s="498">
        <f>IF('[3]BASE'!DO97="","",'[3]BASE'!DO97)</f>
      </c>
      <c r="K96" s="498">
        <f>IF('[3]BASE'!DP97="","",'[3]BASE'!DP97)</f>
      </c>
      <c r="L96" s="498">
        <f>IF('[3]BASE'!DQ97="","",'[3]BASE'!DQ97)</f>
      </c>
      <c r="M96" s="498">
        <f>IF('[3]BASE'!DR97="","",'[3]BASE'!DR97)</f>
        <v>1</v>
      </c>
      <c r="N96" s="498">
        <f>IF('[3]BASE'!DS97="","",'[3]BASE'!DS97)</f>
      </c>
      <c r="O96" s="498">
        <f>IF('[3]BASE'!DT97="","",'[3]BASE'!DT97)</f>
      </c>
      <c r="P96" s="498">
        <f>IF('[3]BASE'!DU97="","",'[3]BASE'!DU97)</f>
      </c>
      <c r="Q96" s="498">
        <f>IF('[3]BASE'!DV97="","",'[3]BASE'!DV97)</f>
      </c>
      <c r="R96" s="498">
        <f>IF('[3]BASE'!DW97="","",'[3]BASE'!DW97)</f>
      </c>
      <c r="S96" s="498">
        <f>IF('[3]BASE'!DX97="","",'[3]BASE'!DX97)</f>
      </c>
      <c r="T96" s="498">
        <f>IF('[3]BASE'!DY97="","",'[3]BASE'!DY97)</f>
      </c>
      <c r="U96" s="499"/>
      <c r="V96" s="494"/>
    </row>
    <row r="97" spans="2:22" s="488" customFormat="1" ht="19.5" customHeight="1">
      <c r="B97" s="489"/>
      <c r="C97" s="500">
        <f>IF('[3]BASE'!C98="","",'[3]BASE'!C98)</f>
        <v>82</v>
      </c>
      <c r="D97" s="500">
        <f>IF('[3]BASE'!D98="","",'[3]BASE'!D98)</f>
        <v>2712</v>
      </c>
      <c r="E97" s="500" t="str">
        <f>IF('[3]BASE'!E98="","",'[3]BASE'!E98)</f>
        <v>TRENQUE LAUQUEN - GRAL. PICO</v>
      </c>
      <c r="F97" s="500">
        <f>IF('[3]BASE'!F98="","",'[3]BASE'!F98)</f>
        <v>132</v>
      </c>
      <c r="G97" s="501">
        <f>IF('[3]BASE'!G98="","",'[3]BASE'!G98)</f>
        <v>77</v>
      </c>
      <c r="H97" s="497" t="str">
        <f>'[3]BASE'!H98</f>
        <v>C</v>
      </c>
      <c r="I97" s="498">
        <f>IF('[3]BASE'!DN98="","",'[3]BASE'!DN98)</f>
      </c>
      <c r="J97" s="498">
        <f>IF('[3]BASE'!DO98="","",'[3]BASE'!DO98)</f>
      </c>
      <c r="K97" s="498">
        <f>IF('[3]BASE'!DP98="","",'[3]BASE'!DP98)</f>
      </c>
      <c r="L97" s="498">
        <f>IF('[3]BASE'!DQ98="","",'[3]BASE'!DQ98)</f>
      </c>
      <c r="M97" s="498">
        <f>IF('[3]BASE'!DR98="","",'[3]BASE'!DR98)</f>
      </c>
      <c r="N97" s="498">
        <f>IF('[3]BASE'!DS98="","",'[3]BASE'!DS98)</f>
      </c>
      <c r="O97" s="498">
        <f>IF('[3]BASE'!DT98="","",'[3]BASE'!DT98)</f>
      </c>
      <c r="P97" s="498">
        <f>IF('[3]BASE'!DU98="","",'[3]BASE'!DU98)</f>
      </c>
      <c r="Q97" s="498">
        <f>IF('[3]BASE'!DV98="","",'[3]BASE'!DV98)</f>
      </c>
      <c r="R97" s="498">
        <f>IF('[3]BASE'!DW98="","",'[3]BASE'!DW98)</f>
      </c>
      <c r="S97" s="498">
        <f>IF('[3]BASE'!DX98="","",'[3]BASE'!DX98)</f>
      </c>
      <c r="T97" s="498">
        <f>IF('[3]BASE'!DY98="","",'[3]BASE'!DY98)</f>
      </c>
      <c r="U97" s="499"/>
      <c r="V97" s="494"/>
    </row>
    <row r="98" spans="2:22" s="488" customFormat="1" ht="19.5" customHeight="1">
      <c r="B98" s="489"/>
      <c r="C98" s="502">
        <f>IF('[3]BASE'!C99="","",'[3]BASE'!C99)</f>
        <v>83</v>
      </c>
      <c r="D98" s="502">
        <f>IF('[3]BASE'!D99="","",'[3]BASE'!D99)</f>
        <v>1402</v>
      </c>
      <c r="E98" s="502" t="str">
        <f>IF('[3]BASE'!E99="","",'[3]BASE'!E99)</f>
        <v>TRENQUE LAUQUEN - HENDERSON</v>
      </c>
      <c r="F98" s="502">
        <f>IF('[3]BASE'!F99="","",'[3]BASE'!F99)</f>
        <v>132</v>
      </c>
      <c r="G98" s="503">
        <f>IF('[3]BASE'!G99="","",'[3]BASE'!G99)</f>
        <v>105.4</v>
      </c>
      <c r="H98" s="497" t="str">
        <f>'[3]BASE'!H99</f>
        <v>A</v>
      </c>
      <c r="I98" s="498">
        <f>IF('[3]BASE'!DN99="","",'[3]BASE'!DN99)</f>
      </c>
      <c r="J98" s="498">
        <f>IF('[3]BASE'!DO99="","",'[3]BASE'!DO99)</f>
      </c>
      <c r="K98" s="498">
        <f>IF('[3]BASE'!DP99="","",'[3]BASE'!DP99)</f>
      </c>
      <c r="L98" s="498">
        <f>IF('[3]BASE'!DQ99="","",'[3]BASE'!DQ99)</f>
      </c>
      <c r="M98" s="498">
        <f>IF('[3]BASE'!DR99="","",'[3]BASE'!DR99)</f>
      </c>
      <c r="N98" s="498">
        <f>IF('[3]BASE'!DS99="","",'[3]BASE'!DS99)</f>
      </c>
      <c r="O98" s="498">
        <f>IF('[3]BASE'!DT99="","",'[3]BASE'!DT99)</f>
      </c>
      <c r="P98" s="498">
        <f>IF('[3]BASE'!DU99="","",'[3]BASE'!DU99)</f>
        <v>1</v>
      </c>
      <c r="Q98" s="498">
        <f>IF('[3]BASE'!DV99="","",'[3]BASE'!DV99)</f>
      </c>
      <c r="R98" s="498">
        <f>IF('[3]BASE'!DW99="","",'[3]BASE'!DW99)</f>
      </c>
      <c r="S98" s="498">
        <f>IF('[3]BASE'!DX99="","",'[3]BASE'!DX99)</f>
      </c>
      <c r="T98" s="498">
        <f>IF('[3]BASE'!DY99="","",'[3]BASE'!DY99)</f>
      </c>
      <c r="U98" s="499"/>
      <c r="V98" s="494"/>
    </row>
    <row r="99" spans="2:22" s="488" customFormat="1" ht="19.5" customHeight="1">
      <c r="B99" s="489"/>
      <c r="C99" s="500">
        <f>IF('[3]BASE'!C100="","",'[3]BASE'!C100)</f>
        <v>84</v>
      </c>
      <c r="D99" s="500">
        <f>IF('[3]BASE'!D100="","",'[3]BASE'!D100)</f>
        <v>1382</v>
      </c>
      <c r="E99" s="500" t="str">
        <f>IF('[3]BASE'!E100="","",'[3]BASE'!E100)</f>
        <v>URBANA SAN NICOLÁS - SAN NICOLAS</v>
      </c>
      <c r="F99" s="500">
        <f>IF('[3]BASE'!F100="","",'[3]BASE'!F100)</f>
        <v>132</v>
      </c>
      <c r="G99" s="501">
        <f>IF('[3]BASE'!G100="","",'[3]BASE'!G100)</f>
        <v>6.5</v>
      </c>
      <c r="H99" s="497" t="str">
        <f>'[3]BASE'!H100</f>
        <v>C</v>
      </c>
      <c r="I99" s="498">
        <f>IF('[3]BASE'!DN100="","",'[3]BASE'!DN100)</f>
      </c>
      <c r="J99" s="498">
        <f>IF('[3]BASE'!DO100="","",'[3]BASE'!DO100)</f>
      </c>
      <c r="K99" s="498">
        <f>IF('[3]BASE'!DP100="","",'[3]BASE'!DP100)</f>
      </c>
      <c r="L99" s="498">
        <f>IF('[3]BASE'!DQ100="","",'[3]BASE'!DQ100)</f>
      </c>
      <c r="M99" s="498">
        <f>IF('[3]BASE'!DR100="","",'[3]BASE'!DR100)</f>
      </c>
      <c r="N99" s="498">
        <f>IF('[3]BASE'!DS100="","",'[3]BASE'!DS100)</f>
      </c>
      <c r="O99" s="498">
        <f>IF('[3]BASE'!DT100="","",'[3]BASE'!DT100)</f>
      </c>
      <c r="P99" s="498">
        <f>IF('[3]BASE'!DU100="","",'[3]BASE'!DU100)</f>
      </c>
      <c r="Q99" s="498">
        <f>IF('[3]BASE'!DV100="","",'[3]BASE'!DV100)</f>
      </c>
      <c r="R99" s="498">
        <f>IF('[3]BASE'!DW100="","",'[3]BASE'!DW100)</f>
      </c>
      <c r="S99" s="498">
        <f>IF('[3]BASE'!DX100="","",'[3]BASE'!DX100)</f>
      </c>
      <c r="T99" s="498">
        <f>IF('[3]BASE'!DY100="","",'[3]BASE'!DY100)</f>
      </c>
      <c r="U99" s="499"/>
      <c r="V99" s="494"/>
    </row>
    <row r="100" spans="2:22" s="488" customFormat="1" ht="19.5" customHeight="1">
      <c r="B100" s="489"/>
      <c r="C100" s="502">
        <f>IF('[3]BASE'!C101="","",'[3]BASE'!C101)</f>
        <v>85</v>
      </c>
      <c r="D100" s="502">
        <f>IF('[3]BASE'!D101="","",'[3]BASE'!D101)</f>
        <v>1547</v>
      </c>
      <c r="E100" s="502" t="str">
        <f>IF('[3]BASE'!E101="","",'[3]BASE'!E101)</f>
        <v>URBANA BB - C. PIEDRABUENA</v>
      </c>
      <c r="F100" s="502">
        <f>IF('[3]BASE'!F101="","",'[3]BASE'!F101)</f>
        <v>132</v>
      </c>
      <c r="G100" s="503">
        <f>IF('[3]BASE'!G101="","",'[3]BASE'!G101)</f>
        <v>1.9</v>
      </c>
      <c r="H100" s="497" t="str">
        <f>'[3]BASE'!H101</f>
        <v>C</v>
      </c>
      <c r="I100" s="498">
        <f>IF('[3]BASE'!DN101="","",'[3]BASE'!DN101)</f>
      </c>
      <c r="J100" s="498">
        <f>IF('[3]BASE'!DO101="","",'[3]BASE'!DO101)</f>
      </c>
      <c r="K100" s="498">
        <f>IF('[3]BASE'!DP101="","",'[3]BASE'!DP101)</f>
      </c>
      <c r="L100" s="498">
        <f>IF('[3]BASE'!DQ101="","",'[3]BASE'!DQ101)</f>
      </c>
      <c r="M100" s="498">
        <f>IF('[3]BASE'!DR101="","",'[3]BASE'!DR101)</f>
      </c>
      <c r="N100" s="498">
        <f>IF('[3]BASE'!DS101="","",'[3]BASE'!DS101)</f>
      </c>
      <c r="O100" s="498">
        <f>IF('[3]BASE'!DT101="","",'[3]BASE'!DT101)</f>
      </c>
      <c r="P100" s="498">
        <f>IF('[3]BASE'!DU101="","",'[3]BASE'!DU101)</f>
      </c>
      <c r="Q100" s="498">
        <f>IF('[3]BASE'!DV101="","",'[3]BASE'!DV101)</f>
      </c>
      <c r="R100" s="498">
        <f>IF('[3]BASE'!DW101="","",'[3]BASE'!DW101)</f>
      </c>
      <c r="S100" s="498">
        <f>IF('[3]BASE'!DX101="","",'[3]BASE'!DX101)</f>
      </c>
      <c r="T100" s="498">
        <f>IF('[3]BASE'!DY101="","",'[3]BASE'!DY101)</f>
      </c>
      <c r="U100" s="499"/>
      <c r="V100" s="494"/>
    </row>
    <row r="101" spans="2:22" s="488" customFormat="1" ht="19.5" customHeight="1">
      <c r="B101" s="489"/>
      <c r="C101" s="500">
        <f>IF('[3]BASE'!C102="","",'[3]BASE'!C102)</f>
        <v>86</v>
      </c>
      <c r="D101" s="500">
        <f>IF('[3]BASE'!D102="","",'[3]BASE'!D102)</f>
        <v>1445</v>
      </c>
      <c r="E101" s="500" t="str">
        <f>IF('[3]BASE'!E102="","",'[3]BASE'!E102)</f>
        <v>VILLA GESELL - GRAL. MADARIAGA</v>
      </c>
      <c r="F101" s="500">
        <f>IF('[3]BASE'!F102="","",'[3]BASE'!F102)</f>
        <v>132</v>
      </c>
      <c r="G101" s="501">
        <f>IF('[3]BASE'!G102="","",'[3]BASE'!G102)</f>
        <v>35</v>
      </c>
      <c r="H101" s="497" t="str">
        <f>'[3]BASE'!H102</f>
        <v>C</v>
      </c>
      <c r="I101" s="498">
        <f>IF('[3]BASE'!DN102="","",'[3]BASE'!DN102)</f>
      </c>
      <c r="J101" s="498">
        <f>IF('[3]BASE'!DO102="","",'[3]BASE'!DO102)</f>
      </c>
      <c r="K101" s="498">
        <f>IF('[3]BASE'!DP102="","",'[3]BASE'!DP102)</f>
      </c>
      <c r="L101" s="498">
        <f>IF('[3]BASE'!DQ102="","",'[3]BASE'!DQ102)</f>
      </c>
      <c r="M101" s="498">
        <f>IF('[3]BASE'!DR102="","",'[3]BASE'!DR102)</f>
      </c>
      <c r="N101" s="498">
        <f>IF('[3]BASE'!DS102="","",'[3]BASE'!DS102)</f>
      </c>
      <c r="O101" s="498">
        <f>IF('[3]BASE'!DT102="","",'[3]BASE'!DT102)</f>
      </c>
      <c r="P101" s="498">
        <f>IF('[3]BASE'!DU102="","",'[3]BASE'!DU102)</f>
      </c>
      <c r="Q101" s="498">
        <f>IF('[3]BASE'!DV102="","",'[3]BASE'!DV102)</f>
      </c>
      <c r="R101" s="498">
        <f>IF('[3]BASE'!DW102="","",'[3]BASE'!DW102)</f>
      </c>
      <c r="S101" s="498">
        <f>IF('[3]BASE'!DX102="","",'[3]BASE'!DX102)</f>
      </c>
      <c r="T101" s="498">
        <f>IF('[3]BASE'!DY102="","",'[3]BASE'!DY102)</f>
      </c>
      <c r="U101" s="499"/>
      <c r="V101" s="494"/>
    </row>
    <row r="102" spans="2:22" s="488" customFormat="1" ht="19.5" customHeight="1">
      <c r="B102" s="489"/>
      <c r="C102" s="502">
        <f>IF('[3]BASE'!C103="","",'[3]BASE'!C103)</f>
        <v>87</v>
      </c>
      <c r="D102" s="502">
        <f>IF('[3]BASE'!D103="","",'[3]BASE'!D103)</f>
        <v>2715</v>
      </c>
      <c r="E102" s="502" t="str">
        <f>IF('[3]BASE'!E103="","",'[3]BASE'!E103)</f>
        <v>VILLA LIA "T" - ANTONIO DE ARECO</v>
      </c>
      <c r="F102" s="502">
        <f>IF('[3]BASE'!F103="","",'[3]BASE'!F103)</f>
        <v>132</v>
      </c>
      <c r="G102" s="503">
        <f>IF('[3]BASE'!G103="","",'[3]BASE'!G103)</f>
        <v>18.4</v>
      </c>
      <c r="H102" s="497" t="str">
        <f>'[3]BASE'!H103</f>
        <v>C</v>
      </c>
      <c r="I102" s="498">
        <f>IF('[3]BASE'!DN103="","",'[3]BASE'!DN103)</f>
      </c>
      <c r="J102" s="498">
        <f>IF('[3]BASE'!DO103="","",'[3]BASE'!DO103)</f>
      </c>
      <c r="K102" s="498">
        <f>IF('[3]BASE'!DP103="","",'[3]BASE'!DP103)</f>
      </c>
      <c r="L102" s="498">
        <f>IF('[3]BASE'!DQ103="","",'[3]BASE'!DQ103)</f>
      </c>
      <c r="M102" s="498">
        <f>IF('[3]BASE'!DR103="","",'[3]BASE'!DR103)</f>
      </c>
      <c r="N102" s="498">
        <f>IF('[3]BASE'!DS103="","",'[3]BASE'!DS103)</f>
      </c>
      <c r="O102" s="498">
        <f>IF('[3]BASE'!DT103="","",'[3]BASE'!DT103)</f>
      </c>
      <c r="P102" s="498">
        <f>IF('[3]BASE'!DU103="","",'[3]BASE'!DU103)</f>
        <v>1</v>
      </c>
      <c r="Q102" s="498">
        <f>IF('[3]BASE'!DV103="","",'[3]BASE'!DV103)</f>
      </c>
      <c r="R102" s="498">
        <f>IF('[3]BASE'!DW103="","",'[3]BASE'!DW103)</f>
      </c>
      <c r="S102" s="498">
        <f>IF('[3]BASE'!DX103="","",'[3]BASE'!DX103)</f>
      </c>
      <c r="T102" s="498">
        <f>IF('[3]BASE'!DY103="","",'[3]BASE'!DY103)</f>
      </c>
      <c r="U102" s="499"/>
      <c r="V102" s="494"/>
    </row>
    <row r="103" spans="2:22" s="488" customFormat="1" ht="19.5" customHeight="1">
      <c r="B103" s="489"/>
      <c r="C103" s="500">
        <f>IF('[3]BASE'!C104="","",'[3]BASE'!C104)</f>
        <v>88</v>
      </c>
      <c r="D103" s="500">
        <f>IF('[3]BASE'!D104="","",'[3]BASE'!D104)</f>
        <v>2714</v>
      </c>
      <c r="E103" s="500" t="str">
        <f>IF('[3]BASE'!E104="","",'[3]BASE'!E104)</f>
        <v>VILLA LIA "T" - NUEVA CAMPANA</v>
      </c>
      <c r="F103" s="500">
        <f>IF('[3]BASE'!F104="","",'[3]BASE'!F104)</f>
        <v>132</v>
      </c>
      <c r="G103" s="501">
        <f>IF('[3]BASE'!G104="","",'[3]BASE'!G104)</f>
        <v>35</v>
      </c>
      <c r="H103" s="497" t="str">
        <f>'[3]BASE'!H104</f>
        <v>C</v>
      </c>
      <c r="I103" s="498">
        <f>IF('[3]BASE'!DN104="","",'[3]BASE'!DN104)</f>
      </c>
      <c r="J103" s="498">
        <f>IF('[3]BASE'!DO104="","",'[3]BASE'!DO104)</f>
        <v>1</v>
      </c>
      <c r="K103" s="498">
        <f>IF('[3]BASE'!DP104="","",'[3]BASE'!DP104)</f>
      </c>
      <c r="L103" s="498">
        <f>IF('[3]BASE'!DQ104="","",'[3]BASE'!DQ104)</f>
      </c>
      <c r="M103" s="498">
        <f>IF('[3]BASE'!DR104="","",'[3]BASE'!DR104)</f>
      </c>
      <c r="N103" s="498">
        <f>IF('[3]BASE'!DS104="","",'[3]BASE'!DS104)</f>
      </c>
      <c r="O103" s="498">
        <f>IF('[3]BASE'!DT104="","",'[3]BASE'!DT104)</f>
      </c>
      <c r="P103" s="498">
        <f>IF('[3]BASE'!DU104="","",'[3]BASE'!DU104)</f>
      </c>
      <c r="Q103" s="498">
        <f>IF('[3]BASE'!DV104="","",'[3]BASE'!DV104)</f>
      </c>
      <c r="R103" s="498">
        <f>IF('[3]BASE'!DW104="","",'[3]BASE'!DW104)</f>
      </c>
      <c r="S103" s="498">
        <f>IF('[3]BASE'!DX104="","",'[3]BASE'!DX104)</f>
      </c>
      <c r="T103" s="498">
        <f>IF('[3]BASE'!DY104="","",'[3]BASE'!DY104)</f>
      </c>
      <c r="U103" s="499"/>
      <c r="V103" s="494"/>
    </row>
    <row r="104" spans="2:22" s="488" customFormat="1" ht="19.5" customHeight="1">
      <c r="B104" s="489"/>
      <c r="C104" s="502">
        <f>IF('[3]BASE'!C105="","",'[3]BASE'!C105)</f>
        <v>89</v>
      </c>
      <c r="D104" s="505">
        <f>IF('[3]BASE'!D105="","",'[3]BASE'!D105)</f>
        <v>2713</v>
      </c>
      <c r="E104" s="505" t="str">
        <f>IF('[3]BASE'!E105="","",'[3]BASE'!E105)</f>
        <v>VILLA LIA "T" - VILLA LIA</v>
      </c>
      <c r="F104" s="505">
        <f>IF('[3]BASE'!F105="","",'[3]BASE'!F105)</f>
        <v>132</v>
      </c>
      <c r="G104" s="503">
        <f>IF('[3]BASE'!G105="","",'[3]BASE'!G105)</f>
        <v>8</v>
      </c>
      <c r="H104" s="497" t="str">
        <f>'[3]BASE'!H105</f>
        <v>C</v>
      </c>
      <c r="I104" s="498">
        <f>IF('[3]BASE'!DN105="","",'[3]BASE'!DN105)</f>
        <v>1</v>
      </c>
      <c r="J104" s="498">
        <f>IF('[3]BASE'!DO105="","",'[3]BASE'!DO105)</f>
        <v>1</v>
      </c>
      <c r="K104" s="498">
        <f>IF('[3]BASE'!DP105="","",'[3]BASE'!DP105)</f>
      </c>
      <c r="L104" s="498">
        <f>IF('[3]BASE'!DQ105="","",'[3]BASE'!DQ105)</f>
      </c>
      <c r="M104" s="498">
        <f>IF('[3]BASE'!DR105="","",'[3]BASE'!DR105)</f>
      </c>
      <c r="N104" s="498">
        <f>IF('[3]BASE'!DS105="","",'[3]BASE'!DS105)</f>
      </c>
      <c r="O104" s="498">
        <f>IF('[3]BASE'!DT105="","",'[3]BASE'!DT105)</f>
      </c>
      <c r="P104" s="498">
        <f>IF('[3]BASE'!DU105="","",'[3]BASE'!DU105)</f>
      </c>
      <c r="Q104" s="498">
        <f>IF('[3]BASE'!DV105="","",'[3]BASE'!DV105)</f>
      </c>
      <c r="R104" s="498">
        <f>IF('[3]BASE'!DW105="","",'[3]BASE'!DW105)</f>
      </c>
      <c r="S104" s="498">
        <f>IF('[3]BASE'!DX105="","",'[3]BASE'!DX105)</f>
      </c>
      <c r="T104" s="498">
        <f>IF('[3]BASE'!DY105="","",'[3]BASE'!DY105)</f>
      </c>
      <c r="U104" s="499"/>
      <c r="V104" s="494"/>
    </row>
    <row r="105" spans="2:22" s="488" customFormat="1" ht="19.5" customHeight="1">
      <c r="B105" s="489"/>
      <c r="C105" s="500">
        <f>IF('[3]BASE'!C106="","",'[3]BASE'!C106)</f>
        <v>90</v>
      </c>
      <c r="D105" s="506">
        <f>IF('[3]BASE'!D106="","",'[3]BASE'!D106)</f>
        <v>1424</v>
      </c>
      <c r="E105" s="506" t="str">
        <f>IF('[3]BASE'!E106="","",'[3]BASE'!E106)</f>
        <v>ZARATE - ATUCHA I</v>
      </c>
      <c r="F105" s="506">
        <f>IF('[3]BASE'!F106="","",'[3]BASE'!F106)</f>
        <v>132</v>
      </c>
      <c r="G105" s="501">
        <f>IF('[3]BASE'!G106="","",'[3]BASE'!G106)</f>
        <v>22.1</v>
      </c>
      <c r="H105" s="497" t="str">
        <f>'[3]BASE'!H106</f>
        <v>C</v>
      </c>
      <c r="I105" s="498">
        <f>IF('[3]BASE'!DN106="","",'[3]BASE'!DN106)</f>
      </c>
      <c r="J105" s="498">
        <f>IF('[3]BASE'!DO106="","",'[3]BASE'!DO106)</f>
      </c>
      <c r="K105" s="498">
        <f>IF('[3]BASE'!DP106="","",'[3]BASE'!DP106)</f>
      </c>
      <c r="L105" s="498">
        <f>IF('[3]BASE'!DQ106="","",'[3]BASE'!DQ106)</f>
      </c>
      <c r="M105" s="498">
        <f>IF('[3]BASE'!DR106="","",'[3]BASE'!DR106)</f>
      </c>
      <c r="N105" s="498">
        <f>IF('[3]BASE'!DS106="","",'[3]BASE'!DS106)</f>
      </c>
      <c r="O105" s="498">
        <f>IF('[3]BASE'!DT106="","",'[3]BASE'!DT106)</f>
      </c>
      <c r="P105" s="498">
        <f>IF('[3]BASE'!DU106="","",'[3]BASE'!DU106)</f>
      </c>
      <c r="Q105" s="498">
        <f>IF('[3]BASE'!DV106="","",'[3]BASE'!DV106)</f>
      </c>
      <c r="R105" s="498">
        <f>IF('[3]BASE'!DW106="","",'[3]BASE'!DW106)</f>
      </c>
      <c r="S105" s="498">
        <f>IF('[3]BASE'!DX106="","",'[3]BASE'!DX106)</f>
        <v>1</v>
      </c>
      <c r="T105" s="498">
        <f>IF('[3]BASE'!DY106="","",'[3]BASE'!DY106)</f>
      </c>
      <c r="U105" s="499"/>
      <c r="V105" s="494"/>
    </row>
    <row r="106" spans="2:22" s="488" customFormat="1" ht="19.5" customHeight="1">
      <c r="B106" s="489"/>
      <c r="C106" s="502">
        <f>IF('[3]BASE'!C107="","",'[3]BASE'!C107)</f>
        <v>91</v>
      </c>
      <c r="D106" s="505">
        <f>IF('[3]BASE'!D107="","",'[3]BASE'!D107)</f>
        <v>2955</v>
      </c>
      <c r="E106" s="505" t="str">
        <f>IF('[3]BASE'!E107="","",'[3]BASE'!E107)</f>
        <v>ZARATE - EASTMAN T</v>
      </c>
      <c r="F106" s="505">
        <f>IF('[3]BASE'!F107="","",'[3]BASE'!F107)</f>
        <v>132</v>
      </c>
      <c r="G106" s="503">
        <f>IF('[3]BASE'!G107="","",'[3]BASE'!G107)</f>
        <v>11</v>
      </c>
      <c r="H106" s="497" t="str">
        <f>'[3]BASE'!H107</f>
        <v>C</v>
      </c>
      <c r="I106" s="498">
        <f>IF('[3]BASE'!DN107="","",'[3]BASE'!DN107)</f>
      </c>
      <c r="J106" s="498">
        <f>IF('[3]BASE'!DO107="","",'[3]BASE'!DO107)</f>
      </c>
      <c r="K106" s="498">
        <f>IF('[3]BASE'!DP107="","",'[3]BASE'!DP107)</f>
      </c>
      <c r="L106" s="498">
        <f>IF('[3]BASE'!DQ107="","",'[3]BASE'!DQ107)</f>
      </c>
      <c r="M106" s="498">
        <f>IF('[3]BASE'!DR107="","",'[3]BASE'!DR107)</f>
      </c>
      <c r="N106" s="498">
        <f>IF('[3]BASE'!DS107="","",'[3]BASE'!DS107)</f>
      </c>
      <c r="O106" s="498">
        <f>IF('[3]BASE'!DT107="","",'[3]BASE'!DT107)</f>
        <v>1</v>
      </c>
      <c r="P106" s="498">
        <f>IF('[3]BASE'!DU107="","",'[3]BASE'!DU107)</f>
      </c>
      <c r="Q106" s="498">
        <f>IF('[3]BASE'!DV107="","",'[3]BASE'!DV107)</f>
      </c>
      <c r="R106" s="498">
        <f>IF('[3]BASE'!DW107="","",'[3]BASE'!DW107)</f>
      </c>
      <c r="S106" s="498">
        <f>IF('[3]BASE'!DX107="","",'[3]BASE'!DX107)</f>
      </c>
      <c r="T106" s="498">
        <f>IF('[3]BASE'!DY107="","",'[3]BASE'!DY107)</f>
      </c>
      <c r="U106" s="499"/>
      <c r="V106" s="494"/>
    </row>
    <row r="107" spans="2:22" s="488" customFormat="1" ht="19.5" customHeight="1">
      <c r="B107" s="489"/>
      <c r="C107" s="500">
        <f>IF('[3]BASE'!C108="","",'[3]BASE'!C108)</f>
        <v>92</v>
      </c>
      <c r="D107" s="506">
        <f>IF('[3]BASE'!D108="","",'[3]BASE'!D108)</f>
        <v>1423</v>
      </c>
      <c r="E107" s="506" t="str">
        <f>IF('[3]BASE'!E108="","",'[3]BASE'!E108)</f>
        <v>ZARATE - MATHEU</v>
      </c>
      <c r="F107" s="506">
        <f>IF('[3]BASE'!F108="","",'[3]BASE'!F108)</f>
        <v>132</v>
      </c>
      <c r="G107" s="501">
        <f>IF('[3]BASE'!G108="","",'[3]BASE'!G108)</f>
        <v>37.7</v>
      </c>
      <c r="H107" s="497" t="str">
        <f>'[3]BASE'!H108</f>
        <v>C</v>
      </c>
      <c r="I107" s="498">
        <f>IF('[3]BASE'!DN108="","",'[3]BASE'!DN108)</f>
      </c>
      <c r="J107" s="498">
        <f>IF('[3]BASE'!DO108="","",'[3]BASE'!DO108)</f>
        <v>1</v>
      </c>
      <c r="K107" s="498">
        <f>IF('[3]BASE'!DP108="","",'[3]BASE'!DP108)</f>
      </c>
      <c r="L107" s="498">
        <f>IF('[3]BASE'!DQ108="","",'[3]BASE'!DQ108)</f>
      </c>
      <c r="M107" s="498">
        <f>IF('[3]BASE'!DR108="","",'[3]BASE'!DR108)</f>
      </c>
      <c r="N107" s="498">
        <f>IF('[3]BASE'!DS108="","",'[3]BASE'!DS108)</f>
      </c>
      <c r="O107" s="498">
        <f>IF('[3]BASE'!DT108="","",'[3]BASE'!DT108)</f>
      </c>
      <c r="P107" s="498">
        <f>IF('[3]BASE'!DU108="","",'[3]BASE'!DU108)</f>
      </c>
      <c r="Q107" s="498">
        <f>IF('[3]BASE'!DV108="","",'[3]BASE'!DV108)</f>
      </c>
      <c r="R107" s="498">
        <f>IF('[3]BASE'!DW108="","",'[3]BASE'!DW108)</f>
      </c>
      <c r="S107" s="498">
        <f>IF('[3]BASE'!DX108="","",'[3]BASE'!DX108)</f>
      </c>
      <c r="T107" s="498">
        <f>IF('[3]BASE'!DY108="","",'[3]BASE'!DY108)</f>
      </c>
      <c r="U107" s="499"/>
      <c r="V107" s="494"/>
    </row>
    <row r="108" spans="2:22" s="488" customFormat="1" ht="19.5" customHeight="1">
      <c r="B108" s="489"/>
      <c r="C108" s="502">
        <f>IF('[3]BASE'!C109="","",'[3]BASE'!C109)</f>
        <v>93</v>
      </c>
      <c r="D108" s="505">
        <f>IF('[3]BASE'!D109="","",'[3]BASE'!D109)</f>
        <v>1434</v>
      </c>
      <c r="E108" s="505" t="str">
        <f>IF('[3]BASE'!E109="","",'[3]BASE'!E109)</f>
        <v>9 DE JULIO 66 - BRAGADO</v>
      </c>
      <c r="F108" s="505">
        <f>IF('[3]BASE'!F109="","",'[3]BASE'!F109)</f>
        <v>66</v>
      </c>
      <c r="G108" s="503">
        <f>IF('[3]BASE'!G109="","",'[3]BASE'!G109)</f>
        <v>54</v>
      </c>
      <c r="H108" s="497" t="str">
        <f>'[3]BASE'!H109</f>
        <v>C</v>
      </c>
      <c r="I108" s="498">
        <f>IF('[3]BASE'!DN109="","",'[3]BASE'!DN109)</f>
      </c>
      <c r="J108" s="498">
        <f>IF('[3]BASE'!DO109="","",'[3]BASE'!DO109)</f>
      </c>
      <c r="K108" s="498">
        <f>IF('[3]BASE'!DP109="","",'[3]BASE'!DP109)</f>
      </c>
      <c r="L108" s="498">
        <f>IF('[3]BASE'!DQ109="","",'[3]BASE'!DQ109)</f>
      </c>
      <c r="M108" s="498">
        <f>IF('[3]BASE'!DR109="","",'[3]BASE'!DR109)</f>
      </c>
      <c r="N108" s="498">
        <f>IF('[3]BASE'!DS109="","",'[3]BASE'!DS109)</f>
      </c>
      <c r="O108" s="498">
        <f>IF('[3]BASE'!DT109="","",'[3]BASE'!DT109)</f>
      </c>
      <c r="P108" s="498">
        <f>IF('[3]BASE'!DU109="","",'[3]BASE'!DU109)</f>
      </c>
      <c r="Q108" s="498">
        <f>IF('[3]BASE'!DV109="","",'[3]BASE'!DV109)</f>
      </c>
      <c r="R108" s="498">
        <f>IF('[3]BASE'!DW109="","",'[3]BASE'!DW109)</f>
      </c>
      <c r="S108" s="498">
        <f>IF('[3]BASE'!DX109="","",'[3]BASE'!DX109)</f>
      </c>
      <c r="T108" s="498">
        <f>IF('[3]BASE'!DY109="","",'[3]BASE'!DY109)</f>
      </c>
      <c r="U108" s="499"/>
      <c r="V108" s="494"/>
    </row>
    <row r="109" spans="2:22" s="488" customFormat="1" ht="19.5" customHeight="1">
      <c r="B109" s="489"/>
      <c r="C109" s="500">
        <f>IF('[3]BASE'!C110="","",'[3]BASE'!C110)</f>
        <v>94</v>
      </c>
      <c r="D109" s="506" t="str">
        <f>IF('[3]BASE'!D110="","",'[3]BASE'!D110)</f>
        <v>CE-000</v>
      </c>
      <c r="E109" s="506" t="str">
        <f>IF('[3]BASE'!E110="","",'[3]BASE'!E110)</f>
        <v>CAP. SARMIENTO - ANTONIO DE ARECO - LUJAN</v>
      </c>
      <c r="F109" s="506">
        <f>IF('[3]BASE'!F110="","",'[3]BASE'!F110)</f>
        <v>66</v>
      </c>
      <c r="G109" s="501">
        <f>IF('[3]BASE'!G110="","",'[3]BASE'!G110)</f>
        <v>81.3</v>
      </c>
      <c r="H109" s="497" t="str">
        <f>'[3]BASE'!H110</f>
        <v>C</v>
      </c>
      <c r="I109" s="498" t="str">
        <f>IF('[3]BASE'!DN110="","",'[3]BASE'!DN110)</f>
        <v>XXXX</v>
      </c>
      <c r="J109" s="498" t="str">
        <f>IF('[3]BASE'!DO110="","",'[3]BASE'!DO110)</f>
        <v>XXXX</v>
      </c>
      <c r="K109" s="498" t="str">
        <f>IF('[3]BASE'!DP110="","",'[3]BASE'!DP110)</f>
        <v>XXXX</v>
      </c>
      <c r="L109" s="498" t="str">
        <f>IF('[3]BASE'!DQ110="","",'[3]BASE'!DQ110)</f>
        <v>XXXX</v>
      </c>
      <c r="M109" s="498" t="str">
        <f>IF('[3]BASE'!DR110="","",'[3]BASE'!DR110)</f>
        <v>XXXX</v>
      </c>
      <c r="N109" s="498" t="str">
        <f>IF('[3]BASE'!DS110="","",'[3]BASE'!DS110)</f>
        <v>XXXX</v>
      </c>
      <c r="O109" s="498" t="str">
        <f>IF('[3]BASE'!DT110="","",'[3]BASE'!DT110)</f>
        <v>XXXX</v>
      </c>
      <c r="P109" s="498" t="str">
        <f>IF('[3]BASE'!DU110="","",'[3]BASE'!DU110)</f>
        <v>XXXX</v>
      </c>
      <c r="Q109" s="498" t="str">
        <f>IF('[3]BASE'!DV110="","",'[3]BASE'!DV110)</f>
        <v>XXXX</v>
      </c>
      <c r="R109" s="498" t="str">
        <f>IF('[3]BASE'!DW110="","",'[3]BASE'!DW110)</f>
        <v>XXXX</v>
      </c>
      <c r="S109" s="498" t="str">
        <f>IF('[3]BASE'!DX110="","",'[3]BASE'!DX110)</f>
        <v>XXXX</v>
      </c>
      <c r="T109" s="498" t="str">
        <f>IF('[3]BASE'!DY110="","",'[3]BASE'!DY110)</f>
        <v>XXXX</v>
      </c>
      <c r="U109" s="499"/>
      <c r="V109" s="494"/>
    </row>
    <row r="110" spans="2:22" s="488" customFormat="1" ht="19.5" customHeight="1">
      <c r="B110" s="489"/>
      <c r="C110" s="502">
        <f>IF('[3]BASE'!C111="","",'[3]BASE'!C111)</f>
        <v>95</v>
      </c>
      <c r="D110" s="505">
        <f>IF('[3]BASE'!D111="","",'[3]BASE'!D111)</f>
        <v>1421</v>
      </c>
      <c r="E110" s="505" t="str">
        <f>IF('[3]BASE'!E111="","",'[3]BASE'!E111)</f>
        <v>ARRECIFES - CAP. SARMIENTO</v>
      </c>
      <c r="F110" s="507">
        <f>IF('[3]BASE'!F111="","",'[3]BASE'!F111)</f>
        <v>66</v>
      </c>
      <c r="G110" s="503">
        <f>IF('[3]BASE'!G111="","",'[3]BASE'!G111)</f>
        <v>31.9</v>
      </c>
      <c r="H110" s="497" t="str">
        <f>'[3]BASE'!H111</f>
        <v>C</v>
      </c>
      <c r="I110" s="498">
        <f>IF('[3]BASE'!DN111="","",'[3]BASE'!DN111)</f>
      </c>
      <c r="J110" s="498">
        <f>IF('[3]BASE'!DO111="","",'[3]BASE'!DO111)</f>
      </c>
      <c r="K110" s="498">
        <f>IF('[3]BASE'!DP111="","",'[3]BASE'!DP111)</f>
      </c>
      <c r="L110" s="498">
        <f>IF('[3]BASE'!DQ111="","",'[3]BASE'!DQ111)</f>
      </c>
      <c r="M110" s="498">
        <f>IF('[3]BASE'!DR111="","",'[3]BASE'!DR111)</f>
      </c>
      <c r="N110" s="498">
        <f>IF('[3]BASE'!DS111="","",'[3]BASE'!DS111)</f>
        <v>1</v>
      </c>
      <c r="O110" s="498">
        <f>IF('[3]BASE'!DT111="","",'[3]BASE'!DT111)</f>
      </c>
      <c r="P110" s="498">
        <f>IF('[3]BASE'!DU111="","",'[3]BASE'!DU111)</f>
      </c>
      <c r="Q110" s="498">
        <f>IF('[3]BASE'!DV111="","",'[3]BASE'!DV111)</f>
      </c>
      <c r="R110" s="498">
        <f>IF('[3]BASE'!DW111="","",'[3]BASE'!DW111)</f>
      </c>
      <c r="S110" s="498">
        <f>IF('[3]BASE'!DX111="","",'[3]BASE'!DX111)</f>
      </c>
      <c r="T110" s="498">
        <f>IF('[3]BASE'!DY111="","",'[3]BASE'!DY111)</f>
      </c>
      <c r="U110" s="499"/>
      <c r="V110" s="494"/>
    </row>
    <row r="111" spans="2:22" s="488" customFormat="1" ht="19.5" customHeight="1">
      <c r="B111" s="489"/>
      <c r="C111" s="500">
        <f>IF('[3]BASE'!C112="","",'[3]BASE'!C112)</f>
        <v>96</v>
      </c>
      <c r="D111" s="506">
        <f>IF('[3]BASE'!D112="","",'[3]BASE'!D112)</f>
        <v>1536</v>
      </c>
      <c r="E111" s="506" t="str">
        <f>IF('[3]BASE'!E112="","",'[3]BASE'!E112)</f>
        <v>CARLOS CASARES - 9 DE JULIO 66</v>
      </c>
      <c r="F111" s="508">
        <f>IF('[3]BASE'!F112="","",'[3]BASE'!F112)</f>
        <v>66</v>
      </c>
      <c r="G111" s="501">
        <f>IF('[3]BASE'!G112="","",'[3]BASE'!G112)</f>
        <v>46.8</v>
      </c>
      <c r="H111" s="497" t="str">
        <f>'[3]BASE'!H112</f>
        <v>C</v>
      </c>
      <c r="I111" s="498">
        <f>IF('[3]BASE'!DN112="","",'[3]BASE'!DN112)</f>
      </c>
      <c r="J111" s="498">
        <f>IF('[3]BASE'!DO112="","",'[3]BASE'!DO112)</f>
      </c>
      <c r="K111" s="498">
        <f>IF('[3]BASE'!DP112="","",'[3]BASE'!DP112)</f>
      </c>
      <c r="L111" s="498">
        <f>IF('[3]BASE'!DQ112="","",'[3]BASE'!DQ112)</f>
      </c>
      <c r="M111" s="498">
        <f>IF('[3]BASE'!DR112="","",'[3]BASE'!DR112)</f>
      </c>
      <c r="N111" s="498">
        <f>IF('[3]BASE'!DS112="","",'[3]BASE'!DS112)</f>
      </c>
      <c r="O111" s="498">
        <f>IF('[3]BASE'!DT112="","",'[3]BASE'!DT112)</f>
      </c>
      <c r="P111" s="498">
        <f>IF('[3]BASE'!DU112="","",'[3]BASE'!DU112)</f>
      </c>
      <c r="Q111" s="498">
        <f>IF('[3]BASE'!DV112="","",'[3]BASE'!DV112)</f>
      </c>
      <c r="R111" s="498">
        <f>IF('[3]BASE'!DW112="","",'[3]BASE'!DW112)</f>
      </c>
      <c r="S111" s="498">
        <f>IF('[3]BASE'!DX112="","",'[3]BASE'!DX112)</f>
      </c>
      <c r="T111" s="498">
        <f>IF('[3]BASE'!DY112="","",'[3]BASE'!DY112)</f>
      </c>
      <c r="U111" s="499"/>
      <c r="V111" s="494"/>
    </row>
    <row r="112" spans="2:22" s="488" customFormat="1" ht="19.5" customHeight="1">
      <c r="B112" s="489"/>
      <c r="C112" s="502">
        <f>IF('[3]BASE'!C113="","",'[3]BASE'!C113)</f>
        <v>97</v>
      </c>
      <c r="D112" s="505">
        <f>IF('[3]BASE'!D113="","",'[3]BASE'!D113)</f>
        <v>1530</v>
      </c>
      <c r="E112" s="505" t="str">
        <f>IF('[3]BASE'!E113="","",'[3]BASE'!E113)</f>
        <v>PEHUAJO - CARLOS CASARES</v>
      </c>
      <c r="F112" s="505">
        <f>IF('[3]BASE'!F113="","",'[3]BASE'!F113)</f>
        <v>66</v>
      </c>
      <c r="G112" s="503">
        <f>IF('[3]BASE'!G113="","",'[3]BASE'!G113)</f>
        <v>53.1</v>
      </c>
      <c r="H112" s="497" t="str">
        <f>'[3]BASE'!H113</f>
        <v>C</v>
      </c>
      <c r="I112" s="498">
        <f>IF('[3]BASE'!DN113="","",'[3]BASE'!DN113)</f>
      </c>
      <c r="J112" s="498">
        <f>IF('[3]BASE'!DO113="","",'[3]BASE'!DO113)</f>
      </c>
      <c r="K112" s="498">
        <f>IF('[3]BASE'!DP113="","",'[3]BASE'!DP113)</f>
      </c>
      <c r="L112" s="498">
        <f>IF('[3]BASE'!DQ113="","",'[3]BASE'!DQ113)</f>
      </c>
      <c r="M112" s="498">
        <f>IF('[3]BASE'!DR113="","",'[3]BASE'!DR113)</f>
      </c>
      <c r="N112" s="498">
        <f>IF('[3]BASE'!DS113="","",'[3]BASE'!DS113)</f>
        <v>1</v>
      </c>
      <c r="O112" s="498">
        <f>IF('[3]BASE'!DT113="","",'[3]BASE'!DT113)</f>
      </c>
      <c r="P112" s="498">
        <f>IF('[3]BASE'!DU113="","",'[3]BASE'!DU113)</f>
      </c>
      <c r="Q112" s="498">
        <f>IF('[3]BASE'!DV113="","",'[3]BASE'!DV113)</f>
      </c>
      <c r="R112" s="498">
        <f>IF('[3]BASE'!DW113="","",'[3]BASE'!DW113)</f>
      </c>
      <c r="S112" s="498">
        <f>IF('[3]BASE'!DX113="","",'[3]BASE'!DX113)</f>
      </c>
      <c r="T112" s="498">
        <f>IF('[3]BASE'!DY113="","",'[3]BASE'!DY113)</f>
      </c>
      <c r="U112" s="499"/>
      <c r="V112" s="494"/>
    </row>
    <row r="113" spans="2:22" s="488" customFormat="1" ht="19.5" customHeight="1">
      <c r="B113" s="489"/>
      <c r="C113" s="500">
        <f>IF('[3]BASE'!C114="","",'[3]BASE'!C114)</f>
        <v>98</v>
      </c>
      <c r="D113" s="506">
        <f>IF('[3]BASE'!D114="","",'[3]BASE'!D114)</f>
        <v>1441</v>
      </c>
      <c r="E113" s="506" t="str">
        <f>IF('[3]BASE'!E114="","",'[3]BASE'!E114)</f>
        <v>PERGAMINO - ARRECIFES</v>
      </c>
      <c r="F113" s="506">
        <f>IF('[3]BASE'!F114="","",'[3]BASE'!F114)</f>
        <v>66</v>
      </c>
      <c r="G113" s="501">
        <f>IF('[3]BASE'!G114="","",'[3]BASE'!G114)</f>
        <v>43.8</v>
      </c>
      <c r="H113" s="497" t="str">
        <f>'[3]BASE'!H114</f>
        <v>B</v>
      </c>
      <c r="I113" s="498">
        <f>IF('[3]BASE'!DN114="","",'[3]BASE'!DN114)</f>
      </c>
      <c r="J113" s="498">
        <f>IF('[3]BASE'!DO114="","",'[3]BASE'!DO114)</f>
      </c>
      <c r="K113" s="498">
        <f>IF('[3]BASE'!DP114="","",'[3]BASE'!DP114)</f>
      </c>
      <c r="L113" s="498">
        <f>IF('[3]BASE'!DQ114="","",'[3]BASE'!DQ114)</f>
      </c>
      <c r="M113" s="498">
        <f>IF('[3]BASE'!DR114="","",'[3]BASE'!DR114)</f>
      </c>
      <c r="N113" s="498">
        <f>IF('[3]BASE'!DS114="","",'[3]BASE'!DS114)</f>
      </c>
      <c r="O113" s="498">
        <f>IF('[3]BASE'!DT114="","",'[3]BASE'!DT114)</f>
      </c>
      <c r="P113" s="498">
        <f>IF('[3]BASE'!DU114="","",'[3]BASE'!DU114)</f>
      </c>
      <c r="Q113" s="498">
        <f>IF('[3]BASE'!DV114="","",'[3]BASE'!DV114)</f>
      </c>
      <c r="R113" s="498">
        <f>IF('[3]BASE'!DW114="","",'[3]BASE'!DW114)</f>
      </c>
      <c r="S113" s="498">
        <f>IF('[3]BASE'!DX114="","",'[3]BASE'!DX114)</f>
      </c>
      <c r="T113" s="498">
        <f>IF('[3]BASE'!DY114="","",'[3]BASE'!DY114)</f>
      </c>
      <c r="U113" s="499"/>
      <c r="V113" s="494"/>
    </row>
    <row r="114" spans="2:22" s="488" customFormat="1" ht="19.5" customHeight="1">
      <c r="B114" s="489"/>
      <c r="C114" s="502">
        <f>IF('[3]BASE'!C115="","",'[3]BASE'!C115)</f>
        <v>99</v>
      </c>
      <c r="D114" s="505">
        <f>IF('[3]BASE'!D115="","",'[3]BASE'!D115)</f>
        <v>1436</v>
      </c>
      <c r="E114" s="505" t="str">
        <f>IF('[3]BASE'!E115="","",'[3]BASE'!E115)</f>
        <v>TRENQUE LAUQUEN - PEHUAJO</v>
      </c>
      <c r="F114" s="505">
        <f>IF('[3]BASE'!F115="","",'[3]BASE'!F115)</f>
        <v>66</v>
      </c>
      <c r="G114" s="503">
        <f>IF('[3]BASE'!G115="","",'[3]BASE'!G115)</f>
        <v>80.1</v>
      </c>
      <c r="H114" s="497" t="str">
        <f>'[3]BASE'!H115</f>
        <v>B</v>
      </c>
      <c r="I114" s="498">
        <f>IF('[3]BASE'!DN115="","",'[3]BASE'!DN115)</f>
      </c>
      <c r="J114" s="498">
        <f>IF('[3]BASE'!DO115="","",'[3]BASE'!DO115)</f>
      </c>
      <c r="K114" s="498">
        <f>IF('[3]BASE'!DP115="","",'[3]BASE'!DP115)</f>
        <v>1</v>
      </c>
      <c r="L114" s="498">
        <f>IF('[3]BASE'!DQ115="","",'[3]BASE'!DQ115)</f>
      </c>
      <c r="M114" s="498">
        <f>IF('[3]BASE'!DR115="","",'[3]BASE'!DR115)</f>
      </c>
      <c r="N114" s="498">
        <f>IF('[3]BASE'!DS115="","",'[3]BASE'!DS115)</f>
      </c>
      <c r="O114" s="498">
        <f>IF('[3]BASE'!DT115="","",'[3]BASE'!DT115)</f>
      </c>
      <c r="P114" s="498">
        <f>IF('[3]BASE'!DU115="","",'[3]BASE'!DU115)</f>
      </c>
      <c r="Q114" s="498">
        <f>IF('[3]BASE'!DV115="","",'[3]BASE'!DV115)</f>
      </c>
      <c r="R114" s="498">
        <f>IF('[3]BASE'!DW115="","",'[3]BASE'!DW115)</f>
      </c>
      <c r="S114" s="498">
        <f>IF('[3]BASE'!DX115="","",'[3]BASE'!DX115)</f>
      </c>
      <c r="T114" s="498">
        <f>IF('[3]BASE'!DY115="","",'[3]BASE'!DY115)</f>
      </c>
      <c r="U114" s="499"/>
      <c r="V114" s="494"/>
    </row>
    <row r="115" spans="2:22" s="488" customFormat="1" ht="19.5" customHeight="1">
      <c r="B115" s="489"/>
      <c r="C115" s="500">
        <f>IF('[3]BASE'!C116="","",'[3]BASE'!C116)</f>
        <v>100</v>
      </c>
      <c r="D115" s="506">
        <f>IF('[3]BASE'!D116="","",'[3]BASE'!D116)</f>
        <v>3556</v>
      </c>
      <c r="E115" s="506" t="str">
        <f>IF('[3]BASE'!E116="","",'[3]BASE'!E116)</f>
        <v>NUEVA CAMPANA - MINETTI</v>
      </c>
      <c r="F115" s="506">
        <f>IF('[3]BASE'!F116="","",'[3]BASE'!F116)</f>
        <v>132</v>
      </c>
      <c r="G115" s="501">
        <f>IF('[3]BASE'!G116="","",'[3]BASE'!G116)</f>
        <v>5</v>
      </c>
      <c r="H115" s="497" t="str">
        <f>'[3]BASE'!H116</f>
        <v>C</v>
      </c>
      <c r="I115" s="498">
        <f>IF('[3]BASE'!DN116="","",'[3]BASE'!DN116)</f>
      </c>
      <c r="J115" s="498">
        <f>IF('[3]BASE'!DO116="","",'[3]BASE'!DO116)</f>
      </c>
      <c r="K115" s="498">
        <f>IF('[3]BASE'!DP116="","",'[3]BASE'!DP116)</f>
      </c>
      <c r="L115" s="498">
        <f>IF('[3]BASE'!DQ116="","",'[3]BASE'!DQ116)</f>
      </c>
      <c r="M115" s="498">
        <f>IF('[3]BASE'!DR116="","",'[3]BASE'!DR116)</f>
      </c>
      <c r="N115" s="498">
        <f>IF('[3]BASE'!DS116="","",'[3]BASE'!DS116)</f>
      </c>
      <c r="O115" s="498">
        <f>IF('[3]BASE'!DT116="","",'[3]BASE'!DT116)</f>
      </c>
      <c r="P115" s="498">
        <f>IF('[3]BASE'!DU116="","",'[3]BASE'!DU116)</f>
      </c>
      <c r="Q115" s="498">
        <f>IF('[3]BASE'!DV116="","",'[3]BASE'!DV116)</f>
      </c>
      <c r="R115" s="498">
        <f>IF('[3]BASE'!DW116="","",'[3]BASE'!DW116)</f>
      </c>
      <c r="S115" s="498">
        <f>IF('[3]BASE'!DX116="","",'[3]BASE'!DX116)</f>
      </c>
      <c r="T115" s="498">
        <f>IF('[3]BASE'!DY116="","",'[3]BASE'!DY116)</f>
      </c>
      <c r="U115" s="499"/>
      <c r="V115" s="494"/>
    </row>
    <row r="116" spans="2:22" s="488" customFormat="1" ht="19.5" customHeight="1">
      <c r="B116" s="489"/>
      <c r="C116" s="502">
        <f>IF('[3]BASE'!C117="","",'[3]BASE'!C117)</f>
        <v>101</v>
      </c>
      <c r="D116" s="505">
        <f>IF('[3]BASE'!D117="","",'[3]BASE'!D117)</f>
        <v>3557</v>
      </c>
      <c r="E116" s="505" t="str">
        <f>IF('[3]BASE'!E117="","",'[3]BASE'!E117)</f>
        <v>MINETTI - ZARATE</v>
      </c>
      <c r="F116" s="507">
        <f>IF('[3]BASE'!F117="","",'[3]BASE'!F117)</f>
        <v>132</v>
      </c>
      <c r="G116" s="503">
        <f>IF('[3]BASE'!G117="","",'[3]BASE'!G117)</f>
        <v>7</v>
      </c>
      <c r="H116" s="497" t="str">
        <f>'[3]BASE'!H117</f>
        <v>C</v>
      </c>
      <c r="I116" s="498">
        <f>IF('[3]BASE'!DN117="","",'[3]BASE'!DN117)</f>
      </c>
      <c r="J116" s="498">
        <f>IF('[3]BASE'!DO117="","",'[3]BASE'!DO117)</f>
      </c>
      <c r="K116" s="498">
        <f>IF('[3]BASE'!DP117="","",'[3]BASE'!DP117)</f>
      </c>
      <c r="L116" s="498">
        <f>IF('[3]BASE'!DQ117="","",'[3]BASE'!DQ117)</f>
      </c>
      <c r="M116" s="498">
        <f>IF('[3]BASE'!DR117="","",'[3]BASE'!DR117)</f>
      </c>
      <c r="N116" s="498">
        <f>IF('[3]BASE'!DS117="","",'[3]BASE'!DS117)</f>
      </c>
      <c r="O116" s="498">
        <f>IF('[3]BASE'!DT117="","",'[3]BASE'!DT117)</f>
      </c>
      <c r="P116" s="498">
        <f>IF('[3]BASE'!DU117="","",'[3]BASE'!DU117)</f>
      </c>
      <c r="Q116" s="498">
        <f>IF('[3]BASE'!DV117="","",'[3]BASE'!DV117)</f>
      </c>
      <c r="R116" s="498">
        <f>IF('[3]BASE'!DW117="","",'[3]BASE'!DW117)</f>
      </c>
      <c r="S116" s="498">
        <f>IF('[3]BASE'!DX117="","",'[3]BASE'!DX117)</f>
      </c>
      <c r="T116" s="498">
        <f>IF('[3]BASE'!DY117="","",'[3]BASE'!DY117)</f>
      </c>
      <c r="U116" s="499"/>
      <c r="V116" s="494"/>
    </row>
    <row r="117" spans="2:22" s="488" customFormat="1" ht="19.5" customHeight="1">
      <c r="B117" s="489"/>
      <c r="C117" s="500">
        <f>IF('[3]BASE'!C118="","",'[3]BASE'!C118)</f>
        <v>102</v>
      </c>
      <c r="D117" s="506">
        <f>IF('[3]BASE'!D118="","",'[3]BASE'!D118)</f>
        <v>3285</v>
      </c>
      <c r="E117" s="506" t="str">
        <f>IF('[3]BASE'!E118="","",'[3]BASE'!E118)</f>
        <v>EASTMAN T - PROTISA</v>
      </c>
      <c r="F117" s="508">
        <f>IF('[3]BASE'!F118="","",'[3]BASE'!F118)</f>
        <v>132</v>
      </c>
      <c r="G117" s="501">
        <f>IF('[3]BASE'!G118="","",'[3]BASE'!G118)</f>
        <v>5.5</v>
      </c>
      <c r="H117" s="497" t="str">
        <f>'[3]BASE'!H118</f>
        <v>C</v>
      </c>
      <c r="I117" s="498">
        <f>IF('[3]BASE'!DN118="","",'[3]BASE'!DN118)</f>
      </c>
      <c r="J117" s="498">
        <f>IF('[3]BASE'!DO118="","",'[3]BASE'!DO118)</f>
      </c>
      <c r="K117" s="498">
        <f>IF('[3]BASE'!DP118="","",'[3]BASE'!DP118)</f>
      </c>
      <c r="L117" s="498">
        <f>IF('[3]BASE'!DQ118="","",'[3]BASE'!DQ118)</f>
      </c>
      <c r="M117" s="498">
        <f>IF('[3]BASE'!DR118="","",'[3]BASE'!DR118)</f>
      </c>
      <c r="N117" s="498">
        <f>IF('[3]BASE'!DS118="","",'[3]BASE'!DS118)</f>
      </c>
      <c r="O117" s="498">
        <f>IF('[3]BASE'!DT118="","",'[3]BASE'!DT118)</f>
      </c>
      <c r="P117" s="498">
        <f>IF('[3]BASE'!DU118="","",'[3]BASE'!DU118)</f>
      </c>
      <c r="Q117" s="498">
        <f>IF('[3]BASE'!DV118="","",'[3]BASE'!DV118)</f>
      </c>
      <c r="R117" s="498">
        <f>IF('[3]BASE'!DW118="","",'[3]BASE'!DW118)</f>
      </c>
      <c r="S117" s="498">
        <f>IF('[3]BASE'!DX118="","",'[3]BASE'!DX118)</f>
      </c>
      <c r="T117" s="498">
        <f>IF('[3]BASE'!DY118="","",'[3]BASE'!DY118)</f>
      </c>
      <c r="U117" s="499"/>
      <c r="V117" s="494"/>
    </row>
    <row r="118" spans="2:22" s="488" customFormat="1" ht="19.5" customHeight="1">
      <c r="B118" s="489"/>
      <c r="C118" s="502">
        <f>IF('[3]BASE'!C119="","",'[3]BASE'!C119)</f>
        <v>103</v>
      </c>
      <c r="D118" s="505">
        <f>IF('[3]BASE'!D119="","",'[3]BASE'!D119)</f>
        <v>3286</v>
      </c>
      <c r="E118" s="505" t="str">
        <f>IF('[3]BASE'!E119="","",'[3]BASE'!E119)</f>
        <v>PROTISA - EASTMAN</v>
      </c>
      <c r="F118" s="507">
        <f>IF('[3]BASE'!F119="","",'[3]BASE'!F119)</f>
        <v>132</v>
      </c>
      <c r="G118" s="503">
        <f>IF('[3]BASE'!G119="","",'[3]BASE'!G119)</f>
        <v>1</v>
      </c>
      <c r="H118" s="497" t="str">
        <f>'[3]BASE'!H119</f>
        <v>C</v>
      </c>
      <c r="I118" s="498">
        <f>IF('[3]BASE'!DN119="","",'[3]BASE'!DN119)</f>
      </c>
      <c r="J118" s="498">
        <f>IF('[3]BASE'!DO119="","",'[3]BASE'!DO119)</f>
      </c>
      <c r="K118" s="498">
        <f>IF('[3]BASE'!DP119="","",'[3]BASE'!DP119)</f>
      </c>
      <c r="L118" s="498">
        <f>IF('[3]BASE'!DQ119="","",'[3]BASE'!DQ119)</f>
      </c>
      <c r="M118" s="498">
        <f>IF('[3]BASE'!DR119="","",'[3]BASE'!DR119)</f>
      </c>
      <c r="N118" s="498">
        <f>IF('[3]BASE'!DS119="","",'[3]BASE'!DS119)</f>
      </c>
      <c r="O118" s="498">
        <f>IF('[3]BASE'!DT119="","",'[3]BASE'!DT119)</f>
      </c>
      <c r="P118" s="498">
        <f>IF('[3]BASE'!DU119="","",'[3]BASE'!DU119)</f>
      </c>
      <c r="Q118" s="498">
        <f>IF('[3]BASE'!DV119="","",'[3]BASE'!DV119)</f>
      </c>
      <c r="R118" s="498">
        <f>IF('[3]BASE'!DW119="","",'[3]BASE'!DW119)</f>
      </c>
      <c r="S118" s="498">
        <f>IF('[3]BASE'!DX119="","",'[3]BASE'!DX119)</f>
      </c>
      <c r="T118" s="498">
        <f>IF('[3]BASE'!DY119="","",'[3]BASE'!DY119)</f>
      </c>
      <c r="U118" s="499"/>
      <c r="V118" s="494"/>
    </row>
    <row r="119" spans="2:22" s="488" customFormat="1" ht="19.5" customHeight="1">
      <c r="B119" s="489"/>
      <c r="C119" s="500">
        <f>IF('[3]BASE'!C120="","",'[3]BASE'!C120)</f>
        <v>104</v>
      </c>
      <c r="D119" s="506">
        <f>IF('[3]BASE'!D120="","",'[3]BASE'!D120)</f>
        <v>3482</v>
      </c>
      <c r="E119" s="506" t="str">
        <f>IF('[3]BASE'!E120="","",'[3]BASE'!E120)</f>
        <v>BAHIA BLANCA - PETROQ. BAHIA BLANCA 2</v>
      </c>
      <c r="F119" s="506">
        <f>IF('[3]BASE'!F120="","",'[3]BASE'!F120)</f>
        <v>132</v>
      </c>
      <c r="G119" s="501">
        <f>IF('[3]BASE'!G120="","",'[3]BASE'!G120)</f>
        <v>29.8</v>
      </c>
      <c r="H119" s="497" t="str">
        <f>'[3]BASE'!H120</f>
        <v>C</v>
      </c>
      <c r="I119" s="498">
        <f>IF('[3]BASE'!DN120="","",'[3]BASE'!DN120)</f>
      </c>
      <c r="J119" s="498">
        <f>IF('[3]BASE'!DO120="","",'[3]BASE'!DO120)</f>
      </c>
      <c r="K119" s="498">
        <f>IF('[3]BASE'!DP120="","",'[3]BASE'!DP120)</f>
      </c>
      <c r="L119" s="498">
        <f>IF('[3]BASE'!DQ120="","",'[3]BASE'!DQ120)</f>
      </c>
      <c r="M119" s="498">
        <f>IF('[3]BASE'!DR120="","",'[3]BASE'!DR120)</f>
      </c>
      <c r="N119" s="498">
        <f>IF('[3]BASE'!DS120="","",'[3]BASE'!DS120)</f>
      </c>
      <c r="O119" s="498">
        <f>IF('[3]BASE'!DT120="","",'[3]BASE'!DT120)</f>
      </c>
      <c r="P119" s="498">
        <f>IF('[3]BASE'!DU120="","",'[3]BASE'!DU120)</f>
      </c>
      <c r="Q119" s="498">
        <f>IF('[3]BASE'!DV120="","",'[3]BASE'!DV120)</f>
      </c>
      <c r="R119" s="498">
        <f>IF('[3]BASE'!DW120="","",'[3]BASE'!DW120)</f>
      </c>
      <c r="S119" s="498">
        <f>IF('[3]BASE'!DX120="","",'[3]BASE'!DX120)</f>
      </c>
      <c r="T119" s="498">
        <f>IF('[3]BASE'!DY120="","",'[3]BASE'!DY120)</f>
      </c>
      <c r="U119" s="499"/>
      <c r="V119" s="494"/>
    </row>
    <row r="120" spans="2:22" s="488" customFormat="1" ht="19.5" customHeight="1">
      <c r="B120" s="489"/>
      <c r="C120" s="502">
        <f>IF('[3]BASE'!C121="","",'[3]BASE'!C121)</f>
        <v>105</v>
      </c>
      <c r="D120" s="505">
        <f>IF('[3]BASE'!D121="","",'[3]BASE'!D121)</f>
        <v>3483</v>
      </c>
      <c r="E120" s="505" t="str">
        <f>IF('[3]BASE'!E121="","",'[3]BASE'!E121)</f>
        <v>BAHIA BLANCA - PETROQ. BAHIA BLANCA 3</v>
      </c>
      <c r="F120" s="505">
        <f>IF('[3]BASE'!F121="","",'[3]BASE'!F121)</f>
        <v>132</v>
      </c>
      <c r="G120" s="503">
        <f>IF('[3]BASE'!G121="","",'[3]BASE'!G121)</f>
        <v>29.8</v>
      </c>
      <c r="H120" s="497" t="str">
        <f>'[3]BASE'!H121</f>
        <v>C</v>
      </c>
      <c r="I120" s="498">
        <f>IF('[3]BASE'!DN121="","",'[3]BASE'!DN121)</f>
      </c>
      <c r="J120" s="498">
        <f>IF('[3]BASE'!DO121="","",'[3]BASE'!DO121)</f>
      </c>
      <c r="K120" s="498">
        <f>IF('[3]BASE'!DP121="","",'[3]BASE'!DP121)</f>
      </c>
      <c r="L120" s="498">
        <f>IF('[3]BASE'!DQ121="","",'[3]BASE'!DQ121)</f>
      </c>
      <c r="M120" s="498">
        <f>IF('[3]BASE'!DR121="","",'[3]BASE'!DR121)</f>
      </c>
      <c r="N120" s="498">
        <f>IF('[3]BASE'!DS121="","",'[3]BASE'!DS121)</f>
      </c>
      <c r="O120" s="498">
        <f>IF('[3]BASE'!DT121="","",'[3]BASE'!DT121)</f>
      </c>
      <c r="P120" s="498">
        <f>IF('[3]BASE'!DU121="","",'[3]BASE'!DU121)</f>
      </c>
      <c r="Q120" s="498">
        <f>IF('[3]BASE'!DV121="","",'[3]BASE'!DV121)</f>
      </c>
      <c r="R120" s="498">
        <f>IF('[3]BASE'!DW121="","",'[3]BASE'!DW121)</f>
        <v>2</v>
      </c>
      <c r="S120" s="498">
        <f>IF('[3]BASE'!DX121="","",'[3]BASE'!DX121)</f>
      </c>
      <c r="T120" s="498">
        <f>IF('[3]BASE'!DY121="","",'[3]BASE'!DY121)</f>
      </c>
      <c r="U120" s="499"/>
      <c r="V120" s="494"/>
    </row>
    <row r="121" spans="2:22" s="488" customFormat="1" ht="19.5" customHeight="1">
      <c r="B121" s="489"/>
      <c r="C121" s="500">
        <f>IF('[3]BASE'!C122="","",'[3]BASE'!C122)</f>
        <v>106</v>
      </c>
      <c r="D121" s="506">
        <f>IF('[3]BASE'!D122="","",'[3]BASE'!D122)</f>
        <v>3541</v>
      </c>
      <c r="E121" s="506" t="str">
        <f>IF('[3]BASE'!E122="","",'[3]BASE'!E122)</f>
        <v>PETROQ. BAHIA BLANCA - PROFERTIL</v>
      </c>
      <c r="F121" s="506">
        <f>IF('[3]BASE'!F122="","",'[3]BASE'!F122)</f>
        <v>132</v>
      </c>
      <c r="G121" s="501">
        <f>IF('[3]BASE'!G122="","",'[3]BASE'!G122)</f>
        <v>1.8</v>
      </c>
      <c r="H121" s="497" t="str">
        <f>'[3]BASE'!H122</f>
        <v>C</v>
      </c>
      <c r="I121" s="498">
        <f>IF('[3]BASE'!DN122="","",'[3]BASE'!DN122)</f>
      </c>
      <c r="J121" s="498">
        <f>IF('[3]BASE'!DO122="","",'[3]BASE'!DO122)</f>
      </c>
      <c r="K121" s="498">
        <f>IF('[3]BASE'!DP122="","",'[3]BASE'!DP122)</f>
      </c>
      <c r="L121" s="498">
        <f>IF('[3]BASE'!DQ122="","",'[3]BASE'!DQ122)</f>
      </c>
      <c r="M121" s="498">
        <f>IF('[3]BASE'!DR122="","",'[3]BASE'!DR122)</f>
      </c>
      <c r="N121" s="498">
        <f>IF('[3]BASE'!DS122="","",'[3]BASE'!DS122)</f>
      </c>
      <c r="O121" s="498">
        <f>IF('[3]BASE'!DT122="","",'[3]BASE'!DT122)</f>
      </c>
      <c r="P121" s="498">
        <f>IF('[3]BASE'!DU122="","",'[3]BASE'!DU122)</f>
      </c>
      <c r="Q121" s="498">
        <f>IF('[3]BASE'!DV122="","",'[3]BASE'!DV122)</f>
      </c>
      <c r="R121" s="498">
        <f>IF('[3]BASE'!DW122="","",'[3]BASE'!DW122)</f>
      </c>
      <c r="S121" s="498">
        <f>IF('[3]BASE'!DX122="","",'[3]BASE'!DX122)</f>
      </c>
      <c r="T121" s="498">
        <f>IF('[3]BASE'!DY122="","",'[3]BASE'!DY122)</f>
      </c>
      <c r="U121" s="499"/>
      <c r="V121" s="494"/>
    </row>
    <row r="122" spans="2:22" s="488" customFormat="1" ht="19.5" customHeight="1">
      <c r="B122" s="489"/>
      <c r="C122" s="502">
        <f>IF('[3]BASE'!C123="","",'[3]BASE'!C123)</f>
        <v>107</v>
      </c>
      <c r="D122" s="505">
        <f>IF('[3]BASE'!D123="","",'[3]BASE'!D123)</f>
        <v>3575</v>
      </c>
      <c r="E122" s="505" t="str">
        <f>IF('[3]BASE'!E123="","",'[3]BASE'!E123)</f>
        <v>NUEVA CAMPANA - PRAXAIR</v>
      </c>
      <c r="F122" s="507">
        <f>IF('[3]BASE'!F123="","",'[3]BASE'!F123)</f>
        <v>132</v>
      </c>
      <c r="G122" s="503">
        <f>IF('[3]BASE'!G123="","",'[3]BASE'!G123)</f>
        <v>6.1</v>
      </c>
      <c r="H122" s="497" t="str">
        <f>'[3]BASE'!H123</f>
        <v>C</v>
      </c>
      <c r="I122" s="498">
        <f>IF('[3]BASE'!DN123="","",'[3]BASE'!DN123)</f>
      </c>
      <c r="J122" s="498">
        <f>IF('[3]BASE'!DO123="","",'[3]BASE'!DO123)</f>
      </c>
      <c r="K122" s="498">
        <f>IF('[3]BASE'!DP123="","",'[3]BASE'!DP123)</f>
      </c>
      <c r="L122" s="498">
        <f>IF('[3]BASE'!DQ123="","",'[3]BASE'!DQ123)</f>
      </c>
      <c r="M122" s="498">
        <f>IF('[3]BASE'!DR123="","",'[3]BASE'!DR123)</f>
      </c>
      <c r="N122" s="498">
        <f>IF('[3]BASE'!DS123="","",'[3]BASE'!DS123)</f>
      </c>
      <c r="O122" s="498">
        <f>IF('[3]BASE'!DT123="","",'[3]BASE'!DT123)</f>
      </c>
      <c r="P122" s="498">
        <f>IF('[3]BASE'!DU123="","",'[3]BASE'!DU123)</f>
      </c>
      <c r="Q122" s="498">
        <f>IF('[3]BASE'!DV123="","",'[3]BASE'!DV123)</f>
      </c>
      <c r="R122" s="498">
        <f>IF('[3]BASE'!DW123="","",'[3]BASE'!DW123)</f>
      </c>
      <c r="S122" s="498">
        <f>IF('[3]BASE'!DX123="","",'[3]BASE'!DX123)</f>
      </c>
      <c r="T122" s="498">
        <f>IF('[3]BASE'!DY123="","",'[3]BASE'!DY123)</f>
      </c>
      <c r="U122" s="499"/>
      <c r="V122" s="494"/>
    </row>
    <row r="123" spans="2:22" s="488" customFormat="1" ht="19.5" customHeight="1">
      <c r="B123" s="489"/>
      <c r="C123" s="500">
        <f>IF('[3]BASE'!C124="","",'[3]BASE'!C124)</f>
        <v>108</v>
      </c>
      <c r="D123" s="506">
        <f>IF('[3]BASE'!D124="","",'[3]BASE'!D124)</f>
        <v>3576</v>
      </c>
      <c r="E123" s="506" t="str">
        <f>IF('[3]BASE'!E124="","",'[3]BASE'!E124)</f>
        <v>PRAXAIR - CAMPANA</v>
      </c>
      <c r="F123" s="508">
        <f>IF('[3]BASE'!F124="","",'[3]BASE'!F124)</f>
        <v>132</v>
      </c>
      <c r="G123" s="501">
        <f>IF('[3]BASE'!G124="","",'[3]BASE'!G124)</f>
        <v>1.1</v>
      </c>
      <c r="H123" s="497" t="str">
        <f>'[3]BASE'!H124</f>
        <v>C</v>
      </c>
      <c r="I123" s="498">
        <f>IF('[3]BASE'!DN124="","",'[3]BASE'!DN124)</f>
      </c>
      <c r="J123" s="498">
        <f>IF('[3]BASE'!DO124="","",'[3]BASE'!DO124)</f>
      </c>
      <c r="K123" s="498">
        <f>IF('[3]BASE'!DP124="","",'[3]BASE'!DP124)</f>
      </c>
      <c r="L123" s="498">
        <f>IF('[3]BASE'!DQ124="","",'[3]BASE'!DQ124)</f>
      </c>
      <c r="M123" s="498">
        <f>IF('[3]BASE'!DR124="","",'[3]BASE'!DR124)</f>
      </c>
      <c r="N123" s="498">
        <f>IF('[3]BASE'!DS124="","",'[3]BASE'!DS124)</f>
      </c>
      <c r="O123" s="498">
        <f>IF('[3]BASE'!DT124="","",'[3]BASE'!DT124)</f>
      </c>
      <c r="P123" s="498">
        <f>IF('[3]BASE'!DU124="","",'[3]BASE'!DU124)</f>
      </c>
      <c r="Q123" s="498">
        <f>IF('[3]BASE'!DV124="","",'[3]BASE'!DV124)</f>
      </c>
      <c r="R123" s="498">
        <f>IF('[3]BASE'!DW124="","",'[3]BASE'!DW124)</f>
      </c>
      <c r="S123" s="498">
        <f>IF('[3]BASE'!DX124="","",'[3]BASE'!DX124)</f>
      </c>
      <c r="T123" s="498">
        <f>IF('[3]BASE'!DY124="","",'[3]BASE'!DY124)</f>
      </c>
      <c r="U123" s="499"/>
      <c r="V123" s="494"/>
    </row>
    <row r="124" spans="2:22" s="488" customFormat="1" ht="19.5" customHeight="1">
      <c r="B124" s="489"/>
      <c r="C124" s="502">
        <f>IF('[3]BASE'!C125="","",'[3]BASE'!C125)</f>
        <v>109</v>
      </c>
      <c r="D124" s="505">
        <f>IF('[3]BASE'!D125="","",'[3]BASE'!D125)</f>
        <v>3596</v>
      </c>
      <c r="E124" s="505" t="str">
        <f>IF('[3]BASE'!E125="","",'[3]BASE'!E125)</f>
        <v>PUNTA ALTA - CORONEL ROSALES</v>
      </c>
      <c r="F124" s="507">
        <f>IF('[3]BASE'!F125="","",'[3]BASE'!F125)</f>
        <v>132</v>
      </c>
      <c r="G124" s="503">
        <f>IF('[3]BASE'!G125="","",'[3]BASE'!G125)</f>
        <v>4.1</v>
      </c>
      <c r="H124" s="497" t="str">
        <f>'[3]BASE'!H125</f>
        <v>C</v>
      </c>
      <c r="I124" s="498">
        <f>IF('[3]BASE'!DN125="","",'[3]BASE'!DN125)</f>
      </c>
      <c r="J124" s="498">
        <f>IF('[3]BASE'!DO125="","",'[3]BASE'!DO125)</f>
        <v>1</v>
      </c>
      <c r="K124" s="498">
        <f>IF('[3]BASE'!DP125="","",'[3]BASE'!DP125)</f>
      </c>
      <c r="L124" s="498">
        <f>IF('[3]BASE'!DQ125="","",'[3]BASE'!DQ125)</f>
      </c>
      <c r="M124" s="498">
        <f>IF('[3]BASE'!DR125="","",'[3]BASE'!DR125)</f>
      </c>
      <c r="N124" s="498">
        <f>IF('[3]BASE'!DS125="","",'[3]BASE'!DS125)</f>
      </c>
      <c r="O124" s="498">
        <f>IF('[3]BASE'!DT125="","",'[3]BASE'!DT125)</f>
      </c>
      <c r="P124" s="498">
        <f>IF('[3]BASE'!DU125="","",'[3]BASE'!DU125)</f>
      </c>
      <c r="Q124" s="498">
        <f>IF('[3]BASE'!DV125="","",'[3]BASE'!DV125)</f>
      </c>
      <c r="R124" s="498">
        <f>IF('[3]BASE'!DW125="","",'[3]BASE'!DW125)</f>
      </c>
      <c r="S124" s="498">
        <f>IF('[3]BASE'!DX125="","",'[3]BASE'!DX125)</f>
      </c>
      <c r="T124" s="498">
        <f>IF('[3]BASE'!DY125="","",'[3]BASE'!DY125)</f>
      </c>
      <c r="U124" s="499"/>
      <c r="V124" s="494"/>
    </row>
    <row r="125" spans="2:22" s="488" customFormat="1" ht="19.5" customHeight="1">
      <c r="B125" s="489"/>
      <c r="C125" s="500">
        <f>IF('[3]BASE'!C126="","",'[3]BASE'!C126)</f>
        <v>110</v>
      </c>
      <c r="D125" s="506">
        <f>IF('[3]BASE'!D126="","",'[3]BASE'!D126)</f>
        <v>3535</v>
      </c>
      <c r="E125" s="506" t="str">
        <f>IF('[3]BASE'!E126="","",'[3]BASE'!E126)</f>
        <v>PAPEL PRENSA - BARADERO</v>
      </c>
      <c r="F125" s="506">
        <f>IF('[3]BASE'!F126="","",'[3]BASE'!F126)</f>
        <v>132</v>
      </c>
      <c r="G125" s="501">
        <f>IF('[3]BASE'!G126="","",'[3]BASE'!G126)</f>
        <v>24</v>
      </c>
      <c r="H125" s="497" t="str">
        <f>'[3]BASE'!H126</f>
        <v>C</v>
      </c>
      <c r="I125" s="498">
        <f>IF('[3]BASE'!DN126="","",'[3]BASE'!DN126)</f>
      </c>
      <c r="J125" s="498">
        <f>IF('[3]BASE'!DO126="","",'[3]BASE'!DO126)</f>
      </c>
      <c r="K125" s="498">
        <f>IF('[3]BASE'!DP126="","",'[3]BASE'!DP126)</f>
      </c>
      <c r="L125" s="498">
        <f>IF('[3]BASE'!DQ126="","",'[3]BASE'!DQ126)</f>
      </c>
      <c r="M125" s="498">
        <f>IF('[3]BASE'!DR126="","",'[3]BASE'!DR126)</f>
      </c>
      <c r="N125" s="498">
        <f>IF('[3]BASE'!DS126="","",'[3]BASE'!DS126)</f>
      </c>
      <c r="O125" s="498">
        <f>IF('[3]BASE'!DT126="","",'[3]BASE'!DT126)</f>
      </c>
      <c r="P125" s="498">
        <f>IF('[3]BASE'!DU126="","",'[3]BASE'!DU126)</f>
      </c>
      <c r="Q125" s="498">
        <f>IF('[3]BASE'!DV126="","",'[3]BASE'!DV126)</f>
      </c>
      <c r="R125" s="498">
        <f>IF('[3]BASE'!DW126="","",'[3]BASE'!DW126)</f>
      </c>
      <c r="S125" s="498">
        <f>IF('[3]BASE'!DX126="","",'[3]BASE'!DX126)</f>
      </c>
      <c r="T125" s="498">
        <f>IF('[3]BASE'!DY126="","",'[3]BASE'!DY126)</f>
      </c>
      <c r="U125" s="499"/>
      <c r="V125" s="494"/>
    </row>
    <row r="126" spans="2:22" s="488" customFormat="1" ht="19.5" customHeight="1">
      <c r="B126" s="489"/>
      <c r="C126" s="502">
        <f>IF('[3]BASE'!C127="","",'[3]BASE'!C127)</f>
        <v>111</v>
      </c>
      <c r="D126" s="505">
        <f>IF('[3]BASE'!D127="","",'[3]BASE'!D127)</f>
        <v>3715</v>
      </c>
      <c r="E126" s="505" t="str">
        <f>IF('[3]BASE'!E127="","",'[3]BASE'!E127)</f>
        <v>SALTO - BA CHACABUCO</v>
      </c>
      <c r="F126" s="505">
        <f>IF('[3]BASE'!F127="","",'[3]BASE'!F127)</f>
        <v>132</v>
      </c>
      <c r="G126" s="503">
        <f>IF('[3]BASE'!G127="","",'[3]BASE'!G127)</f>
        <v>60.1</v>
      </c>
      <c r="H126" s="497" t="str">
        <f>'[3]BASE'!H127</f>
        <v>C</v>
      </c>
      <c r="I126" s="498">
        <f>IF('[3]BASE'!DN127="","",'[3]BASE'!DN127)</f>
      </c>
      <c r="J126" s="498">
        <f>IF('[3]BASE'!DO127="","",'[3]BASE'!DO127)</f>
      </c>
      <c r="K126" s="498">
        <f>IF('[3]BASE'!DP127="","",'[3]BASE'!DP127)</f>
      </c>
      <c r="L126" s="498">
        <f>IF('[3]BASE'!DQ127="","",'[3]BASE'!DQ127)</f>
      </c>
      <c r="M126" s="498">
        <f>IF('[3]BASE'!DR127="","",'[3]BASE'!DR127)</f>
      </c>
      <c r="N126" s="498">
        <f>IF('[3]BASE'!DS127="","",'[3]BASE'!DS127)</f>
      </c>
      <c r="O126" s="498">
        <f>IF('[3]BASE'!DT127="","",'[3]BASE'!DT127)</f>
      </c>
      <c r="P126" s="498">
        <f>IF('[3]BASE'!DU127="","",'[3]BASE'!DU127)</f>
      </c>
      <c r="Q126" s="498">
        <f>IF('[3]BASE'!DV127="","",'[3]BASE'!DV127)</f>
      </c>
      <c r="R126" s="498">
        <f>IF('[3]BASE'!DW127="","",'[3]BASE'!DW127)</f>
        <v>1</v>
      </c>
      <c r="S126" s="498">
        <f>IF('[3]BASE'!DX127="","",'[3]BASE'!DX127)</f>
      </c>
      <c r="T126" s="498">
        <f>IF('[3]BASE'!DY127="","",'[3]BASE'!DY127)</f>
      </c>
      <c r="U126" s="499"/>
      <c r="V126" s="494"/>
    </row>
    <row r="127" spans="2:22" s="488" customFormat="1" ht="19.5" customHeight="1">
      <c r="B127" s="489"/>
      <c r="C127" s="500">
        <f>IF('[3]BASE'!C128="","",'[3]BASE'!C128)</f>
        <v>112</v>
      </c>
      <c r="D127" s="506">
        <f>IF('[3]BASE'!D128="","",'[3]BASE'!D128)</f>
        <v>3689</v>
      </c>
      <c r="E127" s="506" t="str">
        <f>IF('[3]BASE'!E128="","",'[3]BASE'!E128)</f>
        <v>LA PAMPITA - LAPRIDA</v>
      </c>
      <c r="F127" s="506">
        <f>IF('[3]BASE'!F128="","",'[3]BASE'!F128)</f>
        <v>132</v>
      </c>
      <c r="G127" s="501">
        <f>IF('[3]BASE'!G128="","",'[3]BASE'!G128)</f>
        <v>72.2</v>
      </c>
      <c r="H127" s="497" t="str">
        <f>'[3]BASE'!H128</f>
        <v>C</v>
      </c>
      <c r="I127" s="498">
        <f>IF('[3]BASE'!DN128="","",'[3]BASE'!DN128)</f>
        <v>1</v>
      </c>
      <c r="J127" s="498">
        <f>IF('[3]BASE'!DO128="","",'[3]BASE'!DO128)</f>
      </c>
      <c r="K127" s="498">
        <f>IF('[3]BASE'!DP128="","",'[3]BASE'!DP128)</f>
      </c>
      <c r="L127" s="498">
        <f>IF('[3]BASE'!DQ128="","",'[3]BASE'!DQ128)</f>
      </c>
      <c r="M127" s="498">
        <f>IF('[3]BASE'!DR128="","",'[3]BASE'!DR128)</f>
      </c>
      <c r="N127" s="498">
        <f>IF('[3]BASE'!DS128="","",'[3]BASE'!DS128)</f>
      </c>
      <c r="O127" s="498">
        <f>IF('[3]BASE'!DT128="","",'[3]BASE'!DT128)</f>
      </c>
      <c r="P127" s="498">
        <f>IF('[3]BASE'!DU128="","",'[3]BASE'!DU128)</f>
      </c>
      <c r="Q127" s="498">
        <f>IF('[3]BASE'!DV128="","",'[3]BASE'!DV128)</f>
      </c>
      <c r="R127" s="498">
        <f>IF('[3]BASE'!DW128="","",'[3]BASE'!DW128)</f>
      </c>
      <c r="S127" s="498">
        <f>IF('[3]BASE'!DX128="","",'[3]BASE'!DX128)</f>
      </c>
      <c r="T127" s="498">
        <f>IF('[3]BASE'!DY128="","",'[3]BASE'!DY128)</f>
      </c>
      <c r="U127" s="499"/>
      <c r="V127" s="494"/>
    </row>
    <row r="128" spans="2:22" s="488" customFormat="1" ht="19.5" customHeight="1">
      <c r="B128" s="489"/>
      <c r="C128" s="502">
        <f>IF('[3]BASE'!C129="","",'[3]BASE'!C129)</f>
        <v>113</v>
      </c>
      <c r="D128" s="505">
        <f>IF('[3]BASE'!D129="","",'[3]BASE'!D129)</f>
        <v>3690</v>
      </c>
      <c r="E128" s="505" t="str">
        <f>IF('[3]BASE'!E129="","",'[3]BASE'!E129)</f>
        <v>OLAVARRIA - LA PAMPITA</v>
      </c>
      <c r="F128" s="507">
        <f>IF('[3]BASE'!F129="","",'[3]BASE'!F129)</f>
        <v>132</v>
      </c>
      <c r="G128" s="503">
        <f>IF('[3]BASE'!G129="","",'[3]BASE'!G129)</f>
        <v>27.5</v>
      </c>
      <c r="H128" s="497" t="str">
        <f>'[3]BASE'!H129</f>
        <v>C</v>
      </c>
      <c r="I128" s="498">
        <f>IF('[3]BASE'!DN129="","",'[3]BASE'!DN129)</f>
        <v>1</v>
      </c>
      <c r="J128" s="498">
        <f>IF('[3]BASE'!DO129="","",'[3]BASE'!DO129)</f>
      </c>
      <c r="K128" s="498">
        <f>IF('[3]BASE'!DP129="","",'[3]BASE'!DP129)</f>
      </c>
      <c r="L128" s="498">
        <f>IF('[3]BASE'!DQ129="","",'[3]BASE'!DQ129)</f>
      </c>
      <c r="M128" s="498">
        <f>IF('[3]BASE'!DR129="","",'[3]BASE'!DR129)</f>
      </c>
      <c r="N128" s="498">
        <f>IF('[3]BASE'!DS129="","",'[3]BASE'!DS129)</f>
      </c>
      <c r="O128" s="498">
        <f>IF('[3]BASE'!DT129="","",'[3]BASE'!DT129)</f>
      </c>
      <c r="P128" s="498">
        <f>IF('[3]BASE'!DU129="","",'[3]BASE'!DU129)</f>
      </c>
      <c r="Q128" s="498">
        <f>IF('[3]BASE'!DV129="","",'[3]BASE'!DV129)</f>
      </c>
      <c r="R128" s="498">
        <f>IF('[3]BASE'!DW129="","",'[3]BASE'!DW129)</f>
      </c>
      <c r="S128" s="498">
        <f>IF('[3]BASE'!DX129="","",'[3]BASE'!DX129)</f>
      </c>
      <c r="T128" s="498">
        <f>IF('[3]BASE'!DY129="","",'[3]BASE'!DY129)</f>
      </c>
      <c r="U128" s="499"/>
      <c r="V128" s="494"/>
    </row>
    <row r="129" spans="2:22" s="488" customFormat="1" ht="19.5" customHeight="1">
      <c r="B129" s="489"/>
      <c r="C129" s="500">
        <f>IF('[3]BASE'!C130="","",'[3]BASE'!C130)</f>
        <v>114</v>
      </c>
      <c r="D129" s="506">
        <f>IF('[3]BASE'!D130="","",'[3]BASE'!D130)</f>
        <v>3796</v>
      </c>
      <c r="E129" s="506" t="str">
        <f>IF('[3]BASE'!E130="","",'[3]BASE'!E130)</f>
        <v>C. SARMIENTO - S.A. DE ARECO</v>
      </c>
      <c r="F129" s="508">
        <f>IF('[3]BASE'!F130="","",'[3]BASE'!F130)</f>
        <v>66</v>
      </c>
      <c r="G129" s="501">
        <f>IF('[3]BASE'!G130="","",'[3]BASE'!G130)</f>
        <v>31.5</v>
      </c>
      <c r="H129" s="497" t="str">
        <f>'[3]BASE'!H130</f>
        <v>C</v>
      </c>
      <c r="I129" s="498">
        <f>IF('[3]BASE'!DN130="","",'[3]BASE'!DN130)</f>
      </c>
      <c r="J129" s="498">
        <f>IF('[3]BASE'!DO130="","",'[3]BASE'!DO130)</f>
        <v>1</v>
      </c>
      <c r="K129" s="498">
        <f>IF('[3]BASE'!DP130="","",'[3]BASE'!DP130)</f>
      </c>
      <c r="L129" s="498">
        <f>IF('[3]BASE'!DQ130="","",'[3]BASE'!DQ130)</f>
      </c>
      <c r="M129" s="498">
        <f>IF('[3]BASE'!DR130="","",'[3]BASE'!DR130)</f>
      </c>
      <c r="N129" s="498">
        <f>IF('[3]BASE'!DS130="","",'[3]BASE'!DS130)</f>
      </c>
      <c r="O129" s="498">
        <f>IF('[3]BASE'!DT130="","",'[3]BASE'!DT130)</f>
      </c>
      <c r="P129" s="498">
        <f>IF('[3]BASE'!DU130="","",'[3]BASE'!DU130)</f>
      </c>
      <c r="Q129" s="498">
        <f>IF('[3]BASE'!DV130="","",'[3]BASE'!DV130)</f>
      </c>
      <c r="R129" s="498">
        <f>IF('[3]BASE'!DW130="","",'[3]BASE'!DW130)</f>
      </c>
      <c r="S129" s="498">
        <f>IF('[3]BASE'!DX130="","",'[3]BASE'!DX130)</f>
      </c>
      <c r="T129" s="498">
        <f>IF('[3]BASE'!DY130="","",'[3]BASE'!DY130)</f>
      </c>
      <c r="U129" s="499"/>
      <c r="V129" s="494"/>
    </row>
    <row r="130" spans="2:22" s="488" customFormat="1" ht="19.5" customHeight="1">
      <c r="B130" s="489"/>
      <c r="C130" s="502">
        <f>IF('[3]BASE'!C131="","",'[3]BASE'!C131)</f>
        <v>115</v>
      </c>
      <c r="D130" s="505">
        <f>IF('[3]BASE'!D131="","",'[3]BASE'!D131)</f>
        <v>3797</v>
      </c>
      <c r="E130" s="505" t="str">
        <f>IF('[3]BASE'!E131="","",'[3]BASE'!E131)</f>
        <v>S.A. DE ARECO - LUJAN BAS</v>
      </c>
      <c r="F130" s="507">
        <f>IF('[3]BASE'!F131="","",'[3]BASE'!F131)</f>
        <v>66</v>
      </c>
      <c r="G130" s="503">
        <f>IF('[3]BASE'!G131="","",'[3]BASE'!G131)</f>
        <v>49.8</v>
      </c>
      <c r="H130" s="497" t="str">
        <f>'[3]BASE'!H131</f>
        <v>C</v>
      </c>
      <c r="I130" s="498">
        <f>IF('[3]BASE'!DN131="","",'[3]BASE'!DN131)</f>
      </c>
      <c r="J130" s="498">
        <f>IF('[3]BASE'!DO131="","",'[3]BASE'!DO131)</f>
      </c>
      <c r="K130" s="498">
        <f>IF('[3]BASE'!DP131="","",'[3]BASE'!DP131)</f>
      </c>
      <c r="L130" s="498">
        <f>IF('[3]BASE'!DQ131="","",'[3]BASE'!DQ131)</f>
      </c>
      <c r="M130" s="498">
        <f>IF('[3]BASE'!DR131="","",'[3]BASE'!DR131)</f>
        <v>1</v>
      </c>
      <c r="N130" s="498">
        <f>IF('[3]BASE'!DS131="","",'[3]BASE'!DS131)</f>
      </c>
      <c r="O130" s="498">
        <f>IF('[3]BASE'!DT131="","",'[3]BASE'!DT131)</f>
      </c>
      <c r="P130" s="498">
        <f>IF('[3]BASE'!DU131="","",'[3]BASE'!DU131)</f>
      </c>
      <c r="Q130" s="498">
        <f>IF('[3]BASE'!DV131="","",'[3]BASE'!DV131)</f>
      </c>
      <c r="R130" s="498">
        <f>IF('[3]BASE'!DW131="","",'[3]BASE'!DW131)</f>
      </c>
      <c r="S130" s="498">
        <f>IF('[3]BASE'!DX131="","",'[3]BASE'!DX131)</f>
      </c>
      <c r="T130" s="498">
        <f>IF('[3]BASE'!DY131="","",'[3]BASE'!DY131)</f>
      </c>
      <c r="U130" s="499"/>
      <c r="V130" s="494"/>
    </row>
    <row r="131" spans="2:22" s="488" customFormat="1" ht="19.5" customHeight="1">
      <c r="B131" s="489"/>
      <c r="C131" s="500">
        <f>IF('[3]BASE'!C132="","",'[3]BASE'!C132)</f>
        <v>116</v>
      </c>
      <c r="D131" s="506">
        <f>IF('[3]BASE'!D132="","",'[3]BASE'!D132)</f>
        <v>3829</v>
      </c>
      <c r="E131" s="506" t="str">
        <f>IF('[3]BASE'!E132="","",'[3]BASE'!E132)</f>
        <v>OLAVARRIA - BARKER</v>
      </c>
      <c r="F131" s="506">
        <f>IF('[3]BASE'!F132="","",'[3]BASE'!F132)</f>
        <v>132</v>
      </c>
      <c r="G131" s="501">
        <f>IF('[3]BASE'!G132="","",'[3]BASE'!G132)</f>
        <v>139.4</v>
      </c>
      <c r="H131" s="497" t="str">
        <f>'[3]BASE'!H132</f>
        <v>C</v>
      </c>
      <c r="I131" s="498">
        <f>IF('[3]BASE'!DN132="","",'[3]BASE'!DN132)</f>
      </c>
      <c r="J131" s="498">
        <f>IF('[3]BASE'!DO132="","",'[3]BASE'!DO132)</f>
      </c>
      <c r="K131" s="498">
        <f>IF('[3]BASE'!DP132="","",'[3]BASE'!DP132)</f>
      </c>
      <c r="L131" s="498">
        <f>IF('[3]BASE'!DQ132="","",'[3]BASE'!DQ132)</f>
      </c>
      <c r="M131" s="498">
        <f>IF('[3]BASE'!DR132="","",'[3]BASE'!DR132)</f>
      </c>
      <c r="N131" s="498">
        <f>IF('[3]BASE'!DS132="","",'[3]BASE'!DS132)</f>
      </c>
      <c r="O131" s="498">
        <f>IF('[3]BASE'!DT132="","",'[3]BASE'!DT132)</f>
      </c>
      <c r="P131" s="498">
        <f>IF('[3]BASE'!DU132="","",'[3]BASE'!DU132)</f>
        <v>1</v>
      </c>
      <c r="Q131" s="498">
        <f>IF('[3]BASE'!DV132="","",'[3]BASE'!DV132)</f>
      </c>
      <c r="R131" s="498">
        <f>IF('[3]BASE'!DW132="","",'[3]BASE'!DW132)</f>
      </c>
      <c r="S131" s="498">
        <f>IF('[3]BASE'!DX132="","",'[3]BASE'!DX132)</f>
      </c>
      <c r="T131" s="498">
        <f>IF('[3]BASE'!DY132="","",'[3]BASE'!DY132)</f>
      </c>
      <c r="U131" s="499"/>
      <c r="V131" s="494"/>
    </row>
    <row r="132" spans="2:22" s="488" customFormat="1" ht="19.5" customHeight="1">
      <c r="B132" s="489"/>
      <c r="C132" s="502">
        <f>IF('[3]BASE'!C133="","",'[3]BASE'!C133)</f>
        <v>117</v>
      </c>
      <c r="D132" s="505">
        <f>IF('[3]BASE'!D133="","",'[3]BASE'!D133)</f>
        <v>4067</v>
      </c>
      <c r="E132" s="505" t="str">
        <f>IF('[3]BASE'!E133="","",'[3]BASE'!E133)</f>
        <v>CHILLAR - OLAVARRIA </v>
      </c>
      <c r="F132" s="505">
        <f>IF('[3]BASE'!F133="","",'[3]BASE'!F133)</f>
        <v>132</v>
      </c>
      <c r="G132" s="503">
        <f>IF('[3]BASE'!G133="","",'[3]BASE'!G133)</f>
        <v>89.1</v>
      </c>
      <c r="H132" s="497" t="str">
        <f>'[3]BASE'!H133</f>
        <v>C</v>
      </c>
      <c r="I132" s="498">
        <f>IF('[3]BASE'!DN133="","",'[3]BASE'!DN133)</f>
      </c>
      <c r="J132" s="498">
        <f>IF('[3]BASE'!DO133="","",'[3]BASE'!DO133)</f>
      </c>
      <c r="K132" s="498">
        <f>IF('[3]BASE'!DP133="","",'[3]BASE'!DP133)</f>
      </c>
      <c r="L132" s="498">
        <f>IF('[3]BASE'!DQ133="","",'[3]BASE'!DQ133)</f>
      </c>
      <c r="M132" s="498">
        <f>IF('[3]BASE'!DR133="","",'[3]BASE'!DR133)</f>
      </c>
      <c r="N132" s="498">
        <f>IF('[3]BASE'!DS133="","",'[3]BASE'!DS133)</f>
      </c>
      <c r="O132" s="498">
        <f>IF('[3]BASE'!DT133="","",'[3]BASE'!DT133)</f>
      </c>
      <c r="P132" s="498">
        <f>IF('[3]BASE'!DU133="","",'[3]BASE'!DU133)</f>
        <v>1</v>
      </c>
      <c r="Q132" s="498">
        <f>IF('[3]BASE'!DV133="","",'[3]BASE'!DV133)</f>
      </c>
      <c r="R132" s="498">
        <f>IF('[3]BASE'!DW133="","",'[3]BASE'!DW133)</f>
      </c>
      <c r="S132" s="498">
        <f>IF('[3]BASE'!DX133="","",'[3]BASE'!DX133)</f>
      </c>
      <c r="T132" s="498">
        <f>IF('[3]BASE'!DY133="","",'[3]BASE'!DY133)</f>
      </c>
      <c r="U132" s="499"/>
      <c r="V132" s="494"/>
    </row>
    <row r="133" spans="2:22" s="488" customFormat="1" ht="19.5" customHeight="1">
      <c r="B133" s="489"/>
      <c r="C133" s="500">
        <f>IF('[3]BASE'!C134="","",'[3]BASE'!C134)</f>
        <v>118</v>
      </c>
      <c r="D133" s="506">
        <f>IF('[3]BASE'!D134="","",'[3]BASE'!D134)</f>
        <v>4070</v>
      </c>
      <c r="E133" s="506" t="str">
        <f>IF('[3]BASE'!E134="","",'[3]BASE'!E134)</f>
        <v>CHILLAR  - GONZALEZ CHAVES</v>
      </c>
      <c r="F133" s="506">
        <f>IF('[3]BASE'!F134="","",'[3]BASE'!F134)</f>
        <v>132</v>
      </c>
      <c r="G133" s="501">
        <f>IF('[3]BASE'!G134="","",'[3]BASE'!G134)</f>
        <v>73.7</v>
      </c>
      <c r="H133" s="497" t="str">
        <f>'[3]BASE'!H134</f>
        <v>C</v>
      </c>
      <c r="I133" s="498">
        <f>IF('[3]BASE'!DN134="","",'[3]BASE'!DN134)</f>
        <v>1</v>
      </c>
      <c r="J133" s="498">
        <f>IF('[3]BASE'!DO134="","",'[3]BASE'!DO134)</f>
      </c>
      <c r="K133" s="498">
        <f>IF('[3]BASE'!DP134="","",'[3]BASE'!DP134)</f>
        <v>1</v>
      </c>
      <c r="L133" s="498">
        <f>IF('[3]BASE'!DQ134="","",'[3]BASE'!DQ134)</f>
      </c>
      <c r="M133" s="498">
        <f>IF('[3]BASE'!DR134="","",'[3]BASE'!DR134)</f>
      </c>
      <c r="N133" s="498">
        <f>IF('[3]BASE'!DS134="","",'[3]BASE'!DS134)</f>
      </c>
      <c r="O133" s="498">
        <f>IF('[3]BASE'!DT134="","",'[3]BASE'!DT134)</f>
      </c>
      <c r="P133" s="498">
        <f>IF('[3]BASE'!DU134="","",'[3]BASE'!DU134)</f>
      </c>
      <c r="Q133" s="498">
        <f>IF('[3]BASE'!DV134="","",'[3]BASE'!DV134)</f>
      </c>
      <c r="R133" s="498">
        <f>IF('[3]BASE'!DW134="","",'[3]BASE'!DW134)</f>
      </c>
      <c r="S133" s="498">
        <f>IF('[3]BASE'!DX134="","",'[3]BASE'!DX134)</f>
      </c>
      <c r="T133" s="498">
        <f>IF('[3]BASE'!DY134="","",'[3]BASE'!DY134)</f>
      </c>
      <c r="U133" s="499"/>
      <c r="V133" s="494"/>
    </row>
    <row r="134" spans="2:22" s="488" customFormat="1" ht="19.5" customHeight="1">
      <c r="B134" s="489"/>
      <c r="C134" s="502">
        <f>IF('[3]BASE'!C135="","",'[3]BASE'!C135)</f>
        <v>119</v>
      </c>
      <c r="D134" s="505">
        <f>IF('[3]BASE'!D135="","",'[3]BASE'!D135)</f>
        <v>4077</v>
      </c>
      <c r="E134" s="505" t="str">
        <f>IF('[3]BASE'!E135="","",'[3]BASE'!E135)</f>
        <v>CACHARI - RAUCH</v>
      </c>
      <c r="F134" s="507">
        <f>IF('[3]BASE'!F135="","",'[3]BASE'!F135)</f>
        <v>132</v>
      </c>
      <c r="G134" s="503">
        <f>IF('[3]BASE'!G135="","",'[3]BASE'!G135)</f>
        <v>19.6</v>
      </c>
      <c r="H134" s="497" t="str">
        <f>'[3]BASE'!H135</f>
        <v>C</v>
      </c>
      <c r="I134" s="498">
        <f>IF('[3]BASE'!DN135="","",'[3]BASE'!DN135)</f>
      </c>
      <c r="J134" s="498">
        <f>IF('[3]BASE'!DO135="","",'[3]BASE'!DO135)</f>
      </c>
      <c r="K134" s="498">
        <f>IF('[3]BASE'!DP135="","",'[3]BASE'!DP135)</f>
      </c>
      <c r="L134" s="498">
        <f>IF('[3]BASE'!DQ135="","",'[3]BASE'!DQ135)</f>
      </c>
      <c r="M134" s="498">
        <f>IF('[3]BASE'!DR135="","",'[3]BASE'!DR135)</f>
      </c>
      <c r="N134" s="498">
        <f>IF('[3]BASE'!DS135="","",'[3]BASE'!DS135)</f>
      </c>
      <c r="O134" s="498">
        <f>IF('[3]BASE'!DT135="","",'[3]BASE'!DT135)</f>
      </c>
      <c r="P134" s="498">
        <f>IF('[3]BASE'!DU135="","",'[3]BASE'!DU135)</f>
      </c>
      <c r="Q134" s="498">
        <f>IF('[3]BASE'!DV135="","",'[3]BASE'!DV135)</f>
      </c>
      <c r="R134" s="498">
        <f>IF('[3]BASE'!DW135="","",'[3]BASE'!DW135)</f>
      </c>
      <c r="S134" s="498">
        <f>IF('[3]BASE'!DX135="","",'[3]BASE'!DX135)</f>
      </c>
      <c r="T134" s="498">
        <f>IF('[3]BASE'!DY135="","",'[3]BASE'!DY135)</f>
      </c>
      <c r="U134" s="499"/>
      <c r="V134" s="494"/>
    </row>
    <row r="135" spans="2:22" s="488" customFormat="1" ht="19.5" customHeight="1">
      <c r="B135" s="489"/>
      <c r="C135" s="500">
        <f>IF('[3]BASE'!C136="","",'[3]BASE'!C136)</f>
        <v>120</v>
      </c>
      <c r="D135" s="506">
        <f>IF('[3]BASE'!D136="","",'[3]BASE'!D136)</f>
        <v>4075</v>
      </c>
      <c r="E135" s="506" t="str">
        <f>IF('[3]BASE'!E136="","",'[3]BASE'!E136)</f>
        <v>AZUL - CACHARI</v>
      </c>
      <c r="F135" s="508">
        <f>IF('[3]BASE'!F136="","",'[3]BASE'!F136)</f>
        <v>132</v>
      </c>
      <c r="G135" s="501">
        <f>IF('[3]BASE'!G136="","",'[3]BASE'!G136)</f>
        <v>55.7</v>
      </c>
      <c r="H135" s="497" t="str">
        <f>'[3]BASE'!H136</f>
        <v>C</v>
      </c>
      <c r="I135" s="498">
        <f>IF('[3]BASE'!DN136="","",'[3]BASE'!DN136)</f>
      </c>
      <c r="J135" s="498">
        <f>IF('[3]BASE'!DO136="","",'[3]BASE'!DO136)</f>
      </c>
      <c r="K135" s="498">
        <f>IF('[3]BASE'!DP136="","",'[3]BASE'!DP136)</f>
      </c>
      <c r="L135" s="498">
        <f>IF('[3]BASE'!DQ136="","",'[3]BASE'!DQ136)</f>
      </c>
      <c r="M135" s="498">
        <f>IF('[3]BASE'!DR136="","",'[3]BASE'!DR136)</f>
      </c>
      <c r="N135" s="498">
        <f>IF('[3]BASE'!DS136="","",'[3]BASE'!DS136)</f>
      </c>
      <c r="O135" s="498">
        <f>IF('[3]BASE'!DT136="","",'[3]BASE'!DT136)</f>
      </c>
      <c r="P135" s="498">
        <f>IF('[3]BASE'!DU136="","",'[3]BASE'!DU136)</f>
      </c>
      <c r="Q135" s="498">
        <f>IF('[3]BASE'!DV136="","",'[3]BASE'!DV136)</f>
      </c>
      <c r="R135" s="498">
        <f>IF('[3]BASE'!DW136="","",'[3]BASE'!DW136)</f>
      </c>
      <c r="S135" s="498">
        <f>IF('[3]BASE'!DX136="","",'[3]BASE'!DX136)</f>
      </c>
      <c r="T135" s="498">
        <f>IF('[3]BASE'!DY136="","",'[3]BASE'!DY136)</f>
      </c>
      <c r="U135" s="499"/>
      <c r="V135" s="494"/>
    </row>
    <row r="136" spans="2:22" s="488" customFormat="1" ht="19.5" customHeight="1">
      <c r="B136" s="489"/>
      <c r="C136" s="502">
        <f>IF('[3]BASE'!C137="","",'[3]BASE'!C137)</f>
        <v>121</v>
      </c>
      <c r="D136" s="505">
        <f>IF('[3]BASE'!D137="","",'[3]BASE'!D137)</f>
        <v>4076</v>
      </c>
      <c r="E136" s="505" t="str">
        <f>IF('[3]BASE'!E137="","",'[3]BASE'!E137)</f>
        <v>CACHARI - LAS FLORES</v>
      </c>
      <c r="F136" s="507">
        <f>IF('[3]BASE'!F137="","",'[3]BASE'!F137)</f>
        <v>132</v>
      </c>
      <c r="G136" s="503">
        <f>IF('[3]BASE'!G137="","",'[3]BASE'!G137)</f>
        <v>51.3</v>
      </c>
      <c r="H136" s="497" t="str">
        <f>'[3]BASE'!H137</f>
        <v>C</v>
      </c>
      <c r="I136" s="498">
        <f>IF('[3]BASE'!DN137="","",'[3]BASE'!DN137)</f>
      </c>
      <c r="J136" s="498">
        <f>IF('[3]BASE'!DO137="","",'[3]BASE'!DO137)</f>
      </c>
      <c r="K136" s="498">
        <f>IF('[3]BASE'!DP137="","",'[3]BASE'!DP137)</f>
      </c>
      <c r="L136" s="498">
        <f>IF('[3]BASE'!DQ137="","",'[3]BASE'!DQ137)</f>
      </c>
      <c r="M136" s="498">
        <f>IF('[3]BASE'!DR137="","",'[3]BASE'!DR137)</f>
      </c>
      <c r="N136" s="498">
        <f>IF('[3]BASE'!DS137="","",'[3]BASE'!DS137)</f>
      </c>
      <c r="O136" s="498">
        <f>IF('[3]BASE'!DT137="","",'[3]BASE'!DT137)</f>
      </c>
      <c r="P136" s="498">
        <f>IF('[3]BASE'!DU137="","",'[3]BASE'!DU137)</f>
      </c>
      <c r="Q136" s="498">
        <f>IF('[3]BASE'!DV137="","",'[3]BASE'!DV137)</f>
      </c>
      <c r="R136" s="498">
        <f>IF('[3]BASE'!DW137="","",'[3]BASE'!DW137)</f>
      </c>
      <c r="S136" s="498">
        <f>IF('[3]BASE'!DX137="","",'[3]BASE'!DX137)</f>
      </c>
      <c r="T136" s="498">
        <f>IF('[3]BASE'!DY137="","",'[3]BASE'!DY137)</f>
      </c>
      <c r="U136" s="499"/>
      <c r="V136" s="494"/>
    </row>
    <row r="137" spans="2:22" s="488" customFormat="1" ht="19.5" customHeight="1">
      <c r="B137" s="489"/>
      <c r="C137" s="500">
        <f>IF('[3]BASE'!C138="","",'[3]BASE'!C138)</f>
        <v>122</v>
      </c>
      <c r="D137" s="506">
        <f>IF('[3]BASE'!D138="","",'[3]BASE'!D138)</f>
        <v>4074</v>
      </c>
      <c r="E137" s="506" t="str">
        <f>IF('[3]BASE'!E138="","",'[3]BASE'!E138)</f>
        <v>INDIO RICO - PRINGLES</v>
      </c>
      <c r="F137" s="508">
        <f>IF('[3]BASE'!F138="","",'[3]BASE'!F138)</f>
        <v>132</v>
      </c>
      <c r="G137" s="501">
        <f>IF('[3]BASE'!G138="","",'[3]BASE'!G138)</f>
        <v>44.4</v>
      </c>
      <c r="H137" s="497" t="str">
        <f>'[3]BASE'!H138</f>
        <v>C</v>
      </c>
      <c r="I137" s="498">
        <f>IF('[3]BASE'!DN138="","",'[3]BASE'!DN138)</f>
      </c>
      <c r="J137" s="498">
        <f>IF('[3]BASE'!DO138="","",'[3]BASE'!DO138)</f>
      </c>
      <c r="K137" s="498">
        <f>IF('[3]BASE'!DP138="","",'[3]BASE'!DP138)</f>
      </c>
      <c r="L137" s="498">
        <f>IF('[3]BASE'!DQ138="","",'[3]BASE'!DQ138)</f>
      </c>
      <c r="M137" s="498">
        <f>IF('[3]BASE'!DR138="","",'[3]BASE'!DR138)</f>
      </c>
      <c r="N137" s="498">
        <f>IF('[3]BASE'!DS138="","",'[3]BASE'!DS138)</f>
      </c>
      <c r="O137" s="498">
        <f>IF('[3]BASE'!DT138="","",'[3]BASE'!DT138)</f>
      </c>
      <c r="P137" s="498">
        <f>IF('[3]BASE'!DU138="","",'[3]BASE'!DU138)</f>
      </c>
      <c r="Q137" s="498">
        <f>IF('[3]BASE'!DV138="","",'[3]BASE'!DV138)</f>
      </c>
      <c r="R137" s="498">
        <f>IF('[3]BASE'!DW138="","",'[3]BASE'!DW138)</f>
      </c>
      <c r="S137" s="498">
        <f>IF('[3]BASE'!DX138="","",'[3]BASE'!DX138)</f>
      </c>
      <c r="T137" s="498">
        <f>IF('[3]BASE'!DY138="","",'[3]BASE'!DY138)</f>
      </c>
      <c r="U137" s="499"/>
      <c r="V137" s="494"/>
    </row>
    <row r="138" spans="2:22" s="488" customFormat="1" ht="19.5" customHeight="1">
      <c r="B138" s="489"/>
      <c r="C138" s="502">
        <f>IF('[3]BASE'!C139="","",'[3]BASE'!C139)</f>
        <v>123</v>
      </c>
      <c r="D138" s="505">
        <f>IF('[3]BASE'!D139="","",'[3]BASE'!D139)</f>
        <v>4096</v>
      </c>
      <c r="E138" s="505" t="str">
        <f>IF('[3]BASE'!E139="","",'[3]BASE'!E139)</f>
        <v>MONTE - ROSAS</v>
      </c>
      <c r="F138" s="507">
        <f>IF('[3]BASE'!F139="","",'[3]BASE'!F139)</f>
        <v>132</v>
      </c>
      <c r="G138" s="503">
        <f>IF('[3]BASE'!G139="","",'[3]BASE'!G139)</f>
        <v>58.4</v>
      </c>
      <c r="H138" s="497" t="str">
        <f>'[3]BASE'!H139</f>
        <v>C</v>
      </c>
      <c r="I138" s="498">
        <f>IF('[3]BASE'!DN139="","",'[3]BASE'!DN139)</f>
      </c>
      <c r="J138" s="498">
        <f>IF('[3]BASE'!DO139="","",'[3]BASE'!DO139)</f>
      </c>
      <c r="K138" s="498">
        <f>IF('[3]BASE'!DP139="","",'[3]BASE'!DP139)</f>
        <v>1</v>
      </c>
      <c r="L138" s="498">
        <f>IF('[3]BASE'!DQ139="","",'[3]BASE'!DQ139)</f>
      </c>
      <c r="M138" s="498">
        <f>IF('[3]BASE'!DR139="","",'[3]BASE'!DR139)</f>
        <v>1</v>
      </c>
      <c r="N138" s="498">
        <f>IF('[3]BASE'!DS139="","",'[3]BASE'!DS139)</f>
      </c>
      <c r="O138" s="498">
        <f>IF('[3]BASE'!DT139="","",'[3]BASE'!DT139)</f>
      </c>
      <c r="P138" s="498">
        <f>IF('[3]BASE'!DU139="","",'[3]BASE'!DU139)</f>
      </c>
      <c r="Q138" s="498">
        <f>IF('[3]BASE'!DV139="","",'[3]BASE'!DV139)</f>
      </c>
      <c r="R138" s="498">
        <f>IF('[3]BASE'!DW139="","",'[3]BASE'!DW139)</f>
      </c>
      <c r="S138" s="498">
        <f>IF('[3]BASE'!DX139="","",'[3]BASE'!DX139)</f>
      </c>
      <c r="T138" s="498">
        <f>IF('[3]BASE'!DY139="","",'[3]BASE'!DY139)</f>
      </c>
      <c r="U138" s="499"/>
      <c r="V138" s="494"/>
    </row>
    <row r="139" spans="2:22" s="488" customFormat="1" ht="19.5" customHeight="1">
      <c r="B139" s="489"/>
      <c r="C139" s="500">
        <f>IF('[3]BASE'!C140="","",'[3]BASE'!C140)</f>
        <v>124</v>
      </c>
      <c r="D139" s="506">
        <f>IF('[3]BASE'!D140="","",'[3]BASE'!D140)</f>
        <v>4097</v>
      </c>
      <c r="E139" s="506" t="str">
        <f>IF('[3]BASE'!E140="","",'[3]BASE'!E140)</f>
        <v>ROSAS - NEWTON</v>
      </c>
      <c r="F139" s="508">
        <f>IF('[3]BASE'!F140="","",'[3]BASE'!F140)</f>
        <v>132</v>
      </c>
      <c r="G139" s="501">
        <f>IF('[3]BASE'!G140="","",'[3]BASE'!G140)</f>
        <v>11</v>
      </c>
      <c r="H139" s="497" t="str">
        <f>'[3]BASE'!H140</f>
        <v>C</v>
      </c>
      <c r="I139" s="498">
        <f>IF('[3]BASE'!DN140="","",'[3]BASE'!DN140)</f>
      </c>
      <c r="J139" s="498">
        <f>IF('[3]BASE'!DO140="","",'[3]BASE'!DO140)</f>
      </c>
      <c r="K139" s="498">
        <f>IF('[3]BASE'!DP140="","",'[3]BASE'!DP140)</f>
      </c>
      <c r="L139" s="498">
        <f>IF('[3]BASE'!DQ140="","",'[3]BASE'!DQ140)</f>
      </c>
      <c r="M139" s="498">
        <f>IF('[3]BASE'!DR140="","",'[3]BASE'!DR140)</f>
      </c>
      <c r="N139" s="498">
        <f>IF('[3]BASE'!DS140="","",'[3]BASE'!DS140)</f>
      </c>
      <c r="O139" s="498">
        <f>IF('[3]BASE'!DT140="","",'[3]BASE'!DT140)</f>
      </c>
      <c r="P139" s="498">
        <f>IF('[3]BASE'!DU140="","",'[3]BASE'!DU140)</f>
      </c>
      <c r="Q139" s="498">
        <f>IF('[3]BASE'!DV140="","",'[3]BASE'!DV140)</f>
      </c>
      <c r="R139" s="498">
        <f>IF('[3]BASE'!DW140="","",'[3]BASE'!DW140)</f>
      </c>
      <c r="S139" s="498">
        <f>IF('[3]BASE'!DX140="","",'[3]BASE'!DX140)</f>
      </c>
      <c r="T139" s="498">
        <f>IF('[3]BASE'!DY140="","",'[3]BASE'!DY140)</f>
      </c>
      <c r="U139" s="499"/>
      <c r="V139" s="494"/>
    </row>
    <row r="140" spans="2:22" s="488" customFormat="1" ht="19.5" customHeight="1">
      <c r="B140" s="489"/>
      <c r="C140" s="502">
        <f>IF('[3]BASE'!C141="","",'[3]BASE'!C141)</f>
        <v>125</v>
      </c>
      <c r="D140" s="505">
        <f>IF('[3]BASE'!D141="","",'[3]BASE'!D141)</f>
        <v>4095</v>
      </c>
      <c r="E140" s="505" t="str">
        <f>IF('[3]BASE'!E141="","",'[3]BASE'!E141)</f>
        <v>LAS FLORES - ROSAS</v>
      </c>
      <c r="F140" s="507">
        <f>IF('[3]BASE'!F141="","",'[3]BASE'!F141)</f>
        <v>132</v>
      </c>
      <c r="G140" s="503">
        <f>IF('[3]BASE'!G141="","",'[3]BASE'!G141)</f>
        <v>28.4</v>
      </c>
      <c r="H140" s="497" t="str">
        <f>'[3]BASE'!H141</f>
        <v>C</v>
      </c>
      <c r="I140" s="498">
        <f>IF('[3]BASE'!DN141="","",'[3]BASE'!DN141)</f>
      </c>
      <c r="J140" s="498">
        <f>IF('[3]BASE'!DO141="","",'[3]BASE'!DO141)</f>
      </c>
      <c r="K140" s="498">
        <f>IF('[3]BASE'!DP141="","",'[3]BASE'!DP141)</f>
      </c>
      <c r="L140" s="498">
        <f>IF('[3]BASE'!DQ141="","",'[3]BASE'!DQ141)</f>
      </c>
      <c r="M140" s="498">
        <f>IF('[3]BASE'!DR141="","",'[3]BASE'!DR141)</f>
      </c>
      <c r="N140" s="498">
        <f>IF('[3]BASE'!DS141="","",'[3]BASE'!DS141)</f>
      </c>
      <c r="O140" s="498">
        <f>IF('[3]BASE'!DT141="","",'[3]BASE'!DT141)</f>
      </c>
      <c r="P140" s="498">
        <f>IF('[3]BASE'!DU141="","",'[3]BASE'!DU141)</f>
      </c>
      <c r="Q140" s="498">
        <f>IF('[3]BASE'!DV141="","",'[3]BASE'!DV141)</f>
      </c>
      <c r="R140" s="498">
        <f>IF('[3]BASE'!DW141="","",'[3]BASE'!DW141)</f>
      </c>
      <c r="S140" s="498">
        <f>IF('[3]BASE'!DX141="","",'[3]BASE'!DX141)</f>
      </c>
      <c r="T140" s="498">
        <f>IF('[3]BASE'!DY141="","",'[3]BASE'!DY141)</f>
      </c>
      <c r="U140" s="499"/>
      <c r="V140" s="494"/>
    </row>
    <row r="141" spans="2:22" s="488" customFormat="1" ht="19.5" customHeight="1" thickBot="1">
      <c r="B141" s="489"/>
      <c r="C141" s="509"/>
      <c r="D141" s="509"/>
      <c r="E141" s="509"/>
      <c r="F141" s="509"/>
      <c r="G141" s="510"/>
      <c r="H141" s="511"/>
      <c r="I141" s="512"/>
      <c r="J141" s="512"/>
      <c r="K141" s="512"/>
      <c r="L141" s="512"/>
      <c r="M141" s="512"/>
      <c r="N141" s="512"/>
      <c r="O141" s="512"/>
      <c r="P141" s="512"/>
      <c r="Q141" s="512"/>
      <c r="R141" s="512"/>
      <c r="S141" s="512"/>
      <c r="T141" s="512"/>
      <c r="U141" s="499"/>
      <c r="V141" s="494"/>
    </row>
    <row r="142" spans="2:22" s="488" customFormat="1" ht="19.5" customHeight="1" thickBot="1" thickTop="1">
      <c r="B142" s="489"/>
      <c r="C142" s="513"/>
      <c r="D142" s="513"/>
      <c r="E142" s="514" t="s">
        <v>338</v>
      </c>
      <c r="F142" s="515">
        <f>SUM(F16:F140)-F107-F89-F86-F63-F60-F46-F37-F28-F17</f>
        <v>14806</v>
      </c>
      <c r="G142" s="516" t="s">
        <v>339</v>
      </c>
      <c r="H142" s="516"/>
      <c r="I142" s="517"/>
      <c r="J142" s="517"/>
      <c r="K142" s="517"/>
      <c r="L142" s="517"/>
      <c r="M142" s="517"/>
      <c r="N142" s="517"/>
      <c r="O142" s="517"/>
      <c r="P142" s="517"/>
      <c r="Q142" s="517"/>
      <c r="R142" s="517"/>
      <c r="S142" s="517"/>
      <c r="T142" s="517"/>
      <c r="U142" s="499"/>
      <c r="V142" s="494"/>
    </row>
    <row r="143" spans="2:22" s="488" customFormat="1" ht="19.5" customHeight="1" thickBot="1" thickTop="1">
      <c r="B143" s="489"/>
      <c r="C143" s="513"/>
      <c r="D143" s="518"/>
      <c r="G143" s="519" t="s">
        <v>340</v>
      </c>
      <c r="H143" s="519"/>
      <c r="I143" s="520">
        <f aca="true" t="shared" si="0" ref="I143:R143">SUM(I16:I141)</f>
        <v>16</v>
      </c>
      <c r="J143" s="520">
        <f t="shared" si="0"/>
        <v>21</v>
      </c>
      <c r="K143" s="520">
        <f t="shared" si="0"/>
        <v>11</v>
      </c>
      <c r="L143" s="520">
        <f t="shared" si="0"/>
        <v>7</v>
      </c>
      <c r="M143" s="520">
        <f t="shared" si="0"/>
        <v>9</v>
      </c>
      <c r="N143" s="520">
        <f t="shared" si="0"/>
        <v>11</v>
      </c>
      <c r="O143" s="520">
        <f t="shared" si="0"/>
        <v>3</v>
      </c>
      <c r="P143" s="520">
        <f t="shared" si="0"/>
        <v>17</v>
      </c>
      <c r="Q143" s="520">
        <f t="shared" si="0"/>
        <v>5</v>
      </c>
      <c r="R143" s="520">
        <f t="shared" si="0"/>
        <v>7</v>
      </c>
      <c r="S143" s="520">
        <f>SUM(S16:S141)</f>
        <v>7</v>
      </c>
      <c r="T143" s="520">
        <f>SUM(T16:T141)</f>
        <v>3</v>
      </c>
      <c r="U143" s="521"/>
      <c r="V143" s="494"/>
    </row>
    <row r="144" spans="2:22" s="488" customFormat="1" ht="19.5" customHeight="1" thickBot="1" thickTop="1">
      <c r="B144" s="489"/>
      <c r="C144" s="513"/>
      <c r="D144" s="518"/>
      <c r="F144" s="522"/>
      <c r="G144" s="523" t="s">
        <v>341</v>
      </c>
      <c r="H144" s="523"/>
      <c r="I144" s="524">
        <f>+'[3]BASE'!DN$149</f>
        <v>2.03</v>
      </c>
      <c r="J144" s="524">
        <f>+'[3]BASE'!DO$149</f>
        <v>1.93</v>
      </c>
      <c r="K144" s="524">
        <f>+'[3]BASE'!DP$149</f>
        <v>2.06</v>
      </c>
      <c r="L144" s="524">
        <f>+'[3]BASE'!DQ$149</f>
        <v>2.18</v>
      </c>
      <c r="M144" s="524">
        <f>+'[3]BASE'!DR$149</f>
        <v>2.23</v>
      </c>
      <c r="N144" s="524">
        <f>+'[3]BASE'!DS$149</f>
        <v>2.16</v>
      </c>
      <c r="O144" s="524">
        <f>+'[3]BASE'!DT$149</f>
        <v>2.01</v>
      </c>
      <c r="P144" s="524">
        <f>+'[3]BASE'!DU$149</f>
        <v>2.13</v>
      </c>
      <c r="Q144" s="524">
        <f>+'[3]BASE'!DV$149</f>
        <v>2.08</v>
      </c>
      <c r="R144" s="524">
        <f>+'[3]BASE'!DW$149</f>
        <v>2.23</v>
      </c>
      <c r="S144" s="524">
        <f>+'[3]BASE'!DX$149</f>
        <v>2.11</v>
      </c>
      <c r="T144" s="524">
        <f>+'[3]BASE'!DY$149</f>
        <v>2.1</v>
      </c>
      <c r="U144" s="524">
        <f>+'[3]BASE'!DZ$149</f>
        <v>2.1</v>
      </c>
      <c r="V144" s="494"/>
    </row>
    <row r="145" spans="2:22" ht="18.75" customHeight="1" thickBot="1" thickTop="1">
      <c r="B145" s="477"/>
      <c r="C145" s="525"/>
      <c r="D145" s="526" t="s">
        <v>342</v>
      </c>
      <c r="E145" s="527"/>
      <c r="F145" s="528"/>
      <c r="G145" s="529"/>
      <c r="H145" s="529"/>
      <c r="I145" s="530"/>
      <c r="J145" s="530"/>
      <c r="K145" s="530"/>
      <c r="L145" s="530"/>
      <c r="M145" s="530"/>
      <c r="N145" s="530"/>
      <c r="O145" s="530"/>
      <c r="P145" s="530"/>
      <c r="Q145" s="530"/>
      <c r="R145" s="530"/>
      <c r="S145" s="530"/>
      <c r="T145" s="530"/>
      <c r="V145" s="531"/>
    </row>
    <row r="146" spans="2:22" ht="17.25" thickBot="1" thickTop="1">
      <c r="B146" s="532"/>
      <c r="C146" s="533" t="s">
        <v>343</v>
      </c>
      <c r="D146" s="478" t="s">
        <v>344</v>
      </c>
      <c r="E146" s="526"/>
      <c r="L146" s="534" t="s">
        <v>345</v>
      </c>
      <c r="M146" s="538"/>
      <c r="N146" s="535"/>
      <c r="O146" s="536">
        <f>U144</f>
        <v>2.1</v>
      </c>
      <c r="P146" s="537" t="s">
        <v>346</v>
      </c>
      <c r="Q146" s="538"/>
      <c r="R146" s="539"/>
      <c r="S146" s="478"/>
      <c r="T146" s="478"/>
      <c r="V146" s="540"/>
    </row>
    <row r="147" spans="2:22" ht="18.75" customHeight="1" thickBot="1">
      <c r="B147" s="541"/>
      <c r="C147" s="542"/>
      <c r="D147" s="543"/>
      <c r="E147" s="543"/>
      <c r="F147" s="544"/>
      <c r="G147" s="545"/>
      <c r="H147" s="545"/>
      <c r="I147" s="546"/>
      <c r="J147" s="546"/>
      <c r="K147" s="546"/>
      <c r="L147" s="546"/>
      <c r="M147" s="546"/>
      <c r="N147" s="546"/>
      <c r="O147" s="546"/>
      <c r="P147" s="546"/>
      <c r="Q147" s="546"/>
      <c r="R147" s="546"/>
      <c r="S147" s="546"/>
      <c r="T147" s="546"/>
      <c r="U147" s="546"/>
      <c r="V147" s="547"/>
    </row>
    <row r="148" spans="3:195" ht="13.5" thickTop="1">
      <c r="C148" s="548"/>
      <c r="D148" s="529"/>
      <c r="E148" s="529"/>
      <c r="F148" s="529"/>
      <c r="G148" s="529"/>
      <c r="H148" s="529"/>
      <c r="I148" s="549"/>
      <c r="J148" s="549"/>
      <c r="K148" s="549"/>
      <c r="L148" s="549"/>
      <c r="M148" s="549"/>
      <c r="N148" s="549"/>
      <c r="O148" s="549"/>
      <c r="P148" s="549"/>
      <c r="Q148" s="549"/>
      <c r="R148" s="549"/>
      <c r="S148" s="549"/>
      <c r="T148" s="549"/>
      <c r="U148" s="530"/>
      <c r="V148" s="478"/>
      <c r="W148" s="478"/>
      <c r="X148" s="478"/>
      <c r="Y148" s="478"/>
      <c r="Z148" s="478"/>
      <c r="AA148" s="478"/>
      <c r="AB148" s="478"/>
      <c r="AC148" s="478"/>
      <c r="AD148" s="478"/>
      <c r="AE148" s="478"/>
      <c r="AF148" s="478"/>
      <c r="AG148" s="478"/>
      <c r="AH148" s="478"/>
      <c r="AI148" s="478"/>
      <c r="AJ148" s="478"/>
      <c r="AK148" s="478"/>
      <c r="AL148" s="478"/>
      <c r="AM148" s="478"/>
      <c r="AN148" s="478"/>
      <c r="AO148" s="478"/>
      <c r="AP148" s="478"/>
      <c r="AQ148" s="478"/>
      <c r="AR148" s="478"/>
      <c r="AS148" s="478"/>
      <c r="AT148" s="478"/>
      <c r="AU148" s="478"/>
      <c r="AV148" s="478"/>
      <c r="AW148" s="478"/>
      <c r="AX148" s="478"/>
      <c r="AY148" s="478"/>
      <c r="AZ148" s="478"/>
      <c r="BA148" s="478"/>
      <c r="BB148" s="478"/>
      <c r="BC148" s="478"/>
      <c r="BD148" s="478"/>
      <c r="BE148" s="478"/>
      <c r="BF148" s="478"/>
      <c r="BG148" s="478"/>
      <c r="BH148" s="478"/>
      <c r="BI148" s="478"/>
      <c r="BJ148" s="478"/>
      <c r="BK148" s="478"/>
      <c r="BL148" s="478"/>
      <c r="BM148" s="478"/>
      <c r="BN148" s="478"/>
      <c r="BO148" s="478"/>
      <c r="BP148" s="478"/>
      <c r="BQ148" s="478"/>
      <c r="BR148" s="478"/>
      <c r="BS148" s="478"/>
      <c r="BT148" s="478"/>
      <c r="BU148" s="478"/>
      <c r="BV148" s="478"/>
      <c r="BW148" s="478"/>
      <c r="BX148" s="478"/>
      <c r="BY148" s="478"/>
      <c r="BZ148" s="478"/>
      <c r="CA148" s="478"/>
      <c r="CB148" s="478"/>
      <c r="CC148" s="478"/>
      <c r="CD148" s="478"/>
      <c r="CE148" s="478"/>
      <c r="CF148" s="478"/>
      <c r="CG148" s="478"/>
      <c r="CH148" s="478"/>
      <c r="CI148" s="478"/>
      <c r="CJ148" s="478"/>
      <c r="CK148" s="478"/>
      <c r="CL148" s="478"/>
      <c r="CM148" s="478"/>
      <c r="CN148" s="478"/>
      <c r="CO148" s="478"/>
      <c r="CP148" s="478"/>
      <c r="CQ148" s="478"/>
      <c r="CR148" s="478"/>
      <c r="CS148" s="478"/>
      <c r="CT148" s="478"/>
      <c r="CU148" s="478"/>
      <c r="CV148" s="478"/>
      <c r="CW148" s="478"/>
      <c r="CX148" s="478"/>
      <c r="CY148" s="478"/>
      <c r="CZ148" s="478"/>
      <c r="DA148" s="478"/>
      <c r="DB148" s="478"/>
      <c r="DC148" s="478"/>
      <c r="DD148" s="478"/>
      <c r="DE148" s="478"/>
      <c r="DF148" s="478"/>
      <c r="DG148" s="478"/>
      <c r="DH148" s="478"/>
      <c r="DI148" s="478"/>
      <c r="DJ148" s="478"/>
      <c r="DK148" s="478"/>
      <c r="DL148" s="478"/>
      <c r="DM148" s="478"/>
      <c r="DN148" s="478"/>
      <c r="DO148" s="478"/>
      <c r="DP148" s="478"/>
      <c r="DQ148" s="478"/>
      <c r="DR148" s="478"/>
      <c r="DS148" s="478"/>
      <c r="DT148" s="478"/>
      <c r="DU148" s="478"/>
      <c r="DV148" s="478"/>
      <c r="DW148" s="478"/>
      <c r="DX148" s="478"/>
      <c r="DY148" s="478"/>
      <c r="DZ148" s="478"/>
      <c r="EA148" s="478"/>
      <c r="EB148" s="478"/>
      <c r="EC148" s="478"/>
      <c r="ED148" s="478"/>
      <c r="EE148" s="478"/>
      <c r="EF148" s="478"/>
      <c r="EG148" s="478"/>
      <c r="EH148" s="478"/>
      <c r="EI148" s="478"/>
      <c r="EJ148" s="478"/>
      <c r="EK148" s="478"/>
      <c r="EL148" s="478"/>
      <c r="EM148" s="478"/>
      <c r="EN148" s="478"/>
      <c r="EO148" s="478"/>
      <c r="EP148" s="478"/>
      <c r="EQ148" s="478"/>
      <c r="ER148" s="478"/>
      <c r="ES148" s="478"/>
      <c r="ET148" s="478"/>
      <c r="EU148" s="478"/>
      <c r="EV148" s="478"/>
      <c r="EW148" s="478"/>
      <c r="EX148" s="478"/>
      <c r="EY148" s="478"/>
      <c r="EZ148" s="478"/>
      <c r="FA148" s="478"/>
      <c r="FB148" s="478"/>
      <c r="FC148" s="478"/>
      <c r="FD148" s="478"/>
      <c r="FE148" s="478"/>
      <c r="FF148" s="478"/>
      <c r="FG148" s="478"/>
      <c r="FH148" s="478"/>
      <c r="FI148" s="478"/>
      <c r="FJ148" s="478"/>
      <c r="FK148" s="478"/>
      <c r="FL148" s="478"/>
      <c r="FM148" s="478"/>
      <c r="FN148" s="478"/>
      <c r="FO148" s="478"/>
      <c r="FP148" s="478"/>
      <c r="FQ148" s="478"/>
      <c r="FR148" s="478"/>
      <c r="FS148" s="478"/>
      <c r="FT148" s="478"/>
      <c r="FU148" s="478"/>
      <c r="FV148" s="478"/>
      <c r="FW148" s="478"/>
      <c r="FX148" s="478"/>
      <c r="FY148" s="478"/>
      <c r="FZ148" s="478"/>
      <c r="GA148" s="478"/>
      <c r="GB148" s="478"/>
      <c r="GC148" s="478"/>
      <c r="GD148" s="478"/>
      <c r="GE148" s="478"/>
      <c r="GF148" s="478"/>
      <c r="GG148" s="478"/>
      <c r="GH148" s="478"/>
      <c r="GI148" s="478"/>
      <c r="GJ148" s="478"/>
      <c r="GK148" s="478"/>
      <c r="GL148" s="478"/>
      <c r="GM148" s="478"/>
    </row>
    <row r="149" spans="3:195" ht="12.75">
      <c r="C149" s="548"/>
      <c r="D149" s="529"/>
      <c r="E149" s="529"/>
      <c r="F149" s="529"/>
      <c r="G149" s="529"/>
      <c r="H149" s="529"/>
      <c r="I149" s="549"/>
      <c r="J149" s="549"/>
      <c r="K149" s="549"/>
      <c r="L149" s="549"/>
      <c r="M149" s="549"/>
      <c r="N149" s="549"/>
      <c r="O149" s="549"/>
      <c r="P149" s="549"/>
      <c r="Q149" s="549"/>
      <c r="R149" s="549"/>
      <c r="S149" s="549"/>
      <c r="T149" s="549"/>
      <c r="U149" s="530"/>
      <c r="V149" s="478"/>
      <c r="W149" s="478"/>
      <c r="X149" s="478"/>
      <c r="Y149" s="478"/>
      <c r="Z149" s="478"/>
      <c r="AA149" s="478"/>
      <c r="AB149" s="478"/>
      <c r="AC149" s="478"/>
      <c r="AD149" s="478"/>
      <c r="AE149" s="478"/>
      <c r="AF149" s="478"/>
      <c r="AG149" s="478"/>
      <c r="AH149" s="478"/>
      <c r="AI149" s="478"/>
      <c r="AJ149" s="478"/>
      <c r="AK149" s="478"/>
      <c r="AL149" s="478"/>
      <c r="AM149" s="478"/>
      <c r="AN149" s="478"/>
      <c r="AO149" s="478"/>
      <c r="AP149" s="478"/>
      <c r="AQ149" s="478"/>
      <c r="AR149" s="478"/>
      <c r="AS149" s="478"/>
      <c r="AT149" s="478"/>
      <c r="AU149" s="478"/>
      <c r="AV149" s="478"/>
      <c r="AW149" s="478"/>
      <c r="AX149" s="478"/>
      <c r="AY149" s="478"/>
      <c r="AZ149" s="478"/>
      <c r="BA149" s="478"/>
      <c r="BB149" s="478"/>
      <c r="BC149" s="478"/>
      <c r="BD149" s="478"/>
      <c r="BE149" s="478"/>
      <c r="BF149" s="478"/>
      <c r="BG149" s="478"/>
      <c r="BH149" s="478"/>
      <c r="BI149" s="478"/>
      <c r="BJ149" s="478"/>
      <c r="BK149" s="478"/>
      <c r="BL149" s="478"/>
      <c r="BM149" s="478"/>
      <c r="BN149" s="478"/>
      <c r="BO149" s="478"/>
      <c r="BP149" s="478"/>
      <c r="BQ149" s="478"/>
      <c r="BR149" s="478"/>
      <c r="BS149" s="478"/>
      <c r="BT149" s="478"/>
      <c r="BU149" s="478"/>
      <c r="BV149" s="478"/>
      <c r="BW149" s="478"/>
      <c r="BX149" s="478"/>
      <c r="BY149" s="478"/>
      <c r="BZ149" s="478"/>
      <c r="CA149" s="478"/>
      <c r="CB149" s="478"/>
      <c r="CC149" s="478"/>
      <c r="CD149" s="478"/>
      <c r="CE149" s="478"/>
      <c r="CF149" s="478"/>
      <c r="CG149" s="478"/>
      <c r="CH149" s="478"/>
      <c r="CI149" s="478"/>
      <c r="CJ149" s="478"/>
      <c r="CK149" s="478"/>
      <c r="CL149" s="478"/>
      <c r="CM149" s="478"/>
      <c r="CN149" s="478"/>
      <c r="CO149" s="478"/>
      <c r="CP149" s="478"/>
      <c r="CQ149" s="478"/>
      <c r="CR149" s="478"/>
      <c r="CS149" s="478"/>
      <c r="CT149" s="478"/>
      <c r="CU149" s="478"/>
      <c r="CV149" s="478"/>
      <c r="CW149" s="478"/>
      <c r="CX149" s="478"/>
      <c r="CY149" s="478"/>
      <c r="CZ149" s="478"/>
      <c r="DA149" s="478"/>
      <c r="DB149" s="478"/>
      <c r="DC149" s="478"/>
      <c r="DD149" s="478"/>
      <c r="DE149" s="478"/>
      <c r="DF149" s="478"/>
      <c r="DG149" s="478"/>
      <c r="DH149" s="478"/>
      <c r="DI149" s="478"/>
      <c r="DJ149" s="478"/>
      <c r="DK149" s="478"/>
      <c r="DL149" s="478"/>
      <c r="DM149" s="478"/>
      <c r="DN149" s="478"/>
      <c r="DO149" s="478"/>
      <c r="DP149" s="478"/>
      <c r="DQ149" s="478"/>
      <c r="DR149" s="478"/>
      <c r="DS149" s="478"/>
      <c r="DT149" s="478"/>
      <c r="DU149" s="478"/>
      <c r="DV149" s="478"/>
      <c r="DW149" s="478"/>
      <c r="DX149" s="478"/>
      <c r="DY149" s="478"/>
      <c r="DZ149" s="478"/>
      <c r="EA149" s="478"/>
      <c r="EB149" s="478"/>
      <c r="EC149" s="478"/>
      <c r="ED149" s="478"/>
      <c r="EE149" s="478"/>
      <c r="EF149" s="478"/>
      <c r="EG149" s="478"/>
      <c r="EH149" s="478"/>
      <c r="EI149" s="478"/>
      <c r="EJ149" s="478"/>
      <c r="EK149" s="478"/>
      <c r="EL149" s="478"/>
      <c r="EM149" s="478"/>
      <c r="EN149" s="478"/>
      <c r="EO149" s="478"/>
      <c r="EP149" s="478"/>
      <c r="EQ149" s="478"/>
      <c r="ER149" s="478"/>
      <c r="ES149" s="478"/>
      <c r="ET149" s="478"/>
      <c r="EU149" s="478"/>
      <c r="EV149" s="478"/>
      <c r="EW149" s="478"/>
      <c r="EX149" s="478"/>
      <c r="EY149" s="478"/>
      <c r="EZ149" s="478"/>
      <c r="FA149" s="478"/>
      <c r="FB149" s="478"/>
      <c r="FC149" s="478"/>
      <c r="FD149" s="478"/>
      <c r="FE149" s="478"/>
      <c r="FF149" s="478"/>
      <c r="FG149" s="478"/>
      <c r="FH149" s="478"/>
      <c r="FI149" s="478"/>
      <c r="FJ149" s="478"/>
      <c r="FK149" s="478"/>
      <c r="FL149" s="478"/>
      <c r="FM149" s="478"/>
      <c r="FN149" s="478"/>
      <c r="FO149" s="478"/>
      <c r="FP149" s="478"/>
      <c r="FQ149" s="478"/>
      <c r="FR149" s="478"/>
      <c r="FS149" s="478"/>
      <c r="FT149" s="478"/>
      <c r="FU149" s="478"/>
      <c r="FV149" s="478"/>
      <c r="FW149" s="478"/>
      <c r="FX149" s="478"/>
      <c r="FY149" s="478"/>
      <c r="FZ149" s="478"/>
      <c r="GA149" s="478"/>
      <c r="GB149" s="478"/>
      <c r="GC149" s="478"/>
      <c r="GD149" s="478"/>
      <c r="GE149" s="478"/>
      <c r="GF149" s="478"/>
      <c r="GG149" s="478"/>
      <c r="GH149" s="478"/>
      <c r="GI149" s="478"/>
      <c r="GJ149" s="478"/>
      <c r="GK149" s="478"/>
      <c r="GL149" s="478"/>
      <c r="GM149" s="478"/>
    </row>
    <row r="150" spans="3:195" ht="12.75">
      <c r="C150" s="548"/>
      <c r="D150" s="529"/>
      <c r="E150" s="529"/>
      <c r="F150" s="529"/>
      <c r="G150" s="529"/>
      <c r="H150" s="529"/>
      <c r="I150" s="549"/>
      <c r="J150" s="549"/>
      <c r="K150" s="549"/>
      <c r="L150" s="549"/>
      <c r="M150" s="549"/>
      <c r="N150" s="549"/>
      <c r="O150" s="549"/>
      <c r="P150" s="549"/>
      <c r="Q150" s="549"/>
      <c r="R150" s="549"/>
      <c r="S150" s="549"/>
      <c r="T150" s="549"/>
      <c r="U150" s="530"/>
      <c r="V150" s="478"/>
      <c r="W150" s="478"/>
      <c r="X150" s="478"/>
      <c r="Y150" s="478"/>
      <c r="Z150" s="478"/>
      <c r="AA150" s="478"/>
      <c r="AB150" s="478"/>
      <c r="AC150" s="478"/>
      <c r="AD150" s="478"/>
      <c r="AE150" s="478"/>
      <c r="AF150" s="478"/>
      <c r="AG150" s="478"/>
      <c r="AH150" s="478"/>
      <c r="AI150" s="478"/>
      <c r="AJ150" s="478"/>
      <c r="AK150" s="478"/>
      <c r="AL150" s="478"/>
      <c r="AM150" s="478"/>
      <c r="AN150" s="478"/>
      <c r="AO150" s="478"/>
      <c r="AP150" s="478"/>
      <c r="AQ150" s="478"/>
      <c r="AR150" s="478"/>
      <c r="AS150" s="478"/>
      <c r="AT150" s="478"/>
      <c r="AU150" s="478"/>
      <c r="AV150" s="478"/>
      <c r="AW150" s="478"/>
      <c r="AX150" s="478"/>
      <c r="AY150" s="478"/>
      <c r="AZ150" s="478"/>
      <c r="BA150" s="478"/>
      <c r="BB150" s="478"/>
      <c r="BC150" s="478"/>
      <c r="BD150" s="478"/>
      <c r="BE150" s="478"/>
      <c r="BF150" s="478"/>
      <c r="BG150" s="478"/>
      <c r="BH150" s="478"/>
      <c r="BI150" s="478"/>
      <c r="BJ150" s="478"/>
      <c r="BK150" s="478"/>
      <c r="BL150" s="478"/>
      <c r="BM150" s="478"/>
      <c r="BN150" s="478"/>
      <c r="BO150" s="478"/>
      <c r="BP150" s="478"/>
      <c r="BQ150" s="478"/>
      <c r="BR150" s="478"/>
      <c r="BS150" s="478"/>
      <c r="BT150" s="478"/>
      <c r="BU150" s="478"/>
      <c r="BV150" s="478"/>
      <c r="BW150" s="478"/>
      <c r="BX150" s="478"/>
      <c r="BY150" s="478"/>
      <c r="BZ150" s="478"/>
      <c r="CA150" s="478"/>
      <c r="CB150" s="478"/>
      <c r="CC150" s="478"/>
      <c r="CD150" s="478"/>
      <c r="CE150" s="478"/>
      <c r="CF150" s="478"/>
      <c r="CG150" s="478"/>
      <c r="CH150" s="478"/>
      <c r="CI150" s="478"/>
      <c r="CJ150" s="478"/>
      <c r="CK150" s="478"/>
      <c r="CL150" s="478"/>
      <c r="CM150" s="478"/>
      <c r="CN150" s="478"/>
      <c r="CO150" s="478"/>
      <c r="CP150" s="478"/>
      <c r="CQ150" s="478"/>
      <c r="CR150" s="478"/>
      <c r="CS150" s="478"/>
      <c r="CT150" s="478"/>
      <c r="CU150" s="478"/>
      <c r="CV150" s="478"/>
      <c r="CW150" s="478"/>
      <c r="CX150" s="478"/>
      <c r="CY150" s="478"/>
      <c r="CZ150" s="478"/>
      <c r="DA150" s="478"/>
      <c r="DB150" s="478"/>
      <c r="DC150" s="478"/>
      <c r="DD150" s="478"/>
      <c r="DE150" s="478"/>
      <c r="DF150" s="478"/>
      <c r="DG150" s="478"/>
      <c r="DH150" s="478"/>
      <c r="DI150" s="478"/>
      <c r="DJ150" s="478"/>
      <c r="DK150" s="478"/>
      <c r="DL150" s="478"/>
      <c r="DM150" s="478"/>
      <c r="DN150" s="478"/>
      <c r="DO150" s="478"/>
      <c r="DP150" s="478"/>
      <c r="DQ150" s="478"/>
      <c r="DR150" s="478"/>
      <c r="DS150" s="478"/>
      <c r="DT150" s="478"/>
      <c r="DU150" s="478"/>
      <c r="DV150" s="478"/>
      <c r="DW150" s="478"/>
      <c r="DX150" s="478"/>
      <c r="DY150" s="478"/>
      <c r="DZ150" s="478"/>
      <c r="EA150" s="478"/>
      <c r="EB150" s="478"/>
      <c r="EC150" s="478"/>
      <c r="ED150" s="478"/>
      <c r="EE150" s="478"/>
      <c r="EF150" s="478"/>
      <c r="EG150" s="478"/>
      <c r="EH150" s="478"/>
      <c r="EI150" s="478"/>
      <c r="EJ150" s="478"/>
      <c r="EK150" s="478"/>
      <c r="EL150" s="478"/>
      <c r="EM150" s="478"/>
      <c r="EN150" s="478"/>
      <c r="EO150" s="478"/>
      <c r="EP150" s="478"/>
      <c r="EQ150" s="478"/>
      <c r="ER150" s="478"/>
      <c r="ES150" s="478"/>
      <c r="ET150" s="478"/>
      <c r="EU150" s="478"/>
      <c r="EV150" s="478"/>
      <c r="EW150" s="478"/>
      <c r="EX150" s="478"/>
      <c r="EY150" s="478"/>
      <c r="EZ150" s="478"/>
      <c r="FA150" s="478"/>
      <c r="FB150" s="478"/>
      <c r="FC150" s="478"/>
      <c r="FD150" s="478"/>
      <c r="FE150" s="478"/>
      <c r="FF150" s="478"/>
      <c r="FG150" s="478"/>
      <c r="FH150" s="478"/>
      <c r="FI150" s="478"/>
      <c r="FJ150" s="478"/>
      <c r="FK150" s="478"/>
      <c r="FL150" s="478"/>
      <c r="FM150" s="478"/>
      <c r="FN150" s="478"/>
      <c r="FO150" s="478"/>
      <c r="FP150" s="478"/>
      <c r="FQ150" s="478"/>
      <c r="FR150" s="478"/>
      <c r="FS150" s="478"/>
      <c r="FT150" s="478"/>
      <c r="FU150" s="478"/>
      <c r="FV150" s="478"/>
      <c r="FW150" s="478"/>
      <c r="FX150" s="478"/>
      <c r="FY150" s="478"/>
      <c r="FZ150" s="478"/>
      <c r="GA150" s="478"/>
      <c r="GB150" s="478"/>
      <c r="GC150" s="478"/>
      <c r="GD150" s="478"/>
      <c r="GE150" s="478"/>
      <c r="GF150" s="478"/>
      <c r="GG150" s="478"/>
      <c r="GH150" s="478"/>
      <c r="GI150" s="478"/>
      <c r="GJ150" s="478"/>
      <c r="GK150" s="478"/>
      <c r="GL150" s="478"/>
      <c r="GM150" s="478"/>
    </row>
    <row r="151" spans="3:195" ht="12.75">
      <c r="C151" s="548"/>
      <c r="D151" s="529"/>
      <c r="E151" s="529"/>
      <c r="F151" s="529"/>
      <c r="G151" s="529"/>
      <c r="H151" s="529"/>
      <c r="I151" s="529"/>
      <c r="J151" s="529"/>
      <c r="K151" s="529"/>
      <c r="L151" s="529"/>
      <c r="M151" s="529"/>
      <c r="N151" s="529"/>
      <c r="O151" s="529"/>
      <c r="P151" s="529"/>
      <c r="Q151" s="529"/>
      <c r="R151" s="529"/>
      <c r="S151" s="529"/>
      <c r="T151" s="529"/>
      <c r="U151" s="529"/>
      <c r="V151" s="478"/>
      <c r="W151" s="478"/>
      <c r="X151" s="478"/>
      <c r="Y151" s="478"/>
      <c r="Z151" s="478"/>
      <c r="AA151" s="478"/>
      <c r="AB151" s="478"/>
      <c r="AC151" s="478"/>
      <c r="AD151" s="478"/>
      <c r="AE151" s="478"/>
      <c r="AF151" s="478"/>
      <c r="AG151" s="478"/>
      <c r="AH151" s="478"/>
      <c r="AI151" s="478"/>
      <c r="AJ151" s="478"/>
      <c r="AK151" s="478"/>
      <c r="AL151" s="478"/>
      <c r="AM151" s="478"/>
      <c r="AN151" s="478"/>
      <c r="AO151" s="478"/>
      <c r="AP151" s="478"/>
      <c r="AQ151" s="478"/>
      <c r="AR151" s="478"/>
      <c r="AS151" s="478"/>
      <c r="AT151" s="478"/>
      <c r="AU151" s="478"/>
      <c r="AV151" s="478"/>
      <c r="AW151" s="478"/>
      <c r="AX151" s="478"/>
      <c r="AY151" s="478"/>
      <c r="AZ151" s="478"/>
      <c r="BA151" s="478"/>
      <c r="BB151" s="478"/>
      <c r="BC151" s="478"/>
      <c r="BD151" s="478"/>
      <c r="BE151" s="478"/>
      <c r="BF151" s="478"/>
      <c r="BG151" s="478"/>
      <c r="BH151" s="478"/>
      <c r="BI151" s="478"/>
      <c r="BJ151" s="478"/>
      <c r="BK151" s="478"/>
      <c r="BL151" s="478"/>
      <c r="BM151" s="478"/>
      <c r="BN151" s="478"/>
      <c r="BO151" s="478"/>
      <c r="BP151" s="478"/>
      <c r="BQ151" s="478"/>
      <c r="BR151" s="478"/>
      <c r="BS151" s="478"/>
      <c r="BT151" s="478"/>
      <c r="BU151" s="478"/>
      <c r="BV151" s="478"/>
      <c r="BW151" s="478"/>
      <c r="BX151" s="478"/>
      <c r="BY151" s="478"/>
      <c r="BZ151" s="478"/>
      <c r="CA151" s="478"/>
      <c r="CB151" s="478"/>
      <c r="CC151" s="478"/>
      <c r="CD151" s="478"/>
      <c r="CE151" s="478"/>
      <c r="CF151" s="478"/>
      <c r="CG151" s="478"/>
      <c r="CH151" s="478"/>
      <c r="CI151" s="478"/>
      <c r="CJ151" s="478"/>
      <c r="CK151" s="478"/>
      <c r="CL151" s="478"/>
      <c r="CM151" s="478"/>
      <c r="CN151" s="478"/>
      <c r="CO151" s="478"/>
      <c r="CP151" s="478"/>
      <c r="CQ151" s="478"/>
      <c r="CR151" s="478"/>
      <c r="CS151" s="478"/>
      <c r="CT151" s="478"/>
      <c r="CU151" s="478"/>
      <c r="CV151" s="478"/>
      <c r="CW151" s="478"/>
      <c r="CX151" s="478"/>
      <c r="CY151" s="478"/>
      <c r="CZ151" s="478"/>
      <c r="DA151" s="478"/>
      <c r="DB151" s="478"/>
      <c r="DC151" s="478"/>
      <c r="DD151" s="478"/>
      <c r="DE151" s="478"/>
      <c r="DF151" s="478"/>
      <c r="DG151" s="478"/>
      <c r="DH151" s="478"/>
      <c r="DI151" s="478"/>
      <c r="DJ151" s="478"/>
      <c r="DK151" s="478"/>
      <c r="DL151" s="478"/>
      <c r="DM151" s="478"/>
      <c r="DN151" s="478"/>
      <c r="DO151" s="478"/>
      <c r="DP151" s="478"/>
      <c r="DQ151" s="478"/>
      <c r="DR151" s="478"/>
      <c r="DS151" s="478"/>
      <c r="DT151" s="478"/>
      <c r="DU151" s="478"/>
      <c r="DV151" s="478"/>
      <c r="DW151" s="478"/>
      <c r="DX151" s="478"/>
      <c r="DY151" s="478"/>
      <c r="DZ151" s="478"/>
      <c r="EA151" s="478"/>
      <c r="EB151" s="478"/>
      <c r="EC151" s="478"/>
      <c r="ED151" s="478"/>
      <c r="EE151" s="478"/>
      <c r="EF151" s="478"/>
      <c r="EG151" s="478"/>
      <c r="EH151" s="478"/>
      <c r="EI151" s="478"/>
      <c r="EJ151" s="478"/>
      <c r="EK151" s="478"/>
      <c r="EL151" s="478"/>
      <c r="EM151" s="478"/>
      <c r="EN151" s="478"/>
      <c r="EO151" s="478"/>
      <c r="EP151" s="478"/>
      <c r="EQ151" s="478"/>
      <c r="ER151" s="478"/>
      <c r="ES151" s="478"/>
      <c r="ET151" s="478"/>
      <c r="EU151" s="478"/>
      <c r="EV151" s="478"/>
      <c r="EW151" s="478"/>
      <c r="EX151" s="478"/>
      <c r="EY151" s="478"/>
      <c r="EZ151" s="478"/>
      <c r="FA151" s="478"/>
      <c r="FB151" s="478"/>
      <c r="FC151" s="478"/>
      <c r="FD151" s="478"/>
      <c r="FE151" s="478"/>
      <c r="FF151" s="478"/>
      <c r="FG151" s="478"/>
      <c r="FH151" s="478"/>
      <c r="FI151" s="478"/>
      <c r="FJ151" s="478"/>
      <c r="FK151" s="478"/>
      <c r="FL151" s="478"/>
      <c r="FM151" s="478"/>
      <c r="FN151" s="478"/>
      <c r="FO151" s="478"/>
      <c r="FP151" s="478"/>
      <c r="FQ151" s="478"/>
      <c r="FR151" s="478"/>
      <c r="FS151" s="478"/>
      <c r="FT151" s="478"/>
      <c r="FU151" s="478"/>
      <c r="FV151" s="478"/>
      <c r="FW151" s="478"/>
      <c r="FX151" s="478"/>
      <c r="FY151" s="478"/>
      <c r="FZ151" s="478"/>
      <c r="GA151" s="478"/>
      <c r="GB151" s="478"/>
      <c r="GC151" s="478"/>
      <c r="GD151" s="478"/>
      <c r="GE151" s="478"/>
      <c r="GF151" s="478"/>
      <c r="GG151" s="478"/>
      <c r="GH151" s="478"/>
      <c r="GI151" s="478"/>
      <c r="GJ151" s="478"/>
      <c r="GK151" s="478"/>
      <c r="GL151" s="478"/>
      <c r="GM151" s="478"/>
    </row>
    <row r="152" spans="3:195" ht="12.75">
      <c r="C152" s="548"/>
      <c r="D152" s="478"/>
      <c r="E152" s="478"/>
      <c r="F152" s="529"/>
      <c r="G152" s="529"/>
      <c r="H152" s="529"/>
      <c r="I152" s="478"/>
      <c r="J152" s="478"/>
      <c r="K152" s="478"/>
      <c r="L152" s="478"/>
      <c r="M152" s="478"/>
      <c r="N152" s="478"/>
      <c r="O152" s="478"/>
      <c r="P152" s="478"/>
      <c r="Q152" s="478"/>
      <c r="R152" s="478"/>
      <c r="S152" s="478"/>
      <c r="T152" s="478"/>
      <c r="U152" s="478"/>
      <c r="V152" s="478"/>
      <c r="W152" s="478"/>
      <c r="X152" s="478"/>
      <c r="Y152" s="478"/>
      <c r="Z152" s="478"/>
      <c r="AA152" s="478"/>
      <c r="AB152" s="478"/>
      <c r="AC152" s="478"/>
      <c r="AD152" s="478"/>
      <c r="AE152" s="478"/>
      <c r="AF152" s="478"/>
      <c r="AG152" s="478"/>
      <c r="AH152" s="478"/>
      <c r="AI152" s="478"/>
      <c r="AJ152" s="478"/>
      <c r="AK152" s="478"/>
      <c r="AL152" s="478"/>
      <c r="AM152" s="478"/>
      <c r="AN152" s="478"/>
      <c r="AO152" s="478"/>
      <c r="AP152" s="478"/>
      <c r="AQ152" s="478"/>
      <c r="AR152" s="478"/>
      <c r="AS152" s="478"/>
      <c r="AT152" s="478"/>
      <c r="AU152" s="478"/>
      <c r="AV152" s="478"/>
      <c r="AW152" s="478"/>
      <c r="AX152" s="478"/>
      <c r="AY152" s="478"/>
      <c r="AZ152" s="478"/>
      <c r="BA152" s="478"/>
      <c r="BB152" s="478"/>
      <c r="BC152" s="478"/>
      <c r="BD152" s="478"/>
      <c r="BE152" s="478"/>
      <c r="BF152" s="478"/>
      <c r="BG152" s="478"/>
      <c r="BH152" s="478"/>
      <c r="BI152" s="478"/>
      <c r="BJ152" s="478"/>
      <c r="BK152" s="478"/>
      <c r="BL152" s="478"/>
      <c r="BM152" s="478"/>
      <c r="BN152" s="478"/>
      <c r="BO152" s="478"/>
      <c r="BP152" s="478"/>
      <c r="BQ152" s="478"/>
      <c r="BR152" s="478"/>
      <c r="BS152" s="478"/>
      <c r="BT152" s="478"/>
      <c r="BU152" s="478"/>
      <c r="BV152" s="478"/>
      <c r="BW152" s="478"/>
      <c r="BX152" s="478"/>
      <c r="BY152" s="478"/>
      <c r="BZ152" s="478"/>
      <c r="CA152" s="478"/>
      <c r="CB152" s="478"/>
      <c r="CC152" s="478"/>
      <c r="CD152" s="478"/>
      <c r="CE152" s="478"/>
      <c r="CF152" s="478"/>
      <c r="CG152" s="478"/>
      <c r="CH152" s="478"/>
      <c r="CI152" s="478"/>
      <c r="CJ152" s="478"/>
      <c r="CK152" s="478"/>
      <c r="CL152" s="478"/>
      <c r="CM152" s="478"/>
      <c r="CN152" s="478"/>
      <c r="CO152" s="478"/>
      <c r="CP152" s="478"/>
      <c r="CQ152" s="478"/>
      <c r="CR152" s="478"/>
      <c r="CS152" s="478"/>
      <c r="CT152" s="478"/>
      <c r="CU152" s="478"/>
      <c r="CV152" s="478"/>
      <c r="CW152" s="478"/>
      <c r="CX152" s="478"/>
      <c r="CY152" s="478"/>
      <c r="CZ152" s="478"/>
      <c r="DA152" s="478"/>
      <c r="DB152" s="478"/>
      <c r="DC152" s="478"/>
      <c r="DD152" s="478"/>
      <c r="DE152" s="478"/>
      <c r="DF152" s="478"/>
      <c r="DG152" s="478"/>
      <c r="DH152" s="478"/>
      <c r="DI152" s="478"/>
      <c r="DJ152" s="478"/>
      <c r="DK152" s="478"/>
      <c r="DL152" s="478"/>
      <c r="DM152" s="478"/>
      <c r="DN152" s="478"/>
      <c r="DO152" s="478"/>
      <c r="DP152" s="478"/>
      <c r="DQ152" s="478"/>
      <c r="DR152" s="478"/>
      <c r="DS152" s="478"/>
      <c r="DT152" s="478"/>
      <c r="DU152" s="478"/>
      <c r="DV152" s="478"/>
      <c r="DW152" s="478"/>
      <c r="DX152" s="478"/>
      <c r="DY152" s="478"/>
      <c r="DZ152" s="478"/>
      <c r="EA152" s="478"/>
      <c r="EB152" s="478"/>
      <c r="EC152" s="478"/>
      <c r="ED152" s="478"/>
      <c r="EE152" s="478"/>
      <c r="EF152" s="478"/>
      <c r="EG152" s="478"/>
      <c r="EH152" s="478"/>
      <c r="EI152" s="478"/>
      <c r="EJ152" s="478"/>
      <c r="EK152" s="478"/>
      <c r="EL152" s="478"/>
      <c r="EM152" s="478"/>
      <c r="EN152" s="478"/>
      <c r="EO152" s="478"/>
      <c r="EP152" s="478"/>
      <c r="EQ152" s="478"/>
      <c r="ER152" s="478"/>
      <c r="ES152" s="478"/>
      <c r="ET152" s="478"/>
      <c r="EU152" s="478"/>
      <c r="EV152" s="478"/>
      <c r="EW152" s="478"/>
      <c r="EX152" s="478"/>
      <c r="EY152" s="478"/>
      <c r="EZ152" s="478"/>
      <c r="FA152" s="478"/>
      <c r="FB152" s="478"/>
      <c r="FC152" s="478"/>
      <c r="FD152" s="478"/>
      <c r="FE152" s="478"/>
      <c r="FF152" s="478"/>
      <c r="FG152" s="478"/>
      <c r="FH152" s="478"/>
      <c r="FI152" s="478"/>
      <c r="FJ152" s="478"/>
      <c r="FK152" s="478"/>
      <c r="FL152" s="478"/>
      <c r="FM152" s="478"/>
      <c r="FN152" s="478"/>
      <c r="FO152" s="478"/>
      <c r="FP152" s="478"/>
      <c r="FQ152" s="478"/>
      <c r="FR152" s="478"/>
      <c r="FS152" s="478"/>
      <c r="FT152" s="478"/>
      <c r="FU152" s="478"/>
      <c r="FV152" s="478"/>
      <c r="FW152" s="478"/>
      <c r="FX152" s="478"/>
      <c r="FY152" s="478"/>
      <c r="FZ152" s="478"/>
      <c r="GA152" s="478"/>
      <c r="GB152" s="478"/>
      <c r="GC152" s="478"/>
      <c r="GD152" s="478"/>
      <c r="GE152" s="478"/>
      <c r="GF152" s="478"/>
      <c r="GG152" s="478"/>
      <c r="GH152" s="478"/>
      <c r="GI152" s="478"/>
      <c r="GJ152" s="478"/>
      <c r="GK152" s="478"/>
      <c r="GL152" s="478"/>
      <c r="GM152" s="478"/>
    </row>
    <row r="153" spans="3:8" ht="12.75">
      <c r="C153" s="548"/>
      <c r="F153" s="548"/>
      <c r="G153" s="548"/>
      <c r="H153" s="548"/>
    </row>
    <row r="154" spans="3:8" ht="12.75">
      <c r="C154" s="548"/>
      <c r="F154" s="548"/>
      <c r="G154" s="548"/>
      <c r="H154" s="548"/>
    </row>
    <row r="155" spans="3:8" ht="12.75">
      <c r="C155" s="548"/>
      <c r="F155" s="548"/>
      <c r="G155" s="548"/>
      <c r="H155" s="548"/>
    </row>
    <row r="156" spans="6:8" ht="12.75">
      <c r="F156" s="548"/>
      <c r="G156" s="548"/>
      <c r="H156" s="548"/>
    </row>
    <row r="178" spans="9:20" ht="12.75">
      <c r="I178" s="550"/>
      <c r="J178" s="550"/>
      <c r="K178" s="550"/>
      <c r="L178" s="550"/>
      <c r="M178" s="550"/>
      <c r="N178" s="550"/>
      <c r="O178" s="550"/>
      <c r="P178" s="550"/>
      <c r="Q178" s="550"/>
      <c r="R178" s="550"/>
      <c r="S178" s="550"/>
      <c r="T178" s="550"/>
    </row>
  </sheetData>
  <mergeCells count="4">
    <mergeCell ref="B12:V12"/>
    <mergeCell ref="B5:V5"/>
    <mergeCell ref="B7:V7"/>
    <mergeCell ref="B9:V9"/>
  </mergeCells>
  <printOptions horizontalCentered="1"/>
  <pageMargins left="0.3937007874015748" right="0.1968503937007874" top="0.29" bottom="0.4" header="0.22" footer="0.24"/>
  <pageSetup fitToHeight="1" fitToWidth="1" horizontalDpi="300" verticalDpi="300" orientation="portrait" paperSize="9" scale="28" r:id="rId2"/>
  <headerFooter alignWithMargins="0">
    <oddFooter>&amp;L&amp;"Times New Roman,Normal"&amp;8&amp;F-&amp;A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16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429" customWidth="1"/>
  </cols>
  <sheetData>
    <row r="1" spans="1:12" ht="12.75">
      <c r="A1" s="428" t="s">
        <v>538</v>
      </c>
      <c r="B1" s="428" t="s">
        <v>539</v>
      </c>
      <c r="C1" s="428" t="s">
        <v>540</v>
      </c>
      <c r="D1" s="428" t="s">
        <v>541</v>
      </c>
      <c r="E1" s="428" t="s">
        <v>542</v>
      </c>
      <c r="F1" s="428" t="s">
        <v>543</v>
      </c>
      <c r="G1" s="428" t="s">
        <v>544</v>
      </c>
      <c r="H1" s="428" t="s">
        <v>545</v>
      </c>
      <c r="I1" s="428" t="s">
        <v>546</v>
      </c>
      <c r="J1" s="428" t="s">
        <v>547</v>
      </c>
      <c r="K1" s="428" t="s">
        <v>548</v>
      </c>
      <c r="L1" s="428" t="s">
        <v>549</v>
      </c>
    </row>
    <row r="2" spans="1:12" ht="12.75">
      <c r="A2" s="428" t="s">
        <v>550</v>
      </c>
      <c r="B2" s="428">
        <v>4637</v>
      </c>
      <c r="C2" s="428" t="s">
        <v>551</v>
      </c>
      <c r="E2" s="428">
        <v>187894</v>
      </c>
      <c r="F2" s="428" t="s">
        <v>552</v>
      </c>
      <c r="G2" s="428" t="s">
        <v>553</v>
      </c>
      <c r="H2" s="428" t="s">
        <v>537</v>
      </c>
      <c r="I2" s="428" t="s">
        <v>554</v>
      </c>
      <c r="K2" s="428" t="s">
        <v>555</v>
      </c>
      <c r="L2" s="428" t="s">
        <v>556</v>
      </c>
    </row>
    <row r="3" spans="1:12" ht="12.75">
      <c r="A3" s="428" t="s">
        <v>557</v>
      </c>
      <c r="B3" s="428">
        <v>1449</v>
      </c>
      <c r="C3" s="428" t="s">
        <v>558</v>
      </c>
      <c r="D3" s="428" t="s">
        <v>359</v>
      </c>
      <c r="E3" s="428">
        <v>187895</v>
      </c>
      <c r="F3" s="428" t="s">
        <v>559</v>
      </c>
      <c r="G3" s="428" t="s">
        <v>560</v>
      </c>
      <c r="H3" s="428" t="s">
        <v>537</v>
      </c>
      <c r="I3" s="428" t="s">
        <v>554</v>
      </c>
      <c r="L3" s="428" t="s">
        <v>561</v>
      </c>
    </row>
    <row r="4" spans="1:12" ht="12.75">
      <c r="A4" s="428" t="s">
        <v>562</v>
      </c>
      <c r="B4" s="428">
        <v>2261</v>
      </c>
      <c r="C4" s="428" t="s">
        <v>563</v>
      </c>
      <c r="E4" s="428">
        <v>187896</v>
      </c>
      <c r="F4" s="428" t="s">
        <v>564</v>
      </c>
      <c r="G4" s="428" t="s">
        <v>565</v>
      </c>
      <c r="H4" s="428" t="s">
        <v>537</v>
      </c>
      <c r="I4" s="428" t="s">
        <v>554</v>
      </c>
      <c r="L4" s="428" t="s">
        <v>566</v>
      </c>
    </row>
    <row r="5" spans="1:12" ht="12.75">
      <c r="A5" s="428" t="s">
        <v>557</v>
      </c>
      <c r="B5" s="428">
        <v>1449</v>
      </c>
      <c r="C5" s="428" t="s">
        <v>558</v>
      </c>
      <c r="D5" s="428" t="s">
        <v>359</v>
      </c>
      <c r="E5" s="428">
        <v>187897</v>
      </c>
      <c r="F5" s="428" t="s">
        <v>567</v>
      </c>
      <c r="G5" s="428" t="s">
        <v>568</v>
      </c>
      <c r="H5" s="428" t="s">
        <v>537</v>
      </c>
      <c r="I5" s="428" t="s">
        <v>554</v>
      </c>
      <c r="L5" s="428" t="s">
        <v>561</v>
      </c>
    </row>
    <row r="6" spans="1:12" ht="12.75">
      <c r="A6" s="428" t="s">
        <v>557</v>
      </c>
      <c r="B6" s="428">
        <v>1403</v>
      </c>
      <c r="C6" s="428" t="s">
        <v>569</v>
      </c>
      <c r="D6" s="428" t="s">
        <v>359</v>
      </c>
      <c r="E6" s="428">
        <v>187898</v>
      </c>
      <c r="F6" s="428" t="s">
        <v>570</v>
      </c>
      <c r="G6" s="428" t="s">
        <v>571</v>
      </c>
      <c r="H6" s="428" t="s">
        <v>537</v>
      </c>
      <c r="I6" s="428" t="s">
        <v>554</v>
      </c>
      <c r="L6" s="428" t="s">
        <v>561</v>
      </c>
    </row>
    <row r="7" spans="1:12" ht="12.75">
      <c r="A7" s="428" t="s">
        <v>550</v>
      </c>
      <c r="B7" s="428">
        <v>2172</v>
      </c>
      <c r="C7" s="428" t="s">
        <v>572</v>
      </c>
      <c r="E7" s="428">
        <v>187899</v>
      </c>
      <c r="F7" s="428" t="s">
        <v>573</v>
      </c>
      <c r="G7" s="428" t="s">
        <v>574</v>
      </c>
      <c r="H7" s="428" t="s">
        <v>537</v>
      </c>
      <c r="I7" s="428" t="s">
        <v>554</v>
      </c>
      <c r="K7" s="428" t="s">
        <v>555</v>
      </c>
      <c r="L7" s="428" t="s">
        <v>561</v>
      </c>
    </row>
    <row r="8" spans="1:12" ht="12.75">
      <c r="A8" s="428" t="s">
        <v>557</v>
      </c>
      <c r="B8" s="428">
        <v>1423</v>
      </c>
      <c r="C8" s="428" t="s">
        <v>575</v>
      </c>
      <c r="E8" s="428">
        <v>187900</v>
      </c>
      <c r="F8" s="428" t="s">
        <v>576</v>
      </c>
      <c r="G8" s="428" t="s">
        <v>577</v>
      </c>
      <c r="H8" s="428" t="s">
        <v>537</v>
      </c>
      <c r="I8" s="428" t="s">
        <v>554</v>
      </c>
      <c r="L8" s="428" t="s">
        <v>578</v>
      </c>
    </row>
    <row r="9" spans="1:12" ht="12.75">
      <c r="A9" s="428" t="s">
        <v>562</v>
      </c>
      <c r="B9" s="428">
        <v>2263</v>
      </c>
      <c r="C9" s="428" t="s">
        <v>579</v>
      </c>
      <c r="E9" s="428">
        <v>187901</v>
      </c>
      <c r="F9" s="428" t="s">
        <v>580</v>
      </c>
      <c r="G9" s="428" t="s">
        <v>581</v>
      </c>
      <c r="H9" s="428" t="s">
        <v>537</v>
      </c>
      <c r="I9" s="428" t="s">
        <v>554</v>
      </c>
      <c r="L9" s="428" t="s">
        <v>561</v>
      </c>
    </row>
    <row r="10" spans="1:12" ht="12.75">
      <c r="A10" s="428" t="s">
        <v>557</v>
      </c>
      <c r="B10" s="428">
        <v>1999</v>
      </c>
      <c r="C10" s="428" t="s">
        <v>582</v>
      </c>
      <c r="E10" s="428">
        <v>188143</v>
      </c>
      <c r="F10" s="428" t="s">
        <v>583</v>
      </c>
      <c r="G10" s="428" t="s">
        <v>584</v>
      </c>
      <c r="H10" s="428" t="s">
        <v>537</v>
      </c>
      <c r="I10" s="428" t="s">
        <v>554</v>
      </c>
      <c r="L10" s="428" t="s">
        <v>585</v>
      </c>
    </row>
    <row r="11" spans="1:12" ht="12.75">
      <c r="A11" s="428" t="s">
        <v>557</v>
      </c>
      <c r="B11" s="428">
        <v>1452</v>
      </c>
      <c r="C11" s="428" t="s">
        <v>586</v>
      </c>
      <c r="E11" s="428">
        <v>188144</v>
      </c>
      <c r="F11" s="428" t="s">
        <v>587</v>
      </c>
      <c r="G11" s="428" t="s">
        <v>588</v>
      </c>
      <c r="H11" s="428" t="s">
        <v>537</v>
      </c>
      <c r="I11" s="428" t="s">
        <v>554</v>
      </c>
      <c r="L11" s="428" t="s">
        <v>561</v>
      </c>
    </row>
    <row r="12" spans="1:12" ht="12.75">
      <c r="A12" s="428" t="s">
        <v>557</v>
      </c>
      <c r="B12" s="428">
        <v>1405</v>
      </c>
      <c r="C12" s="428" t="s">
        <v>589</v>
      </c>
      <c r="D12" s="428" t="s">
        <v>355</v>
      </c>
      <c r="E12" s="428">
        <v>188145</v>
      </c>
      <c r="F12" s="428" t="s">
        <v>590</v>
      </c>
      <c r="G12" s="428" t="s">
        <v>591</v>
      </c>
      <c r="H12" s="428" t="s">
        <v>537</v>
      </c>
      <c r="I12" s="428" t="s">
        <v>554</v>
      </c>
      <c r="L12" s="428" t="s">
        <v>556</v>
      </c>
    </row>
    <row r="13" spans="1:12" ht="12.75">
      <c r="A13" s="428" t="s">
        <v>562</v>
      </c>
      <c r="B13" s="428">
        <v>2051</v>
      </c>
      <c r="C13" s="428" t="s">
        <v>592</v>
      </c>
      <c r="E13" s="428">
        <v>188146</v>
      </c>
      <c r="F13" s="428" t="s">
        <v>593</v>
      </c>
      <c r="G13" s="428" t="s">
        <v>594</v>
      </c>
      <c r="H13" s="428" t="s">
        <v>537</v>
      </c>
      <c r="I13" s="428" t="s">
        <v>554</v>
      </c>
      <c r="L13" s="428" t="s">
        <v>561</v>
      </c>
    </row>
    <row r="14" spans="1:12" ht="12.75">
      <c r="A14" s="428" t="s">
        <v>595</v>
      </c>
      <c r="B14" s="428">
        <v>4460</v>
      </c>
      <c r="C14" s="428" t="s">
        <v>596</v>
      </c>
      <c r="E14" s="428">
        <v>188147</v>
      </c>
      <c r="F14" s="428" t="s">
        <v>597</v>
      </c>
      <c r="G14" s="428" t="s">
        <v>598</v>
      </c>
      <c r="H14" s="428" t="s">
        <v>537</v>
      </c>
      <c r="I14" s="428" t="s">
        <v>554</v>
      </c>
      <c r="J14" s="428">
        <v>100</v>
      </c>
      <c r="L14" s="428" t="s">
        <v>556</v>
      </c>
    </row>
    <row r="15" spans="1:12" ht="12.75">
      <c r="A15" s="428" t="s">
        <v>550</v>
      </c>
      <c r="B15" s="428">
        <v>2387</v>
      </c>
      <c r="C15" s="428" t="s">
        <v>599</v>
      </c>
      <c r="E15" s="428">
        <v>188148</v>
      </c>
      <c r="F15" s="428" t="s">
        <v>600</v>
      </c>
      <c r="G15" s="428" t="s">
        <v>601</v>
      </c>
      <c r="H15" s="428" t="s">
        <v>537</v>
      </c>
      <c r="I15" s="428" t="s">
        <v>554</v>
      </c>
      <c r="K15" s="428" t="s">
        <v>555</v>
      </c>
      <c r="L15" s="428" t="s">
        <v>602</v>
      </c>
    </row>
    <row r="16" spans="1:12" ht="12.75">
      <c r="A16" s="428" t="s">
        <v>562</v>
      </c>
      <c r="B16" s="428">
        <v>2249</v>
      </c>
      <c r="C16" s="428" t="s">
        <v>603</v>
      </c>
      <c r="E16" s="428">
        <v>188149</v>
      </c>
      <c r="F16" s="428" t="s">
        <v>604</v>
      </c>
      <c r="G16" s="428" t="s">
        <v>605</v>
      </c>
      <c r="H16" s="428" t="s">
        <v>537</v>
      </c>
      <c r="I16" s="428" t="s">
        <v>554</v>
      </c>
      <c r="L16" s="428" t="s">
        <v>561</v>
      </c>
    </row>
    <row r="17" spans="1:12" ht="12.75">
      <c r="A17" s="428" t="s">
        <v>557</v>
      </c>
      <c r="B17" s="428">
        <v>1452</v>
      </c>
      <c r="C17" s="428" t="s">
        <v>586</v>
      </c>
      <c r="E17" s="428">
        <v>188150</v>
      </c>
      <c r="F17" s="428" t="s">
        <v>606</v>
      </c>
      <c r="G17" s="428" t="s">
        <v>607</v>
      </c>
      <c r="H17" s="428" t="s">
        <v>537</v>
      </c>
      <c r="I17" s="428" t="s">
        <v>554</v>
      </c>
      <c r="L17" s="428" t="s">
        <v>561</v>
      </c>
    </row>
    <row r="18" spans="1:12" ht="12.75">
      <c r="A18" s="428" t="s">
        <v>557</v>
      </c>
      <c r="B18" s="428">
        <v>1535</v>
      </c>
      <c r="C18" s="428" t="s">
        <v>608</v>
      </c>
      <c r="D18" s="428" t="s">
        <v>352</v>
      </c>
      <c r="E18" s="428">
        <v>188151</v>
      </c>
      <c r="F18" s="428" t="s">
        <v>609</v>
      </c>
      <c r="G18" s="428" t="s">
        <v>610</v>
      </c>
      <c r="H18" s="428" t="s">
        <v>537</v>
      </c>
      <c r="I18" s="428" t="s">
        <v>554</v>
      </c>
      <c r="L18" s="428" t="s">
        <v>556</v>
      </c>
    </row>
    <row r="19" spans="1:12" ht="12.75">
      <c r="A19" s="428" t="s">
        <v>550</v>
      </c>
      <c r="B19" s="428">
        <v>2331</v>
      </c>
      <c r="C19" s="428" t="s">
        <v>611</v>
      </c>
      <c r="E19" s="428">
        <v>188152</v>
      </c>
      <c r="F19" s="428" t="s">
        <v>612</v>
      </c>
      <c r="G19" s="428" t="s">
        <v>613</v>
      </c>
      <c r="H19" s="428" t="s">
        <v>537</v>
      </c>
      <c r="I19" s="428" t="s">
        <v>554</v>
      </c>
      <c r="K19" s="428" t="s">
        <v>555</v>
      </c>
      <c r="L19" s="428" t="s">
        <v>561</v>
      </c>
    </row>
    <row r="20" spans="1:12" ht="12.75">
      <c r="A20" s="428" t="s">
        <v>557</v>
      </c>
      <c r="B20" s="428">
        <v>1999</v>
      </c>
      <c r="C20" s="428" t="s">
        <v>582</v>
      </c>
      <c r="E20" s="428">
        <v>188153</v>
      </c>
      <c r="F20" s="428" t="s">
        <v>614</v>
      </c>
      <c r="G20" s="428" t="s">
        <v>615</v>
      </c>
      <c r="H20" s="428" t="s">
        <v>537</v>
      </c>
      <c r="I20" s="428" t="s">
        <v>554</v>
      </c>
      <c r="L20" s="428" t="s">
        <v>556</v>
      </c>
    </row>
    <row r="21" spans="1:12" ht="12.75">
      <c r="A21" s="428" t="s">
        <v>557</v>
      </c>
      <c r="B21" s="428">
        <v>1444</v>
      </c>
      <c r="C21" s="428" t="s">
        <v>616</v>
      </c>
      <c r="D21" s="428" t="s">
        <v>352</v>
      </c>
      <c r="E21" s="428">
        <v>188154</v>
      </c>
      <c r="F21" s="428" t="s">
        <v>617</v>
      </c>
      <c r="G21" s="428" t="s">
        <v>618</v>
      </c>
      <c r="H21" s="428" t="s">
        <v>537</v>
      </c>
      <c r="I21" s="428" t="s">
        <v>554</v>
      </c>
      <c r="L21" s="428" t="s">
        <v>556</v>
      </c>
    </row>
    <row r="22" spans="1:12" ht="12.75">
      <c r="A22" s="428" t="s">
        <v>550</v>
      </c>
      <c r="B22" s="428">
        <v>3727</v>
      </c>
      <c r="C22" s="428" t="s">
        <v>619</v>
      </c>
      <c r="E22" s="428">
        <v>188155</v>
      </c>
      <c r="F22" s="428" t="s">
        <v>620</v>
      </c>
      <c r="G22" s="428" t="s">
        <v>621</v>
      </c>
      <c r="H22" s="428" t="s">
        <v>537</v>
      </c>
      <c r="I22" s="428" t="s">
        <v>554</v>
      </c>
      <c r="K22" s="428" t="s">
        <v>555</v>
      </c>
      <c r="L22" s="428" t="s">
        <v>556</v>
      </c>
    </row>
    <row r="23" spans="1:12" ht="12.75">
      <c r="A23" s="428" t="s">
        <v>550</v>
      </c>
      <c r="B23" s="428">
        <v>2280</v>
      </c>
      <c r="C23" s="428" t="s">
        <v>622</v>
      </c>
      <c r="E23" s="428">
        <v>188156</v>
      </c>
      <c r="F23" s="428" t="s">
        <v>623</v>
      </c>
      <c r="G23" s="428" t="s">
        <v>624</v>
      </c>
      <c r="H23" s="428" t="s">
        <v>537</v>
      </c>
      <c r="I23" s="428" t="s">
        <v>554</v>
      </c>
      <c r="K23" s="428" t="s">
        <v>555</v>
      </c>
      <c r="L23" s="428" t="s">
        <v>556</v>
      </c>
    </row>
    <row r="24" spans="1:12" ht="12.75">
      <c r="A24" s="428" t="s">
        <v>550</v>
      </c>
      <c r="B24" s="428">
        <v>2696</v>
      </c>
      <c r="C24" s="428" t="s">
        <v>625</v>
      </c>
      <c r="E24" s="428">
        <v>188157</v>
      </c>
      <c r="F24" s="428" t="s">
        <v>626</v>
      </c>
      <c r="G24" s="428" t="s">
        <v>627</v>
      </c>
      <c r="H24" s="428" t="s">
        <v>537</v>
      </c>
      <c r="I24" s="428" t="s">
        <v>554</v>
      </c>
      <c r="K24" s="428" t="s">
        <v>555</v>
      </c>
      <c r="L24" s="428" t="s">
        <v>556</v>
      </c>
    </row>
    <row r="25" spans="1:12" ht="12.75">
      <c r="A25" s="428" t="s">
        <v>557</v>
      </c>
      <c r="B25" s="428">
        <v>1535</v>
      </c>
      <c r="C25" s="428" t="s">
        <v>608</v>
      </c>
      <c r="D25" s="428" t="s">
        <v>352</v>
      </c>
      <c r="E25" s="428">
        <v>188158</v>
      </c>
      <c r="F25" s="428" t="s">
        <v>628</v>
      </c>
      <c r="G25" s="428" t="s">
        <v>629</v>
      </c>
      <c r="H25" s="428" t="s">
        <v>537</v>
      </c>
      <c r="I25" s="428" t="s">
        <v>554</v>
      </c>
      <c r="L25" s="428" t="s">
        <v>556</v>
      </c>
    </row>
    <row r="26" spans="1:12" ht="12.75">
      <c r="A26" s="428" t="s">
        <v>550</v>
      </c>
      <c r="B26" s="428">
        <v>3509</v>
      </c>
      <c r="C26" s="428" t="s">
        <v>630</v>
      </c>
      <c r="E26" s="428">
        <v>188216</v>
      </c>
      <c r="F26" s="428" t="s">
        <v>631</v>
      </c>
      <c r="G26" s="428" t="s">
        <v>632</v>
      </c>
      <c r="H26" s="428" t="s">
        <v>537</v>
      </c>
      <c r="I26" s="428" t="s">
        <v>554</v>
      </c>
      <c r="K26" s="428" t="s">
        <v>555</v>
      </c>
      <c r="L26" s="428" t="s">
        <v>556</v>
      </c>
    </row>
    <row r="27" spans="1:12" ht="12.75">
      <c r="A27" s="428" t="s">
        <v>557</v>
      </c>
      <c r="B27" s="428">
        <v>1453</v>
      </c>
      <c r="C27" s="428" t="s">
        <v>633</v>
      </c>
      <c r="E27" s="428">
        <v>188159</v>
      </c>
      <c r="F27" s="428" t="s">
        <v>634</v>
      </c>
      <c r="G27" s="428" t="s">
        <v>635</v>
      </c>
      <c r="H27" s="428" t="s">
        <v>537</v>
      </c>
      <c r="I27" s="428" t="s">
        <v>554</v>
      </c>
      <c r="L27" s="428" t="s">
        <v>556</v>
      </c>
    </row>
    <row r="28" spans="1:12" ht="12.75">
      <c r="A28" s="428" t="s">
        <v>557</v>
      </c>
      <c r="B28" s="428">
        <v>1530</v>
      </c>
      <c r="C28" s="428" t="s">
        <v>636</v>
      </c>
      <c r="D28" s="428" t="s">
        <v>352</v>
      </c>
      <c r="E28" s="428">
        <v>188160</v>
      </c>
      <c r="F28" s="428" t="s">
        <v>637</v>
      </c>
      <c r="G28" s="428" t="s">
        <v>638</v>
      </c>
      <c r="H28" s="428" t="s">
        <v>537</v>
      </c>
      <c r="I28" s="428" t="s">
        <v>554</v>
      </c>
      <c r="L28" s="428" t="s">
        <v>556</v>
      </c>
    </row>
    <row r="29" spans="1:12" ht="12.75">
      <c r="A29" s="428" t="s">
        <v>550</v>
      </c>
      <c r="B29" s="428">
        <v>4585</v>
      </c>
      <c r="C29" s="428" t="s">
        <v>639</v>
      </c>
      <c r="E29" s="428">
        <v>188161</v>
      </c>
      <c r="F29" s="428" t="s">
        <v>640</v>
      </c>
      <c r="G29" s="428" t="s">
        <v>641</v>
      </c>
      <c r="H29" s="428" t="s">
        <v>537</v>
      </c>
      <c r="I29" s="428" t="s">
        <v>554</v>
      </c>
      <c r="K29" s="428" t="s">
        <v>555</v>
      </c>
      <c r="L29" s="428" t="s">
        <v>556</v>
      </c>
    </row>
    <row r="30" spans="1:12" ht="12.75">
      <c r="A30" s="428" t="s">
        <v>550</v>
      </c>
      <c r="B30" s="428">
        <v>2329</v>
      </c>
      <c r="C30" s="428" t="s">
        <v>642</v>
      </c>
      <c r="E30" s="428">
        <v>188162</v>
      </c>
      <c r="F30" s="428" t="s">
        <v>643</v>
      </c>
      <c r="G30" s="428" t="s">
        <v>644</v>
      </c>
      <c r="H30" s="428" t="s">
        <v>537</v>
      </c>
      <c r="I30" s="428" t="s">
        <v>554</v>
      </c>
      <c r="K30" s="428" t="s">
        <v>555</v>
      </c>
      <c r="L30" s="428" t="s">
        <v>556</v>
      </c>
    </row>
    <row r="31" spans="1:12" ht="12.75">
      <c r="A31" s="428" t="s">
        <v>557</v>
      </c>
      <c r="B31" s="428">
        <v>1453</v>
      </c>
      <c r="C31" s="428" t="s">
        <v>633</v>
      </c>
      <c r="E31" s="428">
        <v>188163</v>
      </c>
      <c r="F31" s="428" t="s">
        <v>645</v>
      </c>
      <c r="G31" s="428" t="s">
        <v>646</v>
      </c>
      <c r="H31" s="428" t="s">
        <v>537</v>
      </c>
      <c r="I31" s="428" t="s">
        <v>554</v>
      </c>
      <c r="L31" s="428" t="s">
        <v>556</v>
      </c>
    </row>
    <row r="32" spans="1:12" ht="12.75">
      <c r="A32" s="428" t="s">
        <v>557</v>
      </c>
      <c r="B32" s="428">
        <v>1454</v>
      </c>
      <c r="C32" s="428" t="s">
        <v>647</v>
      </c>
      <c r="E32" s="428">
        <v>188164</v>
      </c>
      <c r="F32" s="428" t="s">
        <v>648</v>
      </c>
      <c r="G32" s="428" t="s">
        <v>649</v>
      </c>
      <c r="H32" s="428" t="s">
        <v>537</v>
      </c>
      <c r="I32" s="428" t="s">
        <v>554</v>
      </c>
      <c r="L32" s="428" t="s">
        <v>556</v>
      </c>
    </row>
    <row r="33" spans="1:12" ht="12.75">
      <c r="A33" s="428" t="s">
        <v>557</v>
      </c>
      <c r="B33" s="428">
        <v>1454</v>
      </c>
      <c r="C33" s="428" t="s">
        <v>647</v>
      </c>
      <c r="E33" s="428">
        <v>188165</v>
      </c>
      <c r="F33" s="428" t="s">
        <v>650</v>
      </c>
      <c r="G33" s="428" t="s">
        <v>651</v>
      </c>
      <c r="H33" s="428" t="s">
        <v>537</v>
      </c>
      <c r="I33" s="428" t="s">
        <v>554</v>
      </c>
      <c r="L33" s="428" t="s">
        <v>556</v>
      </c>
    </row>
    <row r="34" spans="1:12" ht="12.75">
      <c r="A34" s="428" t="s">
        <v>595</v>
      </c>
      <c r="B34" s="428">
        <v>4457</v>
      </c>
      <c r="C34" s="428" t="s">
        <v>652</v>
      </c>
      <c r="E34" s="428">
        <v>188166</v>
      </c>
      <c r="F34" s="428" t="s">
        <v>653</v>
      </c>
      <c r="G34" s="428" t="s">
        <v>654</v>
      </c>
      <c r="H34" s="428" t="s">
        <v>534</v>
      </c>
      <c r="I34" s="428" t="s">
        <v>554</v>
      </c>
      <c r="J34" s="428">
        <v>100</v>
      </c>
      <c r="L34" s="428" t="s">
        <v>655</v>
      </c>
    </row>
    <row r="35" spans="1:12" ht="12.75">
      <c r="A35" s="428" t="s">
        <v>557</v>
      </c>
      <c r="B35" s="428">
        <v>1999</v>
      </c>
      <c r="C35" s="428" t="s">
        <v>582</v>
      </c>
      <c r="E35" s="428">
        <v>188167</v>
      </c>
      <c r="F35" s="428" t="s">
        <v>656</v>
      </c>
      <c r="G35" s="428" t="s">
        <v>657</v>
      </c>
      <c r="H35" s="428" t="s">
        <v>537</v>
      </c>
      <c r="I35" s="428" t="s">
        <v>554</v>
      </c>
      <c r="L35" s="428" t="s">
        <v>556</v>
      </c>
    </row>
    <row r="36" spans="1:12" ht="12.75">
      <c r="A36" s="428" t="s">
        <v>557</v>
      </c>
      <c r="B36" s="428">
        <v>3596</v>
      </c>
      <c r="C36" s="428" t="s">
        <v>658</v>
      </c>
      <c r="E36" s="428">
        <v>188168</v>
      </c>
      <c r="F36" s="428" t="s">
        <v>659</v>
      </c>
      <c r="G36" s="428" t="s">
        <v>660</v>
      </c>
      <c r="H36" s="428" t="s">
        <v>537</v>
      </c>
      <c r="I36" s="428" t="s">
        <v>554</v>
      </c>
      <c r="L36" s="428" t="s">
        <v>556</v>
      </c>
    </row>
    <row r="37" spans="1:12" ht="12.75">
      <c r="A37" s="428" t="s">
        <v>557</v>
      </c>
      <c r="B37" s="428">
        <v>1444</v>
      </c>
      <c r="C37" s="428" t="s">
        <v>616</v>
      </c>
      <c r="D37" s="428" t="s">
        <v>352</v>
      </c>
      <c r="E37" s="428">
        <v>188171</v>
      </c>
      <c r="F37" s="428" t="s">
        <v>661</v>
      </c>
      <c r="G37" s="428" t="s">
        <v>662</v>
      </c>
      <c r="H37" s="428" t="s">
        <v>537</v>
      </c>
      <c r="I37" s="428" t="s">
        <v>554</v>
      </c>
      <c r="L37" s="428" t="s">
        <v>556</v>
      </c>
    </row>
    <row r="38" spans="1:12" ht="12.75">
      <c r="A38" s="428" t="s">
        <v>550</v>
      </c>
      <c r="B38" s="428">
        <v>4280</v>
      </c>
      <c r="C38" s="428" t="s">
        <v>663</v>
      </c>
      <c r="E38" s="428">
        <v>188172</v>
      </c>
      <c r="F38" s="428" t="s">
        <v>664</v>
      </c>
      <c r="G38" s="428" t="s">
        <v>665</v>
      </c>
      <c r="H38" s="428" t="s">
        <v>537</v>
      </c>
      <c r="I38" s="428" t="s">
        <v>554</v>
      </c>
      <c r="K38" s="428" t="s">
        <v>555</v>
      </c>
      <c r="L38" s="428" t="s">
        <v>556</v>
      </c>
    </row>
    <row r="39" spans="1:12" ht="12.75">
      <c r="A39" s="428" t="s">
        <v>562</v>
      </c>
      <c r="B39" s="428">
        <v>2424</v>
      </c>
      <c r="C39" s="428" t="s">
        <v>666</v>
      </c>
      <c r="E39" s="428">
        <v>188173</v>
      </c>
      <c r="F39" s="428" t="s">
        <v>667</v>
      </c>
      <c r="G39" s="428" t="s">
        <v>668</v>
      </c>
      <c r="H39" s="428" t="s">
        <v>537</v>
      </c>
      <c r="I39" s="428" t="s">
        <v>554</v>
      </c>
      <c r="L39" s="428" t="s">
        <v>556</v>
      </c>
    </row>
    <row r="40" spans="1:12" ht="12.75">
      <c r="A40" s="428" t="s">
        <v>557</v>
      </c>
      <c r="B40" s="428">
        <v>1407</v>
      </c>
      <c r="C40" s="428" t="s">
        <v>669</v>
      </c>
      <c r="D40" s="428" t="s">
        <v>352</v>
      </c>
      <c r="E40" s="428">
        <v>188174</v>
      </c>
      <c r="F40" s="428" t="s">
        <v>670</v>
      </c>
      <c r="G40" s="428" t="s">
        <v>671</v>
      </c>
      <c r="H40" s="428" t="s">
        <v>537</v>
      </c>
      <c r="I40" s="428" t="s">
        <v>554</v>
      </c>
      <c r="L40" s="428" t="s">
        <v>556</v>
      </c>
    </row>
    <row r="41" spans="1:12" ht="12.75">
      <c r="A41" s="428" t="s">
        <v>557</v>
      </c>
      <c r="B41" s="428">
        <v>4097</v>
      </c>
      <c r="C41" s="428" t="s">
        <v>672</v>
      </c>
      <c r="E41" s="428">
        <v>188175</v>
      </c>
      <c r="F41" s="428" t="s">
        <v>673</v>
      </c>
      <c r="G41" s="428" t="s">
        <v>674</v>
      </c>
      <c r="H41" s="428" t="s">
        <v>537</v>
      </c>
      <c r="I41" s="428" t="s">
        <v>554</v>
      </c>
      <c r="L41" s="428" t="s">
        <v>556</v>
      </c>
    </row>
    <row r="42" spans="1:12" ht="12.75">
      <c r="A42" s="428" t="s">
        <v>550</v>
      </c>
      <c r="B42" s="428">
        <v>4585</v>
      </c>
      <c r="C42" s="428" t="s">
        <v>639</v>
      </c>
      <c r="E42" s="428">
        <v>188176</v>
      </c>
      <c r="F42" s="428" t="s">
        <v>675</v>
      </c>
      <c r="G42" s="428" t="s">
        <v>676</v>
      </c>
      <c r="H42" s="428" t="s">
        <v>537</v>
      </c>
      <c r="I42" s="428" t="s">
        <v>554</v>
      </c>
      <c r="K42" s="428" t="s">
        <v>555</v>
      </c>
      <c r="L42" s="428" t="s">
        <v>556</v>
      </c>
    </row>
    <row r="43" spans="1:12" ht="12.75">
      <c r="A43" s="428" t="s">
        <v>557</v>
      </c>
      <c r="B43" s="428">
        <v>1535</v>
      </c>
      <c r="C43" s="428" t="s">
        <v>608</v>
      </c>
      <c r="D43" s="428" t="s">
        <v>352</v>
      </c>
      <c r="E43" s="428">
        <v>188177</v>
      </c>
      <c r="F43" s="428" t="s">
        <v>677</v>
      </c>
      <c r="G43" s="428" t="s">
        <v>678</v>
      </c>
      <c r="H43" s="428" t="s">
        <v>537</v>
      </c>
      <c r="I43" s="428" t="s">
        <v>554</v>
      </c>
      <c r="L43" s="428" t="s">
        <v>556</v>
      </c>
    </row>
    <row r="44" spans="1:12" ht="12.75">
      <c r="A44" s="428" t="s">
        <v>557</v>
      </c>
      <c r="B44" s="428">
        <v>1999</v>
      </c>
      <c r="C44" s="428" t="s">
        <v>582</v>
      </c>
      <c r="E44" s="428">
        <v>188178</v>
      </c>
      <c r="F44" s="428" t="s">
        <v>679</v>
      </c>
      <c r="G44" s="428" t="s">
        <v>680</v>
      </c>
      <c r="H44" s="428" t="s">
        <v>537</v>
      </c>
      <c r="I44" s="428" t="s">
        <v>554</v>
      </c>
      <c r="L44" s="428" t="s">
        <v>556</v>
      </c>
    </row>
    <row r="45" spans="1:12" ht="12.75">
      <c r="A45" s="428" t="s">
        <v>550</v>
      </c>
      <c r="B45" s="428">
        <v>4280</v>
      </c>
      <c r="C45" s="428" t="s">
        <v>663</v>
      </c>
      <c r="E45" s="428">
        <v>188179</v>
      </c>
      <c r="F45" s="428" t="s">
        <v>681</v>
      </c>
      <c r="G45" s="428" t="s">
        <v>682</v>
      </c>
      <c r="H45" s="428" t="s">
        <v>537</v>
      </c>
      <c r="I45" s="428" t="s">
        <v>554</v>
      </c>
      <c r="K45" s="428" t="s">
        <v>555</v>
      </c>
      <c r="L45" s="428" t="s">
        <v>556</v>
      </c>
    </row>
    <row r="46" spans="1:12" ht="12.75">
      <c r="A46" s="428" t="s">
        <v>557</v>
      </c>
      <c r="B46" s="428">
        <v>1522</v>
      </c>
      <c r="C46" s="428" t="s">
        <v>683</v>
      </c>
      <c r="D46" s="428" t="s">
        <v>352</v>
      </c>
      <c r="E46" s="428">
        <v>188180</v>
      </c>
      <c r="F46" s="428" t="s">
        <v>684</v>
      </c>
      <c r="G46" s="428" t="s">
        <v>685</v>
      </c>
      <c r="H46" s="428" t="s">
        <v>537</v>
      </c>
      <c r="I46" s="428" t="s">
        <v>554</v>
      </c>
      <c r="L46" s="428" t="s">
        <v>556</v>
      </c>
    </row>
    <row r="47" spans="1:12" ht="12.75">
      <c r="A47" s="428" t="s">
        <v>557</v>
      </c>
      <c r="B47" s="428">
        <v>1407</v>
      </c>
      <c r="C47" s="428" t="s">
        <v>669</v>
      </c>
      <c r="D47" s="428" t="s">
        <v>352</v>
      </c>
      <c r="E47" s="428">
        <v>188181</v>
      </c>
      <c r="F47" s="428" t="s">
        <v>686</v>
      </c>
      <c r="G47" s="428" t="s">
        <v>687</v>
      </c>
      <c r="H47" s="428" t="s">
        <v>537</v>
      </c>
      <c r="I47" s="428" t="s">
        <v>554</v>
      </c>
      <c r="L47" s="428" t="s">
        <v>556</v>
      </c>
    </row>
    <row r="48" spans="1:12" ht="12.75">
      <c r="A48" s="428" t="s">
        <v>557</v>
      </c>
      <c r="B48" s="428">
        <v>1444</v>
      </c>
      <c r="C48" s="428" t="s">
        <v>616</v>
      </c>
      <c r="D48" s="428" t="s">
        <v>352</v>
      </c>
      <c r="E48" s="428">
        <v>188182</v>
      </c>
      <c r="F48" s="428" t="s">
        <v>688</v>
      </c>
      <c r="G48" s="428" t="s">
        <v>689</v>
      </c>
      <c r="H48" s="428" t="s">
        <v>537</v>
      </c>
      <c r="I48" s="428" t="s">
        <v>554</v>
      </c>
      <c r="L48" s="428" t="s">
        <v>556</v>
      </c>
    </row>
    <row r="49" spans="1:12" ht="12.75">
      <c r="A49" s="428" t="s">
        <v>550</v>
      </c>
      <c r="B49" s="428">
        <v>4650</v>
      </c>
      <c r="C49" s="428" t="s">
        <v>690</v>
      </c>
      <c r="E49" s="428">
        <v>188183</v>
      </c>
      <c r="F49" s="428" t="s">
        <v>691</v>
      </c>
      <c r="G49" s="428" t="s">
        <v>692</v>
      </c>
      <c r="H49" s="428" t="s">
        <v>537</v>
      </c>
      <c r="I49" s="428" t="s">
        <v>554</v>
      </c>
      <c r="K49" s="428" t="s">
        <v>555</v>
      </c>
      <c r="L49" s="428" t="s">
        <v>556</v>
      </c>
    </row>
    <row r="50" spans="1:12" ht="12.75">
      <c r="A50" s="428" t="s">
        <v>550</v>
      </c>
      <c r="B50" s="428">
        <v>2536</v>
      </c>
      <c r="C50" s="428" t="s">
        <v>693</v>
      </c>
      <c r="E50" s="428">
        <v>188184</v>
      </c>
      <c r="F50" s="428" t="s">
        <v>694</v>
      </c>
      <c r="G50" s="428" t="s">
        <v>695</v>
      </c>
      <c r="H50" s="428" t="s">
        <v>537</v>
      </c>
      <c r="I50" s="428" t="s">
        <v>554</v>
      </c>
      <c r="K50" s="428" t="s">
        <v>555</v>
      </c>
      <c r="L50" s="428" t="s">
        <v>556</v>
      </c>
    </row>
    <row r="51" spans="1:12" ht="12.75">
      <c r="A51" s="428" t="s">
        <v>550</v>
      </c>
      <c r="B51" s="428">
        <v>4573</v>
      </c>
      <c r="C51" s="428" t="s">
        <v>696</v>
      </c>
      <c r="E51" s="428">
        <v>188185</v>
      </c>
      <c r="F51" s="428" t="s">
        <v>697</v>
      </c>
      <c r="G51" s="428" t="s">
        <v>698</v>
      </c>
      <c r="H51" s="428" t="s">
        <v>537</v>
      </c>
      <c r="I51" s="428" t="s">
        <v>554</v>
      </c>
      <c r="K51" s="428" t="s">
        <v>555</v>
      </c>
      <c r="L51" s="428" t="s">
        <v>556</v>
      </c>
    </row>
    <row r="52" spans="1:12" ht="12.75">
      <c r="A52" s="428" t="s">
        <v>557</v>
      </c>
      <c r="B52" s="428">
        <v>1535</v>
      </c>
      <c r="C52" s="428" t="s">
        <v>608</v>
      </c>
      <c r="D52" s="428" t="s">
        <v>352</v>
      </c>
      <c r="E52" s="428">
        <v>188186</v>
      </c>
      <c r="F52" s="428" t="s">
        <v>699</v>
      </c>
      <c r="G52" s="428" t="s">
        <v>700</v>
      </c>
      <c r="H52" s="428" t="s">
        <v>537</v>
      </c>
      <c r="I52" s="428" t="s">
        <v>554</v>
      </c>
      <c r="L52" s="428" t="s">
        <v>556</v>
      </c>
    </row>
    <row r="53" spans="1:12" ht="12.75">
      <c r="A53" s="428" t="s">
        <v>550</v>
      </c>
      <c r="B53" s="428">
        <v>2385</v>
      </c>
      <c r="C53" s="428" t="s">
        <v>701</v>
      </c>
      <c r="E53" s="428">
        <v>188187</v>
      </c>
      <c r="F53" s="428" t="s">
        <v>702</v>
      </c>
      <c r="G53" s="428" t="s">
        <v>703</v>
      </c>
      <c r="H53" s="428" t="s">
        <v>537</v>
      </c>
      <c r="I53" s="428" t="s">
        <v>554</v>
      </c>
      <c r="K53" s="428" t="s">
        <v>555</v>
      </c>
      <c r="L53" s="428" t="s">
        <v>556</v>
      </c>
    </row>
    <row r="54" spans="1:12" ht="12.75">
      <c r="A54" s="428" t="s">
        <v>704</v>
      </c>
      <c r="B54" s="428">
        <v>2620</v>
      </c>
      <c r="C54" s="428" t="s">
        <v>705</v>
      </c>
      <c r="E54" s="428">
        <v>188188</v>
      </c>
      <c r="F54" s="428" t="s">
        <v>706</v>
      </c>
      <c r="G54" s="428" t="s">
        <v>707</v>
      </c>
      <c r="H54" s="428" t="s">
        <v>537</v>
      </c>
      <c r="I54" s="428" t="s">
        <v>554</v>
      </c>
      <c r="L54" s="428" t="s">
        <v>585</v>
      </c>
    </row>
    <row r="55" spans="1:12" ht="12.75">
      <c r="A55" s="428" t="s">
        <v>562</v>
      </c>
      <c r="B55" s="428">
        <v>4220</v>
      </c>
      <c r="C55" s="428" t="s">
        <v>708</v>
      </c>
      <c r="E55" s="428">
        <v>188189</v>
      </c>
      <c r="F55" s="428" t="s">
        <v>709</v>
      </c>
      <c r="G55" s="428" t="s">
        <v>710</v>
      </c>
      <c r="H55" s="428" t="s">
        <v>534</v>
      </c>
      <c r="I55" s="428" t="s">
        <v>554</v>
      </c>
      <c r="L55" s="428" t="s">
        <v>711</v>
      </c>
    </row>
    <row r="56" spans="1:12" ht="12.75">
      <c r="A56" s="428" t="s">
        <v>550</v>
      </c>
      <c r="B56" s="428">
        <v>2496</v>
      </c>
      <c r="C56" s="428" t="s">
        <v>712</v>
      </c>
      <c r="E56" s="428">
        <v>188190</v>
      </c>
      <c r="F56" s="428" t="s">
        <v>709</v>
      </c>
      <c r="G56" s="428" t="s">
        <v>713</v>
      </c>
      <c r="H56" s="428" t="s">
        <v>537</v>
      </c>
      <c r="I56" s="428" t="s">
        <v>554</v>
      </c>
      <c r="K56" s="428" t="s">
        <v>555</v>
      </c>
      <c r="L56" s="428" t="s">
        <v>561</v>
      </c>
    </row>
    <row r="57" spans="1:12" ht="12.75">
      <c r="A57" s="428" t="s">
        <v>562</v>
      </c>
      <c r="B57" s="428">
        <v>4276</v>
      </c>
      <c r="C57" s="428" t="s">
        <v>714</v>
      </c>
      <c r="E57" s="428">
        <v>188191</v>
      </c>
      <c r="F57" s="428" t="s">
        <v>715</v>
      </c>
      <c r="G57" s="428" t="s">
        <v>716</v>
      </c>
      <c r="H57" s="428" t="s">
        <v>537</v>
      </c>
      <c r="I57" s="428" t="s">
        <v>554</v>
      </c>
      <c r="L57" s="428" t="s">
        <v>561</v>
      </c>
    </row>
    <row r="58" spans="1:12" ht="12.75">
      <c r="A58" s="428" t="s">
        <v>557</v>
      </c>
      <c r="B58" s="428">
        <v>1999</v>
      </c>
      <c r="C58" s="428" t="s">
        <v>582</v>
      </c>
      <c r="E58" s="428">
        <v>188192</v>
      </c>
      <c r="F58" s="428" t="s">
        <v>717</v>
      </c>
      <c r="G58" s="428" t="s">
        <v>718</v>
      </c>
      <c r="H58" s="428" t="s">
        <v>537</v>
      </c>
      <c r="I58" s="428" t="s">
        <v>554</v>
      </c>
      <c r="L58" s="428" t="s">
        <v>585</v>
      </c>
    </row>
    <row r="59" spans="1:12" ht="12.75">
      <c r="A59" s="428" t="s">
        <v>557</v>
      </c>
      <c r="B59" s="428">
        <v>1522</v>
      </c>
      <c r="C59" s="428" t="s">
        <v>683</v>
      </c>
      <c r="D59" s="428" t="s">
        <v>352</v>
      </c>
      <c r="E59" s="428">
        <v>188193</v>
      </c>
      <c r="F59" s="428" t="s">
        <v>719</v>
      </c>
      <c r="G59" s="428" t="s">
        <v>720</v>
      </c>
      <c r="H59" s="428" t="s">
        <v>537</v>
      </c>
      <c r="I59" s="428" t="s">
        <v>554</v>
      </c>
      <c r="L59" s="428" t="s">
        <v>561</v>
      </c>
    </row>
    <row r="60" spans="1:12" ht="12.75">
      <c r="A60" s="428" t="s">
        <v>550</v>
      </c>
      <c r="B60" s="428">
        <v>4275</v>
      </c>
      <c r="C60" s="428" t="s">
        <v>721</v>
      </c>
      <c r="E60" s="428">
        <v>188194</v>
      </c>
      <c r="F60" s="428" t="s">
        <v>722</v>
      </c>
      <c r="G60" s="428" t="s">
        <v>723</v>
      </c>
      <c r="H60" s="428" t="s">
        <v>537</v>
      </c>
      <c r="I60" s="428" t="s">
        <v>554</v>
      </c>
      <c r="K60" s="428" t="s">
        <v>555</v>
      </c>
      <c r="L60" s="428" t="s">
        <v>561</v>
      </c>
    </row>
    <row r="61" spans="1:12" ht="12.75">
      <c r="A61" s="428" t="s">
        <v>557</v>
      </c>
      <c r="B61" s="428">
        <v>2741</v>
      </c>
      <c r="C61" s="428" t="s">
        <v>724</v>
      </c>
      <c r="E61" s="428">
        <v>188195</v>
      </c>
      <c r="F61" s="428" t="s">
        <v>725</v>
      </c>
      <c r="G61" s="428" t="s">
        <v>726</v>
      </c>
      <c r="H61" s="428" t="s">
        <v>537</v>
      </c>
      <c r="I61" s="428" t="s">
        <v>554</v>
      </c>
      <c r="L61" s="428" t="s">
        <v>566</v>
      </c>
    </row>
    <row r="62" spans="1:12" ht="12.75">
      <c r="A62" s="428" t="s">
        <v>550</v>
      </c>
      <c r="B62" s="428">
        <v>2696</v>
      </c>
      <c r="C62" s="428" t="s">
        <v>625</v>
      </c>
      <c r="E62" s="428">
        <v>188196</v>
      </c>
      <c r="F62" s="428" t="s">
        <v>727</v>
      </c>
      <c r="G62" s="428" t="s">
        <v>728</v>
      </c>
      <c r="H62" s="428" t="s">
        <v>537</v>
      </c>
      <c r="I62" s="428" t="s">
        <v>554</v>
      </c>
      <c r="K62" s="428" t="s">
        <v>555</v>
      </c>
      <c r="L62" s="428" t="s">
        <v>556</v>
      </c>
    </row>
    <row r="63" spans="1:12" ht="12.75">
      <c r="A63" s="428" t="s">
        <v>562</v>
      </c>
      <c r="B63" s="428">
        <v>2353</v>
      </c>
      <c r="C63" s="428" t="s">
        <v>729</v>
      </c>
      <c r="E63" s="428">
        <v>188197</v>
      </c>
      <c r="F63" s="428" t="s">
        <v>730</v>
      </c>
      <c r="G63" s="428" t="s">
        <v>731</v>
      </c>
      <c r="H63" s="428" t="s">
        <v>534</v>
      </c>
      <c r="I63" s="428" t="s">
        <v>554</v>
      </c>
      <c r="L63" s="428" t="s">
        <v>732</v>
      </c>
    </row>
    <row r="64" spans="1:12" ht="12.75">
      <c r="A64" s="428" t="s">
        <v>550</v>
      </c>
      <c r="B64" s="428">
        <v>2495</v>
      </c>
      <c r="C64" s="428" t="s">
        <v>733</v>
      </c>
      <c r="E64" s="428">
        <v>188198</v>
      </c>
      <c r="F64" s="428" t="s">
        <v>734</v>
      </c>
      <c r="G64" s="428" t="s">
        <v>735</v>
      </c>
      <c r="H64" s="428" t="s">
        <v>537</v>
      </c>
      <c r="I64" s="428" t="s">
        <v>554</v>
      </c>
      <c r="K64" s="428" t="s">
        <v>555</v>
      </c>
      <c r="L64" s="428" t="s">
        <v>561</v>
      </c>
    </row>
    <row r="65" spans="1:12" ht="12.75">
      <c r="A65" s="428" t="s">
        <v>557</v>
      </c>
      <c r="B65" s="428">
        <v>3715</v>
      </c>
      <c r="C65" s="428" t="s">
        <v>736</v>
      </c>
      <c r="E65" s="428">
        <v>188199</v>
      </c>
      <c r="F65" s="428" t="s">
        <v>737</v>
      </c>
      <c r="G65" s="428" t="s">
        <v>738</v>
      </c>
      <c r="H65" s="428" t="s">
        <v>537</v>
      </c>
      <c r="I65" s="428" t="s">
        <v>554</v>
      </c>
      <c r="L65" s="428" t="s">
        <v>585</v>
      </c>
    </row>
    <row r="66" spans="1:12" ht="12.75">
      <c r="A66" s="428" t="s">
        <v>550</v>
      </c>
      <c r="B66" s="428">
        <v>2607</v>
      </c>
      <c r="C66" s="428" t="s">
        <v>739</v>
      </c>
      <c r="E66" s="428">
        <v>188200</v>
      </c>
      <c r="F66" s="428" t="s">
        <v>740</v>
      </c>
      <c r="G66" s="428" t="s">
        <v>741</v>
      </c>
      <c r="H66" s="428" t="s">
        <v>537</v>
      </c>
      <c r="I66" s="428" t="s">
        <v>554</v>
      </c>
      <c r="K66" s="428" t="s">
        <v>555</v>
      </c>
      <c r="L66" s="428" t="s">
        <v>585</v>
      </c>
    </row>
    <row r="67" spans="1:12" ht="12.75">
      <c r="A67" s="428" t="s">
        <v>550</v>
      </c>
      <c r="B67" s="428">
        <v>2072</v>
      </c>
      <c r="C67" s="428" t="s">
        <v>742</v>
      </c>
      <c r="E67" s="428">
        <v>188201</v>
      </c>
      <c r="F67" s="428" t="s">
        <v>743</v>
      </c>
      <c r="G67" s="428" t="s">
        <v>744</v>
      </c>
      <c r="H67" s="428" t="s">
        <v>537</v>
      </c>
      <c r="I67" s="428" t="s">
        <v>554</v>
      </c>
      <c r="K67" s="428" t="s">
        <v>555</v>
      </c>
      <c r="L67" s="428" t="s">
        <v>585</v>
      </c>
    </row>
    <row r="68" spans="1:12" ht="12.75">
      <c r="A68" s="428" t="s">
        <v>557</v>
      </c>
      <c r="B68" s="428">
        <v>1999</v>
      </c>
      <c r="C68" s="428" t="s">
        <v>582</v>
      </c>
      <c r="E68" s="428">
        <v>188202</v>
      </c>
      <c r="F68" s="428" t="s">
        <v>745</v>
      </c>
      <c r="G68" s="428" t="s">
        <v>746</v>
      </c>
      <c r="H68" s="428" t="s">
        <v>537</v>
      </c>
      <c r="I68" s="428" t="s">
        <v>554</v>
      </c>
      <c r="L68" s="428" t="s">
        <v>585</v>
      </c>
    </row>
    <row r="69" spans="1:12" ht="12.75">
      <c r="A69" s="428" t="s">
        <v>557</v>
      </c>
      <c r="B69" s="428">
        <v>1406</v>
      </c>
      <c r="C69" s="428" t="s">
        <v>747</v>
      </c>
      <c r="D69" s="428" t="s">
        <v>355</v>
      </c>
      <c r="E69" s="428">
        <v>188203</v>
      </c>
      <c r="F69" s="428" t="s">
        <v>748</v>
      </c>
      <c r="G69" s="428" t="s">
        <v>749</v>
      </c>
      <c r="H69" s="428" t="s">
        <v>537</v>
      </c>
      <c r="I69" s="428" t="s">
        <v>554</v>
      </c>
      <c r="L69" s="428" t="s">
        <v>561</v>
      </c>
    </row>
    <row r="70" spans="1:12" ht="12.75">
      <c r="A70" s="428" t="s">
        <v>557</v>
      </c>
      <c r="B70" s="428">
        <v>1522</v>
      </c>
      <c r="C70" s="428" t="s">
        <v>683</v>
      </c>
      <c r="D70" s="428" t="s">
        <v>352</v>
      </c>
      <c r="E70" s="428">
        <v>188204</v>
      </c>
      <c r="F70" s="428" t="s">
        <v>750</v>
      </c>
      <c r="G70" s="428" t="s">
        <v>751</v>
      </c>
      <c r="H70" s="428" t="s">
        <v>537</v>
      </c>
      <c r="I70" s="428" t="s">
        <v>554</v>
      </c>
      <c r="L70" s="428" t="s">
        <v>561</v>
      </c>
    </row>
    <row r="71" spans="1:12" ht="12.75">
      <c r="A71" s="428" t="s">
        <v>557</v>
      </c>
      <c r="B71" s="428">
        <v>2741</v>
      </c>
      <c r="C71" s="428" t="s">
        <v>724</v>
      </c>
      <c r="E71" s="428">
        <v>188205</v>
      </c>
      <c r="F71" s="428" t="s">
        <v>752</v>
      </c>
      <c r="G71" s="428" t="s">
        <v>753</v>
      </c>
      <c r="H71" s="428" t="s">
        <v>537</v>
      </c>
      <c r="I71" s="428" t="s">
        <v>554</v>
      </c>
      <c r="L71" s="428" t="s">
        <v>566</v>
      </c>
    </row>
    <row r="72" spans="1:12" ht="12.75">
      <c r="A72" s="428" t="s">
        <v>550</v>
      </c>
      <c r="B72" s="428">
        <v>2608</v>
      </c>
      <c r="C72" s="428" t="s">
        <v>754</v>
      </c>
      <c r="E72" s="428">
        <v>188206</v>
      </c>
      <c r="F72" s="428" t="s">
        <v>755</v>
      </c>
      <c r="G72" s="428" t="s">
        <v>756</v>
      </c>
      <c r="H72" s="428" t="s">
        <v>537</v>
      </c>
      <c r="I72" s="428" t="s">
        <v>554</v>
      </c>
      <c r="K72" s="428" t="s">
        <v>555</v>
      </c>
      <c r="L72" s="428" t="s">
        <v>585</v>
      </c>
    </row>
    <row r="73" spans="1:12" ht="12.75">
      <c r="A73" s="428" t="s">
        <v>562</v>
      </c>
      <c r="B73" s="428">
        <v>3720</v>
      </c>
      <c r="C73" s="428" t="s">
        <v>757</v>
      </c>
      <c r="E73" s="428">
        <v>188207</v>
      </c>
      <c r="F73" s="428" t="s">
        <v>758</v>
      </c>
      <c r="G73" s="428" t="s">
        <v>759</v>
      </c>
      <c r="H73" s="428" t="s">
        <v>537</v>
      </c>
      <c r="I73" s="428" t="s">
        <v>554</v>
      </c>
      <c r="L73" s="428" t="s">
        <v>561</v>
      </c>
    </row>
    <row r="74" spans="1:12" ht="12.75">
      <c r="A74" s="428" t="s">
        <v>562</v>
      </c>
      <c r="B74" s="428">
        <v>2318</v>
      </c>
      <c r="C74" s="428" t="s">
        <v>760</v>
      </c>
      <c r="E74" s="428">
        <v>188208</v>
      </c>
      <c r="F74" s="428" t="s">
        <v>761</v>
      </c>
      <c r="G74" s="428" t="s">
        <v>762</v>
      </c>
      <c r="H74" s="428" t="s">
        <v>537</v>
      </c>
      <c r="I74" s="428" t="s">
        <v>554</v>
      </c>
      <c r="L74" s="428" t="s">
        <v>561</v>
      </c>
    </row>
    <row r="75" spans="1:12" ht="12.75">
      <c r="A75" s="428" t="s">
        <v>550</v>
      </c>
      <c r="B75" s="428">
        <v>3454</v>
      </c>
      <c r="C75" s="428" t="s">
        <v>763</v>
      </c>
      <c r="E75" s="428">
        <v>188209</v>
      </c>
      <c r="F75" s="428" t="s">
        <v>764</v>
      </c>
      <c r="G75" s="428" t="s">
        <v>765</v>
      </c>
      <c r="H75" s="428" t="s">
        <v>537</v>
      </c>
      <c r="I75" s="428" t="s">
        <v>554</v>
      </c>
      <c r="K75" s="428" t="s">
        <v>555</v>
      </c>
      <c r="L75" s="428" t="s">
        <v>585</v>
      </c>
    </row>
    <row r="76" spans="1:12" ht="12.75">
      <c r="A76" s="428" t="s">
        <v>562</v>
      </c>
      <c r="B76" s="428">
        <v>3468</v>
      </c>
      <c r="C76" s="428" t="s">
        <v>766</v>
      </c>
      <c r="E76" s="428">
        <v>188210</v>
      </c>
      <c r="F76" s="428" t="s">
        <v>767</v>
      </c>
      <c r="G76" s="428" t="s">
        <v>768</v>
      </c>
      <c r="H76" s="428" t="s">
        <v>537</v>
      </c>
      <c r="I76" s="428" t="s">
        <v>554</v>
      </c>
      <c r="L76" s="428" t="s">
        <v>561</v>
      </c>
    </row>
    <row r="77" spans="1:12" ht="12.75">
      <c r="A77" s="428" t="s">
        <v>550</v>
      </c>
      <c r="B77" s="428">
        <v>2280</v>
      </c>
      <c r="C77" s="428" t="s">
        <v>622</v>
      </c>
      <c r="E77" s="428">
        <v>188212</v>
      </c>
      <c r="F77" s="428" t="s">
        <v>769</v>
      </c>
      <c r="G77" s="428" t="s">
        <v>770</v>
      </c>
      <c r="H77" s="428" t="s">
        <v>534</v>
      </c>
      <c r="I77" s="428" t="s">
        <v>554</v>
      </c>
      <c r="K77" s="428" t="s">
        <v>554</v>
      </c>
      <c r="L77" s="428" t="s">
        <v>711</v>
      </c>
    </row>
    <row r="78" spans="1:12" ht="12.75">
      <c r="A78" s="428" t="s">
        <v>562</v>
      </c>
      <c r="B78" s="428">
        <v>2174</v>
      </c>
      <c r="C78" s="428" t="s">
        <v>771</v>
      </c>
      <c r="E78" s="428">
        <v>188535</v>
      </c>
      <c r="F78" s="428" t="s">
        <v>772</v>
      </c>
      <c r="G78" s="428" t="s">
        <v>773</v>
      </c>
      <c r="H78" s="428" t="s">
        <v>534</v>
      </c>
      <c r="I78" s="428" t="s">
        <v>554</v>
      </c>
      <c r="L78" s="428" t="s">
        <v>774</v>
      </c>
    </row>
    <row r="79" spans="1:12" ht="12.75">
      <c r="A79" s="428" t="s">
        <v>550</v>
      </c>
      <c r="B79" s="428">
        <v>2247</v>
      </c>
      <c r="C79" s="428" t="s">
        <v>775</v>
      </c>
      <c r="E79" s="428">
        <v>188536</v>
      </c>
      <c r="F79" s="428" t="s">
        <v>776</v>
      </c>
      <c r="G79" s="428" t="s">
        <v>777</v>
      </c>
      <c r="H79" s="428" t="s">
        <v>534</v>
      </c>
      <c r="I79" s="428" t="s">
        <v>554</v>
      </c>
      <c r="K79" s="428" t="s">
        <v>554</v>
      </c>
      <c r="L79" s="428" t="s">
        <v>711</v>
      </c>
    </row>
    <row r="80" spans="1:12" ht="12.75">
      <c r="A80" s="428" t="s">
        <v>550</v>
      </c>
      <c r="B80" s="428">
        <v>3509</v>
      </c>
      <c r="C80" s="428" t="s">
        <v>630</v>
      </c>
      <c r="E80" s="428">
        <v>188539</v>
      </c>
      <c r="F80" s="428" t="s">
        <v>778</v>
      </c>
      <c r="G80" s="428" t="s">
        <v>779</v>
      </c>
      <c r="H80" s="428" t="s">
        <v>534</v>
      </c>
      <c r="I80" s="428" t="s">
        <v>554</v>
      </c>
      <c r="K80" s="428" t="s">
        <v>554</v>
      </c>
      <c r="L80" s="428" t="s">
        <v>711</v>
      </c>
    </row>
    <row r="81" spans="1:12" ht="12.75">
      <c r="A81" s="428" t="s">
        <v>557</v>
      </c>
      <c r="B81" s="428">
        <v>1421</v>
      </c>
      <c r="C81" s="428" t="s">
        <v>780</v>
      </c>
      <c r="D81" s="428" t="s">
        <v>352</v>
      </c>
      <c r="E81" s="428">
        <v>188548</v>
      </c>
      <c r="F81" s="428" t="s">
        <v>781</v>
      </c>
      <c r="G81" s="428" t="s">
        <v>782</v>
      </c>
      <c r="H81" s="428" t="s">
        <v>534</v>
      </c>
      <c r="I81" s="428" t="s">
        <v>554</v>
      </c>
      <c r="L81" s="428" t="s">
        <v>783</v>
      </c>
    </row>
    <row r="82" spans="1:12" ht="12.75">
      <c r="A82" s="428" t="s">
        <v>550</v>
      </c>
      <c r="B82" s="428">
        <v>2136</v>
      </c>
      <c r="C82" s="428" t="s">
        <v>784</v>
      </c>
      <c r="E82" s="428">
        <v>188550</v>
      </c>
      <c r="F82" s="428" t="s">
        <v>785</v>
      </c>
      <c r="G82" s="428" t="s">
        <v>786</v>
      </c>
      <c r="H82" s="428" t="s">
        <v>534</v>
      </c>
      <c r="I82" s="428" t="s">
        <v>554</v>
      </c>
      <c r="K82" s="428" t="s">
        <v>554</v>
      </c>
      <c r="L82" s="428" t="s">
        <v>711</v>
      </c>
    </row>
    <row r="83" spans="1:12" ht="12.75">
      <c r="A83" s="428" t="s">
        <v>550</v>
      </c>
      <c r="B83" s="428">
        <v>2440</v>
      </c>
      <c r="C83" s="428" t="s">
        <v>787</v>
      </c>
      <c r="E83" s="428">
        <v>188557</v>
      </c>
      <c r="F83" s="428" t="s">
        <v>788</v>
      </c>
      <c r="G83" s="428" t="s">
        <v>789</v>
      </c>
      <c r="H83" s="428" t="s">
        <v>534</v>
      </c>
      <c r="I83" s="428" t="s">
        <v>554</v>
      </c>
      <c r="J83" s="428">
        <v>75</v>
      </c>
      <c r="K83" s="428" t="s">
        <v>554</v>
      </c>
      <c r="L83" s="428" t="s">
        <v>790</v>
      </c>
    </row>
    <row r="84" spans="1:12" ht="12.75">
      <c r="A84" s="428" t="s">
        <v>557</v>
      </c>
      <c r="B84" s="428">
        <v>1516</v>
      </c>
      <c r="C84" s="428" t="s">
        <v>791</v>
      </c>
      <c r="D84" s="428" t="s">
        <v>359</v>
      </c>
      <c r="E84" s="428">
        <v>188559</v>
      </c>
      <c r="F84" s="428" t="s">
        <v>792</v>
      </c>
      <c r="G84" s="428" t="s">
        <v>793</v>
      </c>
      <c r="H84" s="428" t="s">
        <v>537</v>
      </c>
      <c r="I84" s="428" t="s">
        <v>554</v>
      </c>
      <c r="L84" s="428" t="s">
        <v>556</v>
      </c>
    </row>
    <row r="85" spans="1:12" ht="12.75">
      <c r="A85" s="428" t="s">
        <v>557</v>
      </c>
      <c r="B85" s="428">
        <v>1451</v>
      </c>
      <c r="C85" s="428" t="s">
        <v>794</v>
      </c>
      <c r="E85" s="428">
        <v>188560</v>
      </c>
      <c r="F85" s="428" t="s">
        <v>795</v>
      </c>
      <c r="G85" s="428" t="s">
        <v>796</v>
      </c>
      <c r="H85" s="428" t="s">
        <v>537</v>
      </c>
      <c r="I85" s="428" t="s">
        <v>554</v>
      </c>
      <c r="L85" s="428" t="s">
        <v>561</v>
      </c>
    </row>
    <row r="86" spans="1:12" ht="12.75">
      <c r="A86" s="428" t="s">
        <v>550</v>
      </c>
      <c r="B86" s="428">
        <v>3816</v>
      </c>
      <c r="C86" s="428" t="s">
        <v>797</v>
      </c>
      <c r="E86" s="428">
        <v>188565</v>
      </c>
      <c r="F86" s="428" t="s">
        <v>798</v>
      </c>
      <c r="G86" s="428" t="s">
        <v>799</v>
      </c>
      <c r="H86" s="428" t="s">
        <v>534</v>
      </c>
      <c r="I86" s="428" t="s">
        <v>554</v>
      </c>
      <c r="K86" s="428" t="s">
        <v>554</v>
      </c>
      <c r="L86" s="428" t="s">
        <v>800</v>
      </c>
    </row>
    <row r="87" spans="1:12" ht="12.75">
      <c r="A87" s="428" t="s">
        <v>550</v>
      </c>
      <c r="B87" s="428">
        <v>2309</v>
      </c>
      <c r="C87" s="428" t="s">
        <v>801</v>
      </c>
      <c r="E87" s="428">
        <v>188567</v>
      </c>
      <c r="F87" s="428" t="s">
        <v>802</v>
      </c>
      <c r="G87" s="428" t="s">
        <v>803</v>
      </c>
      <c r="H87" s="428" t="s">
        <v>537</v>
      </c>
      <c r="I87" s="428" t="s">
        <v>554</v>
      </c>
      <c r="K87" s="428" t="s">
        <v>555</v>
      </c>
      <c r="L87" s="428" t="s">
        <v>561</v>
      </c>
    </row>
    <row r="88" spans="1:12" ht="12.75">
      <c r="A88" s="428" t="s">
        <v>550</v>
      </c>
      <c r="B88" s="428">
        <v>2440</v>
      </c>
      <c r="C88" s="428" t="s">
        <v>787</v>
      </c>
      <c r="E88" s="428">
        <v>188568</v>
      </c>
      <c r="F88" s="428" t="s">
        <v>804</v>
      </c>
      <c r="G88" s="428" t="s">
        <v>805</v>
      </c>
      <c r="H88" s="428" t="s">
        <v>806</v>
      </c>
      <c r="I88" s="428" t="s">
        <v>554</v>
      </c>
      <c r="K88" s="428" t="s">
        <v>555</v>
      </c>
      <c r="L88" s="428" t="s">
        <v>602</v>
      </c>
    </row>
    <row r="89" spans="1:12" ht="12.75">
      <c r="A89" s="428" t="s">
        <v>562</v>
      </c>
      <c r="B89" s="428">
        <v>3807</v>
      </c>
      <c r="C89" s="428" t="s">
        <v>807</v>
      </c>
      <c r="E89" s="428">
        <v>188569</v>
      </c>
      <c r="F89" s="428" t="s">
        <v>808</v>
      </c>
      <c r="G89" s="428" t="s">
        <v>809</v>
      </c>
      <c r="H89" s="428" t="s">
        <v>537</v>
      </c>
      <c r="I89" s="428" t="s">
        <v>554</v>
      </c>
      <c r="L89" s="428" t="s">
        <v>556</v>
      </c>
    </row>
    <row r="90" spans="1:12" ht="12.75">
      <c r="A90" s="428" t="s">
        <v>557</v>
      </c>
      <c r="B90" s="428">
        <v>3482</v>
      </c>
      <c r="C90" s="428" t="s">
        <v>810</v>
      </c>
      <c r="E90" s="428">
        <v>188570</v>
      </c>
      <c r="F90" s="428" t="s">
        <v>811</v>
      </c>
      <c r="G90" s="428" t="s">
        <v>812</v>
      </c>
      <c r="H90" s="428" t="s">
        <v>537</v>
      </c>
      <c r="I90" s="428" t="s">
        <v>554</v>
      </c>
      <c r="L90" s="428" t="s">
        <v>561</v>
      </c>
    </row>
    <row r="91" spans="1:12" ht="12.75">
      <c r="A91" s="428" t="s">
        <v>557</v>
      </c>
      <c r="B91" s="428">
        <v>1516</v>
      </c>
      <c r="C91" s="428" t="s">
        <v>791</v>
      </c>
      <c r="D91" s="428" t="s">
        <v>359</v>
      </c>
      <c r="E91" s="428">
        <v>188571</v>
      </c>
      <c r="F91" s="428" t="s">
        <v>813</v>
      </c>
      <c r="G91" s="428" t="s">
        <v>814</v>
      </c>
      <c r="H91" s="428" t="s">
        <v>537</v>
      </c>
      <c r="I91" s="428" t="s">
        <v>554</v>
      </c>
      <c r="L91" s="428" t="s">
        <v>556</v>
      </c>
    </row>
    <row r="92" spans="1:12" ht="12.75">
      <c r="A92" s="428" t="s">
        <v>562</v>
      </c>
      <c r="B92" s="428">
        <v>2242</v>
      </c>
      <c r="C92" s="428" t="s">
        <v>815</v>
      </c>
      <c r="E92" s="428">
        <v>188572</v>
      </c>
      <c r="F92" s="428" t="s">
        <v>816</v>
      </c>
      <c r="G92" s="428" t="s">
        <v>817</v>
      </c>
      <c r="H92" s="428" t="s">
        <v>537</v>
      </c>
      <c r="I92" s="428" t="s">
        <v>554</v>
      </c>
      <c r="L92" s="428" t="s">
        <v>556</v>
      </c>
    </row>
    <row r="93" spans="1:12" ht="12.75">
      <c r="A93" s="428" t="s">
        <v>550</v>
      </c>
      <c r="B93" s="428">
        <v>2459</v>
      </c>
      <c r="C93" s="428" t="s">
        <v>818</v>
      </c>
      <c r="E93" s="428">
        <v>188573</v>
      </c>
      <c r="F93" s="428" t="s">
        <v>819</v>
      </c>
      <c r="G93" s="428" t="s">
        <v>820</v>
      </c>
      <c r="H93" s="428" t="s">
        <v>537</v>
      </c>
      <c r="I93" s="428" t="s">
        <v>554</v>
      </c>
      <c r="K93" s="428" t="s">
        <v>555</v>
      </c>
      <c r="L93" s="428" t="s">
        <v>561</v>
      </c>
    </row>
    <row r="94" spans="1:12" ht="12.75">
      <c r="A94" s="428" t="s">
        <v>550</v>
      </c>
      <c r="B94" s="428">
        <v>2309</v>
      </c>
      <c r="C94" s="428" t="s">
        <v>801</v>
      </c>
      <c r="E94" s="428">
        <v>188574</v>
      </c>
      <c r="F94" s="428" t="s">
        <v>821</v>
      </c>
      <c r="G94" s="428" t="s">
        <v>822</v>
      </c>
      <c r="H94" s="428" t="s">
        <v>537</v>
      </c>
      <c r="I94" s="428" t="s">
        <v>554</v>
      </c>
      <c r="K94" s="428" t="s">
        <v>555</v>
      </c>
      <c r="L94" s="428" t="s">
        <v>561</v>
      </c>
    </row>
    <row r="95" spans="1:12" ht="12.75">
      <c r="A95" s="428" t="s">
        <v>557</v>
      </c>
      <c r="B95" s="428">
        <v>1530</v>
      </c>
      <c r="C95" s="428" t="s">
        <v>636</v>
      </c>
      <c r="D95" s="428" t="s">
        <v>352</v>
      </c>
      <c r="E95" s="428">
        <v>188575</v>
      </c>
      <c r="F95" s="428" t="s">
        <v>823</v>
      </c>
      <c r="G95" s="428" t="s">
        <v>824</v>
      </c>
      <c r="H95" s="428" t="s">
        <v>537</v>
      </c>
      <c r="I95" s="428" t="s">
        <v>554</v>
      </c>
      <c r="L95" s="428" t="s">
        <v>602</v>
      </c>
    </row>
    <row r="96" spans="1:12" ht="12.75">
      <c r="A96" s="428" t="s">
        <v>550</v>
      </c>
      <c r="B96" s="428">
        <v>4585</v>
      </c>
      <c r="C96" s="428" t="s">
        <v>639</v>
      </c>
      <c r="E96" s="428">
        <v>188576</v>
      </c>
      <c r="F96" s="428" t="s">
        <v>825</v>
      </c>
      <c r="G96" s="428" t="s">
        <v>826</v>
      </c>
      <c r="H96" s="428" t="s">
        <v>537</v>
      </c>
      <c r="I96" s="428" t="s">
        <v>554</v>
      </c>
      <c r="K96" s="428" t="s">
        <v>555</v>
      </c>
      <c r="L96" s="428" t="s">
        <v>585</v>
      </c>
    </row>
    <row r="97" spans="1:12" ht="12.75">
      <c r="A97" s="428" t="s">
        <v>557</v>
      </c>
      <c r="B97" s="428">
        <v>3482</v>
      </c>
      <c r="C97" s="428" t="s">
        <v>810</v>
      </c>
      <c r="E97" s="428">
        <v>188577</v>
      </c>
      <c r="F97" s="428" t="s">
        <v>827</v>
      </c>
      <c r="G97" s="428" t="s">
        <v>828</v>
      </c>
      <c r="H97" s="428" t="s">
        <v>537</v>
      </c>
      <c r="I97" s="428" t="s">
        <v>554</v>
      </c>
      <c r="L97" s="428" t="s">
        <v>561</v>
      </c>
    </row>
    <row r="98" spans="1:12" ht="12.75">
      <c r="A98" s="428" t="s">
        <v>550</v>
      </c>
      <c r="B98" s="428">
        <v>2065</v>
      </c>
      <c r="C98" s="428" t="s">
        <v>829</v>
      </c>
      <c r="E98" s="428">
        <v>188578</v>
      </c>
      <c r="F98" s="428" t="s">
        <v>830</v>
      </c>
      <c r="G98" s="428" t="s">
        <v>0</v>
      </c>
      <c r="H98" s="428" t="s">
        <v>537</v>
      </c>
      <c r="I98" s="428" t="s">
        <v>554</v>
      </c>
      <c r="K98" s="428" t="s">
        <v>555</v>
      </c>
      <c r="L98" s="428" t="s">
        <v>561</v>
      </c>
    </row>
    <row r="99" spans="1:12" ht="12.75">
      <c r="A99" s="428" t="s">
        <v>557</v>
      </c>
      <c r="B99" s="428">
        <v>1999</v>
      </c>
      <c r="C99" s="428" t="s">
        <v>582</v>
      </c>
      <c r="E99" s="428">
        <v>188579</v>
      </c>
      <c r="F99" s="428" t="s">
        <v>1</v>
      </c>
      <c r="G99" s="428" t="s">
        <v>2</v>
      </c>
      <c r="H99" s="428" t="s">
        <v>537</v>
      </c>
      <c r="I99" s="428" t="s">
        <v>554</v>
      </c>
      <c r="L99" s="428" t="s">
        <v>3</v>
      </c>
    </row>
    <row r="100" spans="1:12" ht="12.75">
      <c r="A100" s="428" t="s">
        <v>595</v>
      </c>
      <c r="B100" s="428">
        <v>4452</v>
      </c>
      <c r="C100" s="428" t="s">
        <v>4</v>
      </c>
      <c r="E100" s="428">
        <v>188580</v>
      </c>
      <c r="F100" s="428" t="s">
        <v>5</v>
      </c>
      <c r="G100" s="428" t="s">
        <v>6</v>
      </c>
      <c r="H100" s="428" t="s">
        <v>537</v>
      </c>
      <c r="I100" s="428" t="s">
        <v>554</v>
      </c>
      <c r="J100" s="428">
        <v>100</v>
      </c>
      <c r="L100" s="428" t="s">
        <v>556</v>
      </c>
    </row>
    <row r="101" spans="1:12" ht="12.75">
      <c r="A101" s="428" t="s">
        <v>595</v>
      </c>
      <c r="B101" s="428">
        <v>4453</v>
      </c>
      <c r="C101" s="428" t="s">
        <v>7</v>
      </c>
      <c r="E101" s="428">
        <v>188581</v>
      </c>
      <c r="F101" s="428" t="s">
        <v>5</v>
      </c>
      <c r="G101" s="428" t="s">
        <v>6</v>
      </c>
      <c r="H101" s="428" t="s">
        <v>537</v>
      </c>
      <c r="I101" s="428" t="s">
        <v>554</v>
      </c>
      <c r="J101" s="428">
        <v>100</v>
      </c>
      <c r="L101" s="428" t="s">
        <v>556</v>
      </c>
    </row>
    <row r="102" spans="1:12" ht="12.75">
      <c r="A102" s="428" t="s">
        <v>562</v>
      </c>
      <c r="B102" s="428">
        <v>2190</v>
      </c>
      <c r="C102" s="428" t="s">
        <v>8</v>
      </c>
      <c r="E102" s="428">
        <v>188582</v>
      </c>
      <c r="F102" s="428" t="s">
        <v>9</v>
      </c>
      <c r="G102" s="428" t="s">
        <v>10</v>
      </c>
      <c r="H102" s="428" t="s">
        <v>537</v>
      </c>
      <c r="I102" s="428" t="s">
        <v>554</v>
      </c>
      <c r="L102" s="428" t="s">
        <v>556</v>
      </c>
    </row>
    <row r="103" spans="1:12" ht="12.75">
      <c r="A103" s="428" t="s">
        <v>557</v>
      </c>
      <c r="B103" s="428">
        <v>1516</v>
      </c>
      <c r="C103" s="428" t="s">
        <v>791</v>
      </c>
      <c r="D103" s="428" t="s">
        <v>359</v>
      </c>
      <c r="E103" s="428">
        <v>188583</v>
      </c>
      <c r="F103" s="428" t="s">
        <v>11</v>
      </c>
      <c r="G103" s="428" t="s">
        <v>12</v>
      </c>
      <c r="H103" s="428" t="s">
        <v>537</v>
      </c>
      <c r="I103" s="428" t="s">
        <v>554</v>
      </c>
      <c r="L103" s="428" t="s">
        <v>556</v>
      </c>
    </row>
    <row r="104" spans="1:12" ht="12.75">
      <c r="A104" s="428" t="s">
        <v>550</v>
      </c>
      <c r="B104" s="428">
        <v>2297</v>
      </c>
      <c r="C104" s="428" t="s">
        <v>13</v>
      </c>
      <c r="E104" s="428">
        <v>188584</v>
      </c>
      <c r="F104" s="428" t="s">
        <v>14</v>
      </c>
      <c r="G104" s="428" t="s">
        <v>15</v>
      </c>
      <c r="H104" s="428" t="s">
        <v>537</v>
      </c>
      <c r="I104" s="428" t="s">
        <v>554</v>
      </c>
      <c r="K104" s="428" t="s">
        <v>555</v>
      </c>
      <c r="L104" s="428" t="s">
        <v>556</v>
      </c>
    </row>
    <row r="105" spans="1:12" ht="12.75">
      <c r="A105" s="428" t="s">
        <v>562</v>
      </c>
      <c r="B105" s="428">
        <v>2243</v>
      </c>
      <c r="C105" s="428" t="s">
        <v>16</v>
      </c>
      <c r="E105" s="428">
        <v>188585</v>
      </c>
      <c r="F105" s="428" t="s">
        <v>17</v>
      </c>
      <c r="G105" s="428" t="s">
        <v>18</v>
      </c>
      <c r="H105" s="428" t="s">
        <v>537</v>
      </c>
      <c r="I105" s="428" t="s">
        <v>554</v>
      </c>
      <c r="L105" s="428" t="s">
        <v>556</v>
      </c>
    </row>
    <row r="106" spans="1:12" ht="12.75">
      <c r="A106" s="428" t="s">
        <v>550</v>
      </c>
      <c r="B106" s="428">
        <v>2459</v>
      </c>
      <c r="C106" s="428" t="s">
        <v>818</v>
      </c>
      <c r="E106" s="428">
        <v>188586</v>
      </c>
      <c r="F106" s="428" t="s">
        <v>19</v>
      </c>
      <c r="G106" s="428" t="s">
        <v>20</v>
      </c>
      <c r="H106" s="428" t="s">
        <v>537</v>
      </c>
      <c r="I106" s="428" t="s">
        <v>554</v>
      </c>
      <c r="K106" s="428" t="s">
        <v>555</v>
      </c>
      <c r="L106" s="428" t="s">
        <v>561</v>
      </c>
    </row>
    <row r="107" spans="1:12" ht="12.75">
      <c r="A107" s="428" t="s">
        <v>562</v>
      </c>
      <c r="B107" s="428">
        <v>2191</v>
      </c>
      <c r="C107" s="428" t="s">
        <v>21</v>
      </c>
      <c r="E107" s="428">
        <v>188587</v>
      </c>
      <c r="F107" s="428" t="s">
        <v>22</v>
      </c>
      <c r="G107" s="428" t="s">
        <v>23</v>
      </c>
      <c r="H107" s="428" t="s">
        <v>537</v>
      </c>
      <c r="I107" s="428" t="s">
        <v>554</v>
      </c>
      <c r="L107" s="428" t="s">
        <v>556</v>
      </c>
    </row>
    <row r="108" spans="1:12" ht="12.75">
      <c r="A108" s="428" t="s">
        <v>557</v>
      </c>
      <c r="B108" s="428">
        <v>4076</v>
      </c>
      <c r="C108" s="428" t="s">
        <v>24</v>
      </c>
      <c r="D108" s="428" t="s">
        <v>352</v>
      </c>
      <c r="E108" s="428">
        <v>188588</v>
      </c>
      <c r="F108" s="428" t="s">
        <v>25</v>
      </c>
      <c r="G108" s="428" t="s">
        <v>26</v>
      </c>
      <c r="H108" s="428" t="s">
        <v>537</v>
      </c>
      <c r="I108" s="428" t="s">
        <v>554</v>
      </c>
      <c r="L108" s="428" t="s">
        <v>602</v>
      </c>
    </row>
    <row r="109" spans="1:12" ht="12.75">
      <c r="A109" s="428" t="s">
        <v>562</v>
      </c>
      <c r="B109" s="428">
        <v>2244</v>
      </c>
      <c r="C109" s="428" t="s">
        <v>27</v>
      </c>
      <c r="E109" s="428">
        <v>188589</v>
      </c>
      <c r="F109" s="428" t="s">
        <v>28</v>
      </c>
      <c r="G109" s="428" t="s">
        <v>29</v>
      </c>
      <c r="H109" s="428" t="s">
        <v>537</v>
      </c>
      <c r="I109" s="428" t="s">
        <v>554</v>
      </c>
      <c r="L109" s="428" t="s">
        <v>556</v>
      </c>
    </row>
    <row r="110" spans="1:12" ht="12.75">
      <c r="A110" s="428" t="s">
        <v>557</v>
      </c>
      <c r="B110" s="428">
        <v>1544</v>
      </c>
      <c r="C110" s="428" t="s">
        <v>30</v>
      </c>
      <c r="E110" s="428">
        <v>188590</v>
      </c>
      <c r="F110" s="428" t="s">
        <v>31</v>
      </c>
      <c r="G110" s="428" t="s">
        <v>32</v>
      </c>
      <c r="H110" s="428" t="s">
        <v>537</v>
      </c>
      <c r="I110" s="428" t="s">
        <v>554</v>
      </c>
      <c r="L110" s="428" t="s">
        <v>561</v>
      </c>
    </row>
    <row r="111" spans="1:12" ht="12.75">
      <c r="A111" s="428" t="s">
        <v>562</v>
      </c>
      <c r="B111" s="428">
        <v>2464</v>
      </c>
      <c r="C111" s="428" t="s">
        <v>33</v>
      </c>
      <c r="E111" s="428">
        <v>188591</v>
      </c>
      <c r="F111" s="428" t="s">
        <v>34</v>
      </c>
      <c r="G111" s="428" t="s">
        <v>35</v>
      </c>
      <c r="H111" s="428" t="s">
        <v>537</v>
      </c>
      <c r="I111" s="428" t="s">
        <v>554</v>
      </c>
      <c r="L111" s="428" t="s">
        <v>561</v>
      </c>
    </row>
    <row r="112" spans="1:12" ht="12.75">
      <c r="A112" s="428" t="s">
        <v>562</v>
      </c>
      <c r="B112" s="428">
        <v>2192</v>
      </c>
      <c r="C112" s="428" t="s">
        <v>36</v>
      </c>
      <c r="E112" s="428">
        <v>188592</v>
      </c>
      <c r="F112" s="428" t="s">
        <v>37</v>
      </c>
      <c r="G112" s="428" t="s">
        <v>38</v>
      </c>
      <c r="H112" s="428" t="s">
        <v>537</v>
      </c>
      <c r="I112" s="428" t="s">
        <v>554</v>
      </c>
      <c r="L112" s="428" t="s">
        <v>556</v>
      </c>
    </row>
    <row r="113" spans="1:12" ht="12.75">
      <c r="A113" s="428" t="s">
        <v>562</v>
      </c>
      <c r="B113" s="428">
        <v>2245</v>
      </c>
      <c r="C113" s="428" t="s">
        <v>39</v>
      </c>
      <c r="E113" s="428">
        <v>188593</v>
      </c>
      <c r="F113" s="428" t="s">
        <v>29</v>
      </c>
      <c r="G113" s="428" t="s">
        <v>40</v>
      </c>
      <c r="H113" s="428" t="s">
        <v>537</v>
      </c>
      <c r="I113" s="428" t="s">
        <v>554</v>
      </c>
      <c r="L113" s="428" t="s">
        <v>556</v>
      </c>
    </row>
    <row r="114" spans="1:12" ht="12.75">
      <c r="A114" s="428" t="s">
        <v>557</v>
      </c>
      <c r="B114" s="428">
        <v>2617</v>
      </c>
      <c r="C114" s="428" t="s">
        <v>41</v>
      </c>
      <c r="E114" s="428">
        <v>188594</v>
      </c>
      <c r="F114" s="428" t="s">
        <v>42</v>
      </c>
      <c r="G114" s="428" t="s">
        <v>43</v>
      </c>
      <c r="H114" s="428" t="s">
        <v>534</v>
      </c>
      <c r="I114" s="428" t="s">
        <v>554</v>
      </c>
      <c r="L114" s="428" t="s">
        <v>44</v>
      </c>
    </row>
    <row r="115" spans="1:12" ht="12.75">
      <c r="A115" s="428" t="s">
        <v>550</v>
      </c>
      <c r="B115" s="428">
        <v>2297</v>
      </c>
      <c r="C115" s="428" t="s">
        <v>13</v>
      </c>
      <c r="E115" s="428">
        <v>188595</v>
      </c>
      <c r="F115" s="428" t="s">
        <v>45</v>
      </c>
      <c r="G115" s="428" t="s">
        <v>46</v>
      </c>
      <c r="H115" s="428" t="s">
        <v>537</v>
      </c>
      <c r="I115" s="428" t="s">
        <v>554</v>
      </c>
      <c r="K115" s="428" t="s">
        <v>555</v>
      </c>
      <c r="L115" s="428" t="s">
        <v>556</v>
      </c>
    </row>
    <row r="116" spans="1:12" ht="12.75">
      <c r="A116" s="428" t="s">
        <v>557</v>
      </c>
      <c r="B116" s="428">
        <v>1530</v>
      </c>
      <c r="C116" s="428" t="s">
        <v>636</v>
      </c>
      <c r="D116" s="428" t="s">
        <v>352</v>
      </c>
      <c r="E116" s="428">
        <v>188596</v>
      </c>
      <c r="F116" s="428" t="s">
        <v>47</v>
      </c>
      <c r="G116" s="428" t="s">
        <v>48</v>
      </c>
      <c r="H116" s="428" t="s">
        <v>537</v>
      </c>
      <c r="I116" s="428" t="s">
        <v>554</v>
      </c>
      <c r="L116" s="428" t="s">
        <v>602</v>
      </c>
    </row>
    <row r="117" spans="1:12" ht="12.75">
      <c r="A117" s="428" t="s">
        <v>550</v>
      </c>
      <c r="B117" s="428">
        <v>2477</v>
      </c>
      <c r="C117" s="428" t="s">
        <v>49</v>
      </c>
      <c r="E117" s="428">
        <v>188597</v>
      </c>
      <c r="F117" s="428" t="s">
        <v>50</v>
      </c>
      <c r="G117" s="428" t="s">
        <v>51</v>
      </c>
      <c r="H117" s="428" t="s">
        <v>537</v>
      </c>
      <c r="I117" s="428" t="s">
        <v>554</v>
      </c>
      <c r="K117" s="428" t="s">
        <v>555</v>
      </c>
      <c r="L117" s="428" t="s">
        <v>561</v>
      </c>
    </row>
    <row r="118" spans="1:12" ht="12.75">
      <c r="A118" s="428" t="s">
        <v>557</v>
      </c>
      <c r="B118" s="428">
        <v>1445</v>
      </c>
      <c r="C118" s="428" t="s">
        <v>52</v>
      </c>
      <c r="D118" s="428" t="s">
        <v>352</v>
      </c>
      <c r="E118" s="428">
        <v>188598</v>
      </c>
      <c r="F118" s="428" t="s">
        <v>53</v>
      </c>
      <c r="G118" s="428" t="s">
        <v>54</v>
      </c>
      <c r="H118" s="428" t="s">
        <v>537</v>
      </c>
      <c r="I118" s="428" t="s">
        <v>554</v>
      </c>
      <c r="L118" s="428" t="s">
        <v>561</v>
      </c>
    </row>
    <row r="119" spans="1:12" ht="12.75">
      <c r="A119" s="428" t="s">
        <v>550</v>
      </c>
      <c r="B119" s="428">
        <v>2297</v>
      </c>
      <c r="C119" s="428" t="s">
        <v>13</v>
      </c>
      <c r="E119" s="428">
        <v>188599</v>
      </c>
      <c r="F119" s="428" t="s">
        <v>55</v>
      </c>
      <c r="G119" s="428" t="s">
        <v>56</v>
      </c>
      <c r="H119" s="428" t="s">
        <v>537</v>
      </c>
      <c r="I119" s="428" t="s">
        <v>554</v>
      </c>
      <c r="K119" s="428" t="s">
        <v>555</v>
      </c>
      <c r="L119" s="428" t="s">
        <v>556</v>
      </c>
    </row>
    <row r="120" spans="1:12" ht="12.75">
      <c r="A120" s="428" t="s">
        <v>557</v>
      </c>
      <c r="B120" s="428">
        <v>1544</v>
      </c>
      <c r="C120" s="428" t="s">
        <v>30</v>
      </c>
      <c r="E120" s="428">
        <v>188600</v>
      </c>
      <c r="F120" s="428" t="s">
        <v>57</v>
      </c>
      <c r="G120" s="428" t="s">
        <v>58</v>
      </c>
      <c r="H120" s="428" t="s">
        <v>537</v>
      </c>
      <c r="I120" s="428" t="s">
        <v>554</v>
      </c>
      <c r="L120" s="428" t="s">
        <v>561</v>
      </c>
    </row>
    <row r="121" spans="1:12" ht="12.75">
      <c r="A121" s="428" t="s">
        <v>562</v>
      </c>
      <c r="B121" s="428">
        <v>2497</v>
      </c>
      <c r="C121" s="428" t="s">
        <v>59</v>
      </c>
      <c r="E121" s="428">
        <v>188602</v>
      </c>
      <c r="F121" s="428" t="s">
        <v>60</v>
      </c>
      <c r="G121" s="428" t="s">
        <v>61</v>
      </c>
      <c r="H121" s="428" t="s">
        <v>534</v>
      </c>
      <c r="I121" s="428" t="s">
        <v>554</v>
      </c>
      <c r="L121" s="428" t="s">
        <v>711</v>
      </c>
    </row>
    <row r="122" spans="1:12" ht="12.75">
      <c r="A122" s="428" t="s">
        <v>562</v>
      </c>
      <c r="B122" s="428">
        <v>2498</v>
      </c>
      <c r="C122" s="428" t="s">
        <v>62</v>
      </c>
      <c r="E122" s="428">
        <v>188601</v>
      </c>
      <c r="F122" s="428" t="s">
        <v>60</v>
      </c>
      <c r="G122" s="428" t="s">
        <v>63</v>
      </c>
      <c r="H122" s="428" t="s">
        <v>534</v>
      </c>
      <c r="I122" s="428" t="s">
        <v>554</v>
      </c>
      <c r="L122" s="428" t="s">
        <v>711</v>
      </c>
    </row>
    <row r="123" spans="1:12" ht="12.75">
      <c r="A123" s="428" t="s">
        <v>704</v>
      </c>
      <c r="B123" s="428">
        <v>2620</v>
      </c>
      <c r="C123" s="428" t="s">
        <v>705</v>
      </c>
      <c r="E123" s="428">
        <v>188603</v>
      </c>
      <c r="F123" s="428" t="s">
        <v>64</v>
      </c>
      <c r="G123" s="428" t="s">
        <v>65</v>
      </c>
      <c r="H123" s="428" t="s">
        <v>537</v>
      </c>
      <c r="I123" s="428" t="s">
        <v>554</v>
      </c>
      <c r="L123" s="428" t="s">
        <v>556</v>
      </c>
    </row>
    <row r="124" spans="1:12" ht="12.75">
      <c r="A124" s="428" t="s">
        <v>557</v>
      </c>
      <c r="B124" s="428">
        <v>2741</v>
      </c>
      <c r="C124" s="428" t="s">
        <v>724</v>
      </c>
      <c r="E124" s="428">
        <v>188604</v>
      </c>
      <c r="F124" s="428" t="s">
        <v>66</v>
      </c>
      <c r="G124" s="428" t="s">
        <v>67</v>
      </c>
      <c r="H124" s="428" t="s">
        <v>537</v>
      </c>
      <c r="I124" s="428" t="s">
        <v>554</v>
      </c>
      <c r="L124" s="428" t="s">
        <v>3</v>
      </c>
    </row>
    <row r="125" spans="1:12" ht="12.75">
      <c r="A125" s="428" t="s">
        <v>562</v>
      </c>
      <c r="B125" s="428">
        <v>2261</v>
      </c>
      <c r="C125" s="428" t="s">
        <v>563</v>
      </c>
      <c r="E125" s="428">
        <v>188605</v>
      </c>
      <c r="F125" s="428" t="s">
        <v>68</v>
      </c>
      <c r="G125" s="428" t="s">
        <v>69</v>
      </c>
      <c r="H125" s="428" t="s">
        <v>537</v>
      </c>
      <c r="I125" s="428" t="s">
        <v>554</v>
      </c>
      <c r="L125" s="428" t="s">
        <v>561</v>
      </c>
    </row>
    <row r="126" spans="1:12" ht="12.75">
      <c r="A126" s="428" t="s">
        <v>550</v>
      </c>
      <c r="B126" s="428">
        <v>2496</v>
      </c>
      <c r="C126" s="428" t="s">
        <v>712</v>
      </c>
      <c r="E126" s="428">
        <v>188606</v>
      </c>
      <c r="F126" s="428" t="s">
        <v>70</v>
      </c>
      <c r="G126" s="428" t="s">
        <v>71</v>
      </c>
      <c r="H126" s="428" t="s">
        <v>537</v>
      </c>
      <c r="I126" s="428" t="s">
        <v>554</v>
      </c>
      <c r="K126" s="428" t="s">
        <v>555</v>
      </c>
      <c r="L126" s="428" t="s">
        <v>561</v>
      </c>
    </row>
    <row r="127" spans="1:12" ht="12.75">
      <c r="A127" s="428" t="s">
        <v>557</v>
      </c>
      <c r="B127" s="428">
        <v>1522</v>
      </c>
      <c r="C127" s="428" t="s">
        <v>683</v>
      </c>
      <c r="D127" s="428" t="s">
        <v>352</v>
      </c>
      <c r="E127" s="428">
        <v>188607</v>
      </c>
      <c r="F127" s="428" t="s">
        <v>72</v>
      </c>
      <c r="G127" s="428" t="s">
        <v>73</v>
      </c>
      <c r="H127" s="428" t="s">
        <v>537</v>
      </c>
      <c r="I127" s="428" t="s">
        <v>554</v>
      </c>
      <c r="L127" s="428" t="s">
        <v>556</v>
      </c>
    </row>
    <row r="128" spans="1:12" ht="12.75">
      <c r="A128" s="428" t="s">
        <v>550</v>
      </c>
      <c r="B128" s="428">
        <v>2396</v>
      </c>
      <c r="C128" s="428" t="s">
        <v>74</v>
      </c>
      <c r="E128" s="428">
        <v>188608</v>
      </c>
      <c r="F128" s="428" t="s">
        <v>75</v>
      </c>
      <c r="G128" s="428" t="s">
        <v>76</v>
      </c>
      <c r="H128" s="428" t="s">
        <v>537</v>
      </c>
      <c r="I128" s="428" t="s">
        <v>554</v>
      </c>
      <c r="K128" s="428" t="s">
        <v>555</v>
      </c>
      <c r="L128" s="428" t="s">
        <v>602</v>
      </c>
    </row>
    <row r="129" spans="1:12" ht="12.75">
      <c r="A129" s="428" t="s">
        <v>704</v>
      </c>
      <c r="B129" s="428">
        <v>2621</v>
      </c>
      <c r="C129" s="428" t="s">
        <v>77</v>
      </c>
      <c r="E129" s="428">
        <v>188609</v>
      </c>
      <c r="F129" s="428" t="s">
        <v>78</v>
      </c>
      <c r="G129" s="428" t="s">
        <v>79</v>
      </c>
      <c r="H129" s="428" t="s">
        <v>537</v>
      </c>
      <c r="I129" s="428" t="s">
        <v>554</v>
      </c>
      <c r="L129" s="428" t="s">
        <v>585</v>
      </c>
    </row>
    <row r="130" spans="1:12" ht="12.75">
      <c r="A130" s="428" t="s">
        <v>557</v>
      </c>
      <c r="B130" s="428">
        <v>1516</v>
      </c>
      <c r="C130" s="428" t="s">
        <v>791</v>
      </c>
      <c r="D130" s="428" t="s">
        <v>359</v>
      </c>
      <c r="E130" s="428">
        <v>188610</v>
      </c>
      <c r="F130" s="428" t="s">
        <v>80</v>
      </c>
      <c r="G130" s="428" t="s">
        <v>81</v>
      </c>
      <c r="H130" s="428" t="s">
        <v>537</v>
      </c>
      <c r="I130" s="428" t="s">
        <v>554</v>
      </c>
      <c r="L130" s="428" t="s">
        <v>556</v>
      </c>
    </row>
    <row r="131" spans="1:12" ht="12.75">
      <c r="A131" s="428" t="s">
        <v>550</v>
      </c>
      <c r="B131" s="428">
        <v>2495</v>
      </c>
      <c r="C131" s="428" t="s">
        <v>733</v>
      </c>
      <c r="E131" s="428">
        <v>188611</v>
      </c>
      <c r="F131" s="428" t="s">
        <v>82</v>
      </c>
      <c r="G131" s="428" t="s">
        <v>83</v>
      </c>
      <c r="H131" s="428" t="s">
        <v>537</v>
      </c>
      <c r="I131" s="428" t="s">
        <v>554</v>
      </c>
      <c r="K131" s="428" t="s">
        <v>555</v>
      </c>
      <c r="L131" s="428" t="s">
        <v>561</v>
      </c>
    </row>
    <row r="132" spans="1:12" ht="12.75">
      <c r="A132" s="428" t="s">
        <v>557</v>
      </c>
      <c r="B132" s="428">
        <v>1438</v>
      </c>
      <c r="C132" s="428" t="s">
        <v>84</v>
      </c>
      <c r="D132" s="428" t="s">
        <v>355</v>
      </c>
      <c r="E132" s="428">
        <v>188612</v>
      </c>
      <c r="F132" s="428" t="s">
        <v>85</v>
      </c>
      <c r="G132" s="428" t="s">
        <v>86</v>
      </c>
      <c r="H132" s="428" t="s">
        <v>534</v>
      </c>
      <c r="I132" s="428" t="s">
        <v>554</v>
      </c>
      <c r="L132" s="428" t="s">
        <v>87</v>
      </c>
    </row>
    <row r="133" spans="1:12" ht="12.75">
      <c r="A133" s="428" t="s">
        <v>557</v>
      </c>
      <c r="B133" s="428">
        <v>1438</v>
      </c>
      <c r="C133" s="428" t="s">
        <v>84</v>
      </c>
      <c r="D133" s="428" t="s">
        <v>355</v>
      </c>
      <c r="E133" s="428">
        <v>188733</v>
      </c>
      <c r="F133" s="428" t="s">
        <v>88</v>
      </c>
      <c r="G133" s="428" t="s">
        <v>89</v>
      </c>
      <c r="H133" s="428" t="s">
        <v>537</v>
      </c>
      <c r="I133" s="428" t="s">
        <v>554</v>
      </c>
      <c r="L133" s="428" t="s">
        <v>3</v>
      </c>
    </row>
    <row r="134" spans="1:12" ht="12.75">
      <c r="A134" s="428" t="s">
        <v>562</v>
      </c>
      <c r="B134" s="428">
        <v>2342</v>
      </c>
      <c r="C134" s="428" t="s">
        <v>90</v>
      </c>
      <c r="E134" s="428">
        <v>188734</v>
      </c>
      <c r="F134" s="428" t="s">
        <v>91</v>
      </c>
      <c r="G134" s="428" t="s">
        <v>92</v>
      </c>
      <c r="H134" s="428" t="s">
        <v>537</v>
      </c>
      <c r="I134" s="428" t="s">
        <v>554</v>
      </c>
      <c r="L134" s="428" t="s">
        <v>561</v>
      </c>
    </row>
    <row r="135" spans="1:12" ht="12.75">
      <c r="A135" s="428" t="s">
        <v>557</v>
      </c>
      <c r="B135" s="428">
        <v>3483</v>
      </c>
      <c r="C135" s="428" t="s">
        <v>93</v>
      </c>
      <c r="E135" s="428">
        <v>188735</v>
      </c>
      <c r="F135" s="428" t="s">
        <v>94</v>
      </c>
      <c r="G135" s="428" t="s">
        <v>95</v>
      </c>
      <c r="H135" s="428" t="s">
        <v>537</v>
      </c>
      <c r="I135" s="428" t="s">
        <v>554</v>
      </c>
      <c r="L135" s="428" t="s">
        <v>556</v>
      </c>
    </row>
    <row r="136" spans="1:12" ht="12.75">
      <c r="A136" s="428" t="s">
        <v>557</v>
      </c>
      <c r="B136" s="428">
        <v>1437</v>
      </c>
      <c r="C136" s="428" t="s">
        <v>96</v>
      </c>
      <c r="D136" s="428" t="s">
        <v>352</v>
      </c>
      <c r="E136" s="428">
        <v>188736</v>
      </c>
      <c r="F136" s="428" t="s">
        <v>97</v>
      </c>
      <c r="G136" s="428" t="s">
        <v>98</v>
      </c>
      <c r="H136" s="428" t="s">
        <v>537</v>
      </c>
      <c r="I136" s="428" t="s">
        <v>554</v>
      </c>
      <c r="L136" s="428" t="s">
        <v>602</v>
      </c>
    </row>
    <row r="137" spans="1:12" ht="12.75">
      <c r="A137" s="428" t="s">
        <v>550</v>
      </c>
      <c r="B137" s="428">
        <v>4280</v>
      </c>
      <c r="C137" s="428" t="s">
        <v>663</v>
      </c>
      <c r="E137" s="428">
        <v>188739</v>
      </c>
      <c r="F137" s="428" t="s">
        <v>99</v>
      </c>
      <c r="G137" s="428" t="s">
        <v>100</v>
      </c>
      <c r="H137" s="428" t="s">
        <v>534</v>
      </c>
      <c r="I137" s="428" t="s">
        <v>554</v>
      </c>
      <c r="J137" s="428">
        <v>60</v>
      </c>
      <c r="K137" s="428" t="s">
        <v>554</v>
      </c>
      <c r="L137" s="428" t="s">
        <v>101</v>
      </c>
    </row>
    <row r="138" spans="1:12" ht="12.75">
      <c r="A138" s="428" t="s">
        <v>562</v>
      </c>
      <c r="B138" s="428">
        <v>2533</v>
      </c>
      <c r="C138" s="428" t="s">
        <v>102</v>
      </c>
      <c r="E138" s="428">
        <v>188740</v>
      </c>
      <c r="F138" s="428" t="s">
        <v>103</v>
      </c>
      <c r="G138" s="428" t="s">
        <v>104</v>
      </c>
      <c r="H138" s="428" t="s">
        <v>537</v>
      </c>
      <c r="I138" s="428" t="s">
        <v>554</v>
      </c>
      <c r="L138" s="428" t="s">
        <v>556</v>
      </c>
    </row>
    <row r="139" spans="1:12" ht="12.75">
      <c r="A139" s="428" t="s">
        <v>557</v>
      </c>
      <c r="B139" s="428">
        <v>1424</v>
      </c>
      <c r="C139" s="428" t="s">
        <v>105</v>
      </c>
      <c r="D139" s="428" t="s">
        <v>352</v>
      </c>
      <c r="E139" s="428">
        <v>188741</v>
      </c>
      <c r="F139" s="428" t="s">
        <v>106</v>
      </c>
      <c r="G139" s="428" t="s">
        <v>107</v>
      </c>
      <c r="H139" s="428" t="s">
        <v>537</v>
      </c>
      <c r="I139" s="428" t="s">
        <v>554</v>
      </c>
      <c r="L139" s="428" t="s">
        <v>561</v>
      </c>
    </row>
    <row r="140" spans="1:12" ht="12.75">
      <c r="A140" s="428" t="s">
        <v>557</v>
      </c>
      <c r="B140" s="428">
        <v>1529</v>
      </c>
      <c r="C140" s="428" t="s">
        <v>108</v>
      </c>
      <c r="D140" s="428" t="s">
        <v>359</v>
      </c>
      <c r="E140" s="428">
        <v>188742</v>
      </c>
      <c r="F140" s="428" t="s">
        <v>109</v>
      </c>
      <c r="G140" s="428" t="s">
        <v>110</v>
      </c>
      <c r="H140" s="428" t="s">
        <v>537</v>
      </c>
      <c r="I140" s="428" t="s">
        <v>554</v>
      </c>
      <c r="L140" s="428" t="s">
        <v>556</v>
      </c>
    </row>
    <row r="141" spans="1:12" ht="12.75">
      <c r="A141" s="428" t="s">
        <v>557</v>
      </c>
      <c r="B141" s="428">
        <v>1520</v>
      </c>
      <c r="C141" s="428" t="s">
        <v>111</v>
      </c>
      <c r="E141" s="428">
        <v>188743</v>
      </c>
      <c r="F141" s="428" t="s">
        <v>112</v>
      </c>
      <c r="G141" s="428" t="s">
        <v>113</v>
      </c>
      <c r="H141" s="428" t="s">
        <v>537</v>
      </c>
      <c r="I141" s="428" t="s">
        <v>554</v>
      </c>
      <c r="L141" s="428" t="s">
        <v>556</v>
      </c>
    </row>
    <row r="142" spans="1:12" ht="12.75">
      <c r="A142" s="428" t="s">
        <v>550</v>
      </c>
      <c r="B142" s="428">
        <v>4585</v>
      </c>
      <c r="C142" s="428" t="s">
        <v>639</v>
      </c>
      <c r="E142" s="428">
        <v>188744</v>
      </c>
      <c r="F142" s="428" t="s">
        <v>114</v>
      </c>
      <c r="G142" s="428" t="s">
        <v>115</v>
      </c>
      <c r="H142" s="428" t="s">
        <v>537</v>
      </c>
      <c r="I142" s="428" t="s">
        <v>554</v>
      </c>
      <c r="K142" s="428" t="s">
        <v>555</v>
      </c>
      <c r="L142" s="428" t="s">
        <v>585</v>
      </c>
    </row>
    <row r="143" spans="1:12" ht="12.75">
      <c r="A143" s="428" t="s">
        <v>557</v>
      </c>
      <c r="B143" s="428">
        <v>3483</v>
      </c>
      <c r="C143" s="428" t="s">
        <v>93</v>
      </c>
      <c r="E143" s="428">
        <v>188745</v>
      </c>
      <c r="F143" s="428" t="s">
        <v>116</v>
      </c>
      <c r="G143" s="428" t="s">
        <v>117</v>
      </c>
      <c r="H143" s="428" t="s">
        <v>537</v>
      </c>
      <c r="I143" s="428" t="s">
        <v>554</v>
      </c>
      <c r="L143" s="428" t="s">
        <v>556</v>
      </c>
    </row>
    <row r="144" spans="1:12" ht="12.75">
      <c r="A144" s="428" t="s">
        <v>550</v>
      </c>
      <c r="B144" s="428">
        <v>2065</v>
      </c>
      <c r="C144" s="428" t="s">
        <v>829</v>
      </c>
      <c r="E144" s="428">
        <v>188746</v>
      </c>
      <c r="F144" s="428" t="s">
        <v>118</v>
      </c>
      <c r="G144" s="428" t="s">
        <v>119</v>
      </c>
      <c r="H144" s="428" t="s">
        <v>537</v>
      </c>
      <c r="I144" s="428" t="s">
        <v>554</v>
      </c>
      <c r="K144" s="428" t="s">
        <v>555</v>
      </c>
      <c r="L144" s="428" t="s">
        <v>602</v>
      </c>
    </row>
    <row r="145" spans="1:12" ht="12.75">
      <c r="A145" s="428" t="s">
        <v>562</v>
      </c>
      <c r="B145" s="428">
        <v>2355</v>
      </c>
      <c r="C145" s="428" t="s">
        <v>120</v>
      </c>
      <c r="E145" s="428">
        <v>188747</v>
      </c>
      <c r="F145" s="428" t="s">
        <v>121</v>
      </c>
      <c r="G145" s="428" t="s">
        <v>122</v>
      </c>
      <c r="H145" s="428" t="s">
        <v>537</v>
      </c>
      <c r="I145" s="428" t="s">
        <v>554</v>
      </c>
      <c r="L145" s="428" t="s">
        <v>556</v>
      </c>
    </row>
    <row r="146" spans="1:12" ht="12.75">
      <c r="A146" s="428" t="s">
        <v>562</v>
      </c>
      <c r="B146" s="428">
        <v>2360</v>
      </c>
      <c r="C146" s="428" t="s">
        <v>123</v>
      </c>
      <c r="E146" s="428">
        <v>188748</v>
      </c>
      <c r="F146" s="428" t="s">
        <v>124</v>
      </c>
      <c r="G146" s="428" t="s">
        <v>125</v>
      </c>
      <c r="H146" s="428" t="s">
        <v>537</v>
      </c>
      <c r="I146" s="428" t="s">
        <v>554</v>
      </c>
      <c r="L146" s="428" t="s">
        <v>556</v>
      </c>
    </row>
    <row r="147" spans="1:12" ht="12.75">
      <c r="A147" s="428" t="s">
        <v>562</v>
      </c>
      <c r="B147" s="428">
        <v>2356</v>
      </c>
      <c r="C147" s="428" t="s">
        <v>126</v>
      </c>
      <c r="E147" s="428">
        <v>188749</v>
      </c>
      <c r="F147" s="428" t="s">
        <v>127</v>
      </c>
      <c r="G147" s="428" t="s">
        <v>128</v>
      </c>
      <c r="H147" s="428" t="s">
        <v>537</v>
      </c>
      <c r="I147" s="428" t="s">
        <v>554</v>
      </c>
      <c r="L147" s="428" t="s">
        <v>556</v>
      </c>
    </row>
    <row r="148" spans="1:12" ht="12.75">
      <c r="A148" s="428" t="s">
        <v>550</v>
      </c>
      <c r="B148" s="428">
        <v>2665</v>
      </c>
      <c r="C148" s="428" t="s">
        <v>129</v>
      </c>
      <c r="E148" s="428">
        <v>188753</v>
      </c>
      <c r="F148" s="428" t="s">
        <v>130</v>
      </c>
      <c r="G148" s="428" t="s">
        <v>131</v>
      </c>
      <c r="H148" s="428" t="s">
        <v>534</v>
      </c>
      <c r="I148" s="428" t="s">
        <v>554</v>
      </c>
      <c r="K148" s="428" t="s">
        <v>554</v>
      </c>
      <c r="L148" s="428" t="s">
        <v>132</v>
      </c>
    </row>
    <row r="149" spans="1:12" ht="12.75">
      <c r="A149" s="428" t="s">
        <v>562</v>
      </c>
      <c r="B149" s="428">
        <v>2534</v>
      </c>
      <c r="C149" s="428" t="s">
        <v>133</v>
      </c>
      <c r="E149" s="428">
        <v>188754</v>
      </c>
      <c r="F149" s="428" t="s">
        <v>134</v>
      </c>
      <c r="G149" s="428" t="s">
        <v>135</v>
      </c>
      <c r="H149" s="428" t="s">
        <v>537</v>
      </c>
      <c r="I149" s="428" t="s">
        <v>554</v>
      </c>
      <c r="L149" s="428" t="s">
        <v>556</v>
      </c>
    </row>
    <row r="150" spans="1:12" ht="12.75">
      <c r="A150" s="428" t="s">
        <v>557</v>
      </c>
      <c r="B150" s="428">
        <v>1424</v>
      </c>
      <c r="C150" s="428" t="s">
        <v>105</v>
      </c>
      <c r="D150" s="428" t="s">
        <v>352</v>
      </c>
      <c r="E150" s="428">
        <v>188755</v>
      </c>
      <c r="F150" s="428" t="s">
        <v>136</v>
      </c>
      <c r="G150" s="428" t="s">
        <v>137</v>
      </c>
      <c r="H150" s="428" t="s">
        <v>537</v>
      </c>
      <c r="I150" s="428" t="s">
        <v>554</v>
      </c>
      <c r="L150" s="428" t="s">
        <v>561</v>
      </c>
    </row>
    <row r="151" spans="1:12" ht="12.75">
      <c r="A151" s="428" t="s">
        <v>557</v>
      </c>
      <c r="B151" s="428">
        <v>1529</v>
      </c>
      <c r="C151" s="428" t="s">
        <v>108</v>
      </c>
      <c r="D151" s="428" t="s">
        <v>359</v>
      </c>
      <c r="E151" s="428">
        <v>188756</v>
      </c>
      <c r="F151" s="428" t="s">
        <v>138</v>
      </c>
      <c r="G151" s="428" t="s">
        <v>139</v>
      </c>
      <c r="H151" s="428" t="s">
        <v>537</v>
      </c>
      <c r="I151" s="428" t="s">
        <v>554</v>
      </c>
      <c r="L151" s="428" t="s">
        <v>556</v>
      </c>
    </row>
    <row r="152" spans="1:12" ht="12.75">
      <c r="A152" s="428" t="s">
        <v>557</v>
      </c>
      <c r="B152" s="428">
        <v>1520</v>
      </c>
      <c r="C152" s="428" t="s">
        <v>111</v>
      </c>
      <c r="E152" s="428">
        <v>188757</v>
      </c>
      <c r="F152" s="428" t="s">
        <v>140</v>
      </c>
      <c r="G152" s="428" t="s">
        <v>141</v>
      </c>
      <c r="H152" s="428" t="s">
        <v>537</v>
      </c>
      <c r="I152" s="428" t="s">
        <v>554</v>
      </c>
      <c r="L152" s="428" t="s">
        <v>556</v>
      </c>
    </row>
    <row r="153" spans="1:12" ht="12.75">
      <c r="A153" s="428" t="s">
        <v>550</v>
      </c>
      <c r="B153" s="428">
        <v>4284</v>
      </c>
      <c r="C153" s="428" t="s">
        <v>142</v>
      </c>
      <c r="E153" s="428">
        <v>188758</v>
      </c>
      <c r="F153" s="428" t="s">
        <v>143</v>
      </c>
      <c r="G153" s="428" t="s">
        <v>144</v>
      </c>
      <c r="H153" s="428" t="s">
        <v>537</v>
      </c>
      <c r="I153" s="428" t="s">
        <v>554</v>
      </c>
      <c r="K153" s="428" t="s">
        <v>555</v>
      </c>
      <c r="L153" s="428" t="s">
        <v>585</v>
      </c>
    </row>
    <row r="154" spans="1:12" ht="12.75">
      <c r="A154" s="428" t="s">
        <v>550</v>
      </c>
      <c r="B154" s="428">
        <v>2468</v>
      </c>
      <c r="C154" s="428" t="s">
        <v>145</v>
      </c>
      <c r="E154" s="428">
        <v>188759</v>
      </c>
      <c r="F154" s="428" t="s">
        <v>146</v>
      </c>
      <c r="G154" s="428" t="s">
        <v>147</v>
      </c>
      <c r="H154" s="428" t="s">
        <v>537</v>
      </c>
      <c r="I154" s="428" t="s">
        <v>554</v>
      </c>
      <c r="K154" s="428" t="s">
        <v>555</v>
      </c>
      <c r="L154" s="428" t="s">
        <v>585</v>
      </c>
    </row>
    <row r="155" spans="1:12" ht="12.75">
      <c r="A155" s="428" t="s">
        <v>550</v>
      </c>
      <c r="B155" s="428">
        <v>4284</v>
      </c>
      <c r="C155" s="428" t="s">
        <v>142</v>
      </c>
      <c r="E155" s="428">
        <v>188760</v>
      </c>
      <c r="F155" s="428" t="s">
        <v>148</v>
      </c>
      <c r="G155" s="428" t="s">
        <v>149</v>
      </c>
      <c r="H155" s="428" t="s">
        <v>537</v>
      </c>
      <c r="I155" s="428" t="s">
        <v>554</v>
      </c>
      <c r="K155" s="428" t="s">
        <v>555</v>
      </c>
      <c r="L155" s="428" t="s">
        <v>585</v>
      </c>
    </row>
    <row r="156" spans="1:12" ht="12.75">
      <c r="A156" s="428" t="s">
        <v>550</v>
      </c>
      <c r="B156" s="428">
        <v>2468</v>
      </c>
      <c r="C156" s="428" t="s">
        <v>145</v>
      </c>
      <c r="E156" s="428">
        <v>188761</v>
      </c>
      <c r="F156" s="428" t="s">
        <v>149</v>
      </c>
      <c r="G156" s="428" t="s">
        <v>150</v>
      </c>
      <c r="H156" s="428" t="s">
        <v>537</v>
      </c>
      <c r="I156" s="428" t="s">
        <v>554</v>
      </c>
      <c r="K156" s="428" t="s">
        <v>555</v>
      </c>
      <c r="L156" s="428" t="s">
        <v>585</v>
      </c>
    </row>
    <row r="157" spans="1:12" ht="12.75">
      <c r="A157" s="428" t="s">
        <v>550</v>
      </c>
      <c r="B157" s="428">
        <v>4585</v>
      </c>
      <c r="C157" s="428" t="s">
        <v>639</v>
      </c>
      <c r="E157" s="428">
        <v>188762</v>
      </c>
      <c r="F157" s="428" t="s">
        <v>151</v>
      </c>
      <c r="G157" s="428" t="s">
        <v>152</v>
      </c>
      <c r="H157" s="428" t="s">
        <v>537</v>
      </c>
      <c r="I157" s="428" t="s">
        <v>554</v>
      </c>
      <c r="K157" s="428" t="s">
        <v>555</v>
      </c>
      <c r="L157" s="428" t="s">
        <v>585</v>
      </c>
    </row>
    <row r="158" spans="1:12" ht="12.75">
      <c r="A158" s="428" t="s">
        <v>557</v>
      </c>
      <c r="B158" s="428">
        <v>1446</v>
      </c>
      <c r="C158" s="428" t="s">
        <v>153</v>
      </c>
      <c r="E158" s="428">
        <v>188763</v>
      </c>
      <c r="F158" s="428" t="s">
        <v>154</v>
      </c>
      <c r="G158" s="428" t="s">
        <v>155</v>
      </c>
      <c r="H158" s="428" t="s">
        <v>537</v>
      </c>
      <c r="I158" s="428" t="s">
        <v>554</v>
      </c>
      <c r="L158" s="428" t="s">
        <v>556</v>
      </c>
    </row>
    <row r="159" spans="1:12" ht="12.75">
      <c r="A159" s="428" t="s">
        <v>557</v>
      </c>
      <c r="B159" s="428">
        <v>3483</v>
      </c>
      <c r="C159" s="428" t="s">
        <v>93</v>
      </c>
      <c r="E159" s="428">
        <v>188764</v>
      </c>
      <c r="F159" s="428" t="s">
        <v>156</v>
      </c>
      <c r="G159" s="428" t="s">
        <v>157</v>
      </c>
      <c r="H159" s="428" t="s">
        <v>537</v>
      </c>
      <c r="I159" s="428" t="s">
        <v>554</v>
      </c>
      <c r="L159" s="428" t="s">
        <v>556</v>
      </c>
    </row>
    <row r="160" spans="1:12" ht="12.75">
      <c r="A160" s="428" t="s">
        <v>557</v>
      </c>
      <c r="B160" s="428">
        <v>1409</v>
      </c>
      <c r="C160" s="428" t="s">
        <v>158</v>
      </c>
      <c r="E160" s="428">
        <v>188765</v>
      </c>
      <c r="F160" s="428" t="s">
        <v>159</v>
      </c>
      <c r="G160" s="428" t="s">
        <v>160</v>
      </c>
      <c r="H160" s="428" t="s">
        <v>537</v>
      </c>
      <c r="I160" s="428" t="s">
        <v>554</v>
      </c>
      <c r="L160" s="428" t="s">
        <v>561</v>
      </c>
    </row>
    <row r="161" spans="1:12" ht="12.75">
      <c r="A161" s="428" t="s">
        <v>550</v>
      </c>
      <c r="B161" s="428">
        <v>2065</v>
      </c>
      <c r="C161" s="428" t="s">
        <v>829</v>
      </c>
      <c r="E161" s="428">
        <v>188766</v>
      </c>
      <c r="F161" s="428" t="s">
        <v>161</v>
      </c>
      <c r="G161" s="428" t="s">
        <v>162</v>
      </c>
      <c r="H161" s="428" t="s">
        <v>537</v>
      </c>
      <c r="I161" s="428" t="s">
        <v>554</v>
      </c>
      <c r="K161" s="428" t="s">
        <v>555</v>
      </c>
      <c r="L161" s="428" t="s">
        <v>602</v>
      </c>
    </row>
    <row r="162" spans="1:12" ht="12.75">
      <c r="A162" s="428" t="s">
        <v>550</v>
      </c>
      <c r="B162" s="428">
        <v>2349</v>
      </c>
      <c r="C162" s="428" t="s">
        <v>163</v>
      </c>
      <c r="E162" s="428">
        <v>188767</v>
      </c>
      <c r="F162" s="428" t="s">
        <v>164</v>
      </c>
      <c r="G162" s="428" t="s">
        <v>165</v>
      </c>
      <c r="H162" s="428" t="s">
        <v>537</v>
      </c>
      <c r="I162" s="428" t="s">
        <v>554</v>
      </c>
      <c r="K162" s="428" t="s">
        <v>555</v>
      </c>
      <c r="L162" s="428" t="s">
        <v>556</v>
      </c>
    </row>
    <row r="163" spans="1:12" ht="12.75">
      <c r="A163" s="428" t="s">
        <v>550</v>
      </c>
      <c r="B163" s="428">
        <v>4284</v>
      </c>
      <c r="C163" s="428" t="s">
        <v>142</v>
      </c>
      <c r="E163" s="428">
        <v>188768</v>
      </c>
      <c r="F163" s="428" t="s">
        <v>166</v>
      </c>
      <c r="G163" s="428" t="s">
        <v>167</v>
      </c>
      <c r="H163" s="428" t="s">
        <v>537</v>
      </c>
      <c r="I163" s="428" t="s">
        <v>554</v>
      </c>
      <c r="K163" s="428" t="s">
        <v>555</v>
      </c>
      <c r="L163" s="428" t="s">
        <v>585</v>
      </c>
    </row>
    <row r="164" spans="1:12" ht="12.75">
      <c r="A164" s="428" t="s">
        <v>550</v>
      </c>
      <c r="B164" s="428">
        <v>2468</v>
      </c>
      <c r="C164" s="428" t="s">
        <v>145</v>
      </c>
      <c r="E164" s="428">
        <v>188769</v>
      </c>
      <c r="F164" s="428" t="s">
        <v>168</v>
      </c>
      <c r="G164" s="428" t="s">
        <v>169</v>
      </c>
      <c r="H164" s="428" t="s">
        <v>537</v>
      </c>
      <c r="I164" s="428" t="s">
        <v>554</v>
      </c>
      <c r="K164" s="428" t="s">
        <v>555</v>
      </c>
      <c r="L164" s="428" t="s">
        <v>585</v>
      </c>
    </row>
    <row r="165" spans="1:12" ht="12.75">
      <c r="A165" s="428" t="s">
        <v>550</v>
      </c>
      <c r="B165" s="428">
        <v>4284</v>
      </c>
      <c r="C165" s="428" t="s">
        <v>142</v>
      </c>
      <c r="E165" s="428">
        <v>188770</v>
      </c>
      <c r="F165" s="428" t="s">
        <v>170</v>
      </c>
      <c r="G165" s="428" t="s">
        <v>171</v>
      </c>
      <c r="H165" s="428" t="s">
        <v>537</v>
      </c>
      <c r="I165" s="428" t="s">
        <v>554</v>
      </c>
      <c r="K165" s="428" t="s">
        <v>555</v>
      </c>
      <c r="L165" s="428" t="s">
        <v>585</v>
      </c>
    </row>
    <row r="166" spans="1:12" ht="12.75">
      <c r="A166" s="428" t="s">
        <v>550</v>
      </c>
      <c r="B166" s="428">
        <v>2468</v>
      </c>
      <c r="C166" s="428" t="s">
        <v>145</v>
      </c>
      <c r="E166" s="428">
        <v>188771</v>
      </c>
      <c r="F166" s="428" t="s">
        <v>171</v>
      </c>
      <c r="G166" s="428" t="s">
        <v>172</v>
      </c>
      <c r="H166" s="428" t="s">
        <v>537</v>
      </c>
      <c r="I166" s="428" t="s">
        <v>554</v>
      </c>
      <c r="K166" s="428" t="s">
        <v>555</v>
      </c>
      <c r="L166" s="428" t="s">
        <v>585</v>
      </c>
    </row>
    <row r="167" spans="1:12" ht="12.75">
      <c r="A167" s="428" t="s">
        <v>550</v>
      </c>
      <c r="B167" s="428">
        <v>4284</v>
      </c>
      <c r="C167" s="428" t="s">
        <v>142</v>
      </c>
      <c r="E167" s="428">
        <v>188772</v>
      </c>
      <c r="F167" s="428" t="s">
        <v>173</v>
      </c>
      <c r="G167" s="428" t="s">
        <v>174</v>
      </c>
      <c r="H167" s="428" t="s">
        <v>537</v>
      </c>
      <c r="I167" s="428" t="s">
        <v>554</v>
      </c>
      <c r="K167" s="428" t="s">
        <v>555</v>
      </c>
      <c r="L167" s="428" t="s">
        <v>585</v>
      </c>
    </row>
    <row r="168" spans="1:12" ht="12.75">
      <c r="A168" s="428" t="s">
        <v>550</v>
      </c>
      <c r="B168" s="428">
        <v>2468</v>
      </c>
      <c r="C168" s="428" t="s">
        <v>145</v>
      </c>
      <c r="E168" s="428">
        <v>188773</v>
      </c>
      <c r="F168" s="428" t="s">
        <v>174</v>
      </c>
      <c r="G168" s="428" t="s">
        <v>175</v>
      </c>
      <c r="H168" s="428" t="s">
        <v>537</v>
      </c>
      <c r="I168" s="428" t="s">
        <v>554</v>
      </c>
      <c r="K168" s="428" t="s">
        <v>555</v>
      </c>
      <c r="L168" s="428" t="s">
        <v>585</v>
      </c>
    </row>
    <row r="169" spans="1:12" ht="12.75">
      <c r="A169" s="428" t="s">
        <v>550</v>
      </c>
      <c r="B169" s="428">
        <v>4284</v>
      </c>
      <c r="C169" s="428" t="s">
        <v>142</v>
      </c>
      <c r="E169" s="428">
        <v>188774</v>
      </c>
      <c r="F169" s="428" t="s">
        <v>160</v>
      </c>
      <c r="G169" s="428" t="s">
        <v>176</v>
      </c>
      <c r="H169" s="428" t="s">
        <v>537</v>
      </c>
      <c r="I169" s="428" t="s">
        <v>554</v>
      </c>
      <c r="K169" s="428" t="s">
        <v>555</v>
      </c>
      <c r="L169" s="428" t="s">
        <v>585</v>
      </c>
    </row>
    <row r="170" spans="1:12" ht="12.75">
      <c r="A170" s="428" t="s">
        <v>550</v>
      </c>
      <c r="B170" s="428">
        <v>2468</v>
      </c>
      <c r="C170" s="428" t="s">
        <v>145</v>
      </c>
      <c r="E170" s="428">
        <v>188775</v>
      </c>
      <c r="F170" s="428" t="s">
        <v>177</v>
      </c>
      <c r="G170" s="428" t="s">
        <v>178</v>
      </c>
      <c r="H170" s="428" t="s">
        <v>537</v>
      </c>
      <c r="I170" s="428" t="s">
        <v>554</v>
      </c>
      <c r="K170" s="428" t="s">
        <v>555</v>
      </c>
      <c r="L170" s="428" t="s">
        <v>585</v>
      </c>
    </row>
    <row r="171" spans="1:12" ht="12.75">
      <c r="A171" s="428" t="s">
        <v>557</v>
      </c>
      <c r="B171" s="428">
        <v>1532</v>
      </c>
      <c r="C171" s="428" t="s">
        <v>179</v>
      </c>
      <c r="D171" s="428" t="s">
        <v>355</v>
      </c>
      <c r="E171" s="428">
        <v>188781</v>
      </c>
      <c r="F171" s="428" t="s">
        <v>180</v>
      </c>
      <c r="G171" s="428" t="s">
        <v>181</v>
      </c>
      <c r="H171" s="428" t="s">
        <v>534</v>
      </c>
      <c r="I171" s="428" t="s">
        <v>554</v>
      </c>
      <c r="L171" s="428" t="s">
        <v>350</v>
      </c>
    </row>
    <row r="172" spans="1:12" ht="12.75">
      <c r="A172" s="428" t="s">
        <v>557</v>
      </c>
      <c r="B172" s="428">
        <v>1529</v>
      </c>
      <c r="C172" s="428" t="s">
        <v>108</v>
      </c>
      <c r="D172" s="428" t="s">
        <v>359</v>
      </c>
      <c r="E172" s="428">
        <v>188790</v>
      </c>
      <c r="F172" s="428" t="s">
        <v>182</v>
      </c>
      <c r="G172" s="428" t="s">
        <v>183</v>
      </c>
      <c r="H172" s="428" t="s">
        <v>537</v>
      </c>
      <c r="I172" s="428" t="s">
        <v>554</v>
      </c>
      <c r="L172" s="428" t="s">
        <v>556</v>
      </c>
    </row>
    <row r="173" spans="1:12" ht="12.75">
      <c r="A173" s="428" t="s">
        <v>557</v>
      </c>
      <c r="B173" s="428">
        <v>1424</v>
      </c>
      <c r="C173" s="428" t="s">
        <v>105</v>
      </c>
      <c r="D173" s="428" t="s">
        <v>352</v>
      </c>
      <c r="E173" s="428">
        <v>188791</v>
      </c>
      <c r="F173" s="428" t="s">
        <v>184</v>
      </c>
      <c r="G173" s="428" t="s">
        <v>185</v>
      </c>
      <c r="H173" s="428" t="s">
        <v>537</v>
      </c>
      <c r="I173" s="428" t="s">
        <v>554</v>
      </c>
      <c r="L173" s="428" t="s">
        <v>561</v>
      </c>
    </row>
    <row r="174" spans="1:12" ht="12.75">
      <c r="A174" s="428" t="s">
        <v>557</v>
      </c>
      <c r="B174" s="428">
        <v>1520</v>
      </c>
      <c r="C174" s="428" t="s">
        <v>111</v>
      </c>
      <c r="E174" s="428">
        <v>188792</v>
      </c>
      <c r="F174" s="428" t="s">
        <v>186</v>
      </c>
      <c r="G174" s="428" t="s">
        <v>187</v>
      </c>
      <c r="H174" s="428" t="s">
        <v>537</v>
      </c>
      <c r="I174" s="428" t="s">
        <v>554</v>
      </c>
      <c r="L174" s="428" t="s">
        <v>556</v>
      </c>
    </row>
    <row r="175" spans="1:12" ht="12.75">
      <c r="A175" s="428" t="s">
        <v>550</v>
      </c>
      <c r="B175" s="428">
        <v>2297</v>
      </c>
      <c r="C175" s="428" t="s">
        <v>13</v>
      </c>
      <c r="E175" s="428">
        <v>188793</v>
      </c>
      <c r="F175" s="428" t="s">
        <v>188</v>
      </c>
      <c r="G175" s="428" t="s">
        <v>189</v>
      </c>
      <c r="H175" s="428" t="s">
        <v>537</v>
      </c>
      <c r="I175" s="428" t="s">
        <v>554</v>
      </c>
      <c r="K175" s="428" t="s">
        <v>555</v>
      </c>
      <c r="L175" s="428" t="s">
        <v>602</v>
      </c>
    </row>
    <row r="176" spans="1:12" ht="12.75">
      <c r="A176" s="428" t="s">
        <v>550</v>
      </c>
      <c r="B176" s="428">
        <v>4585</v>
      </c>
      <c r="C176" s="428" t="s">
        <v>639</v>
      </c>
      <c r="E176" s="428">
        <v>188794</v>
      </c>
      <c r="F176" s="428" t="s">
        <v>190</v>
      </c>
      <c r="G176" s="428" t="s">
        <v>191</v>
      </c>
      <c r="H176" s="428" t="s">
        <v>537</v>
      </c>
      <c r="I176" s="428" t="s">
        <v>554</v>
      </c>
      <c r="K176" s="428" t="s">
        <v>555</v>
      </c>
      <c r="L176" s="428" t="s">
        <v>585</v>
      </c>
    </row>
    <row r="177" spans="1:12" ht="12.75">
      <c r="A177" s="428" t="s">
        <v>557</v>
      </c>
      <c r="B177" s="428">
        <v>3483</v>
      </c>
      <c r="C177" s="428" t="s">
        <v>93</v>
      </c>
      <c r="E177" s="428">
        <v>188795</v>
      </c>
      <c r="F177" s="428" t="s">
        <v>192</v>
      </c>
      <c r="G177" s="428" t="s">
        <v>193</v>
      </c>
      <c r="H177" s="428" t="s">
        <v>537</v>
      </c>
      <c r="I177" s="428" t="s">
        <v>554</v>
      </c>
      <c r="L177" s="428" t="s">
        <v>556</v>
      </c>
    </row>
    <row r="178" spans="1:12" ht="12.75">
      <c r="A178" s="428" t="s">
        <v>550</v>
      </c>
      <c r="B178" s="428">
        <v>2430</v>
      </c>
      <c r="C178" s="428" t="s">
        <v>194</v>
      </c>
      <c r="E178" s="428">
        <v>188796</v>
      </c>
      <c r="F178" s="428" t="s">
        <v>195</v>
      </c>
      <c r="G178" s="428" t="s">
        <v>196</v>
      </c>
      <c r="H178" s="428" t="s">
        <v>537</v>
      </c>
      <c r="I178" s="428" t="s">
        <v>554</v>
      </c>
      <c r="K178" s="428" t="s">
        <v>555</v>
      </c>
      <c r="L178" s="428" t="s">
        <v>585</v>
      </c>
    </row>
    <row r="179" spans="1:12" ht="12.75">
      <c r="A179" s="428" t="s">
        <v>550</v>
      </c>
      <c r="B179" s="428">
        <v>4266</v>
      </c>
      <c r="C179" s="428" t="s">
        <v>197</v>
      </c>
      <c r="E179" s="428">
        <v>188802</v>
      </c>
      <c r="F179" s="428" t="s">
        <v>198</v>
      </c>
      <c r="G179" s="428" t="s">
        <v>199</v>
      </c>
      <c r="H179" s="428" t="s">
        <v>534</v>
      </c>
      <c r="I179" s="428" t="s">
        <v>554</v>
      </c>
      <c r="K179" s="428" t="s">
        <v>554</v>
      </c>
      <c r="L179" s="428" t="s">
        <v>200</v>
      </c>
    </row>
    <row r="180" spans="1:12" ht="12.75">
      <c r="A180" s="428" t="s">
        <v>557</v>
      </c>
      <c r="B180" s="428">
        <v>1409</v>
      </c>
      <c r="C180" s="428" t="s">
        <v>158</v>
      </c>
      <c r="E180" s="428">
        <v>188803</v>
      </c>
      <c r="F180" s="428" t="s">
        <v>201</v>
      </c>
      <c r="G180" s="428" t="s">
        <v>202</v>
      </c>
      <c r="H180" s="428" t="s">
        <v>537</v>
      </c>
      <c r="I180" s="428" t="s">
        <v>554</v>
      </c>
      <c r="L180" s="428" t="s">
        <v>561</v>
      </c>
    </row>
    <row r="181" spans="1:12" ht="12.75">
      <c r="A181" s="428" t="s">
        <v>557</v>
      </c>
      <c r="B181" s="428">
        <v>1417</v>
      </c>
      <c r="C181" s="428" t="s">
        <v>203</v>
      </c>
      <c r="D181" s="428" t="s">
        <v>352</v>
      </c>
      <c r="E181" s="428">
        <v>188804</v>
      </c>
      <c r="F181" s="428" t="s">
        <v>204</v>
      </c>
      <c r="G181" s="428" t="s">
        <v>205</v>
      </c>
      <c r="H181" s="428" t="s">
        <v>537</v>
      </c>
      <c r="I181" s="428" t="s">
        <v>554</v>
      </c>
      <c r="L181" s="428" t="s">
        <v>566</v>
      </c>
    </row>
    <row r="182" spans="1:12" ht="12.75">
      <c r="A182" s="428" t="s">
        <v>557</v>
      </c>
      <c r="B182" s="428">
        <v>1520</v>
      </c>
      <c r="C182" s="428" t="s">
        <v>111</v>
      </c>
      <c r="E182" s="428">
        <v>188805</v>
      </c>
      <c r="F182" s="428" t="s">
        <v>206</v>
      </c>
      <c r="G182" s="428" t="s">
        <v>207</v>
      </c>
      <c r="H182" s="428" t="s">
        <v>537</v>
      </c>
      <c r="I182" s="428" t="s">
        <v>554</v>
      </c>
      <c r="L182" s="428" t="s">
        <v>556</v>
      </c>
    </row>
    <row r="183" spans="1:12" ht="12.75">
      <c r="A183" s="428" t="s">
        <v>550</v>
      </c>
      <c r="B183" s="428">
        <v>4585</v>
      </c>
      <c r="C183" s="428" t="s">
        <v>639</v>
      </c>
      <c r="E183" s="428">
        <v>188806</v>
      </c>
      <c r="F183" s="428" t="s">
        <v>208</v>
      </c>
      <c r="G183" s="428" t="s">
        <v>209</v>
      </c>
      <c r="H183" s="428" t="s">
        <v>537</v>
      </c>
      <c r="I183" s="428" t="s">
        <v>554</v>
      </c>
      <c r="K183" s="428" t="s">
        <v>555</v>
      </c>
      <c r="L183" s="428" t="s">
        <v>585</v>
      </c>
    </row>
    <row r="184" spans="1:12" ht="12.75">
      <c r="A184" s="428" t="s">
        <v>557</v>
      </c>
      <c r="B184" s="428">
        <v>1424</v>
      </c>
      <c r="C184" s="428" t="s">
        <v>105</v>
      </c>
      <c r="D184" s="428" t="s">
        <v>352</v>
      </c>
      <c r="E184" s="428">
        <v>188807</v>
      </c>
      <c r="F184" s="428" t="s">
        <v>210</v>
      </c>
      <c r="G184" s="428" t="s">
        <v>211</v>
      </c>
      <c r="H184" s="428" t="s">
        <v>537</v>
      </c>
      <c r="I184" s="428" t="s">
        <v>554</v>
      </c>
      <c r="L184" s="428" t="s">
        <v>561</v>
      </c>
    </row>
    <row r="185" spans="1:12" ht="12.75">
      <c r="A185" s="428" t="s">
        <v>557</v>
      </c>
      <c r="B185" s="428">
        <v>1410</v>
      </c>
      <c r="C185" s="428" t="s">
        <v>212</v>
      </c>
      <c r="D185" s="428" t="s">
        <v>355</v>
      </c>
      <c r="E185" s="428">
        <v>188809</v>
      </c>
      <c r="F185" s="428" t="s">
        <v>213</v>
      </c>
      <c r="G185" s="428" t="s">
        <v>214</v>
      </c>
      <c r="H185" s="428" t="s">
        <v>537</v>
      </c>
      <c r="I185" s="428" t="s">
        <v>554</v>
      </c>
      <c r="L185" s="428" t="s">
        <v>561</v>
      </c>
    </row>
    <row r="186" spans="1:12" ht="12.75">
      <c r="A186" s="428" t="s">
        <v>557</v>
      </c>
      <c r="B186" s="428">
        <v>3483</v>
      </c>
      <c r="C186" s="428" t="s">
        <v>93</v>
      </c>
      <c r="E186" s="428">
        <v>188810</v>
      </c>
      <c r="F186" s="428" t="s">
        <v>215</v>
      </c>
      <c r="G186" s="428" t="s">
        <v>216</v>
      </c>
      <c r="H186" s="428" t="s">
        <v>537</v>
      </c>
      <c r="I186" s="428" t="s">
        <v>554</v>
      </c>
      <c r="L186" s="428" t="s">
        <v>556</v>
      </c>
    </row>
    <row r="187" spans="1:12" ht="12.75">
      <c r="A187" s="428" t="s">
        <v>550</v>
      </c>
      <c r="B187" s="428">
        <v>2072</v>
      </c>
      <c r="C187" s="428" t="s">
        <v>742</v>
      </c>
      <c r="E187" s="428">
        <v>188816</v>
      </c>
      <c r="F187" s="428" t="s">
        <v>217</v>
      </c>
      <c r="G187" s="428" t="s">
        <v>218</v>
      </c>
      <c r="H187" s="428" t="s">
        <v>534</v>
      </c>
      <c r="I187" s="428" t="s">
        <v>554</v>
      </c>
      <c r="J187" s="428">
        <v>60</v>
      </c>
      <c r="K187" s="428" t="s">
        <v>554</v>
      </c>
      <c r="L187" s="428" t="s">
        <v>219</v>
      </c>
    </row>
    <row r="188" spans="1:12" ht="12.75">
      <c r="A188" s="428" t="s">
        <v>550</v>
      </c>
      <c r="B188" s="428">
        <v>3454</v>
      </c>
      <c r="C188" s="428" t="s">
        <v>763</v>
      </c>
      <c r="E188" s="428">
        <v>188812</v>
      </c>
      <c r="F188" s="428" t="s">
        <v>217</v>
      </c>
      <c r="G188" s="428" t="s">
        <v>220</v>
      </c>
      <c r="H188" s="428" t="s">
        <v>534</v>
      </c>
      <c r="I188" s="428" t="s">
        <v>554</v>
      </c>
      <c r="J188" s="428">
        <v>60</v>
      </c>
      <c r="K188" s="428" t="s">
        <v>554</v>
      </c>
      <c r="L188" s="428" t="s">
        <v>221</v>
      </c>
    </row>
    <row r="189" spans="1:12" ht="12.75">
      <c r="A189" s="428" t="s">
        <v>704</v>
      </c>
      <c r="B189" s="428">
        <v>2620</v>
      </c>
      <c r="C189" s="428" t="s">
        <v>705</v>
      </c>
      <c r="E189" s="428">
        <v>188818</v>
      </c>
      <c r="F189" s="428" t="s">
        <v>222</v>
      </c>
      <c r="G189" s="428" t="s">
        <v>223</v>
      </c>
      <c r="H189" s="428" t="s">
        <v>537</v>
      </c>
      <c r="I189" s="428" t="s">
        <v>554</v>
      </c>
      <c r="L189" s="428" t="s">
        <v>561</v>
      </c>
    </row>
    <row r="190" spans="1:12" ht="12.75">
      <c r="A190" s="428" t="s">
        <v>550</v>
      </c>
      <c r="B190" s="428">
        <v>2489</v>
      </c>
      <c r="C190" s="428" t="s">
        <v>224</v>
      </c>
      <c r="E190" s="428">
        <v>188819</v>
      </c>
      <c r="F190" s="428" t="s">
        <v>225</v>
      </c>
      <c r="G190" s="428" t="s">
        <v>226</v>
      </c>
      <c r="H190" s="428" t="s">
        <v>534</v>
      </c>
      <c r="I190" s="428" t="s">
        <v>554</v>
      </c>
      <c r="J190" s="428">
        <v>60</v>
      </c>
      <c r="K190" s="428" t="s">
        <v>554</v>
      </c>
      <c r="L190" s="428" t="s">
        <v>227</v>
      </c>
    </row>
    <row r="191" spans="1:12" ht="12.75">
      <c r="A191" s="428" t="s">
        <v>557</v>
      </c>
      <c r="B191" s="428">
        <v>1516</v>
      </c>
      <c r="C191" s="428" t="s">
        <v>791</v>
      </c>
      <c r="D191" s="428" t="s">
        <v>359</v>
      </c>
      <c r="E191" s="428">
        <v>188941</v>
      </c>
      <c r="F191" s="428" t="s">
        <v>228</v>
      </c>
      <c r="G191" s="428" t="s">
        <v>229</v>
      </c>
      <c r="H191" s="428" t="s">
        <v>534</v>
      </c>
      <c r="I191" s="428" t="s">
        <v>554</v>
      </c>
      <c r="L191" s="428" t="s">
        <v>783</v>
      </c>
    </row>
    <row r="192" spans="1:12" ht="12.75">
      <c r="A192" s="428" t="s">
        <v>557</v>
      </c>
      <c r="B192" s="428">
        <v>2648</v>
      </c>
      <c r="C192" s="428" t="s">
        <v>230</v>
      </c>
      <c r="E192" s="428">
        <v>188942</v>
      </c>
      <c r="F192" s="428" t="s">
        <v>231</v>
      </c>
      <c r="G192" s="428" t="s">
        <v>232</v>
      </c>
      <c r="H192" s="428" t="s">
        <v>534</v>
      </c>
      <c r="I192" s="428" t="s">
        <v>554</v>
      </c>
      <c r="L192" s="428" t="s">
        <v>233</v>
      </c>
    </row>
    <row r="193" spans="1:12" ht="12.75">
      <c r="A193" s="428" t="s">
        <v>557</v>
      </c>
      <c r="B193" s="428">
        <v>1401</v>
      </c>
      <c r="C193" s="428" t="s">
        <v>234</v>
      </c>
      <c r="E193" s="428">
        <v>188943</v>
      </c>
      <c r="F193" s="428" t="s">
        <v>235</v>
      </c>
      <c r="G193" s="428" t="s">
        <v>236</v>
      </c>
      <c r="H193" s="428" t="s">
        <v>537</v>
      </c>
      <c r="I193" s="428" t="s">
        <v>554</v>
      </c>
      <c r="L193" s="428" t="s">
        <v>556</v>
      </c>
    </row>
    <row r="194" spans="1:12" ht="12.75">
      <c r="A194" s="428" t="s">
        <v>550</v>
      </c>
      <c r="B194" s="428">
        <v>2667</v>
      </c>
      <c r="C194" s="428" t="s">
        <v>237</v>
      </c>
      <c r="E194" s="428">
        <v>188944</v>
      </c>
      <c r="F194" s="428" t="s">
        <v>238</v>
      </c>
      <c r="G194" s="428" t="s">
        <v>239</v>
      </c>
      <c r="H194" s="428" t="s">
        <v>537</v>
      </c>
      <c r="I194" s="428" t="s">
        <v>554</v>
      </c>
      <c r="K194" s="428" t="s">
        <v>555</v>
      </c>
      <c r="L194" s="428" t="s">
        <v>585</v>
      </c>
    </row>
    <row r="195" spans="1:12" ht="12.75">
      <c r="A195" s="428" t="s">
        <v>557</v>
      </c>
      <c r="B195" s="428">
        <v>1452</v>
      </c>
      <c r="C195" s="428" t="s">
        <v>586</v>
      </c>
      <c r="E195" s="428">
        <v>188945</v>
      </c>
      <c r="F195" s="428" t="s">
        <v>240</v>
      </c>
      <c r="G195" s="428" t="s">
        <v>241</v>
      </c>
      <c r="H195" s="428" t="s">
        <v>534</v>
      </c>
      <c r="I195" s="428" t="s">
        <v>554</v>
      </c>
      <c r="L195" s="428" t="s">
        <v>242</v>
      </c>
    </row>
    <row r="196" spans="1:12" ht="12.75">
      <c r="A196" s="428" t="s">
        <v>550</v>
      </c>
      <c r="B196" s="428">
        <v>4585</v>
      </c>
      <c r="C196" s="428" t="s">
        <v>639</v>
      </c>
      <c r="E196" s="428">
        <v>188946</v>
      </c>
      <c r="F196" s="428" t="s">
        <v>243</v>
      </c>
      <c r="G196" s="428" t="s">
        <v>244</v>
      </c>
      <c r="H196" s="428" t="s">
        <v>537</v>
      </c>
      <c r="I196" s="428" t="s">
        <v>554</v>
      </c>
      <c r="K196" s="428" t="s">
        <v>555</v>
      </c>
      <c r="L196" s="428" t="s">
        <v>585</v>
      </c>
    </row>
    <row r="197" spans="1:12" ht="12.75">
      <c r="A197" s="428" t="s">
        <v>550</v>
      </c>
      <c r="B197" s="428">
        <v>4284</v>
      </c>
      <c r="C197" s="428" t="s">
        <v>142</v>
      </c>
      <c r="E197" s="428">
        <v>188947</v>
      </c>
      <c r="F197" s="428" t="s">
        <v>245</v>
      </c>
      <c r="G197" s="428" t="s">
        <v>246</v>
      </c>
      <c r="H197" s="428" t="s">
        <v>537</v>
      </c>
      <c r="I197" s="428" t="s">
        <v>554</v>
      </c>
      <c r="K197" s="428" t="s">
        <v>555</v>
      </c>
      <c r="L197" s="428" t="s">
        <v>561</v>
      </c>
    </row>
    <row r="198" spans="1:12" ht="12.75">
      <c r="A198" s="428" t="s">
        <v>557</v>
      </c>
      <c r="B198" s="428">
        <v>1401</v>
      </c>
      <c r="C198" s="428" t="s">
        <v>234</v>
      </c>
      <c r="E198" s="428">
        <v>188948</v>
      </c>
      <c r="F198" s="428" t="s">
        <v>247</v>
      </c>
      <c r="G198" s="428" t="s">
        <v>248</v>
      </c>
      <c r="H198" s="428" t="s">
        <v>537</v>
      </c>
      <c r="I198" s="428" t="s">
        <v>554</v>
      </c>
      <c r="L198" s="428" t="s">
        <v>561</v>
      </c>
    </row>
    <row r="199" spans="1:12" ht="12.75">
      <c r="A199" s="428" t="s">
        <v>557</v>
      </c>
      <c r="B199" s="428">
        <v>1532</v>
      </c>
      <c r="C199" s="428" t="s">
        <v>179</v>
      </c>
      <c r="D199" s="428" t="s">
        <v>355</v>
      </c>
      <c r="E199" s="428">
        <v>188949</v>
      </c>
      <c r="F199" s="428" t="s">
        <v>249</v>
      </c>
      <c r="G199" s="428" t="s">
        <v>250</v>
      </c>
      <c r="H199" s="428" t="s">
        <v>537</v>
      </c>
      <c r="I199" s="428" t="s">
        <v>554</v>
      </c>
      <c r="L199" s="428" t="s">
        <v>561</v>
      </c>
    </row>
    <row r="200" spans="1:12" ht="12.75">
      <c r="A200" s="428" t="s">
        <v>562</v>
      </c>
      <c r="B200" s="428">
        <v>2124</v>
      </c>
      <c r="C200" s="428" t="s">
        <v>251</v>
      </c>
      <c r="E200" s="428">
        <v>188950</v>
      </c>
      <c r="F200" s="428" t="s">
        <v>252</v>
      </c>
      <c r="G200" s="428" t="s">
        <v>253</v>
      </c>
      <c r="H200" s="428" t="s">
        <v>537</v>
      </c>
      <c r="I200" s="428" t="s">
        <v>554</v>
      </c>
      <c r="L200" s="428" t="s">
        <v>561</v>
      </c>
    </row>
    <row r="201" spans="1:12" ht="12.75">
      <c r="A201" s="428" t="s">
        <v>550</v>
      </c>
      <c r="B201" s="428">
        <v>2286</v>
      </c>
      <c r="C201" s="428" t="s">
        <v>254</v>
      </c>
      <c r="E201" s="428">
        <v>188951</v>
      </c>
      <c r="F201" s="428" t="s">
        <v>255</v>
      </c>
      <c r="G201" s="428" t="s">
        <v>256</v>
      </c>
      <c r="H201" s="428" t="s">
        <v>537</v>
      </c>
      <c r="I201" s="428" t="s">
        <v>554</v>
      </c>
      <c r="K201" s="428" t="s">
        <v>555</v>
      </c>
      <c r="L201" s="428" t="s">
        <v>585</v>
      </c>
    </row>
    <row r="202" spans="1:12" ht="12.75">
      <c r="A202" s="428" t="s">
        <v>562</v>
      </c>
      <c r="B202" s="428">
        <v>2125</v>
      </c>
      <c r="C202" s="428" t="s">
        <v>257</v>
      </c>
      <c r="E202" s="428">
        <v>188952</v>
      </c>
      <c r="F202" s="428" t="s">
        <v>258</v>
      </c>
      <c r="G202" s="428" t="s">
        <v>259</v>
      </c>
      <c r="H202" s="428" t="s">
        <v>537</v>
      </c>
      <c r="I202" s="428" t="s">
        <v>554</v>
      </c>
      <c r="L202" s="428" t="s">
        <v>561</v>
      </c>
    </row>
    <row r="203" spans="1:12" ht="12.75">
      <c r="A203" s="428" t="s">
        <v>557</v>
      </c>
      <c r="B203" s="428">
        <v>1443</v>
      </c>
      <c r="C203" s="428" t="s">
        <v>260</v>
      </c>
      <c r="D203" s="428" t="s">
        <v>352</v>
      </c>
      <c r="E203" s="428">
        <v>188953</v>
      </c>
      <c r="F203" s="428" t="s">
        <v>261</v>
      </c>
      <c r="G203" s="428" t="s">
        <v>262</v>
      </c>
      <c r="H203" s="428" t="s">
        <v>537</v>
      </c>
      <c r="I203" s="428" t="s">
        <v>554</v>
      </c>
      <c r="L203" s="428" t="s">
        <v>602</v>
      </c>
    </row>
    <row r="204" spans="1:12" ht="12.75">
      <c r="A204" s="428" t="s">
        <v>550</v>
      </c>
      <c r="B204" s="428">
        <v>4585</v>
      </c>
      <c r="C204" s="428" t="s">
        <v>639</v>
      </c>
      <c r="E204" s="428">
        <v>188954</v>
      </c>
      <c r="F204" s="428" t="s">
        <v>263</v>
      </c>
      <c r="G204" s="428" t="s">
        <v>264</v>
      </c>
      <c r="H204" s="428" t="s">
        <v>537</v>
      </c>
      <c r="I204" s="428" t="s">
        <v>554</v>
      </c>
      <c r="K204" s="428" t="s">
        <v>555</v>
      </c>
      <c r="L204" s="428" t="s">
        <v>585</v>
      </c>
    </row>
    <row r="205" spans="1:12" ht="12.75">
      <c r="A205" s="428" t="s">
        <v>557</v>
      </c>
      <c r="B205" s="428">
        <v>1401</v>
      </c>
      <c r="C205" s="428" t="s">
        <v>234</v>
      </c>
      <c r="E205" s="428">
        <v>188955</v>
      </c>
      <c r="F205" s="428" t="s">
        <v>265</v>
      </c>
      <c r="G205" s="428" t="s">
        <v>266</v>
      </c>
      <c r="H205" s="428" t="s">
        <v>537</v>
      </c>
      <c r="I205" s="428" t="s">
        <v>554</v>
      </c>
      <c r="L205" s="428" t="s">
        <v>561</v>
      </c>
    </row>
    <row r="206" spans="1:12" ht="12.75">
      <c r="A206" s="428" t="s">
        <v>550</v>
      </c>
      <c r="B206" s="428">
        <v>2468</v>
      </c>
      <c r="C206" s="428" t="s">
        <v>145</v>
      </c>
      <c r="E206" s="428">
        <v>188956</v>
      </c>
      <c r="F206" s="428" t="s">
        <v>267</v>
      </c>
      <c r="G206" s="428" t="s">
        <v>268</v>
      </c>
      <c r="H206" s="428" t="s">
        <v>537</v>
      </c>
      <c r="I206" s="428" t="s">
        <v>554</v>
      </c>
      <c r="K206" s="428" t="s">
        <v>555</v>
      </c>
      <c r="L206" s="428" t="s">
        <v>602</v>
      </c>
    </row>
    <row r="207" spans="1:12" ht="12.75">
      <c r="A207" s="428" t="s">
        <v>550</v>
      </c>
      <c r="B207" s="428">
        <v>2374</v>
      </c>
      <c r="C207" s="428" t="s">
        <v>269</v>
      </c>
      <c r="E207" s="428">
        <v>188957</v>
      </c>
      <c r="F207" s="428" t="s">
        <v>270</v>
      </c>
      <c r="G207" s="428" t="s">
        <v>271</v>
      </c>
      <c r="H207" s="428" t="s">
        <v>537</v>
      </c>
      <c r="I207" s="428" t="s">
        <v>554</v>
      </c>
      <c r="K207" s="428" t="s">
        <v>555</v>
      </c>
      <c r="L207" s="428" t="s">
        <v>556</v>
      </c>
    </row>
    <row r="208" spans="1:12" ht="12.75">
      <c r="A208" s="428" t="s">
        <v>550</v>
      </c>
      <c r="B208" s="428">
        <v>4284</v>
      </c>
      <c r="C208" s="428" t="s">
        <v>142</v>
      </c>
      <c r="E208" s="428">
        <v>188958</v>
      </c>
      <c r="F208" s="428" t="s">
        <v>272</v>
      </c>
      <c r="G208" s="428" t="s">
        <v>273</v>
      </c>
      <c r="H208" s="428" t="s">
        <v>537</v>
      </c>
      <c r="I208" s="428" t="s">
        <v>554</v>
      </c>
      <c r="K208" s="428" t="s">
        <v>555</v>
      </c>
      <c r="L208" s="428" t="s">
        <v>561</v>
      </c>
    </row>
    <row r="209" spans="1:12" ht="12.75">
      <c r="A209" s="428" t="s">
        <v>562</v>
      </c>
      <c r="B209" s="428">
        <v>2769</v>
      </c>
      <c r="C209" s="428" t="s">
        <v>274</v>
      </c>
      <c r="E209" s="428">
        <v>188959</v>
      </c>
      <c r="F209" s="428" t="s">
        <v>275</v>
      </c>
      <c r="G209" s="428" t="s">
        <v>276</v>
      </c>
      <c r="H209" s="428" t="s">
        <v>537</v>
      </c>
      <c r="I209" s="428" t="s">
        <v>554</v>
      </c>
      <c r="L209" s="428" t="s">
        <v>556</v>
      </c>
    </row>
    <row r="210" spans="1:12" ht="12.75">
      <c r="A210" s="428" t="s">
        <v>550</v>
      </c>
      <c r="B210" s="428">
        <v>2280</v>
      </c>
      <c r="C210" s="428" t="s">
        <v>622</v>
      </c>
      <c r="E210" s="428">
        <v>188965</v>
      </c>
      <c r="F210" s="428" t="s">
        <v>277</v>
      </c>
      <c r="G210" s="428" t="s">
        <v>278</v>
      </c>
      <c r="H210" s="428" t="s">
        <v>534</v>
      </c>
      <c r="I210" s="428" t="s">
        <v>554</v>
      </c>
      <c r="K210" s="428" t="s">
        <v>554</v>
      </c>
      <c r="L210" s="428" t="s">
        <v>279</v>
      </c>
    </row>
    <row r="211" spans="1:12" ht="12.75">
      <c r="A211" s="428" t="s">
        <v>557</v>
      </c>
      <c r="B211" s="428">
        <v>1443</v>
      </c>
      <c r="C211" s="428" t="s">
        <v>260</v>
      </c>
      <c r="D211" s="428" t="s">
        <v>352</v>
      </c>
      <c r="E211" s="428">
        <v>188979</v>
      </c>
      <c r="F211" s="428" t="s">
        <v>280</v>
      </c>
      <c r="G211" s="428" t="s">
        <v>281</v>
      </c>
      <c r="H211" s="428" t="s">
        <v>534</v>
      </c>
      <c r="I211" s="428" t="s">
        <v>554</v>
      </c>
      <c r="L211" s="428" t="s">
        <v>282</v>
      </c>
    </row>
    <row r="212" spans="1:12" ht="12.75">
      <c r="A212" s="428" t="s">
        <v>557</v>
      </c>
      <c r="B212" s="428">
        <v>1445</v>
      </c>
      <c r="C212" s="428" t="s">
        <v>52</v>
      </c>
      <c r="D212" s="428" t="s">
        <v>352</v>
      </c>
      <c r="E212" s="428">
        <v>188978</v>
      </c>
      <c r="F212" s="428" t="s">
        <v>280</v>
      </c>
      <c r="G212" s="428" t="s">
        <v>283</v>
      </c>
      <c r="H212" s="428" t="s">
        <v>534</v>
      </c>
      <c r="I212" s="428" t="s">
        <v>554</v>
      </c>
      <c r="L212" s="428" t="s">
        <v>284</v>
      </c>
    </row>
    <row r="213" spans="1:12" ht="12.75">
      <c r="A213" s="428" t="s">
        <v>557</v>
      </c>
      <c r="B213" s="428">
        <v>1530</v>
      </c>
      <c r="C213" s="428" t="s">
        <v>636</v>
      </c>
      <c r="D213" s="428" t="s">
        <v>352</v>
      </c>
      <c r="E213" s="428">
        <v>188981</v>
      </c>
      <c r="F213" s="428" t="s">
        <v>285</v>
      </c>
      <c r="G213" s="428" t="s">
        <v>286</v>
      </c>
      <c r="H213" s="428" t="s">
        <v>534</v>
      </c>
      <c r="I213" s="428" t="s">
        <v>554</v>
      </c>
      <c r="L213" s="428" t="s">
        <v>287</v>
      </c>
    </row>
    <row r="214" spans="1:12" ht="12.75">
      <c r="A214" s="428" t="s">
        <v>550</v>
      </c>
      <c r="B214" s="428">
        <v>2458</v>
      </c>
      <c r="C214" s="428" t="s">
        <v>288</v>
      </c>
      <c r="E214" s="428">
        <v>188989</v>
      </c>
      <c r="F214" s="428" t="s">
        <v>289</v>
      </c>
      <c r="G214" s="428" t="s">
        <v>290</v>
      </c>
      <c r="H214" s="428" t="s">
        <v>534</v>
      </c>
      <c r="I214" s="428" t="s">
        <v>554</v>
      </c>
      <c r="J214" s="428">
        <v>60</v>
      </c>
      <c r="K214" s="428" t="s">
        <v>555</v>
      </c>
      <c r="L214" s="428" t="s">
        <v>291</v>
      </c>
    </row>
    <row r="215" spans="1:12" ht="12.75">
      <c r="A215" s="428" t="s">
        <v>562</v>
      </c>
      <c r="B215" s="428">
        <v>3145</v>
      </c>
      <c r="C215" s="428" t="s">
        <v>292</v>
      </c>
      <c r="E215" s="428">
        <v>188991</v>
      </c>
      <c r="F215" s="428" t="s">
        <v>293</v>
      </c>
      <c r="G215" s="428" t="s">
        <v>290</v>
      </c>
      <c r="H215" s="428" t="s">
        <v>534</v>
      </c>
      <c r="I215" s="428" t="s">
        <v>554</v>
      </c>
      <c r="L215" s="428" t="s">
        <v>294</v>
      </c>
    </row>
    <row r="216" spans="1:12" ht="12.75">
      <c r="A216" s="428" t="s">
        <v>557</v>
      </c>
      <c r="B216" s="428">
        <v>2955</v>
      </c>
      <c r="C216" s="428" t="s">
        <v>295</v>
      </c>
      <c r="E216" s="428">
        <v>188992</v>
      </c>
      <c r="F216" s="428" t="s">
        <v>293</v>
      </c>
      <c r="G216" s="428" t="s">
        <v>296</v>
      </c>
      <c r="H216" s="428" t="s">
        <v>534</v>
      </c>
      <c r="I216" s="428" t="s">
        <v>554</v>
      </c>
      <c r="L216" s="428" t="s">
        <v>783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C90"/>
  <sheetViews>
    <sheetView zoomScale="75" zoomScaleNormal="75" workbookViewId="0" topLeftCell="C1">
      <selection activeCell="G26" sqref="G2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'tot-0712'!B2</f>
        <v>ANEXO I al Memorándum D.T.E.E. N°  384 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451</v>
      </c>
      <c r="B4" s="18"/>
    </row>
    <row r="5" spans="1:2" s="9" customFormat="1" ht="11.25">
      <c r="A5" s="18" t="s">
        <v>452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453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454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+'tot-0712'!B14</f>
        <v>Desde el 01 al 31 de diciembre de 2007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455</v>
      </c>
      <c r="E14" s="36">
        <v>73.142</v>
      </c>
      <c r="F14" s="37"/>
      <c r="G14" s="38"/>
      <c r="H14" s="34"/>
      <c r="I14" s="34"/>
      <c r="J14" s="39" t="s">
        <v>456</v>
      </c>
      <c r="K14" s="40">
        <f>150*'tot-0712'!B13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457</v>
      </c>
      <c r="E15" s="36">
        <v>69.892</v>
      </c>
      <c r="F15" s="42"/>
      <c r="G15" s="43"/>
      <c r="H15" s="7"/>
      <c r="I15" s="44"/>
      <c r="J15" s="39" t="s">
        <v>458</v>
      </c>
      <c r="K15" s="40">
        <f>50*'tot-0712'!B13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459</v>
      </c>
      <c r="E16" s="36">
        <v>69.892</v>
      </c>
      <c r="F16" s="42"/>
      <c r="G16" s="43"/>
      <c r="H16" s="7"/>
      <c r="I16" s="7"/>
      <c r="J16" s="39" t="s">
        <v>460</v>
      </c>
      <c r="K16" s="40">
        <f>10*'tot-0712'!B13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461</v>
      </c>
      <c r="D18" s="49" t="s">
        <v>350</v>
      </c>
      <c r="E18" s="50" t="s">
        <v>462</v>
      </c>
      <c r="F18" s="50" t="s">
        <v>463</v>
      </c>
      <c r="G18" s="50" t="s">
        <v>351</v>
      </c>
      <c r="H18" s="51" t="s">
        <v>464</v>
      </c>
      <c r="I18" s="49" t="s">
        <v>465</v>
      </c>
      <c r="J18" s="49" t="s">
        <v>466</v>
      </c>
      <c r="K18" s="50" t="s">
        <v>467</v>
      </c>
      <c r="L18" s="50" t="s">
        <v>468</v>
      </c>
      <c r="M18" s="50" t="s">
        <v>503</v>
      </c>
      <c r="N18" s="50" t="s">
        <v>469</v>
      </c>
      <c r="O18" s="52" t="s">
        <v>470</v>
      </c>
      <c r="P18" s="53" t="s">
        <v>471</v>
      </c>
      <c r="Q18" s="54" t="s">
        <v>472</v>
      </c>
      <c r="R18" s="55" t="s">
        <v>473</v>
      </c>
      <c r="S18" s="56"/>
      <c r="T18" s="57"/>
      <c r="U18" s="58" t="s">
        <v>474</v>
      </c>
      <c r="V18" s="59"/>
      <c r="W18" s="60"/>
      <c r="X18" s="61" t="s">
        <v>475</v>
      </c>
      <c r="Y18" s="62" t="s">
        <v>476</v>
      </c>
      <c r="Z18" s="63" t="s">
        <v>477</v>
      </c>
      <c r="AA18" s="63" t="s">
        <v>478</v>
      </c>
      <c r="AB18" s="64"/>
    </row>
    <row r="19" spans="2:28" s="1" customFormat="1" ht="16.5" customHeight="1" hidden="1" thickTop="1">
      <c r="B19" s="13"/>
      <c r="C19" s="65"/>
      <c r="D19" s="66"/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/>
      <c r="AB19" s="14"/>
    </row>
    <row r="20" spans="2:28" s="1" customFormat="1" ht="16.5" customHeight="1" thickTop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1</v>
      </c>
      <c r="D21" s="79" t="s">
        <v>377</v>
      </c>
      <c r="E21" s="79">
        <v>132</v>
      </c>
      <c r="F21" s="92">
        <v>133.2</v>
      </c>
      <c r="G21" s="93" t="s">
        <v>359</v>
      </c>
      <c r="H21" s="94">
        <f aca="true" t="shared" si="0" ref="H21:H40">IF(E21=220,$E$14,IF(E21=132,$E$15,$E$16))*IF(F21&gt;25,F21,25)/100</f>
        <v>93.09614399999998</v>
      </c>
      <c r="I21" s="421" t="s">
        <v>559</v>
      </c>
      <c r="J21" s="421" t="s">
        <v>560</v>
      </c>
      <c r="K21" s="96">
        <f aca="true" t="shared" si="1" ref="K21:K40">IF(D21="","",(J21-I21)*24)</f>
        <v>13.016666666662786</v>
      </c>
      <c r="L21" s="97">
        <f aca="true" t="shared" si="2" ref="L21:L40">IF(D21="","",ROUND((J21-I21)*24*60,0))</f>
        <v>781</v>
      </c>
      <c r="M21" s="98" t="s">
        <v>537</v>
      </c>
      <c r="N21" s="99"/>
      <c r="O21" s="100">
        <f aca="true" t="shared" si="3" ref="O21:O40">IF(G21="A",$K$14,IF(G21="B",$K$15,$K$16))</f>
        <v>150</v>
      </c>
      <c r="P21" s="101">
        <f aca="true" t="shared" si="4" ref="P21:P40">IF(M21="P",ROUND(L21/60,2)*H21*O21*0.01,"--")</f>
        <v>1818.1676923199996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535</v>
      </c>
      <c r="AA21" s="110">
        <f aca="true" t="shared" si="14" ref="AA21:AA40">IF(D21="","",SUM(P21:Y21)*IF(Z21="SI",1,2))</f>
        <v>1818.1676923199996</v>
      </c>
      <c r="AB21" s="111"/>
      <c r="AC21" s="1">
        <v>187895</v>
      </c>
    </row>
    <row r="22" spans="2:29" s="1" customFormat="1" ht="16.5" customHeight="1">
      <c r="B22" s="13"/>
      <c r="C22" s="81">
        <v>2</v>
      </c>
      <c r="D22" s="79" t="s">
        <v>377</v>
      </c>
      <c r="E22" s="79">
        <v>132</v>
      </c>
      <c r="F22" s="92">
        <v>133.2</v>
      </c>
      <c r="G22" s="93" t="s">
        <v>359</v>
      </c>
      <c r="H22" s="94">
        <f t="shared" si="0"/>
        <v>93.09614399999998</v>
      </c>
      <c r="I22" s="421" t="s">
        <v>567</v>
      </c>
      <c r="J22" s="421" t="s">
        <v>568</v>
      </c>
      <c r="K22" s="96">
        <f t="shared" si="1"/>
        <v>10.116666666639503</v>
      </c>
      <c r="L22" s="97">
        <f t="shared" si="2"/>
        <v>607</v>
      </c>
      <c r="M22" s="98" t="s">
        <v>537</v>
      </c>
      <c r="N22" s="99"/>
      <c r="O22" s="100">
        <f t="shared" si="3"/>
        <v>150</v>
      </c>
      <c r="P22" s="101">
        <f t="shared" si="4"/>
        <v>1413.1994659199997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535</v>
      </c>
      <c r="AA22" s="110">
        <f t="shared" si="14"/>
        <v>1413.1994659199997</v>
      </c>
      <c r="AB22" s="111"/>
      <c r="AC22" s="1">
        <v>187897</v>
      </c>
    </row>
    <row r="23" spans="2:29" s="1" customFormat="1" ht="16.5" customHeight="1">
      <c r="B23" s="13"/>
      <c r="C23" s="81">
        <v>3</v>
      </c>
      <c r="D23" s="79" t="s">
        <v>358</v>
      </c>
      <c r="E23" s="79">
        <v>220</v>
      </c>
      <c r="F23" s="92">
        <v>177</v>
      </c>
      <c r="G23" s="93" t="s">
        <v>359</v>
      </c>
      <c r="H23" s="94">
        <f t="shared" si="0"/>
        <v>129.46134</v>
      </c>
      <c r="I23" s="421" t="s">
        <v>570</v>
      </c>
      <c r="J23" s="421" t="s">
        <v>571</v>
      </c>
      <c r="K23" s="96">
        <f t="shared" si="1"/>
        <v>10.566666666709352</v>
      </c>
      <c r="L23" s="97">
        <f t="shared" si="2"/>
        <v>634</v>
      </c>
      <c r="M23" s="98" t="s">
        <v>537</v>
      </c>
      <c r="N23" s="99"/>
      <c r="O23" s="100">
        <f t="shared" si="3"/>
        <v>150</v>
      </c>
      <c r="P23" s="101">
        <f t="shared" si="4"/>
        <v>2052.6095457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535</v>
      </c>
      <c r="AA23" s="110">
        <f t="shared" si="14"/>
        <v>2052.6095457</v>
      </c>
      <c r="AB23" s="111"/>
      <c r="AC23" s="1">
        <v>187898</v>
      </c>
    </row>
    <row r="24" spans="2:29" s="1" customFormat="1" ht="16.5" customHeight="1">
      <c r="B24" s="13"/>
      <c r="C24" s="81">
        <v>4</v>
      </c>
      <c r="D24" s="79" t="s">
        <v>386</v>
      </c>
      <c r="E24" s="79">
        <v>132</v>
      </c>
      <c r="F24" s="92">
        <v>37.7</v>
      </c>
      <c r="G24" s="93" t="s">
        <v>352</v>
      </c>
      <c r="H24" s="94">
        <f t="shared" si="0"/>
        <v>26.349284</v>
      </c>
      <c r="I24" s="421" t="s">
        <v>576</v>
      </c>
      <c r="J24" s="421" t="s">
        <v>577</v>
      </c>
      <c r="K24" s="96">
        <f t="shared" si="1"/>
        <v>10.21666666661622</v>
      </c>
      <c r="L24" s="97">
        <f t="shared" si="2"/>
        <v>613</v>
      </c>
      <c r="M24" s="98" t="s">
        <v>537</v>
      </c>
      <c r="N24" s="99"/>
      <c r="O24" s="100">
        <f t="shared" si="3"/>
        <v>10</v>
      </c>
      <c r="P24" s="101">
        <f t="shared" si="4"/>
        <v>26.928968248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535</v>
      </c>
      <c r="AA24" s="110">
        <v>0</v>
      </c>
      <c r="AB24" s="111"/>
      <c r="AC24" s="1">
        <v>187900</v>
      </c>
    </row>
    <row r="25" spans="2:29" s="1" customFormat="1" ht="16.5" customHeight="1">
      <c r="B25" s="13"/>
      <c r="C25" s="81">
        <v>5</v>
      </c>
      <c r="D25" s="79" t="s">
        <v>383</v>
      </c>
      <c r="E25" s="79">
        <v>132</v>
      </c>
      <c r="F25" s="92">
        <v>14.7</v>
      </c>
      <c r="G25" s="93" t="s">
        <v>352</v>
      </c>
      <c r="H25" s="94">
        <f t="shared" si="0"/>
        <v>17.473</v>
      </c>
      <c r="I25" s="421" t="s">
        <v>583</v>
      </c>
      <c r="J25" s="421" t="s">
        <v>584</v>
      </c>
      <c r="K25" s="96">
        <f t="shared" si="1"/>
        <v>11.233333333279006</v>
      </c>
      <c r="L25" s="97">
        <f t="shared" si="2"/>
        <v>674</v>
      </c>
      <c r="M25" s="98" t="s">
        <v>537</v>
      </c>
      <c r="N25" s="99"/>
      <c r="O25" s="100">
        <f t="shared" si="3"/>
        <v>10</v>
      </c>
      <c r="P25" s="101">
        <f t="shared" si="4"/>
        <v>19.622179000000003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535</v>
      </c>
      <c r="AA25" s="110">
        <f t="shared" si="14"/>
        <v>19.622179000000003</v>
      </c>
      <c r="AB25" s="111"/>
      <c r="AC25" s="1">
        <v>188143</v>
      </c>
    </row>
    <row r="26" spans="2:29" s="1" customFormat="1" ht="16.5" customHeight="1">
      <c r="B26" s="13"/>
      <c r="C26" s="81">
        <v>6</v>
      </c>
      <c r="D26" s="79" t="s">
        <v>370</v>
      </c>
      <c r="E26" s="79">
        <v>132</v>
      </c>
      <c r="F26" s="92">
        <v>41.7</v>
      </c>
      <c r="G26" s="93" t="s">
        <v>352</v>
      </c>
      <c r="H26" s="94">
        <f t="shared" si="0"/>
        <v>29.144964</v>
      </c>
      <c r="I26" s="421" t="s">
        <v>587</v>
      </c>
      <c r="J26" s="421" t="s">
        <v>588</v>
      </c>
      <c r="K26" s="96">
        <f t="shared" si="1"/>
        <v>9.466666666790843</v>
      </c>
      <c r="L26" s="97">
        <f t="shared" si="2"/>
        <v>568</v>
      </c>
      <c r="M26" s="95" t="s">
        <v>537</v>
      </c>
      <c r="N26" s="99"/>
      <c r="O26" s="100">
        <f t="shared" si="3"/>
        <v>10</v>
      </c>
      <c r="P26" s="101">
        <f t="shared" si="4"/>
        <v>27.600280908000006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535</v>
      </c>
      <c r="AA26" s="110">
        <f t="shared" si="14"/>
        <v>27.600280908000006</v>
      </c>
      <c r="AB26" s="111"/>
      <c r="AC26" s="1">
        <v>188144</v>
      </c>
    </row>
    <row r="27" spans="2:29" s="1" customFormat="1" ht="16.5" customHeight="1">
      <c r="B27" s="13"/>
      <c r="C27" s="81">
        <v>7</v>
      </c>
      <c r="D27" s="79" t="s">
        <v>360</v>
      </c>
      <c r="E27" s="79">
        <v>132</v>
      </c>
      <c r="F27" s="92">
        <v>83.8</v>
      </c>
      <c r="G27" s="93" t="s">
        <v>355</v>
      </c>
      <c r="H27" s="94">
        <f t="shared" si="0"/>
        <v>58.56949599999999</v>
      </c>
      <c r="I27" s="421" t="s">
        <v>590</v>
      </c>
      <c r="J27" s="421" t="s">
        <v>591</v>
      </c>
      <c r="K27" s="96">
        <f t="shared" si="1"/>
        <v>3.8833333332440816</v>
      </c>
      <c r="L27" s="97">
        <f t="shared" si="2"/>
        <v>233</v>
      </c>
      <c r="M27" s="95" t="s">
        <v>537</v>
      </c>
      <c r="N27" s="99"/>
      <c r="O27" s="100">
        <f t="shared" si="3"/>
        <v>50</v>
      </c>
      <c r="P27" s="101">
        <f t="shared" si="4"/>
        <v>113.62482223999997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535</v>
      </c>
      <c r="AA27" s="110">
        <f t="shared" si="14"/>
        <v>113.62482223999997</v>
      </c>
      <c r="AB27" s="111"/>
      <c r="AC27" s="1">
        <v>188145</v>
      </c>
    </row>
    <row r="28" spans="2:29" s="1" customFormat="1" ht="16.5" customHeight="1">
      <c r="B28" s="13"/>
      <c r="C28" s="81">
        <v>8</v>
      </c>
      <c r="D28" s="79" t="s">
        <v>370</v>
      </c>
      <c r="E28" s="79">
        <v>132</v>
      </c>
      <c r="F28" s="92">
        <v>41.7</v>
      </c>
      <c r="G28" s="93" t="s">
        <v>352</v>
      </c>
      <c r="H28" s="94">
        <f t="shared" si="0"/>
        <v>29.144964</v>
      </c>
      <c r="I28" s="421" t="s">
        <v>606</v>
      </c>
      <c r="J28" s="421" t="s">
        <v>607</v>
      </c>
      <c r="K28" s="96">
        <f t="shared" si="1"/>
        <v>7.933333333348855</v>
      </c>
      <c r="L28" s="97">
        <f t="shared" si="2"/>
        <v>476</v>
      </c>
      <c r="M28" s="95" t="s">
        <v>537</v>
      </c>
      <c r="N28" s="99"/>
      <c r="O28" s="100">
        <f t="shared" si="3"/>
        <v>10</v>
      </c>
      <c r="P28" s="101">
        <f t="shared" si="4"/>
        <v>23.111956452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535</v>
      </c>
      <c r="AA28" s="110">
        <f t="shared" si="14"/>
        <v>23.111956452</v>
      </c>
      <c r="AB28" s="111"/>
      <c r="AC28" s="1">
        <v>188150</v>
      </c>
    </row>
    <row r="29" spans="2:29" s="1" customFormat="1" ht="16.5" customHeight="1">
      <c r="B29" s="13"/>
      <c r="C29" s="81">
        <v>9</v>
      </c>
      <c r="D29" s="79" t="s">
        <v>509</v>
      </c>
      <c r="E29" s="79">
        <v>132</v>
      </c>
      <c r="F29" s="92">
        <v>29.8</v>
      </c>
      <c r="G29" s="93" t="s">
        <v>352</v>
      </c>
      <c r="H29" s="94">
        <f t="shared" si="0"/>
        <v>20.827816</v>
      </c>
      <c r="I29" s="421" t="s">
        <v>609</v>
      </c>
      <c r="J29" s="421" t="s">
        <v>610</v>
      </c>
      <c r="K29" s="96">
        <f t="shared" si="1"/>
        <v>5.100000000034925</v>
      </c>
      <c r="L29" s="97">
        <f t="shared" si="2"/>
        <v>306</v>
      </c>
      <c r="M29" s="95" t="s">
        <v>537</v>
      </c>
      <c r="N29" s="99"/>
      <c r="O29" s="100">
        <f t="shared" si="3"/>
        <v>10</v>
      </c>
      <c r="P29" s="101">
        <f t="shared" si="4"/>
        <v>10.622186159999998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535</v>
      </c>
      <c r="AA29" s="110">
        <f t="shared" si="14"/>
        <v>10.622186159999998</v>
      </c>
      <c r="AB29" s="111"/>
      <c r="AC29" s="1">
        <v>188151</v>
      </c>
    </row>
    <row r="30" spans="2:29" s="1" customFormat="1" ht="16.5" customHeight="1">
      <c r="B30" s="13"/>
      <c r="C30" s="81">
        <v>10</v>
      </c>
      <c r="D30" s="79" t="s">
        <v>383</v>
      </c>
      <c r="E30" s="79">
        <v>132</v>
      </c>
      <c r="F30" s="92">
        <v>14.7</v>
      </c>
      <c r="G30" s="93" t="s">
        <v>352</v>
      </c>
      <c r="H30" s="94">
        <f t="shared" si="0"/>
        <v>17.473</v>
      </c>
      <c r="I30" s="421" t="s">
        <v>614</v>
      </c>
      <c r="J30" s="421" t="s">
        <v>615</v>
      </c>
      <c r="K30" s="96">
        <f t="shared" si="1"/>
        <v>7.133333333360497</v>
      </c>
      <c r="L30" s="97">
        <f t="shared" si="2"/>
        <v>428</v>
      </c>
      <c r="M30" s="95" t="s">
        <v>537</v>
      </c>
      <c r="N30" s="99"/>
      <c r="O30" s="100">
        <f t="shared" si="3"/>
        <v>10</v>
      </c>
      <c r="P30" s="101">
        <f t="shared" si="4"/>
        <v>12.458248999999999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535</v>
      </c>
      <c r="AA30" s="110">
        <f t="shared" si="14"/>
        <v>12.458248999999999</v>
      </c>
      <c r="AB30" s="111"/>
      <c r="AC30" s="1">
        <v>188153</v>
      </c>
    </row>
    <row r="31" spans="2:29" s="1" customFormat="1" ht="16.5" customHeight="1">
      <c r="B31" s="13"/>
      <c r="C31" s="81">
        <v>11</v>
      </c>
      <c r="D31" s="79" t="s">
        <v>366</v>
      </c>
      <c r="E31" s="79">
        <v>132</v>
      </c>
      <c r="F31" s="92">
        <v>64.4</v>
      </c>
      <c r="G31" s="93" t="s">
        <v>352</v>
      </c>
      <c r="H31" s="94">
        <f t="shared" si="0"/>
        <v>45.010448000000004</v>
      </c>
      <c r="I31" s="421" t="s">
        <v>617</v>
      </c>
      <c r="J31" s="421" t="s">
        <v>618</v>
      </c>
      <c r="K31" s="96">
        <f t="shared" si="1"/>
        <v>9.549999999871943</v>
      </c>
      <c r="L31" s="97">
        <f t="shared" si="2"/>
        <v>573</v>
      </c>
      <c r="M31" s="95" t="s">
        <v>537</v>
      </c>
      <c r="N31" s="99"/>
      <c r="O31" s="100">
        <f t="shared" si="3"/>
        <v>10</v>
      </c>
      <c r="P31" s="101">
        <f t="shared" si="4"/>
        <v>42.98497784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535</v>
      </c>
      <c r="AA31" s="110">
        <f t="shared" si="14"/>
        <v>42.98497784</v>
      </c>
      <c r="AB31" s="111"/>
      <c r="AC31" s="1">
        <v>188154</v>
      </c>
    </row>
    <row r="32" spans="2:29" s="1" customFormat="1" ht="16.5" customHeight="1">
      <c r="B32" s="13"/>
      <c r="C32" s="81">
        <v>12</v>
      </c>
      <c r="D32" s="79" t="s">
        <v>509</v>
      </c>
      <c r="E32" s="79">
        <v>132</v>
      </c>
      <c r="F32" s="92">
        <v>29.8</v>
      </c>
      <c r="G32" s="93" t="s">
        <v>352</v>
      </c>
      <c r="H32" s="94">
        <f t="shared" si="0"/>
        <v>20.827816</v>
      </c>
      <c r="I32" s="421" t="s">
        <v>628</v>
      </c>
      <c r="J32" s="421" t="s">
        <v>629</v>
      </c>
      <c r="K32" s="96">
        <f t="shared" si="1"/>
        <v>6.733333333453629</v>
      </c>
      <c r="L32" s="97">
        <f t="shared" si="2"/>
        <v>404</v>
      </c>
      <c r="M32" s="95" t="s">
        <v>537</v>
      </c>
      <c r="N32" s="99"/>
      <c r="O32" s="100">
        <f t="shared" si="3"/>
        <v>10</v>
      </c>
      <c r="P32" s="101">
        <f t="shared" si="4"/>
        <v>14.017120168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535</v>
      </c>
      <c r="AA32" s="110">
        <f t="shared" si="14"/>
        <v>14.017120168</v>
      </c>
      <c r="AB32" s="111"/>
      <c r="AC32" s="1">
        <v>188158</v>
      </c>
    </row>
    <row r="33" spans="2:29" s="1" customFormat="1" ht="16.5" customHeight="1">
      <c r="B33" s="13"/>
      <c r="C33" s="81">
        <v>13</v>
      </c>
      <c r="D33" s="79" t="s">
        <v>369</v>
      </c>
      <c r="E33" s="79">
        <v>132</v>
      </c>
      <c r="F33" s="92">
        <v>5.3</v>
      </c>
      <c r="G33" s="93" t="s">
        <v>352</v>
      </c>
      <c r="H33" s="94">
        <f t="shared" si="0"/>
        <v>17.473</v>
      </c>
      <c r="I33" s="421" t="s">
        <v>634</v>
      </c>
      <c r="J33" s="421" t="s">
        <v>635</v>
      </c>
      <c r="K33" s="96">
        <f t="shared" si="1"/>
        <v>1.2000000000698492</v>
      </c>
      <c r="L33" s="97">
        <f t="shared" si="2"/>
        <v>72</v>
      </c>
      <c r="M33" s="95" t="s">
        <v>537</v>
      </c>
      <c r="N33" s="99"/>
      <c r="O33" s="100">
        <f t="shared" si="3"/>
        <v>10</v>
      </c>
      <c r="P33" s="101">
        <f t="shared" si="4"/>
        <v>2.0967599999999997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535</v>
      </c>
      <c r="AA33" s="110">
        <f t="shared" si="14"/>
        <v>2.0967599999999997</v>
      </c>
      <c r="AB33" s="111"/>
      <c r="AC33" s="1">
        <v>188159</v>
      </c>
    </row>
    <row r="34" spans="2:29" s="1" customFormat="1" ht="16.5" customHeight="1">
      <c r="B34" s="112"/>
      <c r="C34" s="81">
        <v>14</v>
      </c>
      <c r="D34" s="79" t="s">
        <v>379</v>
      </c>
      <c r="E34" s="79">
        <v>66</v>
      </c>
      <c r="F34" s="92">
        <v>53.1</v>
      </c>
      <c r="G34" s="93" t="s">
        <v>352</v>
      </c>
      <c r="H34" s="94">
        <f t="shared" si="0"/>
        <v>37.112652</v>
      </c>
      <c r="I34" s="421" t="s">
        <v>637</v>
      </c>
      <c r="J34" s="421" t="s">
        <v>638</v>
      </c>
      <c r="K34" s="96">
        <f t="shared" si="1"/>
        <v>8.183333333290648</v>
      </c>
      <c r="L34" s="97">
        <f t="shared" si="2"/>
        <v>491</v>
      </c>
      <c r="M34" s="95" t="s">
        <v>537</v>
      </c>
      <c r="N34" s="99"/>
      <c r="O34" s="100">
        <f t="shared" si="3"/>
        <v>10</v>
      </c>
      <c r="P34" s="101">
        <f t="shared" si="4"/>
        <v>30.358149335999997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535</v>
      </c>
      <c r="AA34" s="110">
        <f t="shared" si="14"/>
        <v>30.358149335999997</v>
      </c>
      <c r="AB34" s="111"/>
      <c r="AC34" s="1">
        <v>188160</v>
      </c>
    </row>
    <row r="35" spans="2:29" s="1" customFormat="1" ht="16.5" customHeight="1">
      <c r="B35" s="112"/>
      <c r="C35" s="81">
        <v>15</v>
      </c>
      <c r="D35" s="79" t="s">
        <v>369</v>
      </c>
      <c r="E35" s="79">
        <v>132</v>
      </c>
      <c r="F35" s="92">
        <v>5.3</v>
      </c>
      <c r="G35" s="93" t="s">
        <v>352</v>
      </c>
      <c r="H35" s="94">
        <f t="shared" si="0"/>
        <v>17.473</v>
      </c>
      <c r="I35" s="421" t="s">
        <v>645</v>
      </c>
      <c r="J35" s="421" t="s">
        <v>646</v>
      </c>
      <c r="K35" s="96">
        <f t="shared" si="1"/>
        <v>1.9333333333488554</v>
      </c>
      <c r="L35" s="97">
        <f t="shared" si="2"/>
        <v>116</v>
      </c>
      <c r="M35" s="95" t="s">
        <v>537</v>
      </c>
      <c r="N35" s="99"/>
      <c r="O35" s="100">
        <f t="shared" si="3"/>
        <v>10</v>
      </c>
      <c r="P35" s="101">
        <f t="shared" si="4"/>
        <v>3.3722890000000003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535</v>
      </c>
      <c r="AA35" s="110">
        <f t="shared" si="14"/>
        <v>3.3722890000000003</v>
      </c>
      <c r="AB35" s="111"/>
      <c r="AC35" s="1">
        <v>188163</v>
      </c>
    </row>
    <row r="36" spans="2:29" s="1" customFormat="1" ht="16.5" customHeight="1">
      <c r="B36" s="112"/>
      <c r="C36" s="81">
        <v>16</v>
      </c>
      <c r="D36" s="79" t="s">
        <v>361</v>
      </c>
      <c r="E36" s="79">
        <v>132</v>
      </c>
      <c r="F36" s="92">
        <v>6.3</v>
      </c>
      <c r="G36" s="93" t="s">
        <v>352</v>
      </c>
      <c r="H36" s="94">
        <f t="shared" si="0"/>
        <v>17.473</v>
      </c>
      <c r="I36" s="421" t="s">
        <v>648</v>
      </c>
      <c r="J36" s="421" t="s">
        <v>649</v>
      </c>
      <c r="K36" s="96">
        <f t="shared" si="1"/>
        <v>0.8333333332557231</v>
      </c>
      <c r="L36" s="97">
        <f t="shared" si="2"/>
        <v>50</v>
      </c>
      <c r="M36" s="95" t="s">
        <v>537</v>
      </c>
      <c r="N36" s="99"/>
      <c r="O36" s="100">
        <f t="shared" si="3"/>
        <v>10</v>
      </c>
      <c r="P36" s="101">
        <f t="shared" si="4"/>
        <v>1.4502589999999997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535</v>
      </c>
      <c r="AA36" s="110">
        <f t="shared" si="14"/>
        <v>1.4502589999999997</v>
      </c>
      <c r="AB36" s="111"/>
      <c r="AC36" s="1">
        <v>188164</v>
      </c>
    </row>
    <row r="37" spans="2:29" s="1" customFormat="1" ht="16.5" customHeight="1">
      <c r="B37" s="112"/>
      <c r="C37" s="81">
        <v>17</v>
      </c>
      <c r="D37" s="79" t="s">
        <v>361</v>
      </c>
      <c r="E37" s="79">
        <v>132</v>
      </c>
      <c r="F37" s="92">
        <v>6.3</v>
      </c>
      <c r="G37" s="93" t="s">
        <v>352</v>
      </c>
      <c r="H37" s="94">
        <f t="shared" si="0"/>
        <v>17.473</v>
      </c>
      <c r="I37" s="421" t="s">
        <v>650</v>
      </c>
      <c r="J37" s="421" t="s">
        <v>651</v>
      </c>
      <c r="K37" s="96">
        <f t="shared" si="1"/>
        <v>0.8333333332557231</v>
      </c>
      <c r="L37" s="97">
        <f t="shared" si="2"/>
        <v>50</v>
      </c>
      <c r="M37" s="95" t="s">
        <v>537</v>
      </c>
      <c r="N37" s="99"/>
      <c r="O37" s="100">
        <f t="shared" si="3"/>
        <v>10</v>
      </c>
      <c r="P37" s="101">
        <f t="shared" si="4"/>
        <v>1.4502589999999997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535</v>
      </c>
      <c r="AA37" s="110">
        <f t="shared" si="14"/>
        <v>1.4502589999999997</v>
      </c>
      <c r="AB37" s="111"/>
      <c r="AC37" s="1">
        <v>188165</v>
      </c>
    </row>
    <row r="38" spans="2:29" s="1" customFormat="1" ht="16.5" customHeight="1">
      <c r="B38" s="112"/>
      <c r="C38" s="81">
        <v>18</v>
      </c>
      <c r="D38" s="79" t="s">
        <v>383</v>
      </c>
      <c r="E38" s="79">
        <v>132</v>
      </c>
      <c r="F38" s="92">
        <v>14.7</v>
      </c>
      <c r="G38" s="93" t="s">
        <v>352</v>
      </c>
      <c r="H38" s="94">
        <f t="shared" si="0"/>
        <v>17.473</v>
      </c>
      <c r="I38" s="421" t="s">
        <v>656</v>
      </c>
      <c r="J38" s="421" t="s">
        <v>657</v>
      </c>
      <c r="K38" s="96">
        <f t="shared" si="1"/>
        <v>9.75</v>
      </c>
      <c r="L38" s="97">
        <f t="shared" si="2"/>
        <v>585</v>
      </c>
      <c r="M38" s="95" t="s">
        <v>537</v>
      </c>
      <c r="N38" s="99"/>
      <c r="O38" s="100">
        <f t="shared" si="3"/>
        <v>10</v>
      </c>
      <c r="P38" s="101">
        <f t="shared" si="4"/>
        <v>17.036175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535</v>
      </c>
      <c r="AA38" s="110">
        <f t="shared" si="14"/>
        <v>17.036175</v>
      </c>
      <c r="AB38" s="111"/>
      <c r="AC38" s="1">
        <v>188167</v>
      </c>
    </row>
    <row r="39" spans="2:29" s="1" customFormat="1" ht="16.5" customHeight="1">
      <c r="B39" s="112"/>
      <c r="C39" s="81">
        <v>19</v>
      </c>
      <c r="D39" s="79" t="s">
        <v>517</v>
      </c>
      <c r="E39" s="79">
        <v>132</v>
      </c>
      <c r="F39" s="92">
        <v>4.1</v>
      </c>
      <c r="G39" s="93" t="s">
        <v>352</v>
      </c>
      <c r="H39" s="94">
        <f t="shared" si="0"/>
        <v>17.473</v>
      </c>
      <c r="I39" s="421" t="s">
        <v>659</v>
      </c>
      <c r="J39" s="421" t="s">
        <v>660</v>
      </c>
      <c r="K39" s="96">
        <f t="shared" si="1"/>
        <v>7.516666666720994</v>
      </c>
      <c r="L39" s="97">
        <f t="shared" si="2"/>
        <v>451</v>
      </c>
      <c r="M39" s="95" t="s">
        <v>537</v>
      </c>
      <c r="N39" s="99"/>
      <c r="O39" s="100">
        <f t="shared" si="3"/>
        <v>10</v>
      </c>
      <c r="P39" s="101">
        <f t="shared" si="4"/>
        <v>13.139695999999999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535</v>
      </c>
      <c r="AA39" s="110">
        <f t="shared" si="14"/>
        <v>13.139695999999999</v>
      </c>
      <c r="AB39" s="111"/>
      <c r="AC39" s="1">
        <v>188168</v>
      </c>
    </row>
    <row r="40" spans="2:29" s="1" customFormat="1" ht="16.5" customHeight="1">
      <c r="B40" s="112"/>
      <c r="C40" s="81">
        <v>20</v>
      </c>
      <c r="D40" s="79" t="s">
        <v>366</v>
      </c>
      <c r="E40" s="79">
        <v>132</v>
      </c>
      <c r="F40" s="92">
        <v>64.4</v>
      </c>
      <c r="G40" s="93" t="s">
        <v>352</v>
      </c>
      <c r="H40" s="94">
        <f t="shared" si="0"/>
        <v>45.010448000000004</v>
      </c>
      <c r="I40" s="421" t="s">
        <v>661</v>
      </c>
      <c r="J40" s="421" t="s">
        <v>662</v>
      </c>
      <c r="K40" s="96">
        <f t="shared" si="1"/>
        <v>7.666666666686069</v>
      </c>
      <c r="L40" s="97">
        <f t="shared" si="2"/>
        <v>460</v>
      </c>
      <c r="M40" s="95" t="s">
        <v>537</v>
      </c>
      <c r="N40" s="99"/>
      <c r="O40" s="100">
        <f t="shared" si="3"/>
        <v>10</v>
      </c>
      <c r="P40" s="101">
        <f t="shared" si="4"/>
        <v>34.52301361600001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 t="s">
        <v>535</v>
      </c>
      <c r="AA40" s="110">
        <f t="shared" si="14"/>
        <v>34.52301361600001</v>
      </c>
      <c r="AB40" s="111"/>
      <c r="AC40" s="1">
        <v>188171</v>
      </c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3"/>
      <c r="J41" s="423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504</v>
      </c>
      <c r="D42" s="118" t="s">
        <v>832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5678.3740449080005</v>
      </c>
      <c r="Q42" s="124">
        <f t="shared" si="15"/>
        <v>0</v>
      </c>
      <c r="R42" s="125">
        <f t="shared" si="15"/>
        <v>0</v>
      </c>
      <c r="S42" s="125">
        <f t="shared" si="15"/>
        <v>0</v>
      </c>
      <c r="T42" s="125">
        <f t="shared" si="15"/>
        <v>0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130">
        <f>ROUND(SUM(AA19:AA41),2)</f>
        <v>5651.45</v>
      </c>
      <c r="AB42" s="131"/>
    </row>
    <row r="43" spans="2:28" s="132" customFormat="1" ht="9.75" thickTop="1">
      <c r="B43" s="133"/>
      <c r="C43" s="134"/>
      <c r="D43" s="135"/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90"/>
  <sheetViews>
    <sheetView zoomScale="75" zoomScaleNormal="75" workbookViewId="0" topLeftCell="C16">
      <selection activeCell="G26" sqref="G2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'tot-0712'!B2</f>
        <v>ANEXO I al Memorándum D.T.E.E. N°  384 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451</v>
      </c>
      <c r="B4" s="18"/>
    </row>
    <row r="5" spans="1:2" s="9" customFormat="1" ht="11.25">
      <c r="A5" s="18" t="s">
        <v>452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453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454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+'tot-0712'!B14</f>
        <v>Desde el 01 al 31 de diciembre de 2007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455</v>
      </c>
      <c r="E14" s="36">
        <v>73.142</v>
      </c>
      <c r="F14" s="37"/>
      <c r="G14" s="38"/>
      <c r="H14" s="34"/>
      <c r="I14" s="34"/>
      <c r="J14" s="39" t="s">
        <v>456</v>
      </c>
      <c r="K14" s="40">
        <f>150*'tot-0712'!B13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457</v>
      </c>
      <c r="E15" s="36">
        <v>69.892</v>
      </c>
      <c r="F15" s="42"/>
      <c r="G15" s="43"/>
      <c r="H15" s="7"/>
      <c r="I15" s="44"/>
      <c r="J15" s="39" t="s">
        <v>458</v>
      </c>
      <c r="K15" s="40">
        <f>50*'tot-0712'!B13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459</v>
      </c>
      <c r="E16" s="36">
        <v>69.892</v>
      </c>
      <c r="F16" s="42"/>
      <c r="G16" s="43"/>
      <c r="H16" s="7"/>
      <c r="I16" s="7"/>
      <c r="J16" s="39" t="s">
        <v>460</v>
      </c>
      <c r="K16" s="40">
        <f>10*'tot-0712'!B13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461</v>
      </c>
      <c r="D18" s="49" t="s">
        <v>350</v>
      </c>
      <c r="E18" s="50" t="s">
        <v>462</v>
      </c>
      <c r="F18" s="50" t="s">
        <v>463</v>
      </c>
      <c r="G18" s="50" t="s">
        <v>351</v>
      </c>
      <c r="H18" s="51" t="s">
        <v>464</v>
      </c>
      <c r="I18" s="49" t="s">
        <v>465</v>
      </c>
      <c r="J18" s="49" t="s">
        <v>466</v>
      </c>
      <c r="K18" s="50" t="s">
        <v>467</v>
      </c>
      <c r="L18" s="50" t="s">
        <v>468</v>
      </c>
      <c r="M18" s="50" t="s">
        <v>503</v>
      </c>
      <c r="N18" s="50" t="s">
        <v>469</v>
      </c>
      <c r="O18" s="52" t="s">
        <v>470</v>
      </c>
      <c r="P18" s="53" t="s">
        <v>471</v>
      </c>
      <c r="Q18" s="54" t="s">
        <v>472</v>
      </c>
      <c r="R18" s="55" t="s">
        <v>473</v>
      </c>
      <c r="S18" s="56"/>
      <c r="T18" s="57"/>
      <c r="U18" s="58" t="s">
        <v>474</v>
      </c>
      <c r="V18" s="59"/>
      <c r="W18" s="60"/>
      <c r="X18" s="61" t="s">
        <v>475</v>
      </c>
      <c r="Y18" s="62" t="s">
        <v>476</v>
      </c>
      <c r="Z18" s="63" t="s">
        <v>477</v>
      </c>
      <c r="AA18" s="63" t="s">
        <v>478</v>
      </c>
      <c r="AB18" s="64"/>
    </row>
    <row r="19" spans="2:28" s="1" customFormat="1" ht="16.5" customHeight="1" thickTop="1">
      <c r="B19" s="13"/>
      <c r="C19" s="65"/>
      <c r="D19" s="66" t="s">
        <v>298</v>
      </c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ROUND('LI-0712'!AA42,2)</f>
        <v>5651.45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21</v>
      </c>
      <c r="D21" s="79" t="s">
        <v>382</v>
      </c>
      <c r="E21" s="79">
        <v>132</v>
      </c>
      <c r="F21" s="92">
        <v>76.3</v>
      </c>
      <c r="G21" s="93" t="s">
        <v>352</v>
      </c>
      <c r="H21" s="94">
        <f aca="true" t="shared" si="0" ref="H21:H40">IF(E21=220,$E$14,IF(E21=132,$E$15,$E$16))*IF(F21&gt;25,F21,25)/100</f>
        <v>53.32759599999999</v>
      </c>
      <c r="I21" s="421" t="s">
        <v>670</v>
      </c>
      <c r="J21" s="421" t="s">
        <v>671</v>
      </c>
      <c r="K21" s="96">
        <f aca="true" t="shared" si="1" ref="K21:K40">IF(D21="","",(J21-I21)*24)</f>
        <v>5.900000000023283</v>
      </c>
      <c r="L21" s="97">
        <f aca="true" t="shared" si="2" ref="L21:L40">IF(D21="","",ROUND((J21-I21)*24*60,0))</f>
        <v>354</v>
      </c>
      <c r="M21" s="98" t="s">
        <v>537</v>
      </c>
      <c r="N21" s="99"/>
      <c r="O21" s="100">
        <f aca="true" t="shared" si="3" ref="O21:O40">IF(G21="A",$K$14,IF(G21="B",$K$15,$K$16))</f>
        <v>10</v>
      </c>
      <c r="P21" s="101">
        <f aca="true" t="shared" si="4" ref="P21:P40">IF(M21="P",ROUND(L21/60,2)*H21*O21*0.01,"--")</f>
        <v>31.463281639999995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535</v>
      </c>
      <c r="AA21" s="110">
        <f aca="true" t="shared" si="14" ref="AA21:AA40">IF(D21="","",SUM(P21:Y21)*IF(Z21="SI",1,2))</f>
        <v>31.463281639999995</v>
      </c>
      <c r="AB21" s="111"/>
      <c r="AC21" s="1">
        <v>188174</v>
      </c>
    </row>
    <row r="22" spans="2:29" s="1" customFormat="1" ht="16.5" customHeight="1">
      <c r="B22" s="13"/>
      <c r="C22" s="81">
        <v>22</v>
      </c>
      <c r="D22" s="79" t="s">
        <v>521</v>
      </c>
      <c r="E22" s="79">
        <v>132</v>
      </c>
      <c r="F22" s="92">
        <v>11</v>
      </c>
      <c r="G22" s="93" t="s">
        <v>352</v>
      </c>
      <c r="H22" s="94">
        <f t="shared" si="0"/>
        <v>17.473</v>
      </c>
      <c r="I22" s="421" t="s">
        <v>673</v>
      </c>
      <c r="J22" s="421" t="s">
        <v>674</v>
      </c>
      <c r="K22" s="96">
        <f t="shared" si="1"/>
        <v>8.333333333430346</v>
      </c>
      <c r="L22" s="97">
        <f t="shared" si="2"/>
        <v>500</v>
      </c>
      <c r="M22" s="98" t="s">
        <v>537</v>
      </c>
      <c r="N22" s="99"/>
      <c r="O22" s="100">
        <f t="shared" si="3"/>
        <v>10</v>
      </c>
      <c r="P22" s="101">
        <f t="shared" si="4"/>
        <v>14.555008999999998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535</v>
      </c>
      <c r="AA22" s="110">
        <f t="shared" si="14"/>
        <v>14.555008999999998</v>
      </c>
      <c r="AB22" s="111"/>
      <c r="AC22" s="1">
        <v>188175</v>
      </c>
    </row>
    <row r="23" spans="2:29" s="1" customFormat="1" ht="16.5" customHeight="1">
      <c r="B23" s="13"/>
      <c r="C23" s="81">
        <v>23</v>
      </c>
      <c r="D23" s="79" t="s">
        <v>509</v>
      </c>
      <c r="E23" s="79">
        <v>132</v>
      </c>
      <c r="F23" s="92">
        <v>29.8</v>
      </c>
      <c r="G23" s="93" t="s">
        <v>352</v>
      </c>
      <c r="H23" s="94">
        <f t="shared" si="0"/>
        <v>20.827816</v>
      </c>
      <c r="I23" s="421" t="s">
        <v>677</v>
      </c>
      <c r="J23" s="421" t="s">
        <v>678</v>
      </c>
      <c r="K23" s="96">
        <f t="shared" si="1"/>
        <v>5.600000000093132</v>
      </c>
      <c r="L23" s="97">
        <f t="shared" si="2"/>
        <v>336</v>
      </c>
      <c r="M23" s="98" t="s">
        <v>537</v>
      </c>
      <c r="N23" s="99"/>
      <c r="O23" s="100">
        <f t="shared" si="3"/>
        <v>10</v>
      </c>
      <c r="P23" s="101">
        <f t="shared" si="4"/>
        <v>11.663576959999999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535</v>
      </c>
      <c r="AA23" s="110">
        <f t="shared" si="14"/>
        <v>11.663576959999999</v>
      </c>
      <c r="AB23" s="111"/>
      <c r="AC23" s="1">
        <v>188177</v>
      </c>
    </row>
    <row r="24" spans="2:29" s="1" customFormat="1" ht="16.5" customHeight="1">
      <c r="B24" s="13"/>
      <c r="C24" s="81">
        <v>24</v>
      </c>
      <c r="D24" s="79" t="s">
        <v>383</v>
      </c>
      <c r="E24" s="79">
        <v>132</v>
      </c>
      <c r="F24" s="92">
        <v>14.7</v>
      </c>
      <c r="G24" s="93" t="s">
        <v>352</v>
      </c>
      <c r="H24" s="94">
        <f t="shared" si="0"/>
        <v>17.473</v>
      </c>
      <c r="I24" s="421" t="s">
        <v>679</v>
      </c>
      <c r="J24" s="421" t="s">
        <v>680</v>
      </c>
      <c r="K24" s="96">
        <f t="shared" si="1"/>
        <v>11.233333333279006</v>
      </c>
      <c r="L24" s="97">
        <f t="shared" si="2"/>
        <v>674</v>
      </c>
      <c r="M24" s="98" t="s">
        <v>537</v>
      </c>
      <c r="N24" s="99"/>
      <c r="O24" s="100">
        <f t="shared" si="3"/>
        <v>10</v>
      </c>
      <c r="P24" s="101">
        <f t="shared" si="4"/>
        <v>19.622179000000003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535</v>
      </c>
      <c r="AA24" s="110">
        <f t="shared" si="14"/>
        <v>19.622179000000003</v>
      </c>
      <c r="AB24" s="111"/>
      <c r="AC24" s="1">
        <v>188178</v>
      </c>
    </row>
    <row r="25" spans="2:29" s="1" customFormat="1" ht="16.5" customHeight="1">
      <c r="B25" s="13"/>
      <c r="C25" s="81">
        <v>25</v>
      </c>
      <c r="D25" s="79" t="s">
        <v>356</v>
      </c>
      <c r="E25" s="79">
        <v>132</v>
      </c>
      <c r="F25" s="92">
        <v>62.9</v>
      </c>
      <c r="G25" s="93" t="s">
        <v>352</v>
      </c>
      <c r="H25" s="94">
        <f t="shared" si="0"/>
        <v>43.962068</v>
      </c>
      <c r="I25" s="421" t="s">
        <v>684</v>
      </c>
      <c r="J25" s="421" t="s">
        <v>685</v>
      </c>
      <c r="K25" s="96">
        <f t="shared" si="1"/>
        <v>9.883333333244082</v>
      </c>
      <c r="L25" s="97">
        <f t="shared" si="2"/>
        <v>593</v>
      </c>
      <c r="M25" s="98" t="s">
        <v>537</v>
      </c>
      <c r="N25" s="99"/>
      <c r="O25" s="100">
        <f t="shared" si="3"/>
        <v>10</v>
      </c>
      <c r="P25" s="101">
        <f t="shared" si="4"/>
        <v>43.43452318400001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535</v>
      </c>
      <c r="AA25" s="110">
        <f t="shared" si="14"/>
        <v>43.43452318400001</v>
      </c>
      <c r="AB25" s="111"/>
      <c r="AC25" s="1">
        <v>188180</v>
      </c>
    </row>
    <row r="26" spans="2:29" s="1" customFormat="1" ht="16.5" customHeight="1">
      <c r="B26" s="13"/>
      <c r="C26" s="81">
        <v>26</v>
      </c>
      <c r="D26" s="79" t="s">
        <v>382</v>
      </c>
      <c r="E26" s="79">
        <v>132</v>
      </c>
      <c r="F26" s="92">
        <v>76.3</v>
      </c>
      <c r="G26" s="93" t="s">
        <v>352</v>
      </c>
      <c r="H26" s="94">
        <f t="shared" si="0"/>
        <v>53.32759599999999</v>
      </c>
      <c r="I26" s="421" t="s">
        <v>686</v>
      </c>
      <c r="J26" s="421" t="s">
        <v>687</v>
      </c>
      <c r="K26" s="96">
        <f t="shared" si="1"/>
        <v>9.86666666669771</v>
      </c>
      <c r="L26" s="97">
        <f t="shared" si="2"/>
        <v>592</v>
      </c>
      <c r="M26" s="95" t="s">
        <v>537</v>
      </c>
      <c r="N26" s="99"/>
      <c r="O26" s="100">
        <f t="shared" si="3"/>
        <v>10</v>
      </c>
      <c r="P26" s="101">
        <f t="shared" si="4"/>
        <v>52.63433725199999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535</v>
      </c>
      <c r="AA26" s="110">
        <f t="shared" si="14"/>
        <v>52.63433725199999</v>
      </c>
      <c r="AB26" s="111"/>
      <c r="AC26" s="1">
        <v>188181</v>
      </c>
    </row>
    <row r="27" spans="2:29" s="1" customFormat="1" ht="16.5" customHeight="1">
      <c r="B27" s="13"/>
      <c r="C27" s="81">
        <v>27</v>
      </c>
      <c r="D27" s="79" t="s">
        <v>366</v>
      </c>
      <c r="E27" s="79">
        <v>132</v>
      </c>
      <c r="F27" s="92">
        <v>64.4</v>
      </c>
      <c r="G27" s="93" t="s">
        <v>352</v>
      </c>
      <c r="H27" s="94">
        <f t="shared" si="0"/>
        <v>45.010448000000004</v>
      </c>
      <c r="I27" s="421" t="s">
        <v>688</v>
      </c>
      <c r="J27" s="421" t="s">
        <v>689</v>
      </c>
      <c r="K27" s="96">
        <f t="shared" si="1"/>
        <v>5.9500000000116415</v>
      </c>
      <c r="L27" s="97">
        <f t="shared" si="2"/>
        <v>357</v>
      </c>
      <c r="M27" s="95" t="s">
        <v>537</v>
      </c>
      <c r="N27" s="99"/>
      <c r="O27" s="100">
        <f t="shared" si="3"/>
        <v>10</v>
      </c>
      <c r="P27" s="101">
        <f t="shared" si="4"/>
        <v>26.781216560000004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535</v>
      </c>
      <c r="AA27" s="110">
        <f t="shared" si="14"/>
        <v>26.781216560000004</v>
      </c>
      <c r="AB27" s="111"/>
      <c r="AC27" s="1">
        <v>188182</v>
      </c>
    </row>
    <row r="28" spans="2:29" s="1" customFormat="1" ht="16.5" customHeight="1">
      <c r="B28" s="13"/>
      <c r="C28" s="81">
        <v>28</v>
      </c>
      <c r="D28" s="79" t="s">
        <v>509</v>
      </c>
      <c r="E28" s="79">
        <v>132</v>
      </c>
      <c r="F28" s="92">
        <v>29.8</v>
      </c>
      <c r="G28" s="93" t="s">
        <v>352</v>
      </c>
      <c r="H28" s="94">
        <f t="shared" si="0"/>
        <v>20.827816</v>
      </c>
      <c r="I28" s="421" t="s">
        <v>699</v>
      </c>
      <c r="J28" s="421" t="s">
        <v>700</v>
      </c>
      <c r="K28" s="96">
        <f t="shared" si="1"/>
        <v>3.550000000046566</v>
      </c>
      <c r="L28" s="97">
        <f t="shared" si="2"/>
        <v>213</v>
      </c>
      <c r="M28" s="95" t="s">
        <v>537</v>
      </c>
      <c r="N28" s="99"/>
      <c r="O28" s="100">
        <f t="shared" si="3"/>
        <v>10</v>
      </c>
      <c r="P28" s="101">
        <f t="shared" si="4"/>
        <v>7.393874679999999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535</v>
      </c>
      <c r="AA28" s="110">
        <f t="shared" si="14"/>
        <v>7.393874679999999</v>
      </c>
      <c r="AB28" s="111"/>
      <c r="AC28" s="1">
        <v>188186</v>
      </c>
    </row>
    <row r="29" spans="2:29" s="1" customFormat="1" ht="16.5" customHeight="1">
      <c r="B29" s="13"/>
      <c r="C29" s="81">
        <v>29</v>
      </c>
      <c r="D29" s="79" t="s">
        <v>371</v>
      </c>
      <c r="E29" s="79">
        <v>132</v>
      </c>
      <c r="F29" s="92">
        <v>43</v>
      </c>
      <c r="G29" s="93" t="s">
        <v>359</v>
      </c>
      <c r="H29" s="94">
        <f t="shared" si="0"/>
        <v>30.053559999999997</v>
      </c>
      <c r="I29" s="421" t="s">
        <v>706</v>
      </c>
      <c r="J29" s="421" t="s">
        <v>707</v>
      </c>
      <c r="K29" s="96">
        <f t="shared" si="1"/>
        <v>14.966666666732635</v>
      </c>
      <c r="L29" s="97">
        <f t="shared" si="2"/>
        <v>898</v>
      </c>
      <c r="M29" s="95" t="s">
        <v>537</v>
      </c>
      <c r="N29" s="99"/>
      <c r="O29" s="100">
        <f t="shared" si="3"/>
        <v>150</v>
      </c>
      <c r="P29" s="101">
        <f t="shared" si="4"/>
        <v>674.8526897999999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535</v>
      </c>
      <c r="AA29" s="110">
        <f t="shared" si="14"/>
        <v>674.8526897999999</v>
      </c>
      <c r="AB29" s="111"/>
      <c r="AC29" s="1">
        <v>188188</v>
      </c>
    </row>
    <row r="30" spans="2:29" s="1" customFormat="1" ht="16.5" customHeight="1">
      <c r="B30" s="13"/>
      <c r="C30" s="81">
        <v>30</v>
      </c>
      <c r="D30" s="79" t="s">
        <v>383</v>
      </c>
      <c r="E30" s="79">
        <v>132</v>
      </c>
      <c r="F30" s="92">
        <v>14.7</v>
      </c>
      <c r="G30" s="93" t="s">
        <v>352</v>
      </c>
      <c r="H30" s="94">
        <f t="shared" si="0"/>
        <v>17.473</v>
      </c>
      <c r="I30" s="421" t="s">
        <v>717</v>
      </c>
      <c r="J30" s="421" t="s">
        <v>718</v>
      </c>
      <c r="K30" s="96">
        <f t="shared" si="1"/>
        <v>13.716666666674428</v>
      </c>
      <c r="L30" s="97">
        <f t="shared" si="2"/>
        <v>823</v>
      </c>
      <c r="M30" s="95" t="s">
        <v>537</v>
      </c>
      <c r="N30" s="99"/>
      <c r="O30" s="100">
        <f t="shared" si="3"/>
        <v>10</v>
      </c>
      <c r="P30" s="101">
        <f t="shared" si="4"/>
        <v>23.972956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535</v>
      </c>
      <c r="AA30" s="110">
        <f t="shared" si="14"/>
        <v>23.972956</v>
      </c>
      <c r="AB30" s="111"/>
      <c r="AC30" s="1">
        <v>188192</v>
      </c>
    </row>
    <row r="31" spans="2:29" s="1" customFormat="1" ht="16.5" customHeight="1">
      <c r="B31" s="13"/>
      <c r="C31" s="81">
        <v>31</v>
      </c>
      <c r="D31" s="79" t="s">
        <v>356</v>
      </c>
      <c r="E31" s="79">
        <v>132</v>
      </c>
      <c r="F31" s="92">
        <v>62.9</v>
      </c>
      <c r="G31" s="93" t="s">
        <v>352</v>
      </c>
      <c r="H31" s="94">
        <f t="shared" si="0"/>
        <v>43.962068</v>
      </c>
      <c r="I31" s="421" t="s">
        <v>719</v>
      </c>
      <c r="J31" s="421" t="s">
        <v>720</v>
      </c>
      <c r="K31" s="96">
        <f t="shared" si="1"/>
        <v>9.63333333330229</v>
      </c>
      <c r="L31" s="97">
        <f t="shared" si="2"/>
        <v>578</v>
      </c>
      <c r="M31" s="95" t="s">
        <v>537</v>
      </c>
      <c r="N31" s="99"/>
      <c r="O31" s="100">
        <f t="shared" si="3"/>
        <v>10</v>
      </c>
      <c r="P31" s="101">
        <f t="shared" si="4"/>
        <v>42.33547148400001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535</v>
      </c>
      <c r="AA31" s="110">
        <f t="shared" si="14"/>
        <v>42.33547148400001</v>
      </c>
      <c r="AB31" s="111"/>
      <c r="AC31" s="1">
        <v>188193</v>
      </c>
    </row>
    <row r="32" spans="2:29" s="1" customFormat="1" ht="16.5" customHeight="1">
      <c r="B32" s="13"/>
      <c r="C32" s="81">
        <v>32</v>
      </c>
      <c r="D32" s="79" t="s">
        <v>506</v>
      </c>
      <c r="E32" s="79">
        <v>132</v>
      </c>
      <c r="F32" s="92">
        <v>13</v>
      </c>
      <c r="G32" s="93" t="s">
        <v>352</v>
      </c>
      <c r="H32" s="94">
        <f t="shared" si="0"/>
        <v>17.473</v>
      </c>
      <c r="I32" s="421" t="s">
        <v>725</v>
      </c>
      <c r="J32" s="421" t="s">
        <v>726</v>
      </c>
      <c r="K32" s="96">
        <f t="shared" si="1"/>
        <v>9.799999999988358</v>
      </c>
      <c r="L32" s="97">
        <f t="shared" si="2"/>
        <v>588</v>
      </c>
      <c r="M32" s="95" t="s">
        <v>537</v>
      </c>
      <c r="N32" s="99"/>
      <c r="O32" s="100">
        <f t="shared" si="3"/>
        <v>10</v>
      </c>
      <c r="P32" s="101">
        <f t="shared" si="4"/>
        <v>17.123540000000002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535</v>
      </c>
      <c r="AA32" s="110">
        <f t="shared" si="14"/>
        <v>17.123540000000002</v>
      </c>
      <c r="AB32" s="111"/>
      <c r="AC32" s="1">
        <v>188195</v>
      </c>
    </row>
    <row r="33" spans="2:29" s="1" customFormat="1" ht="16.5" customHeight="1">
      <c r="B33" s="13"/>
      <c r="C33" s="81">
        <v>33</v>
      </c>
      <c r="D33" s="79" t="s">
        <v>518</v>
      </c>
      <c r="E33" s="79">
        <v>132</v>
      </c>
      <c r="F33" s="92">
        <v>60.1</v>
      </c>
      <c r="G33" s="93" t="s">
        <v>352</v>
      </c>
      <c r="H33" s="94">
        <f t="shared" si="0"/>
        <v>42.005092</v>
      </c>
      <c r="I33" s="421" t="s">
        <v>737</v>
      </c>
      <c r="J33" s="421" t="s">
        <v>738</v>
      </c>
      <c r="K33" s="96">
        <f t="shared" si="1"/>
        <v>14.166666666569654</v>
      </c>
      <c r="L33" s="97">
        <f t="shared" si="2"/>
        <v>850</v>
      </c>
      <c r="M33" s="95" t="s">
        <v>537</v>
      </c>
      <c r="N33" s="99"/>
      <c r="O33" s="100">
        <f t="shared" si="3"/>
        <v>10</v>
      </c>
      <c r="P33" s="101">
        <f t="shared" si="4"/>
        <v>59.521215364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535</v>
      </c>
      <c r="AA33" s="110">
        <f t="shared" si="14"/>
        <v>59.521215364</v>
      </c>
      <c r="AB33" s="111"/>
      <c r="AC33" s="1">
        <v>188199</v>
      </c>
    </row>
    <row r="34" spans="2:29" s="1" customFormat="1" ht="16.5" customHeight="1">
      <c r="B34" s="112"/>
      <c r="C34" s="81">
        <v>34</v>
      </c>
      <c r="D34" s="79" t="s">
        <v>383</v>
      </c>
      <c r="E34" s="79">
        <v>132</v>
      </c>
      <c r="F34" s="92">
        <v>14.7</v>
      </c>
      <c r="G34" s="93" t="s">
        <v>352</v>
      </c>
      <c r="H34" s="94">
        <f t="shared" si="0"/>
        <v>17.473</v>
      </c>
      <c r="I34" s="421" t="s">
        <v>745</v>
      </c>
      <c r="J34" s="421" t="s">
        <v>746</v>
      </c>
      <c r="K34" s="96">
        <f t="shared" si="1"/>
        <v>10.266666666779201</v>
      </c>
      <c r="L34" s="97">
        <f t="shared" si="2"/>
        <v>616</v>
      </c>
      <c r="M34" s="95" t="s">
        <v>537</v>
      </c>
      <c r="N34" s="99"/>
      <c r="O34" s="100">
        <f t="shared" si="3"/>
        <v>10</v>
      </c>
      <c r="P34" s="101">
        <f t="shared" si="4"/>
        <v>17.944770999999996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535</v>
      </c>
      <c r="AA34" s="110">
        <f t="shared" si="14"/>
        <v>17.944770999999996</v>
      </c>
      <c r="AB34" s="111"/>
      <c r="AC34" s="1">
        <v>188202</v>
      </c>
    </row>
    <row r="35" spans="2:29" s="1" customFormat="1" ht="16.5" customHeight="1">
      <c r="B35" s="112"/>
      <c r="C35" s="81">
        <v>35</v>
      </c>
      <c r="D35" s="79" t="s">
        <v>357</v>
      </c>
      <c r="E35" s="79">
        <v>132</v>
      </c>
      <c r="F35" s="92">
        <v>60.6</v>
      </c>
      <c r="G35" s="93" t="s">
        <v>355</v>
      </c>
      <c r="H35" s="94">
        <f t="shared" si="0"/>
        <v>42.35455199999999</v>
      </c>
      <c r="I35" s="421" t="s">
        <v>748</v>
      </c>
      <c r="J35" s="421" t="s">
        <v>749</v>
      </c>
      <c r="K35" s="96">
        <f t="shared" si="1"/>
        <v>2.53333333338378</v>
      </c>
      <c r="L35" s="97">
        <f t="shared" si="2"/>
        <v>152</v>
      </c>
      <c r="M35" s="95" t="s">
        <v>537</v>
      </c>
      <c r="N35" s="99"/>
      <c r="O35" s="100">
        <f t="shared" si="3"/>
        <v>50</v>
      </c>
      <c r="P35" s="101">
        <f t="shared" si="4"/>
        <v>53.57850827999999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535</v>
      </c>
      <c r="AA35" s="110">
        <f t="shared" si="14"/>
        <v>53.57850827999999</v>
      </c>
      <c r="AB35" s="111"/>
      <c r="AC35" s="1">
        <v>188203</v>
      </c>
    </row>
    <row r="36" spans="2:29" s="1" customFormat="1" ht="16.5" customHeight="1">
      <c r="B36" s="112"/>
      <c r="C36" s="81">
        <v>36</v>
      </c>
      <c r="D36" s="79" t="s">
        <v>356</v>
      </c>
      <c r="E36" s="79">
        <v>132</v>
      </c>
      <c r="F36" s="92">
        <v>62.9</v>
      </c>
      <c r="G36" s="93" t="s">
        <v>352</v>
      </c>
      <c r="H36" s="94">
        <f t="shared" si="0"/>
        <v>43.962068</v>
      </c>
      <c r="I36" s="421" t="s">
        <v>750</v>
      </c>
      <c r="J36" s="421" t="s">
        <v>751</v>
      </c>
      <c r="K36" s="96">
        <f t="shared" si="1"/>
        <v>9.049999999988358</v>
      </c>
      <c r="L36" s="97">
        <f t="shared" si="2"/>
        <v>543</v>
      </c>
      <c r="M36" s="95" t="s">
        <v>537</v>
      </c>
      <c r="N36" s="99"/>
      <c r="O36" s="100">
        <f t="shared" si="3"/>
        <v>10</v>
      </c>
      <c r="P36" s="101">
        <f t="shared" si="4"/>
        <v>39.78567154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535</v>
      </c>
      <c r="AA36" s="110">
        <f t="shared" si="14"/>
        <v>39.78567154</v>
      </c>
      <c r="AB36" s="111"/>
      <c r="AC36" s="1">
        <v>188204</v>
      </c>
    </row>
    <row r="37" spans="2:29" s="1" customFormat="1" ht="16.5" customHeight="1">
      <c r="B37" s="112"/>
      <c r="C37" s="81">
        <v>37</v>
      </c>
      <c r="D37" s="79" t="s">
        <v>506</v>
      </c>
      <c r="E37" s="79">
        <v>132</v>
      </c>
      <c r="F37" s="92">
        <v>13</v>
      </c>
      <c r="G37" s="93" t="s">
        <v>352</v>
      </c>
      <c r="H37" s="94">
        <f t="shared" si="0"/>
        <v>17.473</v>
      </c>
      <c r="I37" s="421" t="s">
        <v>752</v>
      </c>
      <c r="J37" s="421" t="s">
        <v>753</v>
      </c>
      <c r="K37" s="96">
        <f t="shared" si="1"/>
        <v>8.750000000058208</v>
      </c>
      <c r="L37" s="97">
        <f t="shared" si="2"/>
        <v>525</v>
      </c>
      <c r="M37" s="95" t="s">
        <v>537</v>
      </c>
      <c r="N37" s="99"/>
      <c r="O37" s="100">
        <f t="shared" si="3"/>
        <v>10</v>
      </c>
      <c r="P37" s="101">
        <f t="shared" si="4"/>
        <v>15.288874999999999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535</v>
      </c>
      <c r="AA37" s="110">
        <f t="shared" si="14"/>
        <v>15.288874999999999</v>
      </c>
      <c r="AB37" s="111"/>
      <c r="AC37" s="1">
        <v>188205</v>
      </c>
    </row>
    <row r="38" spans="2:29" s="1" customFormat="1" ht="16.5" customHeight="1">
      <c r="B38" s="112"/>
      <c r="C38" s="81">
        <v>38</v>
      </c>
      <c r="D38" s="79" t="s">
        <v>353</v>
      </c>
      <c r="E38" s="79">
        <v>66</v>
      </c>
      <c r="F38" s="92">
        <v>31.9</v>
      </c>
      <c r="G38" s="93" t="s">
        <v>352</v>
      </c>
      <c r="H38" s="94">
        <f t="shared" si="0"/>
        <v>22.295548</v>
      </c>
      <c r="I38" s="421" t="s">
        <v>781</v>
      </c>
      <c r="J38" s="421" t="s">
        <v>782</v>
      </c>
      <c r="K38" s="96">
        <f t="shared" si="1"/>
        <v>10.100000000093132</v>
      </c>
      <c r="L38" s="97">
        <f t="shared" si="2"/>
        <v>606</v>
      </c>
      <c r="M38" s="95" t="s">
        <v>534</v>
      </c>
      <c r="N38" s="99"/>
      <c r="O38" s="100">
        <f t="shared" si="3"/>
        <v>10</v>
      </c>
      <c r="P38" s="101" t="str">
        <f t="shared" si="4"/>
        <v>--</v>
      </c>
      <c r="Q38" s="102" t="str">
        <f t="shared" si="5"/>
        <v>--</v>
      </c>
      <c r="R38" s="103">
        <f t="shared" si="6"/>
        <v>222.95548</v>
      </c>
      <c r="S38" s="103">
        <f t="shared" si="7"/>
        <v>668.86644</v>
      </c>
      <c r="T38" s="104">
        <f t="shared" si="8"/>
        <v>158.2983908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535</v>
      </c>
      <c r="AA38" s="110">
        <f t="shared" si="14"/>
        <v>1050.1203108</v>
      </c>
      <c r="AB38" s="111"/>
      <c r="AC38" s="1">
        <v>188548</v>
      </c>
    </row>
    <row r="39" spans="2:29" s="1" customFormat="1" ht="16.5" customHeight="1">
      <c r="B39" s="112"/>
      <c r="C39" s="81">
        <v>39</v>
      </c>
      <c r="D39" s="79" t="s">
        <v>365</v>
      </c>
      <c r="E39" s="79">
        <v>132</v>
      </c>
      <c r="F39" s="92">
        <v>134.8</v>
      </c>
      <c r="G39" s="93" t="s">
        <v>359</v>
      </c>
      <c r="H39" s="94">
        <f t="shared" si="0"/>
        <v>94.214416</v>
      </c>
      <c r="I39" s="421" t="s">
        <v>792</v>
      </c>
      <c r="J39" s="421" t="s">
        <v>793</v>
      </c>
      <c r="K39" s="96">
        <f t="shared" si="1"/>
        <v>9.366666666639503</v>
      </c>
      <c r="L39" s="97">
        <f t="shared" si="2"/>
        <v>562</v>
      </c>
      <c r="M39" s="95" t="s">
        <v>537</v>
      </c>
      <c r="N39" s="99"/>
      <c r="O39" s="100">
        <f t="shared" si="3"/>
        <v>150</v>
      </c>
      <c r="P39" s="101">
        <f t="shared" si="4"/>
        <v>1324.18361688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535</v>
      </c>
      <c r="AA39" s="110">
        <f t="shared" si="14"/>
        <v>1324.18361688</v>
      </c>
      <c r="AB39" s="111"/>
      <c r="AC39" s="1">
        <v>188559</v>
      </c>
    </row>
    <row r="40" spans="2:29" s="1" customFormat="1" ht="16.5" customHeight="1">
      <c r="B40" s="112"/>
      <c r="C40" s="81">
        <v>40</v>
      </c>
      <c r="D40" s="79" t="s">
        <v>378</v>
      </c>
      <c r="E40" s="79">
        <v>132</v>
      </c>
      <c r="F40" s="92">
        <v>31.2</v>
      </c>
      <c r="G40" s="93" t="s">
        <v>352</v>
      </c>
      <c r="H40" s="94">
        <f t="shared" si="0"/>
        <v>21.806304</v>
      </c>
      <c r="I40" s="421" t="s">
        <v>795</v>
      </c>
      <c r="J40" s="421" t="s">
        <v>796</v>
      </c>
      <c r="K40" s="96">
        <f t="shared" si="1"/>
        <v>7.000000000116415</v>
      </c>
      <c r="L40" s="97">
        <f t="shared" si="2"/>
        <v>420</v>
      </c>
      <c r="M40" s="95" t="s">
        <v>537</v>
      </c>
      <c r="N40" s="99"/>
      <c r="O40" s="100">
        <f t="shared" si="3"/>
        <v>10</v>
      </c>
      <c r="P40" s="101">
        <f t="shared" si="4"/>
        <v>15.2644128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 t="s">
        <v>535</v>
      </c>
      <c r="AA40" s="110">
        <f t="shared" si="14"/>
        <v>15.2644128</v>
      </c>
      <c r="AB40" s="111"/>
      <c r="AC40" s="1">
        <v>188560</v>
      </c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3"/>
      <c r="J41" s="423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504</v>
      </c>
      <c r="D42" s="118" t="s">
        <v>833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2491.3997264239997</v>
      </c>
      <c r="Q42" s="124">
        <f t="shared" si="15"/>
        <v>0</v>
      </c>
      <c r="R42" s="125">
        <f t="shared" si="15"/>
        <v>222.95548</v>
      </c>
      <c r="S42" s="125">
        <f t="shared" si="15"/>
        <v>668.86644</v>
      </c>
      <c r="T42" s="125">
        <f t="shared" si="15"/>
        <v>158.2983908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130">
        <f>ROUND(SUM(AA19:AA41),2)</f>
        <v>9192.97</v>
      </c>
      <c r="AB42" s="131"/>
    </row>
    <row r="43" spans="2:28" s="132" customFormat="1" ht="9.75" thickTop="1">
      <c r="B43" s="133"/>
      <c r="C43" s="134"/>
      <c r="D43" s="135" t="s">
        <v>834</v>
      </c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C88"/>
  <sheetViews>
    <sheetView zoomScale="75" zoomScaleNormal="75" workbookViewId="0" topLeftCell="C18">
      <selection activeCell="G26" sqref="G2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'tot-0712'!B2</f>
        <v>ANEXO I al Memorándum D.T.E.E. N°  384 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451</v>
      </c>
      <c r="B4" s="18"/>
    </row>
    <row r="5" spans="1:2" s="9" customFormat="1" ht="11.25">
      <c r="A5" s="18" t="s">
        <v>452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453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454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+'tot-0712'!B14</f>
        <v>Desde el 01 al 31 de diciembre de 2007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455</v>
      </c>
      <c r="E14" s="36">
        <v>73.142</v>
      </c>
      <c r="F14" s="37"/>
      <c r="G14" s="38"/>
      <c r="H14" s="34"/>
      <c r="I14" s="34"/>
      <c r="J14" s="39" t="s">
        <v>456</v>
      </c>
      <c r="K14" s="40">
        <f>150*'tot-0712'!B13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457</v>
      </c>
      <c r="E15" s="36">
        <v>69.892</v>
      </c>
      <c r="F15" s="42"/>
      <c r="G15" s="43"/>
      <c r="H15" s="7"/>
      <c r="I15" s="44"/>
      <c r="J15" s="39" t="s">
        <v>458</v>
      </c>
      <c r="K15" s="40">
        <f>50*'tot-0712'!B13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459</v>
      </c>
      <c r="E16" s="36">
        <v>69.892</v>
      </c>
      <c r="F16" s="42"/>
      <c r="G16" s="43"/>
      <c r="H16" s="7"/>
      <c r="I16" s="7"/>
      <c r="J16" s="39" t="s">
        <v>460</v>
      </c>
      <c r="K16" s="40">
        <f>10*'tot-0712'!B13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461</v>
      </c>
      <c r="D18" s="49" t="s">
        <v>350</v>
      </c>
      <c r="E18" s="50" t="s">
        <v>462</v>
      </c>
      <c r="F18" s="50" t="s">
        <v>463</v>
      </c>
      <c r="G18" s="50" t="s">
        <v>351</v>
      </c>
      <c r="H18" s="51" t="s">
        <v>464</v>
      </c>
      <c r="I18" s="49" t="s">
        <v>465</v>
      </c>
      <c r="J18" s="49" t="s">
        <v>466</v>
      </c>
      <c r="K18" s="50" t="s">
        <v>467</v>
      </c>
      <c r="L18" s="50" t="s">
        <v>468</v>
      </c>
      <c r="M18" s="50" t="s">
        <v>503</v>
      </c>
      <c r="N18" s="50" t="s">
        <v>469</v>
      </c>
      <c r="O18" s="52" t="s">
        <v>470</v>
      </c>
      <c r="P18" s="53" t="s">
        <v>471</v>
      </c>
      <c r="Q18" s="54" t="s">
        <v>472</v>
      </c>
      <c r="R18" s="55" t="s">
        <v>473</v>
      </c>
      <c r="S18" s="56"/>
      <c r="T18" s="57"/>
      <c r="U18" s="58" t="s">
        <v>474</v>
      </c>
      <c r="V18" s="59"/>
      <c r="W18" s="60"/>
      <c r="X18" s="61" t="s">
        <v>475</v>
      </c>
      <c r="Y18" s="62" t="s">
        <v>476</v>
      </c>
      <c r="Z18" s="63" t="s">
        <v>477</v>
      </c>
      <c r="AA18" s="63" t="s">
        <v>478</v>
      </c>
      <c r="AB18" s="64"/>
    </row>
    <row r="19" spans="2:28" s="1" customFormat="1" ht="16.5" customHeight="1" thickTop="1">
      <c r="B19" s="13"/>
      <c r="C19" s="65"/>
      <c r="D19" s="66" t="s">
        <v>299</v>
      </c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ROUND('LI-0712 (2)'!AA42,2)</f>
        <v>9192.97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41</v>
      </c>
      <c r="D21" s="79" t="s">
        <v>507</v>
      </c>
      <c r="E21" s="79">
        <v>132</v>
      </c>
      <c r="F21" s="92">
        <v>29.8</v>
      </c>
      <c r="G21" s="93" t="s">
        <v>352</v>
      </c>
      <c r="H21" s="94">
        <f aca="true" t="shared" si="0" ref="H21:H38">IF(E21=220,$E$14,IF(E21=132,$E$15,$E$16))*IF(F21&gt;25,F21,25)/100</f>
        <v>20.827816</v>
      </c>
      <c r="I21" s="421" t="s">
        <v>811</v>
      </c>
      <c r="J21" s="421" t="s">
        <v>812</v>
      </c>
      <c r="K21" s="96">
        <f aca="true" t="shared" si="1" ref="K21:K38">IF(D21="","",(J21-I21)*24)</f>
        <v>4.133333333360497</v>
      </c>
      <c r="L21" s="97">
        <f aca="true" t="shared" si="2" ref="L21:L38">IF(D21="","",ROUND((J21-I21)*24*60,0))</f>
        <v>248</v>
      </c>
      <c r="M21" s="98" t="s">
        <v>537</v>
      </c>
      <c r="N21" s="99"/>
      <c r="O21" s="100">
        <f aca="true" t="shared" si="3" ref="O21:O38">IF(G21="A",$K$14,IF(G21="B",$K$15,$K$16))</f>
        <v>10</v>
      </c>
      <c r="P21" s="101">
        <f aca="true" t="shared" si="4" ref="P21:P38">IF(M21="P",ROUND(L21/60,2)*H21*O21*0.01,"--")</f>
        <v>8.601888008</v>
      </c>
      <c r="Q21" s="102" t="str">
        <f aca="true" t="shared" si="5" ref="Q21:Q38">IF(M21="RP",ROUND(L21/60,2)*H21*O21*0.01*N21/100,"--")</f>
        <v>--</v>
      </c>
      <c r="R21" s="103" t="str">
        <f aca="true" t="shared" si="6" ref="R21:R38">IF(M21="F",H21*O21,"--")</f>
        <v>--</v>
      </c>
      <c r="S21" s="103" t="str">
        <f aca="true" t="shared" si="7" ref="S21:S38">IF(AND(L21&gt;10,M21="F"),H21*O21*IF(L21&gt;180,3,ROUND((L21)/60,2)),"--")</f>
        <v>--</v>
      </c>
      <c r="T21" s="104" t="str">
        <f aca="true" t="shared" si="8" ref="T21:T38">IF(AND(M21="F",L21&gt;180),(ROUND(L21/60,2)-3)*H21*O21*0.1,"--")</f>
        <v>--</v>
      </c>
      <c r="U21" s="105" t="str">
        <f aca="true" t="shared" si="9" ref="U21:U38">IF(M21="R",H21*O21*N21/100,"--")</f>
        <v>--</v>
      </c>
      <c r="V21" s="105" t="str">
        <f aca="true" t="shared" si="10" ref="V21:V38">IF(AND(L21&gt;10,M21="R"),O21*H21*N21/100*IF(L21&gt;180,3,ROUND((L21)/60,2)),"--")</f>
        <v>--</v>
      </c>
      <c r="W21" s="106" t="str">
        <f aca="true" t="shared" si="11" ref="W21:W38">IF(AND(M21="R",L21&gt;180),(ROUND(L21/60,2)-3)*H21*O21*0.1*N21/100,"--")</f>
        <v>--</v>
      </c>
      <c r="X21" s="107" t="str">
        <f aca="true" t="shared" si="12" ref="X21:X38">IF(M21="RF",ROUND(L21/60,2)*H21*O21*0.1,"--")</f>
        <v>--</v>
      </c>
      <c r="Y21" s="108" t="str">
        <f aca="true" t="shared" si="13" ref="Y21:Y38">IF(M21="RR",ROUND(L21/60,2)*H21*O21*0.1*N21/100,"--")</f>
        <v>--</v>
      </c>
      <c r="Z21" s="109" t="s">
        <v>535</v>
      </c>
      <c r="AA21" s="110">
        <f aca="true" t="shared" si="14" ref="AA21:AA38">IF(D21="","",SUM(P21:Y21)*IF(Z21="SI",1,2))</f>
        <v>8.601888008</v>
      </c>
      <c r="AB21" s="111"/>
      <c r="AC21" s="1">
        <v>188570</v>
      </c>
    </row>
    <row r="22" spans="2:29" s="1" customFormat="1" ht="16.5" customHeight="1">
      <c r="B22" s="13"/>
      <c r="C22" s="81">
        <v>42</v>
      </c>
      <c r="D22" s="79" t="s">
        <v>365</v>
      </c>
      <c r="E22" s="79">
        <v>132</v>
      </c>
      <c r="F22" s="92">
        <v>134.8</v>
      </c>
      <c r="G22" s="93" t="s">
        <v>359</v>
      </c>
      <c r="H22" s="94">
        <f t="shared" si="0"/>
        <v>94.214416</v>
      </c>
      <c r="I22" s="421" t="s">
        <v>813</v>
      </c>
      <c r="J22" s="421" t="s">
        <v>814</v>
      </c>
      <c r="K22" s="96">
        <f t="shared" si="1"/>
        <v>12.616666666755918</v>
      </c>
      <c r="L22" s="97">
        <f t="shared" si="2"/>
        <v>757</v>
      </c>
      <c r="M22" s="98" t="s">
        <v>537</v>
      </c>
      <c r="N22" s="99"/>
      <c r="O22" s="100">
        <f t="shared" si="3"/>
        <v>150</v>
      </c>
      <c r="P22" s="101">
        <f t="shared" si="4"/>
        <v>1783.4788948799999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535</v>
      </c>
      <c r="AA22" s="110">
        <f t="shared" si="14"/>
        <v>1783.4788948799999</v>
      </c>
      <c r="AB22" s="111"/>
      <c r="AC22" s="1">
        <v>188571</v>
      </c>
    </row>
    <row r="23" spans="2:29" s="1" customFormat="1" ht="16.5" customHeight="1">
      <c r="B23" s="13"/>
      <c r="C23" s="81">
        <v>43</v>
      </c>
      <c r="D23" s="79" t="s">
        <v>379</v>
      </c>
      <c r="E23" s="79">
        <v>66</v>
      </c>
      <c r="F23" s="92">
        <v>53.1</v>
      </c>
      <c r="G23" s="93" t="s">
        <v>352</v>
      </c>
      <c r="H23" s="94">
        <f t="shared" si="0"/>
        <v>37.112652</v>
      </c>
      <c r="I23" s="421" t="s">
        <v>823</v>
      </c>
      <c r="J23" s="421" t="s">
        <v>824</v>
      </c>
      <c r="K23" s="96">
        <f t="shared" si="1"/>
        <v>6.116666666697711</v>
      </c>
      <c r="L23" s="97">
        <f t="shared" si="2"/>
        <v>367</v>
      </c>
      <c r="M23" s="98" t="s">
        <v>537</v>
      </c>
      <c r="N23" s="99"/>
      <c r="O23" s="100">
        <f t="shared" si="3"/>
        <v>10</v>
      </c>
      <c r="P23" s="101">
        <f t="shared" si="4"/>
        <v>22.712943023999998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535</v>
      </c>
      <c r="AA23" s="110">
        <f t="shared" si="14"/>
        <v>22.712943023999998</v>
      </c>
      <c r="AB23" s="111"/>
      <c r="AC23" s="1">
        <v>188575</v>
      </c>
    </row>
    <row r="24" spans="2:29" s="1" customFormat="1" ht="16.5" customHeight="1">
      <c r="B24" s="13"/>
      <c r="C24" s="81">
        <v>44</v>
      </c>
      <c r="D24" s="79" t="s">
        <v>507</v>
      </c>
      <c r="E24" s="79">
        <v>132</v>
      </c>
      <c r="F24" s="92">
        <v>29.8</v>
      </c>
      <c r="G24" s="93" t="s">
        <v>352</v>
      </c>
      <c r="H24" s="94">
        <f t="shared" si="0"/>
        <v>20.827816</v>
      </c>
      <c r="I24" s="421" t="s">
        <v>827</v>
      </c>
      <c r="J24" s="421" t="s">
        <v>828</v>
      </c>
      <c r="K24" s="96">
        <f t="shared" si="1"/>
        <v>5.966666666558012</v>
      </c>
      <c r="L24" s="97">
        <f t="shared" si="2"/>
        <v>358</v>
      </c>
      <c r="M24" s="98" t="s">
        <v>537</v>
      </c>
      <c r="N24" s="99"/>
      <c r="O24" s="100">
        <f t="shared" si="3"/>
        <v>10</v>
      </c>
      <c r="P24" s="101">
        <f t="shared" si="4"/>
        <v>12.434206152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535</v>
      </c>
      <c r="AA24" s="110">
        <f t="shared" si="14"/>
        <v>12.434206152</v>
      </c>
      <c r="AB24" s="111"/>
      <c r="AC24" s="1">
        <v>188577</v>
      </c>
    </row>
    <row r="25" spans="2:29" s="1" customFormat="1" ht="16.5" customHeight="1">
      <c r="B25" s="13"/>
      <c r="C25" s="81">
        <v>45</v>
      </c>
      <c r="D25" s="79" t="s">
        <v>383</v>
      </c>
      <c r="E25" s="79">
        <v>132</v>
      </c>
      <c r="F25" s="92">
        <v>14.7</v>
      </c>
      <c r="G25" s="93" t="s">
        <v>352</v>
      </c>
      <c r="H25" s="94">
        <f t="shared" si="0"/>
        <v>17.473</v>
      </c>
      <c r="I25" s="421" t="s">
        <v>1</v>
      </c>
      <c r="J25" s="421" t="s">
        <v>2</v>
      </c>
      <c r="K25" s="96">
        <f t="shared" si="1"/>
        <v>6.75</v>
      </c>
      <c r="L25" s="97">
        <f t="shared" si="2"/>
        <v>405</v>
      </c>
      <c r="M25" s="98" t="s">
        <v>537</v>
      </c>
      <c r="N25" s="99"/>
      <c r="O25" s="100">
        <f t="shared" si="3"/>
        <v>10</v>
      </c>
      <c r="P25" s="101">
        <f t="shared" si="4"/>
        <v>11.794274999999997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535</v>
      </c>
      <c r="AA25" s="110">
        <v>0</v>
      </c>
      <c r="AB25" s="111"/>
      <c r="AC25" s="1">
        <v>188579</v>
      </c>
    </row>
    <row r="26" spans="2:29" s="1" customFormat="1" ht="16.5" customHeight="1">
      <c r="B26" s="13"/>
      <c r="C26" s="81">
        <v>46</v>
      </c>
      <c r="D26" s="79" t="s">
        <v>365</v>
      </c>
      <c r="E26" s="79">
        <v>132</v>
      </c>
      <c r="F26" s="92">
        <v>134.8</v>
      </c>
      <c r="G26" s="93" t="s">
        <v>359</v>
      </c>
      <c r="H26" s="94">
        <f t="shared" si="0"/>
        <v>94.214416</v>
      </c>
      <c r="I26" s="421" t="s">
        <v>11</v>
      </c>
      <c r="J26" s="421" t="s">
        <v>12</v>
      </c>
      <c r="K26" s="96">
        <f t="shared" si="1"/>
        <v>8.983333333279006</v>
      </c>
      <c r="L26" s="97">
        <f t="shared" si="2"/>
        <v>539</v>
      </c>
      <c r="M26" s="95" t="s">
        <v>537</v>
      </c>
      <c r="N26" s="99"/>
      <c r="O26" s="100">
        <f t="shared" si="3"/>
        <v>150</v>
      </c>
      <c r="P26" s="101">
        <f t="shared" si="4"/>
        <v>1269.06818352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535</v>
      </c>
      <c r="AA26" s="110">
        <f t="shared" si="14"/>
        <v>1269.06818352</v>
      </c>
      <c r="AB26" s="111"/>
      <c r="AC26" s="1">
        <v>188583</v>
      </c>
    </row>
    <row r="27" spans="2:29" s="1" customFormat="1" ht="16.5" customHeight="1">
      <c r="B27" s="13"/>
      <c r="C27" s="81">
        <v>47</v>
      </c>
      <c r="D27" s="79" t="s">
        <v>520</v>
      </c>
      <c r="E27" s="79">
        <v>132</v>
      </c>
      <c r="F27" s="92">
        <v>51.3</v>
      </c>
      <c r="G27" s="93" t="s">
        <v>352</v>
      </c>
      <c r="H27" s="94">
        <f t="shared" si="0"/>
        <v>35.854595999999994</v>
      </c>
      <c r="I27" s="421" t="s">
        <v>25</v>
      </c>
      <c r="J27" s="421" t="s">
        <v>26</v>
      </c>
      <c r="K27" s="96">
        <f t="shared" si="1"/>
        <v>6.916666666686069</v>
      </c>
      <c r="L27" s="97">
        <f t="shared" si="2"/>
        <v>415</v>
      </c>
      <c r="M27" s="95" t="s">
        <v>537</v>
      </c>
      <c r="N27" s="99"/>
      <c r="O27" s="100">
        <f t="shared" si="3"/>
        <v>10</v>
      </c>
      <c r="P27" s="101">
        <f t="shared" si="4"/>
        <v>24.811380431999996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535</v>
      </c>
      <c r="AA27" s="110">
        <f t="shared" si="14"/>
        <v>24.811380431999996</v>
      </c>
      <c r="AB27" s="111"/>
      <c r="AC27" s="1">
        <v>188588</v>
      </c>
    </row>
    <row r="28" spans="2:29" s="1" customFormat="1" ht="16.5" customHeight="1">
      <c r="B28" s="13"/>
      <c r="C28" s="81">
        <v>48</v>
      </c>
      <c r="D28" s="79" t="s">
        <v>381</v>
      </c>
      <c r="E28" s="79">
        <v>132</v>
      </c>
      <c r="F28" s="92">
        <v>25</v>
      </c>
      <c r="G28" s="93" t="s">
        <v>352</v>
      </c>
      <c r="H28" s="94">
        <f t="shared" si="0"/>
        <v>17.473</v>
      </c>
      <c r="I28" s="421" t="s">
        <v>31</v>
      </c>
      <c r="J28" s="421" t="s">
        <v>32</v>
      </c>
      <c r="K28" s="96">
        <f t="shared" si="1"/>
        <v>32.93333333346527</v>
      </c>
      <c r="L28" s="97">
        <f t="shared" si="2"/>
        <v>1976</v>
      </c>
      <c r="M28" s="95" t="s">
        <v>537</v>
      </c>
      <c r="N28" s="99"/>
      <c r="O28" s="100">
        <f t="shared" si="3"/>
        <v>10</v>
      </c>
      <c r="P28" s="101">
        <f t="shared" si="4"/>
        <v>57.538589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535</v>
      </c>
      <c r="AA28" s="110">
        <f t="shared" si="14"/>
        <v>57.538589</v>
      </c>
      <c r="AB28" s="111"/>
      <c r="AC28" s="1">
        <v>188590</v>
      </c>
    </row>
    <row r="29" spans="2:29" s="1" customFormat="1" ht="16.5" customHeight="1">
      <c r="B29" s="13"/>
      <c r="C29" s="81">
        <v>50</v>
      </c>
      <c r="D29" s="79" t="s">
        <v>379</v>
      </c>
      <c r="E29" s="79">
        <v>66</v>
      </c>
      <c r="F29" s="92">
        <v>53.1</v>
      </c>
      <c r="G29" s="93" t="s">
        <v>352</v>
      </c>
      <c r="H29" s="94">
        <f t="shared" si="0"/>
        <v>37.112652</v>
      </c>
      <c r="I29" s="421" t="s">
        <v>47</v>
      </c>
      <c r="J29" s="421" t="s">
        <v>48</v>
      </c>
      <c r="K29" s="96">
        <f t="shared" si="1"/>
        <v>5.783333333325572</v>
      </c>
      <c r="L29" s="97">
        <f t="shared" si="2"/>
        <v>347</v>
      </c>
      <c r="M29" s="95" t="s">
        <v>537</v>
      </c>
      <c r="N29" s="99"/>
      <c r="O29" s="100">
        <f t="shared" si="3"/>
        <v>10</v>
      </c>
      <c r="P29" s="101">
        <f t="shared" si="4"/>
        <v>21.451112856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535</v>
      </c>
      <c r="AA29" s="110">
        <f t="shared" si="14"/>
        <v>21.451112856</v>
      </c>
      <c r="AB29" s="111"/>
      <c r="AC29" s="1">
        <v>188596</v>
      </c>
    </row>
    <row r="30" spans="2:29" s="1" customFormat="1" ht="16.5" customHeight="1">
      <c r="B30" s="13"/>
      <c r="C30" s="81">
        <v>51</v>
      </c>
      <c r="D30" s="79" t="s">
        <v>384</v>
      </c>
      <c r="E30" s="79">
        <v>132</v>
      </c>
      <c r="F30" s="92">
        <v>35</v>
      </c>
      <c r="G30" s="93" t="s">
        <v>352</v>
      </c>
      <c r="H30" s="94">
        <f t="shared" si="0"/>
        <v>24.4622</v>
      </c>
      <c r="I30" s="421" t="s">
        <v>53</v>
      </c>
      <c r="J30" s="421" t="s">
        <v>54</v>
      </c>
      <c r="K30" s="96">
        <f t="shared" si="1"/>
        <v>2.0333333333255723</v>
      </c>
      <c r="L30" s="97">
        <f t="shared" si="2"/>
        <v>122</v>
      </c>
      <c r="M30" s="95" t="s">
        <v>537</v>
      </c>
      <c r="N30" s="99"/>
      <c r="O30" s="100">
        <f t="shared" si="3"/>
        <v>10</v>
      </c>
      <c r="P30" s="101">
        <f t="shared" si="4"/>
        <v>4.965826599999999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535</v>
      </c>
      <c r="AA30" s="110">
        <f t="shared" si="14"/>
        <v>4.965826599999999</v>
      </c>
      <c r="AB30" s="111"/>
      <c r="AC30" s="1">
        <v>188598</v>
      </c>
    </row>
    <row r="31" spans="2:29" s="1" customFormat="1" ht="16.5" customHeight="1">
      <c r="B31" s="13"/>
      <c r="C31" s="81">
        <v>52</v>
      </c>
      <c r="D31" s="79" t="s">
        <v>381</v>
      </c>
      <c r="E31" s="79">
        <v>132</v>
      </c>
      <c r="F31" s="92">
        <v>25</v>
      </c>
      <c r="G31" s="93" t="s">
        <v>352</v>
      </c>
      <c r="H31" s="94">
        <f t="shared" si="0"/>
        <v>17.473</v>
      </c>
      <c r="I31" s="421" t="s">
        <v>57</v>
      </c>
      <c r="J31" s="421" t="s">
        <v>58</v>
      </c>
      <c r="K31" s="96">
        <f t="shared" si="1"/>
        <v>7.616666666697711</v>
      </c>
      <c r="L31" s="97">
        <f t="shared" si="2"/>
        <v>457</v>
      </c>
      <c r="M31" s="95" t="s">
        <v>537</v>
      </c>
      <c r="N31" s="99"/>
      <c r="O31" s="100">
        <f t="shared" si="3"/>
        <v>10</v>
      </c>
      <c r="P31" s="101">
        <f t="shared" si="4"/>
        <v>13.314426000000001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535</v>
      </c>
      <c r="AA31" s="110">
        <f t="shared" si="14"/>
        <v>13.314426000000001</v>
      </c>
      <c r="AB31" s="111"/>
      <c r="AC31" s="1">
        <v>188600</v>
      </c>
    </row>
    <row r="32" spans="2:29" s="1" customFormat="1" ht="16.5" customHeight="1">
      <c r="B32" s="13"/>
      <c r="C32" s="81">
        <v>53</v>
      </c>
      <c r="D32" s="79" t="s">
        <v>371</v>
      </c>
      <c r="E32" s="79">
        <v>132</v>
      </c>
      <c r="F32" s="92">
        <v>43</v>
      </c>
      <c r="G32" s="93" t="s">
        <v>359</v>
      </c>
      <c r="H32" s="94">
        <f t="shared" si="0"/>
        <v>30.053559999999997</v>
      </c>
      <c r="I32" s="421" t="s">
        <v>64</v>
      </c>
      <c r="J32" s="421" t="s">
        <v>65</v>
      </c>
      <c r="K32" s="96">
        <f t="shared" si="1"/>
        <v>16.78333333338378</v>
      </c>
      <c r="L32" s="97">
        <f t="shared" si="2"/>
        <v>1007</v>
      </c>
      <c r="M32" s="95" t="s">
        <v>537</v>
      </c>
      <c r="N32" s="99"/>
      <c r="O32" s="100">
        <f t="shared" si="3"/>
        <v>150</v>
      </c>
      <c r="P32" s="101">
        <f t="shared" si="4"/>
        <v>756.4481052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535</v>
      </c>
      <c r="AA32" s="110">
        <f t="shared" si="14"/>
        <v>756.4481052</v>
      </c>
      <c r="AB32" s="111"/>
      <c r="AC32" s="1">
        <v>188603</v>
      </c>
    </row>
    <row r="33" spans="2:29" s="1" customFormat="1" ht="16.5" customHeight="1">
      <c r="B33" s="112"/>
      <c r="C33" s="81">
        <v>54</v>
      </c>
      <c r="D33" s="79" t="s">
        <v>506</v>
      </c>
      <c r="E33" s="79">
        <v>132</v>
      </c>
      <c r="F33" s="92">
        <v>13</v>
      </c>
      <c r="G33" s="93" t="s">
        <v>352</v>
      </c>
      <c r="H33" s="94">
        <f t="shared" si="0"/>
        <v>17.473</v>
      </c>
      <c r="I33" s="421" t="s">
        <v>66</v>
      </c>
      <c r="J33" s="421" t="s">
        <v>67</v>
      </c>
      <c r="K33" s="96">
        <f t="shared" si="1"/>
        <v>0.4999999998835847</v>
      </c>
      <c r="L33" s="97">
        <f t="shared" si="2"/>
        <v>30</v>
      </c>
      <c r="M33" s="95" t="s">
        <v>537</v>
      </c>
      <c r="N33" s="99"/>
      <c r="O33" s="100">
        <f t="shared" si="3"/>
        <v>10</v>
      </c>
      <c r="P33" s="101">
        <f t="shared" si="4"/>
        <v>0.8736499999999999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535</v>
      </c>
      <c r="AA33" s="110">
        <v>0</v>
      </c>
      <c r="AB33" s="111"/>
      <c r="AC33" s="1">
        <v>188604</v>
      </c>
    </row>
    <row r="34" spans="2:29" s="1" customFormat="1" ht="16.5" customHeight="1">
      <c r="B34" s="112"/>
      <c r="C34" s="81">
        <v>55</v>
      </c>
      <c r="D34" s="79" t="s">
        <v>356</v>
      </c>
      <c r="E34" s="79">
        <v>132</v>
      </c>
      <c r="F34" s="92">
        <v>62.9</v>
      </c>
      <c r="G34" s="93" t="s">
        <v>352</v>
      </c>
      <c r="H34" s="94">
        <f t="shared" si="0"/>
        <v>43.962068</v>
      </c>
      <c r="I34" s="421" t="s">
        <v>72</v>
      </c>
      <c r="J34" s="421" t="s">
        <v>73</v>
      </c>
      <c r="K34" s="96">
        <f t="shared" si="1"/>
        <v>9.29999999993015</v>
      </c>
      <c r="L34" s="97">
        <f t="shared" si="2"/>
        <v>558</v>
      </c>
      <c r="M34" s="95" t="s">
        <v>537</v>
      </c>
      <c r="N34" s="99"/>
      <c r="O34" s="100">
        <f t="shared" si="3"/>
        <v>10</v>
      </c>
      <c r="P34" s="101">
        <f t="shared" si="4"/>
        <v>40.88472324000001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535</v>
      </c>
      <c r="AA34" s="110">
        <f t="shared" si="14"/>
        <v>40.88472324000001</v>
      </c>
      <c r="AB34" s="111"/>
      <c r="AC34" s="1">
        <v>188607</v>
      </c>
    </row>
    <row r="35" spans="2:29" s="1" customFormat="1" ht="16.5" customHeight="1">
      <c r="B35" s="112"/>
      <c r="C35" s="81">
        <v>56</v>
      </c>
      <c r="D35" s="79" t="s">
        <v>372</v>
      </c>
      <c r="E35" s="79">
        <v>132</v>
      </c>
      <c r="F35" s="92">
        <v>43</v>
      </c>
      <c r="G35" s="93" t="s">
        <v>359</v>
      </c>
      <c r="H35" s="94">
        <f t="shared" si="0"/>
        <v>30.053559999999997</v>
      </c>
      <c r="I35" s="421" t="s">
        <v>78</v>
      </c>
      <c r="J35" s="421" t="s">
        <v>79</v>
      </c>
      <c r="K35" s="96">
        <f t="shared" si="1"/>
        <v>13.899999999906868</v>
      </c>
      <c r="L35" s="97">
        <f t="shared" si="2"/>
        <v>834</v>
      </c>
      <c r="M35" s="95" t="s">
        <v>537</v>
      </c>
      <c r="N35" s="99"/>
      <c r="O35" s="100">
        <f t="shared" si="3"/>
        <v>150</v>
      </c>
      <c r="P35" s="101">
        <f t="shared" si="4"/>
        <v>626.616726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535</v>
      </c>
      <c r="AA35" s="110">
        <f t="shared" si="14"/>
        <v>626.616726</v>
      </c>
      <c r="AB35" s="111"/>
      <c r="AC35" s="1">
        <v>188609</v>
      </c>
    </row>
    <row r="36" spans="2:29" s="1" customFormat="1" ht="16.5" customHeight="1">
      <c r="B36" s="112"/>
      <c r="C36" s="81">
        <v>57</v>
      </c>
      <c r="D36" s="79" t="s">
        <v>365</v>
      </c>
      <c r="E36" s="79">
        <v>132</v>
      </c>
      <c r="F36" s="92">
        <v>134.8</v>
      </c>
      <c r="G36" s="93" t="s">
        <v>359</v>
      </c>
      <c r="H36" s="94">
        <f t="shared" si="0"/>
        <v>94.214416</v>
      </c>
      <c r="I36" s="421" t="s">
        <v>80</v>
      </c>
      <c r="J36" s="421" t="s">
        <v>81</v>
      </c>
      <c r="K36" s="96">
        <f t="shared" si="1"/>
        <v>10.04999999993015</v>
      </c>
      <c r="L36" s="97">
        <f t="shared" si="2"/>
        <v>603</v>
      </c>
      <c r="M36" s="95" t="s">
        <v>537</v>
      </c>
      <c r="N36" s="99"/>
      <c r="O36" s="100">
        <f t="shared" si="3"/>
        <v>150</v>
      </c>
      <c r="P36" s="101">
        <f t="shared" si="4"/>
        <v>1420.2823212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535</v>
      </c>
      <c r="AA36" s="110">
        <f t="shared" si="14"/>
        <v>1420.2823212</v>
      </c>
      <c r="AB36" s="111"/>
      <c r="AC36" s="1">
        <v>188610</v>
      </c>
    </row>
    <row r="37" spans="2:29" s="1" customFormat="1" ht="16.5" customHeight="1">
      <c r="B37" s="112"/>
      <c r="C37" s="81">
        <v>59</v>
      </c>
      <c r="D37" s="79" t="s">
        <v>362</v>
      </c>
      <c r="E37" s="79">
        <v>132</v>
      </c>
      <c r="F37" s="92">
        <v>70.8</v>
      </c>
      <c r="G37" s="93" t="s">
        <v>355</v>
      </c>
      <c r="H37" s="94">
        <f t="shared" si="0"/>
        <v>49.483535999999994</v>
      </c>
      <c r="I37" s="421" t="s">
        <v>88</v>
      </c>
      <c r="J37" s="421" t="s">
        <v>89</v>
      </c>
      <c r="K37" s="96">
        <f t="shared" si="1"/>
        <v>5.683333333348855</v>
      </c>
      <c r="L37" s="97">
        <f t="shared" si="2"/>
        <v>341</v>
      </c>
      <c r="M37" s="95" t="s">
        <v>537</v>
      </c>
      <c r="N37" s="99"/>
      <c r="O37" s="100">
        <f t="shared" si="3"/>
        <v>50</v>
      </c>
      <c r="P37" s="101">
        <f t="shared" si="4"/>
        <v>140.53324223999996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535</v>
      </c>
      <c r="AA37" s="110">
        <v>0</v>
      </c>
      <c r="AB37" s="111"/>
      <c r="AC37" s="1">
        <v>188733</v>
      </c>
    </row>
    <row r="38" spans="2:29" s="1" customFormat="1" ht="16.5" customHeight="1">
      <c r="B38" s="112"/>
      <c r="C38" s="81">
        <v>60</v>
      </c>
      <c r="D38" s="79" t="s">
        <v>508</v>
      </c>
      <c r="E38" s="79">
        <v>132</v>
      </c>
      <c r="F38" s="92">
        <v>29.8</v>
      </c>
      <c r="G38" s="93" t="s">
        <v>352</v>
      </c>
      <c r="H38" s="94">
        <f t="shared" si="0"/>
        <v>20.827816</v>
      </c>
      <c r="I38" s="421" t="s">
        <v>94</v>
      </c>
      <c r="J38" s="421" t="s">
        <v>95</v>
      </c>
      <c r="K38" s="96">
        <f t="shared" si="1"/>
        <v>2.7833333333255723</v>
      </c>
      <c r="L38" s="97">
        <f t="shared" si="2"/>
        <v>167</v>
      </c>
      <c r="M38" s="95" t="s">
        <v>537</v>
      </c>
      <c r="N38" s="99"/>
      <c r="O38" s="100">
        <f t="shared" si="3"/>
        <v>10</v>
      </c>
      <c r="P38" s="101">
        <f t="shared" si="4"/>
        <v>5.790132847999998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535</v>
      </c>
      <c r="AA38" s="110">
        <f t="shared" si="14"/>
        <v>5.790132847999998</v>
      </c>
      <c r="AB38" s="111"/>
      <c r="AC38" s="1">
        <v>188735</v>
      </c>
    </row>
    <row r="39" spans="2:28" s="1" customFormat="1" ht="16.5" customHeight="1" thickBot="1">
      <c r="B39" s="13"/>
      <c r="C39" s="113"/>
      <c r="D39" s="345"/>
      <c r="E39" s="346"/>
      <c r="F39" s="347"/>
      <c r="G39" s="347"/>
      <c r="H39" s="115"/>
      <c r="I39" s="423"/>
      <c r="J39" s="423"/>
      <c r="K39" s="114"/>
      <c r="L39" s="114"/>
      <c r="M39" s="347"/>
      <c r="N39" s="348"/>
      <c r="O39" s="349"/>
      <c r="P39" s="350"/>
      <c r="Q39" s="351"/>
      <c r="R39" s="352"/>
      <c r="S39" s="353"/>
      <c r="T39" s="353"/>
      <c r="U39" s="354"/>
      <c r="V39" s="354"/>
      <c r="W39" s="354"/>
      <c r="X39" s="355"/>
      <c r="Y39" s="356"/>
      <c r="Z39" s="357"/>
      <c r="AA39" s="116"/>
      <c r="AB39" s="111"/>
    </row>
    <row r="40" spans="2:28" s="1" customFormat="1" ht="16.5" customHeight="1" thickBot="1" thickTop="1">
      <c r="B40" s="13"/>
      <c r="C40" s="117" t="s">
        <v>504</v>
      </c>
      <c r="D40" s="118" t="s">
        <v>833</v>
      </c>
      <c r="E40" s="119"/>
      <c r="F40" s="120"/>
      <c r="G40" s="120"/>
      <c r="H40" s="121"/>
      <c r="I40" s="121"/>
      <c r="J40" s="121"/>
      <c r="K40" s="121"/>
      <c r="L40" s="121"/>
      <c r="M40" s="121"/>
      <c r="N40" s="122"/>
      <c r="O40" s="122"/>
      <c r="P40" s="123">
        <f aca="true" t="shared" si="15" ref="P40:Y40">SUM(P19:P39)</f>
        <v>6221.600626199999</v>
      </c>
      <c r="Q40" s="124">
        <f t="shared" si="15"/>
        <v>0</v>
      </c>
      <c r="R40" s="125">
        <f t="shared" si="15"/>
        <v>0</v>
      </c>
      <c r="S40" s="125">
        <f t="shared" si="15"/>
        <v>0</v>
      </c>
      <c r="T40" s="125">
        <f t="shared" si="15"/>
        <v>0</v>
      </c>
      <c r="U40" s="126">
        <f t="shared" si="15"/>
        <v>0</v>
      </c>
      <c r="V40" s="126">
        <f t="shared" si="15"/>
        <v>0</v>
      </c>
      <c r="W40" s="126">
        <f t="shared" si="15"/>
        <v>0</v>
      </c>
      <c r="X40" s="127">
        <f t="shared" si="15"/>
        <v>0</v>
      </c>
      <c r="Y40" s="128">
        <f t="shared" si="15"/>
        <v>0</v>
      </c>
      <c r="Z40" s="129"/>
      <c r="AA40" s="130">
        <f>ROUND(SUM(AA19:AA39),2)</f>
        <v>15261.37</v>
      </c>
      <c r="AB40" s="131"/>
    </row>
    <row r="41" spans="2:28" s="132" customFormat="1" ht="9.75" thickTop="1">
      <c r="B41" s="133"/>
      <c r="C41" s="134"/>
      <c r="D41" s="135"/>
      <c r="E41" s="136"/>
      <c r="F41" s="137"/>
      <c r="G41" s="137"/>
      <c r="H41" s="138"/>
      <c r="I41" s="138"/>
      <c r="J41" s="138"/>
      <c r="K41" s="138"/>
      <c r="L41" s="138"/>
      <c r="M41" s="138"/>
      <c r="N41" s="139"/>
      <c r="O41" s="139"/>
      <c r="P41" s="140"/>
      <c r="Q41" s="140"/>
      <c r="R41" s="141"/>
      <c r="S41" s="141"/>
      <c r="T41" s="142"/>
      <c r="U41" s="142"/>
      <c r="V41" s="142"/>
      <c r="W41" s="142"/>
      <c r="X41" s="142"/>
      <c r="Y41" s="142"/>
      <c r="Z41" s="142"/>
      <c r="AA41" s="143"/>
      <c r="AB41" s="144"/>
    </row>
    <row r="42" spans="2:28" s="1" customFormat="1" ht="16.5" customHeight="1" thickBo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7"/>
    </row>
    <row r="43" spans="2:28" ht="13.5" thickTop="1">
      <c r="B43" s="148"/>
      <c r="AB43" s="148"/>
    </row>
    <row r="88" ht="12.75">
      <c r="B88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C90"/>
  <sheetViews>
    <sheetView zoomScale="75" zoomScaleNormal="75" workbookViewId="0" topLeftCell="C18">
      <selection activeCell="G26" sqref="G2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'tot-0712'!B2</f>
        <v>ANEXO I al Memorándum D.T.E.E. N°  384 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451</v>
      </c>
      <c r="B4" s="18"/>
    </row>
    <row r="5" spans="1:2" s="9" customFormat="1" ht="11.25">
      <c r="A5" s="18" t="s">
        <v>452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453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454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+'tot-0712'!B14</f>
        <v>Desde el 01 al 31 de diciembre de 2007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455</v>
      </c>
      <c r="E14" s="36">
        <v>73.142</v>
      </c>
      <c r="F14" s="37"/>
      <c r="G14" s="38"/>
      <c r="H14" s="34"/>
      <c r="I14" s="34"/>
      <c r="J14" s="39" t="s">
        <v>456</v>
      </c>
      <c r="K14" s="40">
        <f>150*'tot-0712'!B13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457</v>
      </c>
      <c r="E15" s="36">
        <v>69.892</v>
      </c>
      <c r="F15" s="42"/>
      <c r="G15" s="43"/>
      <c r="H15" s="7"/>
      <c r="I15" s="44"/>
      <c r="J15" s="39" t="s">
        <v>458</v>
      </c>
      <c r="K15" s="40">
        <f>50*'tot-0712'!B13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459</v>
      </c>
      <c r="E16" s="36">
        <v>69.892</v>
      </c>
      <c r="F16" s="42"/>
      <c r="G16" s="43"/>
      <c r="H16" s="7"/>
      <c r="I16" s="7"/>
      <c r="J16" s="39" t="s">
        <v>460</v>
      </c>
      <c r="K16" s="40">
        <f>10*'tot-0712'!B13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461</v>
      </c>
      <c r="D18" s="49" t="s">
        <v>350</v>
      </c>
      <c r="E18" s="50" t="s">
        <v>462</v>
      </c>
      <c r="F18" s="50" t="s">
        <v>463</v>
      </c>
      <c r="G18" s="50" t="s">
        <v>351</v>
      </c>
      <c r="H18" s="51" t="s">
        <v>464</v>
      </c>
      <c r="I18" s="49" t="s">
        <v>465</v>
      </c>
      <c r="J18" s="49" t="s">
        <v>466</v>
      </c>
      <c r="K18" s="50" t="s">
        <v>467</v>
      </c>
      <c r="L18" s="50" t="s">
        <v>468</v>
      </c>
      <c r="M18" s="50" t="s">
        <v>503</v>
      </c>
      <c r="N18" s="50" t="s">
        <v>469</v>
      </c>
      <c r="O18" s="52" t="s">
        <v>470</v>
      </c>
      <c r="P18" s="53" t="s">
        <v>471</v>
      </c>
      <c r="Q18" s="54" t="s">
        <v>472</v>
      </c>
      <c r="R18" s="55" t="s">
        <v>473</v>
      </c>
      <c r="S18" s="56"/>
      <c r="T18" s="57"/>
      <c r="U18" s="58" t="s">
        <v>474</v>
      </c>
      <c r="V18" s="59"/>
      <c r="W18" s="60"/>
      <c r="X18" s="61" t="s">
        <v>475</v>
      </c>
      <c r="Y18" s="62" t="s">
        <v>476</v>
      </c>
      <c r="Z18" s="63" t="s">
        <v>477</v>
      </c>
      <c r="AA18" s="63" t="s">
        <v>478</v>
      </c>
      <c r="AB18" s="64"/>
    </row>
    <row r="19" spans="2:28" s="1" customFormat="1" ht="16.5" customHeight="1" thickTop="1">
      <c r="B19" s="13"/>
      <c r="C19" s="65"/>
      <c r="D19" s="66" t="s">
        <v>300</v>
      </c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ROUND('LI-0712 (3)'!AA40,2)</f>
        <v>15261.37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61</v>
      </c>
      <c r="D21" s="79" t="s">
        <v>364</v>
      </c>
      <c r="E21" s="79">
        <v>132</v>
      </c>
      <c r="F21" s="92">
        <v>87.4</v>
      </c>
      <c r="G21" s="93" t="s">
        <v>352</v>
      </c>
      <c r="H21" s="94">
        <f aca="true" t="shared" si="0" ref="H21:H40">IF(E21=220,$E$14,IF(E21=132,$E$15,$E$16))*IF(F21&gt;25,F21,25)/100</f>
        <v>61.085608</v>
      </c>
      <c r="I21" s="421" t="s">
        <v>97</v>
      </c>
      <c r="J21" s="421" t="s">
        <v>98</v>
      </c>
      <c r="K21" s="96">
        <f aca="true" t="shared" si="1" ref="K21:K40">IF(D21="","",(J21-I21)*24)</f>
        <v>2.233333333453629</v>
      </c>
      <c r="L21" s="97">
        <f aca="true" t="shared" si="2" ref="L21:L40">IF(D21="","",ROUND((J21-I21)*24*60,0))</f>
        <v>134</v>
      </c>
      <c r="M21" s="98" t="s">
        <v>537</v>
      </c>
      <c r="N21" s="99"/>
      <c r="O21" s="100">
        <f aca="true" t="shared" si="3" ref="O21:O40">IF(G21="A",$K$14,IF(G21="B",$K$15,$K$16))</f>
        <v>10</v>
      </c>
      <c r="P21" s="101">
        <f aca="true" t="shared" si="4" ref="P21:P40">IF(M21="P",ROUND(L21/60,2)*H21*O21*0.01,"--")</f>
        <v>13.622090584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535</v>
      </c>
      <c r="AA21" s="110">
        <f aca="true" t="shared" si="14" ref="AA21:AA40">IF(D21="","",SUM(P21:Y21)*IF(Z21="SI",1,2))</f>
        <v>13.622090584</v>
      </c>
      <c r="AB21" s="111"/>
      <c r="AC21" s="1">
        <v>188736</v>
      </c>
    </row>
    <row r="22" spans="2:29" s="1" customFormat="1" ht="16.5" customHeight="1">
      <c r="B22" s="13"/>
      <c r="C22" s="81">
        <v>62</v>
      </c>
      <c r="D22" s="79" t="s">
        <v>385</v>
      </c>
      <c r="E22" s="79">
        <v>132</v>
      </c>
      <c r="F22" s="92">
        <v>22.1</v>
      </c>
      <c r="G22" s="93" t="s">
        <v>352</v>
      </c>
      <c r="H22" s="94">
        <f t="shared" si="0"/>
        <v>17.473</v>
      </c>
      <c r="I22" s="421" t="s">
        <v>106</v>
      </c>
      <c r="J22" s="421" t="s">
        <v>107</v>
      </c>
      <c r="K22" s="96">
        <f t="shared" si="1"/>
        <v>10.583333333430346</v>
      </c>
      <c r="L22" s="97">
        <f t="shared" si="2"/>
        <v>635</v>
      </c>
      <c r="M22" s="98" t="s">
        <v>537</v>
      </c>
      <c r="N22" s="99"/>
      <c r="O22" s="100">
        <f t="shared" si="3"/>
        <v>10</v>
      </c>
      <c r="P22" s="101">
        <f t="shared" si="4"/>
        <v>18.486434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535</v>
      </c>
      <c r="AA22" s="110">
        <f t="shared" si="14"/>
        <v>18.486434</v>
      </c>
      <c r="AB22" s="111"/>
      <c r="AC22" s="1">
        <v>188741</v>
      </c>
    </row>
    <row r="23" spans="2:29" s="1" customFormat="1" ht="16.5" customHeight="1">
      <c r="B23" s="13"/>
      <c r="C23" s="81">
        <v>63</v>
      </c>
      <c r="D23" s="79" t="s">
        <v>374</v>
      </c>
      <c r="E23" s="79">
        <v>132</v>
      </c>
      <c r="F23" s="92">
        <v>97.5</v>
      </c>
      <c r="G23" s="93" t="s">
        <v>359</v>
      </c>
      <c r="H23" s="94">
        <f t="shared" si="0"/>
        <v>68.1447</v>
      </c>
      <c r="I23" s="421" t="s">
        <v>109</v>
      </c>
      <c r="J23" s="421" t="s">
        <v>110</v>
      </c>
      <c r="K23" s="96">
        <f t="shared" si="1"/>
        <v>10.416666666569654</v>
      </c>
      <c r="L23" s="97">
        <f t="shared" si="2"/>
        <v>625</v>
      </c>
      <c r="M23" s="98" t="s">
        <v>537</v>
      </c>
      <c r="N23" s="99"/>
      <c r="O23" s="100">
        <f t="shared" si="3"/>
        <v>150</v>
      </c>
      <c r="P23" s="101">
        <f t="shared" si="4"/>
        <v>1065.1016610000001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535</v>
      </c>
      <c r="AA23" s="110">
        <f t="shared" si="14"/>
        <v>1065.1016610000001</v>
      </c>
      <c r="AB23" s="111"/>
      <c r="AC23" s="1">
        <v>188742</v>
      </c>
    </row>
    <row r="24" spans="2:29" s="1" customFormat="1" ht="16.5" customHeight="1">
      <c r="B24" s="13"/>
      <c r="C24" s="81">
        <v>64</v>
      </c>
      <c r="D24" s="79" t="s">
        <v>368</v>
      </c>
      <c r="E24" s="79">
        <v>132</v>
      </c>
      <c r="F24" s="92">
        <v>88.2</v>
      </c>
      <c r="G24" s="93" t="s">
        <v>352</v>
      </c>
      <c r="H24" s="94">
        <f t="shared" si="0"/>
        <v>61.644744</v>
      </c>
      <c r="I24" s="421" t="s">
        <v>112</v>
      </c>
      <c r="J24" s="421" t="s">
        <v>113</v>
      </c>
      <c r="K24" s="96">
        <f t="shared" si="1"/>
        <v>7.316666666592937</v>
      </c>
      <c r="L24" s="97">
        <f t="shared" si="2"/>
        <v>439</v>
      </c>
      <c r="M24" s="98" t="s">
        <v>537</v>
      </c>
      <c r="N24" s="99"/>
      <c r="O24" s="100">
        <f t="shared" si="3"/>
        <v>10</v>
      </c>
      <c r="P24" s="101">
        <f t="shared" si="4"/>
        <v>45.123952608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535</v>
      </c>
      <c r="AA24" s="110">
        <f t="shared" si="14"/>
        <v>45.123952608</v>
      </c>
      <c r="AB24" s="111"/>
      <c r="AC24" s="1">
        <v>188743</v>
      </c>
    </row>
    <row r="25" spans="2:29" s="1" customFormat="1" ht="16.5" customHeight="1">
      <c r="B25" s="13"/>
      <c r="C25" s="81">
        <v>65</v>
      </c>
      <c r="D25" s="79" t="s">
        <v>508</v>
      </c>
      <c r="E25" s="79">
        <v>132</v>
      </c>
      <c r="F25" s="92">
        <v>29.8</v>
      </c>
      <c r="G25" s="93" t="s">
        <v>352</v>
      </c>
      <c r="H25" s="94">
        <f t="shared" si="0"/>
        <v>20.827816</v>
      </c>
      <c r="I25" s="421" t="s">
        <v>116</v>
      </c>
      <c r="J25" s="421" t="s">
        <v>117</v>
      </c>
      <c r="K25" s="96">
        <f t="shared" si="1"/>
        <v>5.383333333418705</v>
      </c>
      <c r="L25" s="97">
        <f t="shared" si="2"/>
        <v>323</v>
      </c>
      <c r="M25" s="98" t="s">
        <v>537</v>
      </c>
      <c r="N25" s="99"/>
      <c r="O25" s="100">
        <f t="shared" si="3"/>
        <v>10</v>
      </c>
      <c r="P25" s="101">
        <f t="shared" si="4"/>
        <v>11.205365008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535</v>
      </c>
      <c r="AA25" s="110">
        <f t="shared" si="14"/>
        <v>11.205365008</v>
      </c>
      <c r="AB25" s="111"/>
      <c r="AC25" s="1">
        <v>188745</v>
      </c>
    </row>
    <row r="26" spans="2:29" s="1" customFormat="1" ht="16.5" customHeight="1">
      <c r="B26" s="13"/>
      <c r="C26" s="81">
        <v>66</v>
      </c>
      <c r="D26" s="79" t="s">
        <v>385</v>
      </c>
      <c r="E26" s="79">
        <v>132</v>
      </c>
      <c r="F26" s="92">
        <v>22.1</v>
      </c>
      <c r="G26" s="93" t="s">
        <v>352</v>
      </c>
      <c r="H26" s="94">
        <f t="shared" si="0"/>
        <v>17.473</v>
      </c>
      <c r="I26" s="421" t="s">
        <v>136</v>
      </c>
      <c r="J26" s="421" t="s">
        <v>137</v>
      </c>
      <c r="K26" s="96">
        <f t="shared" si="1"/>
        <v>11.41666666668607</v>
      </c>
      <c r="L26" s="97">
        <f t="shared" si="2"/>
        <v>685</v>
      </c>
      <c r="M26" s="95" t="s">
        <v>537</v>
      </c>
      <c r="N26" s="99"/>
      <c r="O26" s="100">
        <f t="shared" si="3"/>
        <v>10</v>
      </c>
      <c r="P26" s="101">
        <f t="shared" si="4"/>
        <v>19.954165999999997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535</v>
      </c>
      <c r="AA26" s="110">
        <f t="shared" si="14"/>
        <v>19.954165999999997</v>
      </c>
      <c r="AB26" s="111"/>
      <c r="AC26" s="1">
        <v>188755</v>
      </c>
    </row>
    <row r="27" spans="2:29" s="1" customFormat="1" ht="16.5" customHeight="1">
      <c r="B27" s="13"/>
      <c r="C27" s="81">
        <v>67</v>
      </c>
      <c r="D27" s="79" t="s">
        <v>374</v>
      </c>
      <c r="E27" s="79">
        <v>132</v>
      </c>
      <c r="F27" s="92">
        <v>97.5</v>
      </c>
      <c r="G27" s="93" t="s">
        <v>359</v>
      </c>
      <c r="H27" s="94">
        <f t="shared" si="0"/>
        <v>68.1447</v>
      </c>
      <c r="I27" s="421" t="s">
        <v>138</v>
      </c>
      <c r="J27" s="421" t="s">
        <v>139</v>
      </c>
      <c r="K27" s="96">
        <f t="shared" si="1"/>
        <v>10.000000000116415</v>
      </c>
      <c r="L27" s="97">
        <f t="shared" si="2"/>
        <v>600</v>
      </c>
      <c r="M27" s="95" t="s">
        <v>537</v>
      </c>
      <c r="N27" s="99"/>
      <c r="O27" s="100">
        <f t="shared" si="3"/>
        <v>150</v>
      </c>
      <c r="P27" s="101">
        <f t="shared" si="4"/>
        <v>1022.1705000000001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535</v>
      </c>
      <c r="AA27" s="110">
        <f t="shared" si="14"/>
        <v>1022.1705000000001</v>
      </c>
      <c r="AB27" s="111"/>
      <c r="AC27" s="1">
        <v>188756</v>
      </c>
    </row>
    <row r="28" spans="2:29" s="1" customFormat="1" ht="16.5" customHeight="1">
      <c r="B28" s="13"/>
      <c r="C28" s="81">
        <v>68</v>
      </c>
      <c r="D28" s="79" t="s">
        <v>368</v>
      </c>
      <c r="E28" s="79">
        <v>132</v>
      </c>
      <c r="F28" s="92">
        <v>88.2</v>
      </c>
      <c r="G28" s="93" t="s">
        <v>352</v>
      </c>
      <c r="H28" s="94">
        <f t="shared" si="0"/>
        <v>61.644744</v>
      </c>
      <c r="I28" s="421" t="s">
        <v>140</v>
      </c>
      <c r="J28" s="421" t="s">
        <v>141</v>
      </c>
      <c r="K28" s="96">
        <f t="shared" si="1"/>
        <v>8.283333333267365</v>
      </c>
      <c r="L28" s="97">
        <f t="shared" si="2"/>
        <v>497</v>
      </c>
      <c r="M28" s="95" t="s">
        <v>537</v>
      </c>
      <c r="N28" s="99"/>
      <c r="O28" s="100">
        <f t="shared" si="3"/>
        <v>10</v>
      </c>
      <c r="P28" s="101">
        <f t="shared" si="4"/>
        <v>51.041848032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535</v>
      </c>
      <c r="AA28" s="110">
        <f t="shared" si="14"/>
        <v>51.041848032</v>
      </c>
      <c r="AB28" s="111"/>
      <c r="AC28" s="1">
        <v>188757</v>
      </c>
    </row>
    <row r="29" spans="2:29" s="1" customFormat="1" ht="16.5" customHeight="1">
      <c r="B29" s="13"/>
      <c r="C29" s="81">
        <v>69</v>
      </c>
      <c r="D29" s="79" t="s">
        <v>376</v>
      </c>
      <c r="E29" s="79">
        <v>132</v>
      </c>
      <c r="F29" s="92">
        <v>120.6</v>
      </c>
      <c r="G29" s="93" t="s">
        <v>352</v>
      </c>
      <c r="H29" s="94">
        <f t="shared" si="0"/>
        <v>84.289752</v>
      </c>
      <c r="I29" s="421" t="s">
        <v>154</v>
      </c>
      <c r="J29" s="421" t="s">
        <v>155</v>
      </c>
      <c r="K29" s="96">
        <f t="shared" si="1"/>
        <v>4.300000000046566</v>
      </c>
      <c r="L29" s="97">
        <f t="shared" si="2"/>
        <v>258</v>
      </c>
      <c r="M29" s="95" t="s">
        <v>537</v>
      </c>
      <c r="N29" s="99"/>
      <c r="O29" s="100">
        <f t="shared" si="3"/>
        <v>10</v>
      </c>
      <c r="P29" s="101">
        <f t="shared" si="4"/>
        <v>36.244593359999996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535</v>
      </c>
      <c r="AA29" s="110">
        <f t="shared" si="14"/>
        <v>36.244593359999996</v>
      </c>
      <c r="AB29" s="111"/>
      <c r="AC29" s="1">
        <v>188763</v>
      </c>
    </row>
    <row r="30" spans="2:29" s="1" customFormat="1" ht="16.5" customHeight="1">
      <c r="B30" s="13"/>
      <c r="C30" s="81">
        <v>70</v>
      </c>
      <c r="D30" s="79" t="s">
        <v>508</v>
      </c>
      <c r="E30" s="79">
        <v>132</v>
      </c>
      <c r="F30" s="92">
        <v>29.8</v>
      </c>
      <c r="G30" s="93" t="s">
        <v>352</v>
      </c>
      <c r="H30" s="94">
        <f t="shared" si="0"/>
        <v>20.827816</v>
      </c>
      <c r="I30" s="421" t="s">
        <v>156</v>
      </c>
      <c r="J30" s="421" t="s">
        <v>157</v>
      </c>
      <c r="K30" s="96">
        <f t="shared" si="1"/>
        <v>5.89999999984866</v>
      </c>
      <c r="L30" s="97">
        <f t="shared" si="2"/>
        <v>354</v>
      </c>
      <c r="M30" s="95" t="s">
        <v>537</v>
      </c>
      <c r="N30" s="99"/>
      <c r="O30" s="100">
        <f t="shared" si="3"/>
        <v>10</v>
      </c>
      <c r="P30" s="101">
        <f t="shared" si="4"/>
        <v>12.28841144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535</v>
      </c>
      <c r="AA30" s="110">
        <f t="shared" si="14"/>
        <v>12.28841144</v>
      </c>
      <c r="AB30" s="111"/>
      <c r="AC30" s="1">
        <v>188764</v>
      </c>
    </row>
    <row r="31" spans="2:29" s="1" customFormat="1" ht="16.5" customHeight="1">
      <c r="B31" s="13"/>
      <c r="C31" s="81">
        <v>71</v>
      </c>
      <c r="D31" s="79" t="s">
        <v>363</v>
      </c>
      <c r="E31" s="79">
        <v>132</v>
      </c>
      <c r="F31" s="92">
        <v>69.1</v>
      </c>
      <c r="G31" s="93" t="s">
        <v>352</v>
      </c>
      <c r="H31" s="94">
        <f t="shared" si="0"/>
        <v>48.295372</v>
      </c>
      <c r="I31" s="421" t="s">
        <v>159</v>
      </c>
      <c r="J31" s="421" t="s">
        <v>160</v>
      </c>
      <c r="K31" s="96">
        <f t="shared" si="1"/>
        <v>6.766666666720994</v>
      </c>
      <c r="L31" s="97">
        <f t="shared" si="2"/>
        <v>406</v>
      </c>
      <c r="M31" s="95" t="s">
        <v>537</v>
      </c>
      <c r="N31" s="99"/>
      <c r="O31" s="100">
        <f t="shared" si="3"/>
        <v>10</v>
      </c>
      <c r="P31" s="101">
        <f t="shared" si="4"/>
        <v>32.695966844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535</v>
      </c>
      <c r="AA31" s="110">
        <f t="shared" si="14"/>
        <v>32.695966844</v>
      </c>
      <c r="AB31" s="111"/>
      <c r="AC31" s="1">
        <v>188765</v>
      </c>
    </row>
    <row r="32" spans="2:29" s="1" customFormat="1" ht="16.5" customHeight="1">
      <c r="B32" s="13"/>
      <c r="C32" s="81">
        <v>72</v>
      </c>
      <c r="D32" s="79" t="s">
        <v>354</v>
      </c>
      <c r="E32" s="79">
        <v>132</v>
      </c>
      <c r="F32" s="92">
        <v>141</v>
      </c>
      <c r="G32" s="93" t="s">
        <v>355</v>
      </c>
      <c r="H32" s="94">
        <f t="shared" si="0"/>
        <v>98.54771999999998</v>
      </c>
      <c r="I32" s="421" t="s">
        <v>180</v>
      </c>
      <c r="J32" s="421" t="s">
        <v>181</v>
      </c>
      <c r="K32" s="96">
        <f t="shared" si="1"/>
        <v>0.06666666670935228</v>
      </c>
      <c r="L32" s="97">
        <f t="shared" si="2"/>
        <v>4</v>
      </c>
      <c r="M32" s="95" t="s">
        <v>534</v>
      </c>
      <c r="N32" s="99"/>
      <c r="O32" s="100">
        <f t="shared" si="3"/>
        <v>50</v>
      </c>
      <c r="P32" s="101" t="str">
        <f t="shared" si="4"/>
        <v>--</v>
      </c>
      <c r="Q32" s="102" t="str">
        <f t="shared" si="5"/>
        <v>--</v>
      </c>
      <c r="R32" s="103">
        <f t="shared" si="6"/>
        <v>4927.3859999999995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535</v>
      </c>
      <c r="AA32" s="110">
        <f t="shared" si="14"/>
        <v>4927.3859999999995</v>
      </c>
      <c r="AB32" s="111"/>
      <c r="AC32" s="1">
        <v>188781</v>
      </c>
    </row>
    <row r="33" spans="2:29" s="1" customFormat="1" ht="16.5" customHeight="1">
      <c r="B33" s="13"/>
      <c r="C33" s="81">
        <v>73</v>
      </c>
      <c r="D33" s="79" t="s">
        <v>374</v>
      </c>
      <c r="E33" s="79">
        <v>132</v>
      </c>
      <c r="F33" s="92">
        <v>97.5</v>
      </c>
      <c r="G33" s="93" t="s">
        <v>359</v>
      </c>
      <c r="H33" s="94">
        <f t="shared" si="0"/>
        <v>68.1447</v>
      </c>
      <c r="I33" s="421" t="s">
        <v>182</v>
      </c>
      <c r="J33" s="421" t="s">
        <v>183</v>
      </c>
      <c r="K33" s="96">
        <f t="shared" si="1"/>
        <v>7.066666666651145</v>
      </c>
      <c r="L33" s="97">
        <f t="shared" si="2"/>
        <v>424</v>
      </c>
      <c r="M33" s="95" t="s">
        <v>537</v>
      </c>
      <c r="N33" s="99"/>
      <c r="O33" s="100">
        <f t="shared" si="3"/>
        <v>150</v>
      </c>
      <c r="P33" s="101">
        <f t="shared" si="4"/>
        <v>722.6745435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535</v>
      </c>
      <c r="AA33" s="110">
        <f t="shared" si="14"/>
        <v>722.6745435</v>
      </c>
      <c r="AB33" s="111"/>
      <c r="AC33" s="1">
        <v>188790</v>
      </c>
    </row>
    <row r="34" spans="2:29" s="1" customFormat="1" ht="16.5" customHeight="1">
      <c r="B34" s="112"/>
      <c r="C34" s="81">
        <v>74</v>
      </c>
      <c r="D34" s="79" t="s">
        <v>385</v>
      </c>
      <c r="E34" s="79">
        <v>132</v>
      </c>
      <c r="F34" s="92">
        <v>22.1</v>
      </c>
      <c r="G34" s="93" t="s">
        <v>352</v>
      </c>
      <c r="H34" s="94">
        <f t="shared" si="0"/>
        <v>17.473</v>
      </c>
      <c r="I34" s="421" t="s">
        <v>184</v>
      </c>
      <c r="J34" s="421" t="s">
        <v>185</v>
      </c>
      <c r="K34" s="96">
        <f t="shared" si="1"/>
        <v>10.533333333441988</v>
      </c>
      <c r="L34" s="97">
        <f t="shared" si="2"/>
        <v>632</v>
      </c>
      <c r="M34" s="95" t="s">
        <v>537</v>
      </c>
      <c r="N34" s="99"/>
      <c r="O34" s="100">
        <f t="shared" si="3"/>
        <v>10</v>
      </c>
      <c r="P34" s="101">
        <f t="shared" si="4"/>
        <v>18.399068999999997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535</v>
      </c>
      <c r="AA34" s="110">
        <f t="shared" si="14"/>
        <v>18.399068999999997</v>
      </c>
      <c r="AB34" s="111"/>
      <c r="AC34" s="1">
        <v>188791</v>
      </c>
    </row>
    <row r="35" spans="2:29" s="1" customFormat="1" ht="16.5" customHeight="1">
      <c r="B35" s="112"/>
      <c r="C35" s="81">
        <v>75</v>
      </c>
      <c r="D35" s="79" t="s">
        <v>368</v>
      </c>
      <c r="E35" s="79">
        <v>132</v>
      </c>
      <c r="F35" s="92">
        <v>88.2</v>
      </c>
      <c r="G35" s="93" t="s">
        <v>352</v>
      </c>
      <c r="H35" s="94">
        <f t="shared" si="0"/>
        <v>61.644744</v>
      </c>
      <c r="I35" s="421" t="s">
        <v>186</v>
      </c>
      <c r="J35" s="421" t="s">
        <v>187</v>
      </c>
      <c r="K35" s="96">
        <f t="shared" si="1"/>
        <v>8.583333333372138</v>
      </c>
      <c r="L35" s="97">
        <f t="shared" si="2"/>
        <v>515</v>
      </c>
      <c r="M35" s="95" t="s">
        <v>537</v>
      </c>
      <c r="N35" s="99"/>
      <c r="O35" s="100">
        <f t="shared" si="3"/>
        <v>10</v>
      </c>
      <c r="P35" s="101">
        <f t="shared" si="4"/>
        <v>52.891190352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535</v>
      </c>
      <c r="AA35" s="110">
        <f t="shared" si="14"/>
        <v>52.891190352</v>
      </c>
      <c r="AB35" s="111"/>
      <c r="AC35" s="1">
        <v>188792</v>
      </c>
    </row>
    <row r="36" spans="2:29" s="1" customFormat="1" ht="16.5" customHeight="1">
      <c r="B36" s="112"/>
      <c r="C36" s="81">
        <v>76</v>
      </c>
      <c r="D36" s="79" t="s">
        <v>508</v>
      </c>
      <c r="E36" s="79">
        <v>132</v>
      </c>
      <c r="F36" s="92">
        <v>29.8</v>
      </c>
      <c r="G36" s="93" t="s">
        <v>352</v>
      </c>
      <c r="H36" s="94">
        <f t="shared" si="0"/>
        <v>20.827816</v>
      </c>
      <c r="I36" s="421" t="s">
        <v>192</v>
      </c>
      <c r="J36" s="421" t="s">
        <v>193</v>
      </c>
      <c r="K36" s="96">
        <f t="shared" si="1"/>
        <v>6.683333333290648</v>
      </c>
      <c r="L36" s="97">
        <f t="shared" si="2"/>
        <v>401</v>
      </c>
      <c r="M36" s="95" t="s">
        <v>537</v>
      </c>
      <c r="N36" s="99"/>
      <c r="O36" s="100">
        <f t="shared" si="3"/>
        <v>10</v>
      </c>
      <c r="P36" s="101">
        <f t="shared" si="4"/>
        <v>13.912981087999997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535</v>
      </c>
      <c r="AA36" s="110">
        <f t="shared" si="14"/>
        <v>13.912981087999997</v>
      </c>
      <c r="AB36" s="111"/>
      <c r="AC36" s="1">
        <v>188795</v>
      </c>
    </row>
    <row r="37" spans="2:29" s="1" customFormat="1" ht="16.5" customHeight="1">
      <c r="B37" s="112"/>
      <c r="C37" s="81">
        <v>77</v>
      </c>
      <c r="D37" s="79" t="s">
        <v>363</v>
      </c>
      <c r="E37" s="79">
        <v>132</v>
      </c>
      <c r="F37" s="92">
        <v>69.1</v>
      </c>
      <c r="G37" s="93" t="s">
        <v>352</v>
      </c>
      <c r="H37" s="94">
        <f t="shared" si="0"/>
        <v>48.295372</v>
      </c>
      <c r="I37" s="421" t="s">
        <v>201</v>
      </c>
      <c r="J37" s="421" t="s">
        <v>202</v>
      </c>
      <c r="K37" s="96">
        <f t="shared" si="1"/>
        <v>3.949999999953434</v>
      </c>
      <c r="L37" s="97">
        <f t="shared" si="2"/>
        <v>237</v>
      </c>
      <c r="M37" s="95" t="s">
        <v>537</v>
      </c>
      <c r="N37" s="99"/>
      <c r="O37" s="100">
        <f t="shared" si="3"/>
        <v>10</v>
      </c>
      <c r="P37" s="101">
        <f t="shared" si="4"/>
        <v>19.07667194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535</v>
      </c>
      <c r="AA37" s="110">
        <f t="shared" si="14"/>
        <v>19.07667194</v>
      </c>
      <c r="AB37" s="111"/>
      <c r="AC37" s="1">
        <v>188803</v>
      </c>
    </row>
    <row r="38" spans="2:29" s="1" customFormat="1" ht="16.5" customHeight="1">
      <c r="B38" s="112"/>
      <c r="C38" s="81">
        <v>78</v>
      </c>
      <c r="D38" s="79" t="s">
        <v>375</v>
      </c>
      <c r="E38" s="79">
        <v>132</v>
      </c>
      <c r="F38" s="92">
        <v>114</v>
      </c>
      <c r="G38" s="93" t="s">
        <v>352</v>
      </c>
      <c r="H38" s="94">
        <f t="shared" si="0"/>
        <v>79.67688</v>
      </c>
      <c r="I38" s="421" t="s">
        <v>204</v>
      </c>
      <c r="J38" s="421" t="s">
        <v>205</v>
      </c>
      <c r="K38" s="96">
        <f t="shared" si="1"/>
        <v>0.2333333333954215</v>
      </c>
      <c r="L38" s="97">
        <f t="shared" si="2"/>
        <v>14</v>
      </c>
      <c r="M38" s="95" t="s">
        <v>537</v>
      </c>
      <c r="N38" s="99"/>
      <c r="O38" s="100">
        <f t="shared" si="3"/>
        <v>10</v>
      </c>
      <c r="P38" s="101">
        <f t="shared" si="4"/>
        <v>1.8325682400000003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535</v>
      </c>
      <c r="AA38" s="110">
        <f t="shared" si="14"/>
        <v>1.8325682400000003</v>
      </c>
      <c r="AB38" s="111"/>
      <c r="AC38" s="1">
        <v>188804</v>
      </c>
    </row>
    <row r="39" spans="2:29" s="1" customFormat="1" ht="16.5" customHeight="1">
      <c r="B39" s="112"/>
      <c r="C39" s="81">
        <v>79</v>
      </c>
      <c r="D39" s="79" t="s">
        <v>368</v>
      </c>
      <c r="E39" s="79">
        <v>132</v>
      </c>
      <c r="F39" s="92">
        <v>88.2</v>
      </c>
      <c r="G39" s="93" t="s">
        <v>352</v>
      </c>
      <c r="H39" s="94">
        <f t="shared" si="0"/>
        <v>61.644744</v>
      </c>
      <c r="I39" s="421" t="s">
        <v>206</v>
      </c>
      <c r="J39" s="421" t="s">
        <v>207</v>
      </c>
      <c r="K39" s="96">
        <f t="shared" si="1"/>
        <v>6.949999999953434</v>
      </c>
      <c r="L39" s="97">
        <f t="shared" si="2"/>
        <v>417</v>
      </c>
      <c r="M39" s="95" t="s">
        <v>537</v>
      </c>
      <c r="N39" s="99"/>
      <c r="O39" s="100">
        <f t="shared" si="3"/>
        <v>10</v>
      </c>
      <c r="P39" s="101">
        <f t="shared" si="4"/>
        <v>42.84309708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535</v>
      </c>
      <c r="AA39" s="110">
        <f t="shared" si="14"/>
        <v>42.84309708</v>
      </c>
      <c r="AB39" s="111"/>
      <c r="AC39" s="1">
        <v>188805</v>
      </c>
    </row>
    <row r="40" spans="2:29" s="1" customFormat="1" ht="16.5" customHeight="1">
      <c r="B40" s="112"/>
      <c r="C40" s="81">
        <v>80</v>
      </c>
      <c r="D40" s="79" t="s">
        <v>385</v>
      </c>
      <c r="E40" s="79">
        <v>132</v>
      </c>
      <c r="F40" s="92">
        <v>22.1</v>
      </c>
      <c r="G40" s="93" t="s">
        <v>352</v>
      </c>
      <c r="H40" s="94">
        <f t="shared" si="0"/>
        <v>17.473</v>
      </c>
      <c r="I40" s="421" t="s">
        <v>210</v>
      </c>
      <c r="J40" s="421" t="s">
        <v>211</v>
      </c>
      <c r="K40" s="96">
        <f t="shared" si="1"/>
        <v>7.749999999941792</v>
      </c>
      <c r="L40" s="97">
        <f t="shared" si="2"/>
        <v>465</v>
      </c>
      <c r="M40" s="95" t="s">
        <v>537</v>
      </c>
      <c r="N40" s="99"/>
      <c r="O40" s="100">
        <f t="shared" si="3"/>
        <v>10</v>
      </c>
      <c r="P40" s="101">
        <f t="shared" si="4"/>
        <v>13.541575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 t="s">
        <v>535</v>
      </c>
      <c r="AA40" s="110">
        <f t="shared" si="14"/>
        <v>13.541575</v>
      </c>
      <c r="AB40" s="111"/>
      <c r="AC40" s="1">
        <v>188807</v>
      </c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3"/>
      <c r="J41" s="423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504</v>
      </c>
      <c r="D42" s="118" t="s">
        <v>835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3213.1066850760003</v>
      </c>
      <c r="Q42" s="124">
        <f t="shared" si="15"/>
        <v>0</v>
      </c>
      <c r="R42" s="125">
        <f t="shared" si="15"/>
        <v>4927.3859999999995</v>
      </c>
      <c r="S42" s="125">
        <f t="shared" si="15"/>
        <v>0</v>
      </c>
      <c r="T42" s="125">
        <f t="shared" si="15"/>
        <v>0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130">
        <f>ROUND(SUM(AA19:AA41),2)</f>
        <v>23401.86</v>
      </c>
      <c r="AB42" s="131"/>
    </row>
    <row r="43" spans="2:28" s="132" customFormat="1" ht="9.75" thickTop="1">
      <c r="B43" s="133"/>
      <c r="C43" s="134"/>
      <c r="D43" s="135"/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90"/>
  <sheetViews>
    <sheetView zoomScale="75" zoomScaleNormal="75" workbookViewId="0" topLeftCell="C15">
      <selection activeCell="G26" sqref="G2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'tot-0712'!B2</f>
        <v>ANEXO I al Memorándum D.T.E.E. N°  384 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451</v>
      </c>
      <c r="B4" s="18"/>
    </row>
    <row r="5" spans="1:2" s="9" customFormat="1" ht="11.25">
      <c r="A5" s="18" t="s">
        <v>452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453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454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+'tot-0712'!B14</f>
        <v>Desde el 01 al 31 de diciembre de 2007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455</v>
      </c>
      <c r="E14" s="36">
        <v>73.142</v>
      </c>
      <c r="F14" s="37"/>
      <c r="G14" s="38"/>
      <c r="H14" s="34"/>
      <c r="I14" s="34"/>
      <c r="J14" s="39" t="s">
        <v>456</v>
      </c>
      <c r="K14" s="40">
        <f>150*'tot-0712'!B13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457</v>
      </c>
      <c r="E15" s="36">
        <v>69.892</v>
      </c>
      <c r="F15" s="42"/>
      <c r="G15" s="43"/>
      <c r="H15" s="7"/>
      <c r="I15" s="44"/>
      <c r="J15" s="39" t="s">
        <v>458</v>
      </c>
      <c r="K15" s="40">
        <f>50*'tot-0712'!B13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459</v>
      </c>
      <c r="E16" s="36">
        <v>69.892</v>
      </c>
      <c r="F16" s="42"/>
      <c r="G16" s="43"/>
      <c r="H16" s="7"/>
      <c r="I16" s="7"/>
      <c r="J16" s="39" t="s">
        <v>460</v>
      </c>
      <c r="K16" s="40">
        <f>10*'tot-0712'!B13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461</v>
      </c>
      <c r="D18" s="49" t="s">
        <v>350</v>
      </c>
      <c r="E18" s="50" t="s">
        <v>462</v>
      </c>
      <c r="F18" s="50" t="s">
        <v>463</v>
      </c>
      <c r="G18" s="50" t="s">
        <v>351</v>
      </c>
      <c r="H18" s="51" t="s">
        <v>464</v>
      </c>
      <c r="I18" s="49" t="s">
        <v>465</v>
      </c>
      <c r="J18" s="49" t="s">
        <v>466</v>
      </c>
      <c r="K18" s="50" t="s">
        <v>467</v>
      </c>
      <c r="L18" s="50" t="s">
        <v>468</v>
      </c>
      <c r="M18" s="50" t="s">
        <v>503</v>
      </c>
      <c r="N18" s="50" t="s">
        <v>469</v>
      </c>
      <c r="O18" s="52" t="s">
        <v>470</v>
      </c>
      <c r="P18" s="53" t="s">
        <v>471</v>
      </c>
      <c r="Q18" s="54" t="s">
        <v>472</v>
      </c>
      <c r="R18" s="55" t="s">
        <v>473</v>
      </c>
      <c r="S18" s="56"/>
      <c r="T18" s="57"/>
      <c r="U18" s="58" t="s">
        <v>474</v>
      </c>
      <c r="V18" s="59"/>
      <c r="W18" s="60"/>
      <c r="X18" s="61" t="s">
        <v>475</v>
      </c>
      <c r="Y18" s="62" t="s">
        <v>476</v>
      </c>
      <c r="Z18" s="63" t="s">
        <v>477</v>
      </c>
      <c r="AA18" s="63" t="s">
        <v>478</v>
      </c>
      <c r="AB18" s="64"/>
    </row>
    <row r="19" spans="2:28" s="1" customFormat="1" ht="16.5" customHeight="1" thickTop="1">
      <c r="B19" s="13"/>
      <c r="C19" s="65"/>
      <c r="D19" s="66" t="s">
        <v>301</v>
      </c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ROUND('LI-0712 (4)'!AA42,2)</f>
        <v>23401.86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81</v>
      </c>
      <c r="D21" s="79" t="s">
        <v>373</v>
      </c>
      <c r="E21" s="79">
        <v>132</v>
      </c>
      <c r="F21" s="92">
        <v>41.3</v>
      </c>
      <c r="G21" s="93" t="s">
        <v>355</v>
      </c>
      <c r="H21" s="94">
        <f aca="true" t="shared" si="0" ref="H21:H40">IF(E21=220,$E$14,IF(E21=132,$E$15,$E$16))*IF(F21&gt;25,F21,25)/100</f>
        <v>28.865395999999997</v>
      </c>
      <c r="I21" s="421" t="s">
        <v>213</v>
      </c>
      <c r="J21" s="421" t="s">
        <v>214</v>
      </c>
      <c r="K21" s="96">
        <f aca="true" t="shared" si="1" ref="K21:K40">IF(D21="","",(J21-I21)*24)</f>
        <v>0.033333333441987634</v>
      </c>
      <c r="L21" s="97">
        <f aca="true" t="shared" si="2" ref="L21:L40">IF(D21="","",ROUND((J21-I21)*24*60,0))</f>
        <v>2</v>
      </c>
      <c r="M21" s="98" t="s">
        <v>537</v>
      </c>
      <c r="N21" s="99"/>
      <c r="O21" s="100">
        <f aca="true" t="shared" si="3" ref="O21:O40">IF(G21="A",$K$14,IF(G21="B",$K$15,$K$16))</f>
        <v>50</v>
      </c>
      <c r="P21" s="101">
        <f aca="true" t="shared" si="4" ref="P21:P40">IF(M21="P",ROUND(L21/60,2)*H21*O21*0.01,"--")</f>
        <v>0.4329809399999999</v>
      </c>
      <c r="Q21" s="102" t="str">
        <f aca="true" t="shared" si="5" ref="Q21:Q40">IF(M21="RP",ROUND(L21/60,2)*H21*O21*0.01*N21/100,"--")</f>
        <v>--</v>
      </c>
      <c r="R21" s="103" t="str">
        <f aca="true" t="shared" si="6" ref="R21:R40">IF(M21="F",H21*O21,"--")</f>
        <v>--</v>
      </c>
      <c r="S21" s="103" t="str">
        <f aca="true" t="shared" si="7" ref="S21:S40">IF(AND(L21&gt;10,M21="F"),H21*O21*IF(L21&gt;180,3,ROUND((L21)/60,2)),"--")</f>
        <v>--</v>
      </c>
      <c r="T21" s="104" t="str">
        <f aca="true" t="shared" si="8" ref="T21:T40">IF(AND(M21="F",L21&gt;180),(ROUND(L21/60,2)-3)*H21*O21*0.1,"--")</f>
        <v>--</v>
      </c>
      <c r="U21" s="105" t="str">
        <f aca="true" t="shared" si="9" ref="U21:U40">IF(M21="R",H21*O21*N21/100,"--")</f>
        <v>--</v>
      </c>
      <c r="V21" s="105" t="str">
        <f aca="true" t="shared" si="10" ref="V21:V40">IF(AND(L21&gt;10,M21="R"),O21*H21*N21/100*IF(L21&gt;180,3,ROUND((L21)/60,2)),"--")</f>
        <v>--</v>
      </c>
      <c r="W21" s="106" t="str">
        <f aca="true" t="shared" si="11" ref="W21:W40">IF(AND(M21="R",L21&gt;180),(ROUND(L21/60,2)-3)*H21*O21*0.1*N21/100,"--")</f>
        <v>--</v>
      </c>
      <c r="X21" s="107" t="str">
        <f aca="true" t="shared" si="12" ref="X21:X40">IF(M21="RF",ROUND(L21/60,2)*H21*O21*0.1,"--")</f>
        <v>--</v>
      </c>
      <c r="Y21" s="108" t="str">
        <f aca="true" t="shared" si="13" ref="Y21:Y40">IF(M21="RR",ROUND(L21/60,2)*H21*O21*0.1*N21/100,"--")</f>
        <v>--</v>
      </c>
      <c r="Z21" s="109" t="s">
        <v>535</v>
      </c>
      <c r="AA21" s="110">
        <f aca="true" t="shared" si="14" ref="AA21:AA40">IF(D21="","",SUM(P21:Y21)*IF(Z21="SI",1,2))</f>
        <v>0.4329809399999999</v>
      </c>
      <c r="AB21" s="111"/>
      <c r="AC21" s="1">
        <v>188809</v>
      </c>
    </row>
    <row r="22" spans="2:29" s="1" customFormat="1" ht="16.5" customHeight="1">
      <c r="B22" s="13"/>
      <c r="C22" s="81">
        <v>82</v>
      </c>
      <c r="D22" s="79" t="s">
        <v>508</v>
      </c>
      <c r="E22" s="79">
        <v>132</v>
      </c>
      <c r="F22" s="92">
        <v>29.8</v>
      </c>
      <c r="G22" s="93" t="s">
        <v>352</v>
      </c>
      <c r="H22" s="94">
        <f t="shared" si="0"/>
        <v>20.827816</v>
      </c>
      <c r="I22" s="421" t="s">
        <v>215</v>
      </c>
      <c r="J22" s="421" t="s">
        <v>216</v>
      </c>
      <c r="K22" s="96">
        <f t="shared" si="1"/>
        <v>4.066666666651145</v>
      </c>
      <c r="L22" s="97">
        <f t="shared" si="2"/>
        <v>244</v>
      </c>
      <c r="M22" s="98" t="s">
        <v>537</v>
      </c>
      <c r="N22" s="99"/>
      <c r="O22" s="100">
        <f t="shared" si="3"/>
        <v>10</v>
      </c>
      <c r="P22" s="101">
        <f t="shared" si="4"/>
        <v>8.476921112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535</v>
      </c>
      <c r="AA22" s="110">
        <f t="shared" si="14"/>
        <v>8.476921112</v>
      </c>
      <c r="AB22" s="111"/>
      <c r="AC22" s="1">
        <v>188810</v>
      </c>
    </row>
    <row r="23" spans="2:29" s="1" customFormat="1" ht="16.5" customHeight="1">
      <c r="B23" s="13"/>
      <c r="C23" s="81">
        <v>83</v>
      </c>
      <c r="D23" s="79" t="s">
        <v>371</v>
      </c>
      <c r="E23" s="79">
        <v>132</v>
      </c>
      <c r="F23" s="92">
        <v>43</v>
      </c>
      <c r="G23" s="93" t="s">
        <v>359</v>
      </c>
      <c r="H23" s="94">
        <f t="shared" si="0"/>
        <v>30.053559999999997</v>
      </c>
      <c r="I23" s="421" t="s">
        <v>222</v>
      </c>
      <c r="J23" s="421" t="s">
        <v>223</v>
      </c>
      <c r="K23" s="96">
        <f t="shared" si="1"/>
        <v>8.200000000011642</v>
      </c>
      <c r="L23" s="97">
        <f t="shared" si="2"/>
        <v>492</v>
      </c>
      <c r="M23" s="98" t="s">
        <v>537</v>
      </c>
      <c r="N23" s="99"/>
      <c r="O23" s="100">
        <f t="shared" si="3"/>
        <v>150</v>
      </c>
      <c r="P23" s="101">
        <f t="shared" si="4"/>
        <v>369.6587879999999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535</v>
      </c>
      <c r="AA23" s="110">
        <f t="shared" si="14"/>
        <v>369.6587879999999</v>
      </c>
      <c r="AB23" s="111"/>
      <c r="AC23" s="1">
        <v>188818</v>
      </c>
    </row>
    <row r="24" spans="2:29" s="1" customFormat="1" ht="16.5" customHeight="1">
      <c r="B24" s="13"/>
      <c r="C24" s="81">
        <v>84</v>
      </c>
      <c r="D24" s="79" t="s">
        <v>365</v>
      </c>
      <c r="E24" s="79">
        <v>132</v>
      </c>
      <c r="F24" s="92">
        <v>134.8</v>
      </c>
      <c r="G24" s="93" t="s">
        <v>359</v>
      </c>
      <c r="H24" s="94">
        <f t="shared" si="0"/>
        <v>94.214416</v>
      </c>
      <c r="I24" s="421" t="s">
        <v>228</v>
      </c>
      <c r="J24" s="421" t="s">
        <v>229</v>
      </c>
      <c r="K24" s="96">
        <f t="shared" si="1"/>
        <v>6.666666666744277</v>
      </c>
      <c r="L24" s="97">
        <f t="shared" si="2"/>
        <v>400</v>
      </c>
      <c r="M24" s="98" t="s">
        <v>534</v>
      </c>
      <c r="N24" s="99"/>
      <c r="O24" s="100">
        <f t="shared" si="3"/>
        <v>150</v>
      </c>
      <c r="P24" s="101" t="str">
        <f t="shared" si="4"/>
        <v>--</v>
      </c>
      <c r="Q24" s="102" t="str">
        <f t="shared" si="5"/>
        <v>--</v>
      </c>
      <c r="R24" s="103">
        <f t="shared" si="6"/>
        <v>14132.1624</v>
      </c>
      <c r="S24" s="103">
        <f t="shared" si="7"/>
        <v>42396.487199999996</v>
      </c>
      <c r="T24" s="104">
        <f t="shared" si="8"/>
        <v>5186.503600800001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535</v>
      </c>
      <c r="AA24" s="110">
        <f t="shared" si="14"/>
        <v>61715.1532008</v>
      </c>
      <c r="AB24" s="111"/>
      <c r="AC24" s="1">
        <v>188941</v>
      </c>
    </row>
    <row r="25" spans="2:29" s="1" customFormat="1" ht="16.5" customHeight="1">
      <c r="B25" s="13"/>
      <c r="C25" s="81">
        <v>85</v>
      </c>
      <c r="D25" s="79" t="s">
        <v>387</v>
      </c>
      <c r="E25" s="79">
        <v>132</v>
      </c>
      <c r="F25" s="92">
        <v>3.2</v>
      </c>
      <c r="G25" s="93" t="s">
        <v>352</v>
      </c>
      <c r="H25" s="94">
        <f t="shared" si="0"/>
        <v>17.473</v>
      </c>
      <c r="I25" s="421" t="s">
        <v>231</v>
      </c>
      <c r="J25" s="421" t="s">
        <v>232</v>
      </c>
      <c r="K25" s="96">
        <f t="shared" si="1"/>
        <v>0.19999999995343387</v>
      </c>
      <c r="L25" s="97">
        <f t="shared" si="2"/>
        <v>12</v>
      </c>
      <c r="M25" s="98" t="s">
        <v>534</v>
      </c>
      <c r="N25" s="99"/>
      <c r="O25" s="100">
        <f t="shared" si="3"/>
        <v>10</v>
      </c>
      <c r="P25" s="101" t="str">
        <f t="shared" si="4"/>
        <v>--</v>
      </c>
      <c r="Q25" s="102" t="str">
        <f t="shared" si="5"/>
        <v>--</v>
      </c>
      <c r="R25" s="103">
        <f t="shared" si="6"/>
        <v>174.73</v>
      </c>
      <c r="S25" s="103">
        <f t="shared" si="7"/>
        <v>34.946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535</v>
      </c>
      <c r="AA25" s="110">
        <f t="shared" si="14"/>
        <v>209.676</v>
      </c>
      <c r="AB25" s="111"/>
      <c r="AC25" s="1">
        <v>188942</v>
      </c>
    </row>
    <row r="26" spans="2:29" s="1" customFormat="1" ht="16.5" customHeight="1">
      <c r="B26" s="13"/>
      <c r="C26" s="81">
        <v>86</v>
      </c>
      <c r="D26" s="79" t="s">
        <v>367</v>
      </c>
      <c r="E26" s="79">
        <v>132</v>
      </c>
      <c r="F26" s="92">
        <v>126.9</v>
      </c>
      <c r="G26" s="93" t="s">
        <v>352</v>
      </c>
      <c r="H26" s="94">
        <f t="shared" si="0"/>
        <v>88.692948</v>
      </c>
      <c r="I26" s="421" t="s">
        <v>235</v>
      </c>
      <c r="J26" s="421" t="s">
        <v>236</v>
      </c>
      <c r="K26" s="96">
        <f t="shared" si="1"/>
        <v>4.783333333209157</v>
      </c>
      <c r="L26" s="97">
        <f t="shared" si="2"/>
        <v>287</v>
      </c>
      <c r="M26" s="95" t="s">
        <v>537</v>
      </c>
      <c r="N26" s="99"/>
      <c r="O26" s="100">
        <f t="shared" si="3"/>
        <v>10</v>
      </c>
      <c r="P26" s="101">
        <f t="shared" si="4"/>
        <v>42.395229144000005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535</v>
      </c>
      <c r="AA26" s="110">
        <f t="shared" si="14"/>
        <v>42.395229144000005</v>
      </c>
      <c r="AB26" s="111"/>
      <c r="AC26" s="1">
        <v>188943</v>
      </c>
    </row>
    <row r="27" spans="2:29" s="1" customFormat="1" ht="16.5" customHeight="1">
      <c r="B27" s="13"/>
      <c r="C27" s="81">
        <v>87</v>
      </c>
      <c r="D27" s="79" t="s">
        <v>370</v>
      </c>
      <c r="E27" s="79">
        <v>132</v>
      </c>
      <c r="F27" s="92">
        <v>41.7</v>
      </c>
      <c r="G27" s="93" t="s">
        <v>352</v>
      </c>
      <c r="H27" s="94">
        <f t="shared" si="0"/>
        <v>29.144964</v>
      </c>
      <c r="I27" s="421" t="s">
        <v>240</v>
      </c>
      <c r="J27" s="421" t="s">
        <v>241</v>
      </c>
      <c r="K27" s="96">
        <f t="shared" si="1"/>
        <v>1.1666666668024845</v>
      </c>
      <c r="L27" s="97">
        <f t="shared" si="2"/>
        <v>70</v>
      </c>
      <c r="M27" s="95" t="s">
        <v>534</v>
      </c>
      <c r="N27" s="99"/>
      <c r="O27" s="100">
        <f t="shared" si="3"/>
        <v>10</v>
      </c>
      <c r="P27" s="101" t="str">
        <f t="shared" si="4"/>
        <v>--</v>
      </c>
      <c r="Q27" s="102" t="str">
        <f t="shared" si="5"/>
        <v>--</v>
      </c>
      <c r="R27" s="103">
        <f t="shared" si="6"/>
        <v>291.44964000000004</v>
      </c>
      <c r="S27" s="103">
        <f t="shared" si="7"/>
        <v>340.9960788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535</v>
      </c>
      <c r="AA27" s="110">
        <f t="shared" si="14"/>
        <v>632.4457188000001</v>
      </c>
      <c r="AB27" s="111"/>
      <c r="AC27" s="1">
        <v>188945</v>
      </c>
    </row>
    <row r="28" spans="2:29" s="1" customFormat="1" ht="16.5" customHeight="1">
      <c r="B28" s="13"/>
      <c r="C28" s="81">
        <v>88</v>
      </c>
      <c r="D28" s="79" t="s">
        <v>367</v>
      </c>
      <c r="E28" s="79">
        <v>132</v>
      </c>
      <c r="F28" s="92">
        <v>126.9</v>
      </c>
      <c r="G28" s="93" t="s">
        <v>352</v>
      </c>
      <c r="H28" s="94">
        <f t="shared" si="0"/>
        <v>88.692948</v>
      </c>
      <c r="I28" s="421" t="s">
        <v>247</v>
      </c>
      <c r="J28" s="421" t="s">
        <v>248</v>
      </c>
      <c r="K28" s="96">
        <f t="shared" si="1"/>
        <v>7.2666666666045785</v>
      </c>
      <c r="L28" s="97">
        <f t="shared" si="2"/>
        <v>436</v>
      </c>
      <c r="M28" s="95" t="s">
        <v>537</v>
      </c>
      <c r="N28" s="99"/>
      <c r="O28" s="100">
        <f t="shared" si="3"/>
        <v>10</v>
      </c>
      <c r="P28" s="101">
        <f t="shared" si="4"/>
        <v>64.479773196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535</v>
      </c>
      <c r="AA28" s="110">
        <f t="shared" si="14"/>
        <v>64.479773196</v>
      </c>
      <c r="AB28" s="111"/>
      <c r="AC28" s="1">
        <v>188948</v>
      </c>
    </row>
    <row r="29" spans="2:29" s="1" customFormat="1" ht="16.5" customHeight="1">
      <c r="B29" s="13"/>
      <c r="C29" s="81">
        <v>89</v>
      </c>
      <c r="D29" s="79" t="s">
        <v>354</v>
      </c>
      <c r="E29" s="79">
        <v>132</v>
      </c>
      <c r="F29" s="92">
        <v>141</v>
      </c>
      <c r="G29" s="93" t="s">
        <v>355</v>
      </c>
      <c r="H29" s="94">
        <f t="shared" si="0"/>
        <v>98.54771999999998</v>
      </c>
      <c r="I29" s="421" t="s">
        <v>249</v>
      </c>
      <c r="J29" s="421" t="s">
        <v>250</v>
      </c>
      <c r="K29" s="96">
        <f t="shared" si="1"/>
        <v>9.099999999976717</v>
      </c>
      <c r="L29" s="97">
        <f t="shared" si="2"/>
        <v>546</v>
      </c>
      <c r="M29" s="95" t="s">
        <v>537</v>
      </c>
      <c r="N29" s="99"/>
      <c r="O29" s="100">
        <f t="shared" si="3"/>
        <v>50</v>
      </c>
      <c r="P29" s="101">
        <f t="shared" si="4"/>
        <v>448.3921259999999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535</v>
      </c>
      <c r="AA29" s="110">
        <f t="shared" si="14"/>
        <v>448.3921259999999</v>
      </c>
      <c r="AB29" s="111"/>
      <c r="AC29" s="1">
        <v>188949</v>
      </c>
    </row>
    <row r="30" spans="2:29" s="1" customFormat="1" ht="16.5" customHeight="1">
      <c r="B30" s="13"/>
      <c r="C30" s="81">
        <v>90</v>
      </c>
      <c r="D30" s="79" t="s">
        <v>380</v>
      </c>
      <c r="E30" s="79">
        <v>132</v>
      </c>
      <c r="F30" s="92">
        <v>16.3</v>
      </c>
      <c r="G30" s="93" t="s">
        <v>352</v>
      </c>
      <c r="H30" s="94">
        <f t="shared" si="0"/>
        <v>17.473</v>
      </c>
      <c r="I30" s="421" t="s">
        <v>261</v>
      </c>
      <c r="J30" s="421" t="s">
        <v>262</v>
      </c>
      <c r="K30" s="96">
        <f t="shared" si="1"/>
        <v>1.2000000000698492</v>
      </c>
      <c r="L30" s="97">
        <f t="shared" si="2"/>
        <v>72</v>
      </c>
      <c r="M30" s="95" t="s">
        <v>537</v>
      </c>
      <c r="N30" s="99"/>
      <c r="O30" s="100">
        <f t="shared" si="3"/>
        <v>10</v>
      </c>
      <c r="P30" s="101">
        <f t="shared" si="4"/>
        <v>2.0967599999999997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535</v>
      </c>
      <c r="AA30" s="110">
        <f t="shared" si="14"/>
        <v>2.0967599999999997</v>
      </c>
      <c r="AB30" s="111"/>
      <c r="AC30" s="1">
        <v>188953</v>
      </c>
    </row>
    <row r="31" spans="2:29" s="1" customFormat="1" ht="16.5" customHeight="1">
      <c r="B31" s="13"/>
      <c r="C31" s="81">
        <v>91</v>
      </c>
      <c r="D31" s="79" t="s">
        <v>367</v>
      </c>
      <c r="E31" s="79">
        <v>132</v>
      </c>
      <c r="F31" s="92">
        <v>126.9</v>
      </c>
      <c r="G31" s="93" t="s">
        <v>352</v>
      </c>
      <c r="H31" s="94">
        <f t="shared" si="0"/>
        <v>88.692948</v>
      </c>
      <c r="I31" s="421" t="s">
        <v>265</v>
      </c>
      <c r="J31" s="421" t="s">
        <v>266</v>
      </c>
      <c r="K31" s="96">
        <f t="shared" si="1"/>
        <v>3.2333333333954215</v>
      </c>
      <c r="L31" s="97">
        <f t="shared" si="2"/>
        <v>194</v>
      </c>
      <c r="M31" s="95" t="s">
        <v>537</v>
      </c>
      <c r="N31" s="99"/>
      <c r="O31" s="100">
        <f t="shared" si="3"/>
        <v>10</v>
      </c>
      <c r="P31" s="101">
        <f t="shared" si="4"/>
        <v>28.647822204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535</v>
      </c>
      <c r="AA31" s="110">
        <f t="shared" si="14"/>
        <v>28.647822204</v>
      </c>
      <c r="AB31" s="111"/>
      <c r="AC31" s="1">
        <v>188955</v>
      </c>
    </row>
    <row r="32" spans="2:29" s="1" customFormat="1" ht="16.5" customHeight="1">
      <c r="B32" s="13"/>
      <c r="C32" s="81">
        <v>92</v>
      </c>
      <c r="D32" s="79" t="s">
        <v>380</v>
      </c>
      <c r="E32" s="79">
        <v>132</v>
      </c>
      <c r="F32" s="92">
        <v>16.3</v>
      </c>
      <c r="G32" s="93" t="s">
        <v>352</v>
      </c>
      <c r="H32" s="94">
        <f t="shared" si="0"/>
        <v>17.473</v>
      </c>
      <c r="I32" s="421" t="s">
        <v>280</v>
      </c>
      <c r="J32" s="421" t="s">
        <v>281</v>
      </c>
      <c r="K32" s="96">
        <f t="shared" si="1"/>
        <v>0.04999999998835847</v>
      </c>
      <c r="L32" s="97">
        <f t="shared" si="2"/>
        <v>3</v>
      </c>
      <c r="M32" s="95" t="s">
        <v>534</v>
      </c>
      <c r="N32" s="99"/>
      <c r="O32" s="100">
        <f t="shared" si="3"/>
        <v>10</v>
      </c>
      <c r="P32" s="101" t="str">
        <f t="shared" si="4"/>
        <v>--</v>
      </c>
      <c r="Q32" s="102" t="str">
        <f t="shared" si="5"/>
        <v>--</v>
      </c>
      <c r="R32" s="103">
        <f t="shared" si="6"/>
        <v>174.73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535</v>
      </c>
      <c r="AA32" s="110">
        <f t="shared" si="14"/>
        <v>174.73</v>
      </c>
      <c r="AB32" s="111"/>
      <c r="AC32" s="1">
        <v>188979</v>
      </c>
    </row>
    <row r="33" spans="2:29" s="1" customFormat="1" ht="16.5" customHeight="1">
      <c r="B33" s="13"/>
      <c r="C33" s="81">
        <v>93</v>
      </c>
      <c r="D33" s="79" t="s">
        <v>384</v>
      </c>
      <c r="E33" s="79">
        <v>132</v>
      </c>
      <c r="F33" s="92">
        <v>35</v>
      </c>
      <c r="G33" s="93" t="s">
        <v>352</v>
      </c>
      <c r="H33" s="94">
        <f t="shared" si="0"/>
        <v>24.4622</v>
      </c>
      <c r="I33" s="421" t="s">
        <v>280</v>
      </c>
      <c r="J33" s="421" t="s">
        <v>283</v>
      </c>
      <c r="K33" s="96">
        <f t="shared" si="1"/>
        <v>5.516666666662786</v>
      </c>
      <c r="L33" s="97">
        <f t="shared" si="2"/>
        <v>331</v>
      </c>
      <c r="M33" s="95" t="s">
        <v>534</v>
      </c>
      <c r="N33" s="99"/>
      <c r="O33" s="100">
        <f t="shared" si="3"/>
        <v>10</v>
      </c>
      <c r="P33" s="101" t="str">
        <f t="shared" si="4"/>
        <v>--</v>
      </c>
      <c r="Q33" s="102" t="str">
        <f t="shared" si="5"/>
        <v>--</v>
      </c>
      <c r="R33" s="103">
        <f t="shared" si="6"/>
        <v>244.62199999999999</v>
      </c>
      <c r="S33" s="103">
        <f t="shared" si="7"/>
        <v>733.866</v>
      </c>
      <c r="T33" s="104">
        <f t="shared" si="8"/>
        <v>61.644743999999996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535</v>
      </c>
      <c r="AA33" s="110">
        <f t="shared" si="14"/>
        <v>1040.132744</v>
      </c>
      <c r="AB33" s="111"/>
      <c r="AC33" s="1">
        <v>188978</v>
      </c>
    </row>
    <row r="34" spans="2:29" s="1" customFormat="1" ht="16.5" customHeight="1">
      <c r="B34" s="112"/>
      <c r="C34" s="81">
        <v>94</v>
      </c>
      <c r="D34" s="79" t="s">
        <v>379</v>
      </c>
      <c r="E34" s="79">
        <v>66</v>
      </c>
      <c r="F34" s="92">
        <v>53.1</v>
      </c>
      <c r="G34" s="93" t="s">
        <v>352</v>
      </c>
      <c r="H34" s="94">
        <f t="shared" si="0"/>
        <v>37.112652</v>
      </c>
      <c r="I34" s="421" t="s">
        <v>285</v>
      </c>
      <c r="J34" s="421" t="s">
        <v>286</v>
      </c>
      <c r="K34" s="96">
        <f t="shared" si="1"/>
        <v>1.400000000023283</v>
      </c>
      <c r="L34" s="97">
        <f t="shared" si="2"/>
        <v>84</v>
      </c>
      <c r="M34" s="95" t="s">
        <v>534</v>
      </c>
      <c r="N34" s="99"/>
      <c r="O34" s="100">
        <f t="shared" si="3"/>
        <v>10</v>
      </c>
      <c r="P34" s="101" t="str">
        <f t="shared" si="4"/>
        <v>--</v>
      </c>
      <c r="Q34" s="102" t="str">
        <f t="shared" si="5"/>
        <v>--</v>
      </c>
      <c r="R34" s="103">
        <f t="shared" si="6"/>
        <v>371.12651999999997</v>
      </c>
      <c r="S34" s="103">
        <f t="shared" si="7"/>
        <v>519.5771279999999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535</v>
      </c>
      <c r="AA34" s="110">
        <f t="shared" si="14"/>
        <v>890.7036479999999</v>
      </c>
      <c r="AB34" s="111"/>
      <c r="AC34" s="1">
        <v>188981</v>
      </c>
    </row>
    <row r="35" spans="2:29" s="1" customFormat="1" ht="16.5" customHeight="1">
      <c r="B35" s="112"/>
      <c r="C35" s="81">
        <v>95</v>
      </c>
      <c r="D35" s="79" t="s">
        <v>505</v>
      </c>
      <c r="E35" s="79">
        <v>132</v>
      </c>
      <c r="F35" s="92">
        <v>11</v>
      </c>
      <c r="G35" s="93" t="s">
        <v>352</v>
      </c>
      <c r="H35" s="94">
        <f t="shared" si="0"/>
        <v>17.473</v>
      </c>
      <c r="I35" s="421" t="s">
        <v>293</v>
      </c>
      <c r="J35" s="421" t="s">
        <v>296</v>
      </c>
      <c r="K35" s="96">
        <f t="shared" si="1"/>
        <v>0.09999999997671694</v>
      </c>
      <c r="L35" s="97">
        <f t="shared" si="2"/>
        <v>6</v>
      </c>
      <c r="M35" s="95" t="s">
        <v>534</v>
      </c>
      <c r="N35" s="99"/>
      <c r="O35" s="100">
        <f t="shared" si="3"/>
        <v>10</v>
      </c>
      <c r="P35" s="101" t="str">
        <f t="shared" si="4"/>
        <v>--</v>
      </c>
      <c r="Q35" s="102" t="str">
        <f t="shared" si="5"/>
        <v>--</v>
      </c>
      <c r="R35" s="103">
        <f t="shared" si="6"/>
        <v>174.73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535</v>
      </c>
      <c r="AA35" s="110">
        <f t="shared" si="14"/>
        <v>174.73</v>
      </c>
      <c r="AB35" s="111"/>
      <c r="AC35" s="1">
        <v>188992</v>
      </c>
    </row>
    <row r="36" spans="2:28" s="1" customFormat="1" ht="16.5" customHeight="1">
      <c r="B36" s="112"/>
      <c r="C36" s="81"/>
      <c r="D36" s="79"/>
      <c r="E36" s="79"/>
      <c r="F36" s="92"/>
      <c r="G36" s="93"/>
      <c r="H36" s="94">
        <f t="shared" si="0"/>
        <v>17.473</v>
      </c>
      <c r="I36" s="421"/>
      <c r="J36" s="421"/>
      <c r="K36" s="96">
        <f t="shared" si="1"/>
      </c>
      <c r="L36" s="97">
        <f t="shared" si="2"/>
      </c>
      <c r="M36" s="95"/>
      <c r="N36" s="99"/>
      <c r="O36" s="100">
        <f t="shared" si="3"/>
        <v>10</v>
      </c>
      <c r="P36" s="101" t="str">
        <f t="shared" si="4"/>
        <v>--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/>
      <c r="AA36" s="110">
        <f t="shared" si="14"/>
      </c>
      <c r="AB36" s="111"/>
    </row>
    <row r="37" spans="2:28" s="1" customFormat="1" ht="16.5" customHeight="1">
      <c r="B37" s="112"/>
      <c r="C37" s="81"/>
      <c r="D37" s="79"/>
      <c r="E37" s="79"/>
      <c r="F37" s="92"/>
      <c r="G37" s="93"/>
      <c r="H37" s="94">
        <f t="shared" si="0"/>
        <v>17.473</v>
      </c>
      <c r="I37" s="421"/>
      <c r="J37" s="421"/>
      <c r="K37" s="96">
        <f t="shared" si="1"/>
      </c>
      <c r="L37" s="97">
        <f t="shared" si="2"/>
      </c>
      <c r="M37" s="95"/>
      <c r="N37" s="99"/>
      <c r="O37" s="100">
        <f t="shared" si="3"/>
        <v>10</v>
      </c>
      <c r="P37" s="101" t="str">
        <f t="shared" si="4"/>
        <v>--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/>
      <c r="AA37" s="110">
        <f t="shared" si="14"/>
      </c>
      <c r="AB37" s="111"/>
    </row>
    <row r="38" spans="2:28" s="1" customFormat="1" ht="16.5" customHeight="1">
      <c r="B38" s="112"/>
      <c r="C38" s="81"/>
      <c r="D38" s="79"/>
      <c r="E38" s="79"/>
      <c r="F38" s="92"/>
      <c r="G38" s="93"/>
      <c r="H38" s="94">
        <f t="shared" si="0"/>
        <v>17.473</v>
      </c>
      <c r="I38" s="421"/>
      <c r="J38" s="421"/>
      <c r="K38" s="96">
        <f t="shared" si="1"/>
      </c>
      <c r="L38" s="97">
        <f t="shared" si="2"/>
      </c>
      <c r="M38" s="95"/>
      <c r="N38" s="99"/>
      <c r="O38" s="100">
        <f t="shared" si="3"/>
        <v>10</v>
      </c>
      <c r="P38" s="101" t="str">
        <f t="shared" si="4"/>
        <v>--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/>
      <c r="AA38" s="110">
        <f t="shared" si="14"/>
      </c>
      <c r="AB38" s="111"/>
    </row>
    <row r="39" spans="2:28" s="1" customFormat="1" ht="16.5" customHeight="1">
      <c r="B39" s="112"/>
      <c r="C39" s="81"/>
      <c r="D39" s="79"/>
      <c r="E39" s="79"/>
      <c r="F39" s="92"/>
      <c r="G39" s="93"/>
      <c r="H39" s="94">
        <f t="shared" si="0"/>
        <v>17.473</v>
      </c>
      <c r="I39" s="421"/>
      <c r="J39" s="421"/>
      <c r="K39" s="96">
        <f t="shared" si="1"/>
      </c>
      <c r="L39" s="97">
        <f t="shared" si="2"/>
      </c>
      <c r="M39" s="95"/>
      <c r="N39" s="99"/>
      <c r="O39" s="100">
        <f t="shared" si="3"/>
        <v>10</v>
      </c>
      <c r="P39" s="101" t="str">
        <f t="shared" si="4"/>
        <v>--</v>
      </c>
      <c r="Q39" s="102" t="str">
        <f t="shared" si="5"/>
        <v>--</v>
      </c>
      <c r="R39" s="103" t="str">
        <f t="shared" si="6"/>
        <v>--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/>
      <c r="AA39" s="110">
        <f t="shared" si="14"/>
      </c>
      <c r="AB39" s="111"/>
    </row>
    <row r="40" spans="2:28" s="1" customFormat="1" ht="16.5" customHeight="1">
      <c r="B40" s="112"/>
      <c r="C40" s="81"/>
      <c r="D40" s="79"/>
      <c r="E40" s="79"/>
      <c r="F40" s="92"/>
      <c r="G40" s="93"/>
      <c r="H40" s="94">
        <f t="shared" si="0"/>
        <v>17.473</v>
      </c>
      <c r="I40" s="421"/>
      <c r="J40" s="421"/>
      <c r="K40" s="96">
        <f t="shared" si="1"/>
      </c>
      <c r="L40" s="97">
        <f t="shared" si="2"/>
      </c>
      <c r="M40" s="95"/>
      <c r="N40" s="99"/>
      <c r="O40" s="100">
        <f t="shared" si="3"/>
        <v>10</v>
      </c>
      <c r="P40" s="101" t="str">
        <f t="shared" si="4"/>
        <v>--</v>
      </c>
      <c r="Q40" s="102" t="str">
        <f t="shared" si="5"/>
        <v>--</v>
      </c>
      <c r="R40" s="103" t="str">
        <f t="shared" si="6"/>
        <v>--</v>
      </c>
      <c r="S40" s="103" t="str">
        <f t="shared" si="7"/>
        <v>--</v>
      </c>
      <c r="T40" s="104" t="str">
        <f t="shared" si="8"/>
        <v>--</v>
      </c>
      <c r="U40" s="105" t="str">
        <f t="shared" si="9"/>
        <v>--</v>
      </c>
      <c r="V40" s="105" t="str">
        <f t="shared" si="10"/>
        <v>--</v>
      </c>
      <c r="W40" s="106" t="str">
        <f t="shared" si="11"/>
        <v>--</v>
      </c>
      <c r="X40" s="107" t="str">
        <f t="shared" si="12"/>
        <v>--</v>
      </c>
      <c r="Y40" s="108" t="str">
        <f t="shared" si="13"/>
        <v>--</v>
      </c>
      <c r="Z40" s="109"/>
      <c r="AA40" s="110">
        <f t="shared" si="14"/>
      </c>
      <c r="AB40" s="111"/>
    </row>
    <row r="41" spans="2:28" s="1" customFormat="1" ht="16.5" customHeight="1" thickBot="1">
      <c r="B41" s="13"/>
      <c r="C41" s="113"/>
      <c r="D41" s="345"/>
      <c r="E41" s="346"/>
      <c r="F41" s="347"/>
      <c r="G41" s="347"/>
      <c r="H41" s="115"/>
      <c r="I41" s="423"/>
      <c r="J41" s="423"/>
      <c r="K41" s="114"/>
      <c r="L41" s="114"/>
      <c r="M41" s="347"/>
      <c r="N41" s="348"/>
      <c r="O41" s="349"/>
      <c r="P41" s="350"/>
      <c r="Q41" s="351"/>
      <c r="R41" s="352"/>
      <c r="S41" s="353"/>
      <c r="T41" s="353"/>
      <c r="U41" s="354"/>
      <c r="V41" s="354"/>
      <c r="W41" s="354"/>
      <c r="X41" s="355"/>
      <c r="Y41" s="356"/>
      <c r="Z41" s="357"/>
      <c r="AA41" s="116"/>
      <c r="AB41" s="111"/>
    </row>
    <row r="42" spans="2:28" s="1" customFormat="1" ht="16.5" customHeight="1" thickBot="1" thickTop="1">
      <c r="B42" s="13"/>
      <c r="C42" s="117" t="s">
        <v>504</v>
      </c>
      <c r="D42" s="118" t="s">
        <v>836</v>
      </c>
      <c r="E42" s="119"/>
      <c r="F42" s="120"/>
      <c r="G42" s="120"/>
      <c r="H42" s="121"/>
      <c r="I42" s="121"/>
      <c r="J42" s="121"/>
      <c r="K42" s="121"/>
      <c r="L42" s="121"/>
      <c r="M42" s="121"/>
      <c r="N42" s="122"/>
      <c r="O42" s="122"/>
      <c r="P42" s="123">
        <f aca="true" t="shared" si="15" ref="P42:Y42">SUM(P19:P41)</f>
        <v>964.5804005959998</v>
      </c>
      <c r="Q42" s="124">
        <f t="shared" si="15"/>
        <v>0</v>
      </c>
      <c r="R42" s="125">
        <f t="shared" si="15"/>
        <v>15563.550559999998</v>
      </c>
      <c r="S42" s="125">
        <f t="shared" si="15"/>
        <v>44025.8724068</v>
      </c>
      <c r="T42" s="125">
        <f t="shared" si="15"/>
        <v>5248.148344800001</v>
      </c>
      <c r="U42" s="126">
        <f t="shared" si="15"/>
        <v>0</v>
      </c>
      <c r="V42" s="126">
        <f t="shared" si="15"/>
        <v>0</v>
      </c>
      <c r="W42" s="126">
        <f t="shared" si="15"/>
        <v>0</v>
      </c>
      <c r="X42" s="127">
        <f t="shared" si="15"/>
        <v>0</v>
      </c>
      <c r="Y42" s="128">
        <f t="shared" si="15"/>
        <v>0</v>
      </c>
      <c r="Z42" s="129"/>
      <c r="AA42" s="430">
        <f>ROUND(SUM(AA19:AA41),2)</f>
        <v>89204.01</v>
      </c>
      <c r="AB42" s="131"/>
    </row>
    <row r="43" spans="2:28" s="132" customFormat="1" ht="9.75" thickTop="1">
      <c r="B43" s="133"/>
      <c r="C43" s="134"/>
      <c r="D43" s="135" t="s">
        <v>837</v>
      </c>
      <c r="E43" s="136"/>
      <c r="F43" s="137"/>
      <c r="G43" s="137"/>
      <c r="H43" s="138"/>
      <c r="I43" s="138"/>
      <c r="J43" s="138"/>
      <c r="K43" s="138"/>
      <c r="L43" s="138"/>
      <c r="M43" s="138"/>
      <c r="N43" s="139"/>
      <c r="O43" s="139"/>
      <c r="P43" s="140"/>
      <c r="Q43" s="140"/>
      <c r="R43" s="141"/>
      <c r="S43" s="141"/>
      <c r="T43" s="142"/>
      <c r="U43" s="142"/>
      <c r="V43" s="142"/>
      <c r="W43" s="142"/>
      <c r="X43" s="142"/>
      <c r="Y43" s="142"/>
      <c r="Z43" s="142"/>
      <c r="AA43" s="143"/>
      <c r="AB43" s="144"/>
    </row>
    <row r="44" spans="2:28" s="1" customFormat="1" ht="16.5" customHeight="1" thickBo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7"/>
    </row>
    <row r="45" spans="2:28" ht="13.5" thickTop="1">
      <c r="B45" s="148"/>
      <c r="AB45" s="148"/>
    </row>
    <row r="90" ht="12.75">
      <c r="B90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AC46"/>
  <sheetViews>
    <sheetView zoomScale="75" zoomScaleNormal="75" workbookViewId="0" topLeftCell="C14">
      <selection activeCell="G26" sqref="G2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'tot-0712'!B2</f>
        <v>ANEXO I al Memorándum D.T.E.E. N°  384  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451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452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453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480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481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'tot-0712'!B14</f>
        <v>Desde el 01 al 31 de diciembre de 2007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482</v>
      </c>
      <c r="E16" s="177"/>
      <c r="F16" s="178"/>
      <c r="G16" s="328">
        <v>0.244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483</v>
      </c>
      <c r="E17" s="180"/>
      <c r="F17" s="180"/>
      <c r="G17" s="181">
        <f>60*'tot-0712'!B13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461</v>
      </c>
      <c r="D19" s="189" t="s">
        <v>484</v>
      </c>
      <c r="E19" s="190" t="s">
        <v>485</v>
      </c>
      <c r="F19" s="191" t="s">
        <v>486</v>
      </c>
      <c r="G19" s="192" t="s">
        <v>462</v>
      </c>
      <c r="H19" s="193" t="s">
        <v>464</v>
      </c>
      <c r="I19" s="190" t="s">
        <v>465</v>
      </c>
      <c r="J19" s="190" t="s">
        <v>466</v>
      </c>
      <c r="K19" s="189" t="s">
        <v>487</v>
      </c>
      <c r="L19" s="189" t="s">
        <v>488</v>
      </c>
      <c r="M19" s="50" t="s">
        <v>503</v>
      </c>
      <c r="N19" s="190" t="s">
        <v>489</v>
      </c>
      <c r="O19" s="189" t="s">
        <v>469</v>
      </c>
      <c r="P19" s="190" t="s">
        <v>490</v>
      </c>
      <c r="Q19" s="194" t="s">
        <v>491</v>
      </c>
      <c r="R19" s="195" t="s">
        <v>471</v>
      </c>
      <c r="S19" s="196" t="s">
        <v>472</v>
      </c>
      <c r="T19" s="197" t="s">
        <v>492</v>
      </c>
      <c r="U19" s="198"/>
      <c r="V19" s="199" t="s">
        <v>493</v>
      </c>
      <c r="W19" s="200"/>
      <c r="X19" s="201" t="s">
        <v>475</v>
      </c>
      <c r="Y19" s="202" t="s">
        <v>476</v>
      </c>
      <c r="Z19" s="192" t="s">
        <v>494</v>
      </c>
      <c r="AA19" s="192" t="s">
        <v>478</v>
      </c>
      <c r="AB19" s="203"/>
    </row>
    <row r="20" spans="2:28" s="1" customFormat="1" ht="16.5" customHeight="1" hidden="1" thickTop="1">
      <c r="B20" s="163"/>
      <c r="C20" s="204"/>
      <c r="D20" s="205"/>
      <c r="E20" s="206"/>
      <c r="F20" s="206"/>
      <c r="G20" s="206"/>
      <c r="H20" s="207"/>
      <c r="I20" s="419"/>
      <c r="J20" s="420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/>
      <c r="AB20" s="164"/>
    </row>
    <row r="21" spans="2:28" s="1" customFormat="1" ht="16.5" customHeight="1" thickTop="1">
      <c r="B21" s="163"/>
      <c r="C21" s="217"/>
      <c r="D21" s="218"/>
      <c r="E21" s="219"/>
      <c r="F21" s="219"/>
      <c r="G21" s="219"/>
      <c r="H21" s="220"/>
      <c r="I21" s="421"/>
      <c r="J21" s="422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96</v>
      </c>
      <c r="D22" s="79" t="s">
        <v>304</v>
      </c>
      <c r="E22" s="81" t="s">
        <v>397</v>
      </c>
      <c r="F22" s="230">
        <v>20</v>
      </c>
      <c r="G22" s="231" t="s">
        <v>391</v>
      </c>
      <c r="H22" s="232">
        <f aca="true" t="shared" si="0" ref="H22:H41">F22*$G$16</f>
        <v>4.88</v>
      </c>
      <c r="I22" s="421" t="s">
        <v>552</v>
      </c>
      <c r="J22" s="421" t="s">
        <v>553</v>
      </c>
      <c r="K22" s="233">
        <f aca="true" t="shared" si="1" ref="K22:K41">IF(D22="","",(J22-I22)*24)</f>
        <v>60.04999999998836</v>
      </c>
      <c r="L22" s="234">
        <f aca="true" t="shared" si="2" ref="L22:L41">IF(D22="","",ROUND((J22-I22)*24*60,0))</f>
        <v>3603</v>
      </c>
      <c r="M22" s="235" t="s">
        <v>537</v>
      </c>
      <c r="N22" s="235" t="s">
        <v>297</v>
      </c>
      <c r="O22" s="236"/>
      <c r="P22" s="235" t="s">
        <v>536</v>
      </c>
      <c r="Q22" s="108">
        <f aca="true" t="shared" si="3" ref="Q22:Q41">$G$17*IF(OR(M22="P",M22="RP"),0.1,1)*IF(P22="SI",1,0.1)</f>
        <v>0.6000000000000001</v>
      </c>
      <c r="R22" s="237">
        <f aca="true" t="shared" si="4" ref="R22:R41">IF(M22="P",H22*Q22*ROUND(L22/60,2),"--")</f>
        <v>175.8264</v>
      </c>
      <c r="S22" s="238" t="str">
        <f aca="true" t="shared" si="5" ref="S22:S41">IF(M22="RP",H22*Q22*ROUND(L22/60,2)*O22/100,"--")</f>
        <v>--</v>
      </c>
      <c r="T22" s="239" t="str">
        <f aca="true" t="shared" si="6" ref="T22:T41">IF(AND(M22="F",N22="NO"),H22*Q22,"--")</f>
        <v>--</v>
      </c>
      <c r="U22" s="240" t="str">
        <f aca="true" t="shared" si="7" ref="U22:U41">IF(M22="F",H22*Q22*ROUND(L22/60,2),"--")</f>
        <v>--</v>
      </c>
      <c r="V22" s="241" t="str">
        <f aca="true" t="shared" si="8" ref="V22:V41">IF(AND(M22="R",N22="NO"),H22*Q22*O22/100,"--")</f>
        <v>--</v>
      </c>
      <c r="W22" s="242" t="str">
        <f aca="true" t="shared" si="9" ref="W22:W41">IF(M22="R",H22*Q22*ROUND(L22/60,2)*O22/100,"--")</f>
        <v>--</v>
      </c>
      <c r="X22" s="243" t="str">
        <f aca="true" t="shared" si="10" ref="X22:X41">IF(M22="RF",H22*Q22*ROUND(L22/60,2),"--")</f>
        <v>--</v>
      </c>
      <c r="Y22" s="244" t="str">
        <f aca="true" t="shared" si="11" ref="Y22:Y41">IF(M22="RR",H22*Q22*ROUND(L22/60,2)*O22/100,"--")</f>
        <v>--</v>
      </c>
      <c r="Z22" s="235" t="s">
        <v>535</v>
      </c>
      <c r="AA22" s="245">
        <f aca="true" t="shared" si="12" ref="AA22:AA41">IF(D22="","",SUM(R22:Y22)*IF(Z22="SI",1,2))</f>
        <v>175.8264</v>
      </c>
      <c r="AB22" s="246"/>
      <c r="AC22" s="1">
        <v>187894</v>
      </c>
    </row>
    <row r="23" spans="2:29" s="1" customFormat="1" ht="16.5" customHeight="1">
      <c r="B23" s="163"/>
      <c r="C23" s="217">
        <v>97</v>
      </c>
      <c r="D23" s="79" t="s">
        <v>403</v>
      </c>
      <c r="E23" s="81" t="s">
        <v>401</v>
      </c>
      <c r="F23" s="230">
        <v>150</v>
      </c>
      <c r="G23" s="231" t="s">
        <v>404</v>
      </c>
      <c r="H23" s="232">
        <f t="shared" si="0"/>
        <v>36.6</v>
      </c>
      <c r="I23" s="421" t="s">
        <v>573</v>
      </c>
      <c r="J23" s="421" t="s">
        <v>574</v>
      </c>
      <c r="K23" s="233">
        <f t="shared" si="1"/>
        <v>10.533333333267365</v>
      </c>
      <c r="L23" s="234">
        <f t="shared" si="2"/>
        <v>632</v>
      </c>
      <c r="M23" s="235" t="s">
        <v>537</v>
      </c>
      <c r="N23" s="235" t="s">
        <v>297</v>
      </c>
      <c r="O23" s="236"/>
      <c r="P23" s="235" t="s">
        <v>536</v>
      </c>
      <c r="Q23" s="108">
        <f t="shared" si="3"/>
        <v>0.6000000000000001</v>
      </c>
      <c r="R23" s="237">
        <f t="shared" si="4"/>
        <v>231.23880000000003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535</v>
      </c>
      <c r="AA23" s="245">
        <f t="shared" si="12"/>
        <v>231.23880000000003</v>
      </c>
      <c r="AB23" s="246"/>
      <c r="AC23" s="1">
        <v>187899</v>
      </c>
    </row>
    <row r="24" spans="2:29" s="1" customFormat="1" ht="16.5" customHeight="1">
      <c r="B24" s="163"/>
      <c r="C24" s="217">
        <v>98</v>
      </c>
      <c r="D24" s="79" t="s">
        <v>419</v>
      </c>
      <c r="E24" s="81" t="s">
        <v>395</v>
      </c>
      <c r="F24" s="230">
        <v>10</v>
      </c>
      <c r="G24" s="231" t="s">
        <v>391</v>
      </c>
      <c r="H24" s="232">
        <f t="shared" si="0"/>
        <v>2.44</v>
      </c>
      <c r="I24" s="421" t="s">
        <v>600</v>
      </c>
      <c r="J24" s="421" t="s">
        <v>601</v>
      </c>
      <c r="K24" s="233">
        <f t="shared" si="1"/>
        <v>1.6999999999534339</v>
      </c>
      <c r="L24" s="234">
        <f t="shared" si="2"/>
        <v>102</v>
      </c>
      <c r="M24" s="235" t="s">
        <v>537</v>
      </c>
      <c r="N24" s="235" t="s">
        <v>297</v>
      </c>
      <c r="O24" s="236"/>
      <c r="P24" s="235" t="s">
        <v>536</v>
      </c>
      <c r="Q24" s="108">
        <f t="shared" si="3"/>
        <v>0.6000000000000001</v>
      </c>
      <c r="R24" s="237">
        <f t="shared" si="4"/>
        <v>2.4888000000000003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535</v>
      </c>
      <c r="AA24" s="245">
        <f t="shared" si="12"/>
        <v>2.4888000000000003</v>
      </c>
      <c r="AB24" s="164"/>
      <c r="AC24" s="1">
        <v>188148</v>
      </c>
    </row>
    <row r="25" spans="2:29" s="1" customFormat="1" ht="16.5" customHeight="1">
      <c r="B25" s="163"/>
      <c r="C25" s="217">
        <v>99</v>
      </c>
      <c r="D25" s="79" t="s">
        <v>416</v>
      </c>
      <c r="E25" s="81" t="s">
        <v>395</v>
      </c>
      <c r="F25" s="230">
        <v>15</v>
      </c>
      <c r="G25" s="231" t="s">
        <v>391</v>
      </c>
      <c r="H25" s="232">
        <f t="shared" si="0"/>
        <v>3.66</v>
      </c>
      <c r="I25" s="421" t="s">
        <v>612</v>
      </c>
      <c r="J25" s="421" t="s">
        <v>613</v>
      </c>
      <c r="K25" s="233">
        <f t="shared" si="1"/>
        <v>3.466666666790843</v>
      </c>
      <c r="L25" s="234">
        <f t="shared" si="2"/>
        <v>208</v>
      </c>
      <c r="M25" s="235" t="s">
        <v>537</v>
      </c>
      <c r="N25" s="235" t="s">
        <v>297</v>
      </c>
      <c r="O25" s="236"/>
      <c r="P25" s="235" t="s">
        <v>536</v>
      </c>
      <c r="Q25" s="108">
        <f t="shared" si="3"/>
        <v>0.6000000000000001</v>
      </c>
      <c r="R25" s="237">
        <f t="shared" si="4"/>
        <v>7.620120000000003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535</v>
      </c>
      <c r="AA25" s="245">
        <f t="shared" si="12"/>
        <v>7.620120000000003</v>
      </c>
      <c r="AB25" s="164"/>
      <c r="AC25" s="1">
        <v>188152</v>
      </c>
    </row>
    <row r="26" spans="2:29" s="1" customFormat="1" ht="16.5" customHeight="1">
      <c r="B26" s="163"/>
      <c r="C26" s="217">
        <v>100</v>
      </c>
      <c r="D26" s="79" t="s">
        <v>410</v>
      </c>
      <c r="E26" s="81" t="s">
        <v>395</v>
      </c>
      <c r="F26" s="230">
        <v>30</v>
      </c>
      <c r="G26" s="231" t="s">
        <v>391</v>
      </c>
      <c r="H26" s="232">
        <f t="shared" si="0"/>
        <v>7.32</v>
      </c>
      <c r="I26" s="421" t="s">
        <v>620</v>
      </c>
      <c r="J26" s="421" t="s">
        <v>621</v>
      </c>
      <c r="K26" s="233">
        <f t="shared" si="1"/>
        <v>9.63333333330229</v>
      </c>
      <c r="L26" s="234">
        <f t="shared" si="2"/>
        <v>578</v>
      </c>
      <c r="M26" s="235" t="s">
        <v>537</v>
      </c>
      <c r="N26" s="235" t="s">
        <v>297</v>
      </c>
      <c r="O26" s="236"/>
      <c r="P26" s="235" t="s">
        <v>536</v>
      </c>
      <c r="Q26" s="108">
        <f t="shared" si="3"/>
        <v>0.6000000000000001</v>
      </c>
      <c r="R26" s="237">
        <f t="shared" si="4"/>
        <v>42.29496000000002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535</v>
      </c>
      <c r="AA26" s="245">
        <f t="shared" si="12"/>
        <v>42.29496000000002</v>
      </c>
      <c r="AB26" s="164"/>
      <c r="AC26" s="1">
        <v>188155</v>
      </c>
    </row>
    <row r="27" spans="2:29" s="1" customFormat="1" ht="16.5" customHeight="1">
      <c r="B27" s="163"/>
      <c r="C27" s="217">
        <v>101</v>
      </c>
      <c r="D27" s="79" t="s">
        <v>412</v>
      </c>
      <c r="E27" s="81" t="s">
        <v>395</v>
      </c>
      <c r="F27" s="230">
        <v>16</v>
      </c>
      <c r="G27" s="231" t="s">
        <v>400</v>
      </c>
      <c r="H27" s="232">
        <f t="shared" si="0"/>
        <v>3.904</v>
      </c>
      <c r="I27" s="421" t="s">
        <v>623</v>
      </c>
      <c r="J27" s="421" t="s">
        <v>624</v>
      </c>
      <c r="K27" s="233">
        <f t="shared" si="1"/>
        <v>8.150000000023283</v>
      </c>
      <c r="L27" s="234">
        <f t="shared" si="2"/>
        <v>489</v>
      </c>
      <c r="M27" s="235" t="s">
        <v>537</v>
      </c>
      <c r="N27" s="235" t="s">
        <v>297</v>
      </c>
      <c r="O27" s="236"/>
      <c r="P27" s="235" t="s">
        <v>536</v>
      </c>
      <c r="Q27" s="108">
        <f t="shared" si="3"/>
        <v>0.6000000000000001</v>
      </c>
      <c r="R27" s="237">
        <f t="shared" si="4"/>
        <v>19.090560000000004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535</v>
      </c>
      <c r="AA27" s="245">
        <f t="shared" si="12"/>
        <v>19.090560000000004</v>
      </c>
      <c r="AB27" s="164"/>
      <c r="AC27" s="1">
        <v>188156</v>
      </c>
    </row>
    <row r="28" spans="2:29" s="1" customFormat="1" ht="16.5" customHeight="1">
      <c r="B28" s="163"/>
      <c r="C28" s="217">
        <v>102</v>
      </c>
      <c r="D28" s="79" t="s">
        <v>419</v>
      </c>
      <c r="E28" s="81" t="s">
        <v>392</v>
      </c>
      <c r="F28" s="230">
        <v>15</v>
      </c>
      <c r="G28" s="231" t="s">
        <v>391</v>
      </c>
      <c r="H28" s="232">
        <f t="shared" si="0"/>
        <v>3.66</v>
      </c>
      <c r="I28" s="421" t="s">
        <v>626</v>
      </c>
      <c r="J28" s="421" t="s">
        <v>627</v>
      </c>
      <c r="K28" s="233">
        <f t="shared" si="1"/>
        <v>0.8166666667093523</v>
      </c>
      <c r="L28" s="234">
        <f t="shared" si="2"/>
        <v>49</v>
      </c>
      <c r="M28" s="235" t="s">
        <v>537</v>
      </c>
      <c r="N28" s="235" t="s">
        <v>297</v>
      </c>
      <c r="O28" s="236"/>
      <c r="P28" s="235" t="s">
        <v>536</v>
      </c>
      <c r="Q28" s="108">
        <f t="shared" si="3"/>
        <v>0.6000000000000001</v>
      </c>
      <c r="R28" s="237">
        <f t="shared" si="4"/>
        <v>1.8007200000000003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535</v>
      </c>
      <c r="AA28" s="245">
        <f t="shared" si="12"/>
        <v>1.8007200000000003</v>
      </c>
      <c r="AB28" s="164"/>
      <c r="AC28" s="1">
        <v>188157</v>
      </c>
    </row>
    <row r="29" spans="2:29" s="1" customFormat="1" ht="16.5" customHeight="1">
      <c r="B29" s="163"/>
      <c r="C29" s="217">
        <v>103</v>
      </c>
      <c r="D29" s="79" t="s">
        <v>398</v>
      </c>
      <c r="E29" s="81" t="s">
        <v>392</v>
      </c>
      <c r="F29" s="230">
        <v>30</v>
      </c>
      <c r="G29" s="231" t="s">
        <v>391</v>
      </c>
      <c r="H29" s="232">
        <f t="shared" si="0"/>
        <v>7.32</v>
      </c>
      <c r="I29" s="421" t="s">
        <v>631</v>
      </c>
      <c r="J29" s="421" t="s">
        <v>632</v>
      </c>
      <c r="K29" s="233">
        <f t="shared" si="1"/>
        <v>5.816666666592937</v>
      </c>
      <c r="L29" s="234">
        <f t="shared" si="2"/>
        <v>349</v>
      </c>
      <c r="M29" s="235" t="s">
        <v>537</v>
      </c>
      <c r="N29" s="235" t="s">
        <v>297</v>
      </c>
      <c r="O29" s="236"/>
      <c r="P29" s="235" t="s">
        <v>536</v>
      </c>
      <c r="Q29" s="108">
        <f t="shared" si="3"/>
        <v>0.6000000000000001</v>
      </c>
      <c r="R29" s="237">
        <f t="shared" si="4"/>
        <v>25.561440000000008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535</v>
      </c>
      <c r="AA29" s="245">
        <f t="shared" si="12"/>
        <v>25.561440000000008</v>
      </c>
      <c r="AB29" s="164"/>
      <c r="AC29" s="1">
        <v>188216</v>
      </c>
    </row>
    <row r="30" spans="2:29" s="1" customFormat="1" ht="16.5" customHeight="1">
      <c r="B30" s="163"/>
      <c r="C30" s="217">
        <v>104</v>
      </c>
      <c r="D30" s="79" t="s">
        <v>402</v>
      </c>
      <c r="E30" s="81" t="s">
        <v>392</v>
      </c>
      <c r="F30" s="230">
        <v>30</v>
      </c>
      <c r="G30" s="231" t="s">
        <v>391</v>
      </c>
      <c r="H30" s="232">
        <f t="shared" si="0"/>
        <v>7.32</v>
      </c>
      <c r="I30" s="421" t="s">
        <v>640</v>
      </c>
      <c r="J30" s="421" t="s">
        <v>641</v>
      </c>
      <c r="K30" s="233">
        <f t="shared" si="1"/>
        <v>4.2666666666045785</v>
      </c>
      <c r="L30" s="234">
        <f t="shared" si="2"/>
        <v>256</v>
      </c>
      <c r="M30" s="235" t="s">
        <v>537</v>
      </c>
      <c r="N30" s="235" t="s">
        <v>297</v>
      </c>
      <c r="O30" s="236"/>
      <c r="P30" s="235" t="s">
        <v>536</v>
      </c>
      <c r="Q30" s="108">
        <f t="shared" si="3"/>
        <v>0.6000000000000001</v>
      </c>
      <c r="R30" s="237">
        <f t="shared" si="4"/>
        <v>18.753840000000004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535</v>
      </c>
      <c r="AA30" s="245">
        <f t="shared" si="12"/>
        <v>18.753840000000004</v>
      </c>
      <c r="AB30" s="164"/>
      <c r="AC30" s="1">
        <v>188161</v>
      </c>
    </row>
    <row r="31" spans="2:29" s="1" customFormat="1" ht="16.5" customHeight="1">
      <c r="B31" s="163"/>
      <c r="C31" s="217">
        <v>105</v>
      </c>
      <c r="D31" s="79" t="s">
        <v>416</v>
      </c>
      <c r="E31" s="81" t="s">
        <v>390</v>
      </c>
      <c r="F31" s="230">
        <v>10</v>
      </c>
      <c r="G31" s="231" t="s">
        <v>411</v>
      </c>
      <c r="H31" s="232">
        <f t="shared" si="0"/>
        <v>2.44</v>
      </c>
      <c r="I31" s="421" t="s">
        <v>643</v>
      </c>
      <c r="J31" s="421" t="s">
        <v>644</v>
      </c>
      <c r="K31" s="233">
        <f t="shared" si="1"/>
        <v>5.449999999953434</v>
      </c>
      <c r="L31" s="234">
        <f t="shared" si="2"/>
        <v>327</v>
      </c>
      <c r="M31" s="235" t="s">
        <v>537</v>
      </c>
      <c r="N31" s="235" t="s">
        <v>297</v>
      </c>
      <c r="O31" s="236"/>
      <c r="P31" s="235" t="s">
        <v>536</v>
      </c>
      <c r="Q31" s="108">
        <f t="shared" si="3"/>
        <v>0.6000000000000001</v>
      </c>
      <c r="R31" s="237">
        <f t="shared" si="4"/>
        <v>7.9788000000000014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535</v>
      </c>
      <c r="AA31" s="245">
        <f t="shared" si="12"/>
        <v>7.9788000000000014</v>
      </c>
      <c r="AB31" s="164"/>
      <c r="AC31" s="1">
        <v>188162</v>
      </c>
    </row>
    <row r="32" spans="2:29" s="1" customFormat="1" ht="16.5" customHeight="1">
      <c r="B32" s="163"/>
      <c r="C32" s="217">
        <v>106</v>
      </c>
      <c r="D32" s="79" t="s">
        <v>415</v>
      </c>
      <c r="E32" s="81" t="s">
        <v>395</v>
      </c>
      <c r="F32" s="230">
        <v>30</v>
      </c>
      <c r="G32" s="231" t="s">
        <v>391</v>
      </c>
      <c r="H32" s="232">
        <f t="shared" si="0"/>
        <v>7.32</v>
      </c>
      <c r="I32" s="421" t="s">
        <v>664</v>
      </c>
      <c r="J32" s="421" t="s">
        <v>665</v>
      </c>
      <c r="K32" s="233">
        <f t="shared" si="1"/>
        <v>0.3166666666511446</v>
      </c>
      <c r="L32" s="234">
        <f t="shared" si="2"/>
        <v>19</v>
      </c>
      <c r="M32" s="235" t="s">
        <v>537</v>
      </c>
      <c r="N32" s="235" t="s">
        <v>297</v>
      </c>
      <c r="O32" s="236"/>
      <c r="P32" s="235" t="s">
        <v>536</v>
      </c>
      <c r="Q32" s="108">
        <f t="shared" si="3"/>
        <v>0.6000000000000001</v>
      </c>
      <c r="R32" s="237">
        <f t="shared" si="4"/>
        <v>1.4054400000000005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 t="s">
        <v>535</v>
      </c>
      <c r="AA32" s="245">
        <f t="shared" si="12"/>
        <v>1.4054400000000005</v>
      </c>
      <c r="AB32" s="164"/>
      <c r="AC32" s="1">
        <v>188172</v>
      </c>
    </row>
    <row r="33" spans="2:29" s="1" customFormat="1" ht="16.5" customHeight="1">
      <c r="B33" s="163"/>
      <c r="C33" s="217">
        <v>107</v>
      </c>
      <c r="D33" s="79" t="s">
        <v>402</v>
      </c>
      <c r="E33" s="81" t="s">
        <v>392</v>
      </c>
      <c r="F33" s="230">
        <v>30</v>
      </c>
      <c r="G33" s="231" t="s">
        <v>391</v>
      </c>
      <c r="H33" s="232">
        <f t="shared" si="0"/>
        <v>7.32</v>
      </c>
      <c r="I33" s="421" t="s">
        <v>675</v>
      </c>
      <c r="J33" s="421" t="s">
        <v>676</v>
      </c>
      <c r="K33" s="233">
        <f t="shared" si="1"/>
        <v>7.049999999930151</v>
      </c>
      <c r="L33" s="234">
        <f t="shared" si="2"/>
        <v>423</v>
      </c>
      <c r="M33" s="235" t="s">
        <v>537</v>
      </c>
      <c r="N33" s="235" t="s">
        <v>297</v>
      </c>
      <c r="O33" s="236"/>
      <c r="P33" s="235" t="s">
        <v>536</v>
      </c>
      <c r="Q33" s="108">
        <f t="shared" si="3"/>
        <v>0.6000000000000001</v>
      </c>
      <c r="R33" s="237">
        <f t="shared" si="4"/>
        <v>30.963600000000007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 t="s">
        <v>535</v>
      </c>
      <c r="AA33" s="245">
        <f t="shared" si="12"/>
        <v>30.963600000000007</v>
      </c>
      <c r="AB33" s="164"/>
      <c r="AC33" s="1">
        <v>188176</v>
      </c>
    </row>
    <row r="34" spans="2:29" s="1" customFormat="1" ht="16.5" customHeight="1">
      <c r="B34" s="163"/>
      <c r="C34" s="217">
        <v>108</v>
      </c>
      <c r="D34" s="79" t="s">
        <v>415</v>
      </c>
      <c r="E34" s="81" t="s">
        <v>395</v>
      </c>
      <c r="F34" s="230">
        <v>30</v>
      </c>
      <c r="G34" s="231" t="s">
        <v>391</v>
      </c>
      <c r="H34" s="232">
        <f t="shared" si="0"/>
        <v>7.32</v>
      </c>
      <c r="I34" s="421" t="s">
        <v>681</v>
      </c>
      <c r="J34" s="421" t="s">
        <v>682</v>
      </c>
      <c r="K34" s="233">
        <f t="shared" si="1"/>
        <v>2.349999999976717</v>
      </c>
      <c r="L34" s="234">
        <f t="shared" si="2"/>
        <v>141</v>
      </c>
      <c r="M34" s="235" t="s">
        <v>537</v>
      </c>
      <c r="N34" s="235" t="s">
        <v>297</v>
      </c>
      <c r="O34" s="236"/>
      <c r="P34" s="235" t="s">
        <v>536</v>
      </c>
      <c r="Q34" s="108">
        <f t="shared" si="3"/>
        <v>0.6000000000000001</v>
      </c>
      <c r="R34" s="237">
        <f t="shared" si="4"/>
        <v>10.321200000000003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535</v>
      </c>
      <c r="AA34" s="245">
        <f t="shared" si="12"/>
        <v>10.321200000000003</v>
      </c>
      <c r="AB34" s="164"/>
      <c r="AC34" s="1">
        <v>188179</v>
      </c>
    </row>
    <row r="35" spans="2:29" s="1" customFormat="1" ht="16.5" customHeight="1">
      <c r="B35" s="163"/>
      <c r="C35" s="217">
        <v>109</v>
      </c>
      <c r="D35" s="79" t="s">
        <v>305</v>
      </c>
      <c r="E35" s="81" t="s">
        <v>390</v>
      </c>
      <c r="F35" s="230">
        <v>30</v>
      </c>
      <c r="G35" s="231" t="s">
        <v>391</v>
      </c>
      <c r="H35" s="232">
        <f t="shared" si="0"/>
        <v>7.32</v>
      </c>
      <c r="I35" s="421" t="s">
        <v>691</v>
      </c>
      <c r="J35" s="421" t="s">
        <v>692</v>
      </c>
      <c r="K35" s="233">
        <f t="shared" si="1"/>
        <v>8.166666666744277</v>
      </c>
      <c r="L35" s="234">
        <f t="shared" si="2"/>
        <v>490</v>
      </c>
      <c r="M35" s="235" t="s">
        <v>537</v>
      </c>
      <c r="N35" s="235" t="s">
        <v>297</v>
      </c>
      <c r="O35" s="236"/>
      <c r="P35" s="235" t="s">
        <v>536</v>
      </c>
      <c r="Q35" s="108">
        <f t="shared" si="3"/>
        <v>0.6000000000000001</v>
      </c>
      <c r="R35" s="237">
        <f t="shared" si="4"/>
        <v>35.88264000000001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535</v>
      </c>
      <c r="AA35" s="245">
        <f t="shared" si="12"/>
        <v>35.88264000000001</v>
      </c>
      <c r="AB35" s="164"/>
      <c r="AC35" s="1">
        <v>188183</v>
      </c>
    </row>
    <row r="36" spans="2:29" s="1" customFormat="1" ht="16.5" customHeight="1">
      <c r="B36" s="163"/>
      <c r="C36" s="217">
        <v>110</v>
      </c>
      <c r="D36" s="79" t="s">
        <v>429</v>
      </c>
      <c r="E36" s="81" t="s">
        <v>390</v>
      </c>
      <c r="F36" s="230">
        <v>15</v>
      </c>
      <c r="G36" s="231" t="s">
        <v>391</v>
      </c>
      <c r="H36" s="232">
        <f t="shared" si="0"/>
        <v>3.66</v>
      </c>
      <c r="I36" s="421" t="s">
        <v>694</v>
      </c>
      <c r="J36" s="421" t="s">
        <v>695</v>
      </c>
      <c r="K36" s="233">
        <f t="shared" si="1"/>
        <v>2.5666666666511446</v>
      </c>
      <c r="L36" s="234">
        <f t="shared" si="2"/>
        <v>154</v>
      </c>
      <c r="M36" s="235" t="s">
        <v>537</v>
      </c>
      <c r="N36" s="235" t="s">
        <v>297</v>
      </c>
      <c r="O36" s="236"/>
      <c r="P36" s="235" t="s">
        <v>536</v>
      </c>
      <c r="Q36" s="108">
        <f t="shared" si="3"/>
        <v>0.6000000000000001</v>
      </c>
      <c r="R36" s="237">
        <f t="shared" si="4"/>
        <v>5.643720000000001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535</v>
      </c>
      <c r="AA36" s="245">
        <f t="shared" si="12"/>
        <v>5.643720000000001</v>
      </c>
      <c r="AB36" s="164"/>
      <c r="AC36" s="1">
        <v>188184</v>
      </c>
    </row>
    <row r="37" spans="2:29" s="1" customFormat="1" ht="16.5" customHeight="1">
      <c r="B37" s="163"/>
      <c r="C37" s="217">
        <v>111</v>
      </c>
      <c r="D37" s="79" t="s">
        <v>306</v>
      </c>
      <c r="E37" s="81" t="s">
        <v>392</v>
      </c>
      <c r="F37" s="230">
        <v>30</v>
      </c>
      <c r="G37" s="231" t="s">
        <v>391</v>
      </c>
      <c r="H37" s="232">
        <f t="shared" si="0"/>
        <v>7.32</v>
      </c>
      <c r="I37" s="421" t="s">
        <v>697</v>
      </c>
      <c r="J37" s="421" t="s">
        <v>698</v>
      </c>
      <c r="K37" s="233">
        <f t="shared" si="1"/>
        <v>3.183333333407063</v>
      </c>
      <c r="L37" s="234">
        <f t="shared" si="2"/>
        <v>191</v>
      </c>
      <c r="M37" s="235" t="s">
        <v>537</v>
      </c>
      <c r="N37" s="235" t="s">
        <v>297</v>
      </c>
      <c r="O37" s="236"/>
      <c r="P37" s="235" t="s">
        <v>536</v>
      </c>
      <c r="Q37" s="108">
        <f t="shared" si="3"/>
        <v>0.6000000000000001</v>
      </c>
      <c r="R37" s="237">
        <f t="shared" si="4"/>
        <v>13.966560000000005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535</v>
      </c>
      <c r="AA37" s="245">
        <f t="shared" si="12"/>
        <v>13.966560000000005</v>
      </c>
      <c r="AB37" s="164"/>
      <c r="AC37" s="1">
        <v>188185</v>
      </c>
    </row>
    <row r="38" spans="2:29" s="1" customFormat="1" ht="16.5" customHeight="1">
      <c r="B38" s="163"/>
      <c r="C38" s="217">
        <v>112</v>
      </c>
      <c r="D38" s="79" t="s">
        <v>419</v>
      </c>
      <c r="E38" s="81" t="s">
        <v>390</v>
      </c>
      <c r="F38" s="230">
        <v>10</v>
      </c>
      <c r="G38" s="231" t="s">
        <v>391</v>
      </c>
      <c r="H38" s="232">
        <f t="shared" si="0"/>
        <v>2.44</v>
      </c>
      <c r="I38" s="421" t="s">
        <v>702</v>
      </c>
      <c r="J38" s="421" t="s">
        <v>703</v>
      </c>
      <c r="K38" s="233">
        <f t="shared" si="1"/>
        <v>1.8333333331975155</v>
      </c>
      <c r="L38" s="234">
        <f t="shared" si="2"/>
        <v>110</v>
      </c>
      <c r="M38" s="235" t="s">
        <v>537</v>
      </c>
      <c r="N38" s="235" t="s">
        <v>297</v>
      </c>
      <c r="O38" s="236"/>
      <c r="P38" s="235" t="s">
        <v>536</v>
      </c>
      <c r="Q38" s="108">
        <f t="shared" si="3"/>
        <v>0.6000000000000001</v>
      </c>
      <c r="R38" s="237">
        <f t="shared" si="4"/>
        <v>2.6791200000000006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535</v>
      </c>
      <c r="AA38" s="245">
        <f t="shared" si="12"/>
        <v>2.6791200000000006</v>
      </c>
      <c r="AB38" s="164"/>
      <c r="AC38" s="1">
        <v>188187</v>
      </c>
    </row>
    <row r="39" spans="2:29" s="1" customFormat="1" ht="16.5" customHeight="1">
      <c r="B39" s="163"/>
      <c r="C39" s="217">
        <v>113</v>
      </c>
      <c r="D39" s="79" t="s">
        <v>427</v>
      </c>
      <c r="E39" s="81" t="s">
        <v>392</v>
      </c>
      <c r="F39" s="230">
        <v>20</v>
      </c>
      <c r="G39" s="231" t="s">
        <v>391</v>
      </c>
      <c r="H39" s="232">
        <f t="shared" si="0"/>
        <v>4.88</v>
      </c>
      <c r="I39" s="421" t="s">
        <v>709</v>
      </c>
      <c r="J39" s="421" t="s">
        <v>713</v>
      </c>
      <c r="K39" s="233">
        <f t="shared" si="1"/>
        <v>10.899999999906868</v>
      </c>
      <c r="L39" s="234">
        <f t="shared" si="2"/>
        <v>654</v>
      </c>
      <c r="M39" s="235" t="s">
        <v>537</v>
      </c>
      <c r="N39" s="235" t="s">
        <v>297</v>
      </c>
      <c r="O39" s="236"/>
      <c r="P39" s="235" t="s">
        <v>536</v>
      </c>
      <c r="Q39" s="108">
        <f t="shared" si="3"/>
        <v>0.6000000000000001</v>
      </c>
      <c r="R39" s="237">
        <f t="shared" si="4"/>
        <v>31.915200000000006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535</v>
      </c>
      <c r="AA39" s="245">
        <f t="shared" si="12"/>
        <v>31.915200000000006</v>
      </c>
      <c r="AB39" s="164"/>
      <c r="AC39" s="1">
        <v>188190</v>
      </c>
    </row>
    <row r="40" spans="2:29" s="1" customFormat="1" ht="16.5" customHeight="1">
      <c r="B40" s="163"/>
      <c r="C40" s="217">
        <v>114</v>
      </c>
      <c r="D40" s="79" t="s">
        <v>522</v>
      </c>
      <c r="E40" s="81" t="s">
        <v>390</v>
      </c>
      <c r="F40" s="230">
        <v>30</v>
      </c>
      <c r="G40" s="231" t="s">
        <v>391</v>
      </c>
      <c r="H40" s="232">
        <f t="shared" si="0"/>
        <v>7.32</v>
      </c>
      <c r="I40" s="421" t="s">
        <v>722</v>
      </c>
      <c r="J40" s="421" t="s">
        <v>723</v>
      </c>
      <c r="K40" s="233">
        <f t="shared" si="1"/>
        <v>3.7999999999883585</v>
      </c>
      <c r="L40" s="234">
        <f t="shared" si="2"/>
        <v>228</v>
      </c>
      <c r="M40" s="235" t="s">
        <v>537</v>
      </c>
      <c r="N40" s="235" t="s">
        <v>297</v>
      </c>
      <c r="O40" s="236"/>
      <c r="P40" s="235" t="s">
        <v>536</v>
      </c>
      <c r="Q40" s="108">
        <f t="shared" si="3"/>
        <v>0.6000000000000001</v>
      </c>
      <c r="R40" s="237">
        <f t="shared" si="4"/>
        <v>16.689600000000002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535</v>
      </c>
      <c r="AA40" s="245">
        <f t="shared" si="12"/>
        <v>16.689600000000002</v>
      </c>
      <c r="AB40" s="164"/>
      <c r="AC40" s="1">
        <v>188194</v>
      </c>
    </row>
    <row r="41" spans="2:29" s="1" customFormat="1" ht="16.5" customHeight="1">
      <c r="B41" s="163"/>
      <c r="C41" s="217">
        <v>115</v>
      </c>
      <c r="D41" s="79" t="s">
        <v>419</v>
      </c>
      <c r="E41" s="81" t="s">
        <v>392</v>
      </c>
      <c r="F41" s="230">
        <v>15</v>
      </c>
      <c r="G41" s="231" t="s">
        <v>391</v>
      </c>
      <c r="H41" s="232">
        <f t="shared" si="0"/>
        <v>3.66</v>
      </c>
      <c r="I41" s="421" t="s">
        <v>727</v>
      </c>
      <c r="J41" s="421" t="s">
        <v>728</v>
      </c>
      <c r="K41" s="233">
        <f t="shared" si="1"/>
        <v>5.166666666569654</v>
      </c>
      <c r="L41" s="234">
        <f t="shared" si="2"/>
        <v>310</v>
      </c>
      <c r="M41" s="235" t="s">
        <v>537</v>
      </c>
      <c r="N41" s="235" t="s">
        <v>297</v>
      </c>
      <c r="O41" s="236"/>
      <c r="P41" s="235" t="s">
        <v>536</v>
      </c>
      <c r="Q41" s="108">
        <f t="shared" si="3"/>
        <v>0.6000000000000001</v>
      </c>
      <c r="R41" s="237">
        <f t="shared" si="4"/>
        <v>11.353320000000004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535</v>
      </c>
      <c r="AA41" s="245">
        <f t="shared" si="12"/>
        <v>11.353320000000004</v>
      </c>
      <c r="AB41" s="164"/>
      <c r="AC41" s="1">
        <v>188196</v>
      </c>
    </row>
    <row r="42" spans="2:28" s="1" customFormat="1" ht="16.5" customHeight="1" thickBot="1">
      <c r="B42" s="163"/>
      <c r="C42" s="330"/>
      <c r="D42" s="330"/>
      <c r="E42" s="330"/>
      <c r="F42" s="330"/>
      <c r="G42" s="330"/>
      <c r="H42" s="248"/>
      <c r="I42" s="423"/>
      <c r="J42" s="423"/>
      <c r="K42" s="247"/>
      <c r="L42" s="247"/>
      <c r="M42" s="330"/>
      <c r="N42" s="330"/>
      <c r="O42" s="330"/>
      <c r="P42" s="330"/>
      <c r="Q42" s="331"/>
      <c r="R42" s="332"/>
      <c r="S42" s="333"/>
      <c r="T42" s="334"/>
      <c r="U42" s="335"/>
      <c r="V42" s="336"/>
      <c r="W42" s="337"/>
      <c r="X42" s="338"/>
      <c r="Y42" s="339"/>
      <c r="Z42" s="330"/>
      <c r="AA42" s="249"/>
      <c r="AB42" s="164"/>
    </row>
    <row r="43" spans="2:28" s="1" customFormat="1" ht="16.5" customHeight="1" thickBot="1" thickTop="1">
      <c r="B43" s="163"/>
      <c r="C43" s="117" t="s">
        <v>504</v>
      </c>
      <c r="D43" s="118" t="s">
        <v>836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50">
        <f>SUM(R20:R42)</f>
        <v>693.4748400000002</v>
      </c>
      <c r="S43" s="251">
        <f>SUM(S20:S42)</f>
        <v>0</v>
      </c>
      <c r="T43" s="252">
        <f>SUM(T20:T42)</f>
        <v>0</v>
      </c>
      <c r="U43" s="253">
        <f>SUM(U22:U42)</f>
        <v>0</v>
      </c>
      <c r="V43" s="254">
        <f>SUM(V20:V42)</f>
        <v>0</v>
      </c>
      <c r="W43" s="254">
        <f>SUM(W22:W42)</f>
        <v>0</v>
      </c>
      <c r="X43" s="255">
        <f>SUM(X20:X42)</f>
        <v>0</v>
      </c>
      <c r="Y43" s="256">
        <f>SUM(Y22:Y42)</f>
        <v>0</v>
      </c>
      <c r="Z43" s="257"/>
      <c r="AA43" s="258">
        <f>ROUND(SUM(AA20:AA42),2)</f>
        <v>693.47</v>
      </c>
      <c r="AB43" s="164"/>
    </row>
    <row r="44" spans="2:28" s="132" customFormat="1" ht="9.75" thickTop="1">
      <c r="B44" s="259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261"/>
      <c r="T44" s="261"/>
      <c r="U44" s="261"/>
      <c r="V44" s="261"/>
      <c r="W44" s="261"/>
      <c r="X44" s="261"/>
      <c r="Y44" s="261"/>
      <c r="Z44" s="260"/>
      <c r="AA44" s="262"/>
      <c r="AB44" s="263"/>
    </row>
    <row r="45" spans="2:28" s="1" customFormat="1" ht="16.5" customHeight="1" thickBot="1"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6"/>
    </row>
    <row r="46" spans="2:28" ht="16.5" customHeight="1" thickTop="1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2"/>
  <headerFooter alignWithMargins="0">
    <oddFooter>&amp;L&amp;"Times New Roman,Normal"&amp;8&amp;F-&amp;A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C47"/>
  <sheetViews>
    <sheetView zoomScale="75" zoomScaleNormal="75" workbookViewId="0" topLeftCell="B15">
      <selection activeCell="G26" sqref="G2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6.2812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'tot-0712'!B2</f>
        <v>ANEXO I al Memorándum D.T.E.E. N°  384  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451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452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453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480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481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'tot-0712'!B14</f>
        <v>Desde el 01 al 31 de diciembre de 2007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482</v>
      </c>
      <c r="E16" s="177"/>
      <c r="F16" s="178"/>
      <c r="G16" s="328">
        <v>0.244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483</v>
      </c>
      <c r="E17" s="180"/>
      <c r="F17" s="180"/>
      <c r="G17" s="181">
        <f>60*'tot-0712'!B13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461</v>
      </c>
      <c r="D19" s="189" t="s">
        <v>484</v>
      </c>
      <c r="E19" s="190" t="s">
        <v>485</v>
      </c>
      <c r="F19" s="191" t="s">
        <v>486</v>
      </c>
      <c r="G19" s="192" t="s">
        <v>462</v>
      </c>
      <c r="H19" s="193" t="s">
        <v>464</v>
      </c>
      <c r="I19" s="190" t="s">
        <v>465</v>
      </c>
      <c r="J19" s="190" t="s">
        <v>466</v>
      </c>
      <c r="K19" s="189" t="s">
        <v>487</v>
      </c>
      <c r="L19" s="189" t="s">
        <v>488</v>
      </c>
      <c r="M19" s="50" t="s">
        <v>503</v>
      </c>
      <c r="N19" s="190" t="s">
        <v>489</v>
      </c>
      <c r="O19" s="189" t="s">
        <v>469</v>
      </c>
      <c r="P19" s="190" t="s">
        <v>490</v>
      </c>
      <c r="Q19" s="194" t="s">
        <v>491</v>
      </c>
      <c r="R19" s="195" t="s">
        <v>471</v>
      </c>
      <c r="S19" s="196" t="s">
        <v>472</v>
      </c>
      <c r="T19" s="197" t="s">
        <v>492</v>
      </c>
      <c r="U19" s="198"/>
      <c r="V19" s="199" t="s">
        <v>493</v>
      </c>
      <c r="W19" s="200"/>
      <c r="X19" s="201" t="s">
        <v>475</v>
      </c>
      <c r="Y19" s="202" t="s">
        <v>476</v>
      </c>
      <c r="Z19" s="192" t="s">
        <v>494</v>
      </c>
      <c r="AA19" s="192" t="s">
        <v>478</v>
      </c>
      <c r="AB19" s="203"/>
    </row>
    <row r="20" spans="2:28" s="1" customFormat="1" ht="16.5" customHeight="1" thickTop="1">
      <c r="B20" s="163"/>
      <c r="C20" s="204"/>
      <c r="D20" s="205" t="s">
        <v>298</v>
      </c>
      <c r="E20" s="206"/>
      <c r="F20" s="206"/>
      <c r="G20" s="206"/>
      <c r="H20" s="207"/>
      <c r="I20" s="419"/>
      <c r="J20" s="420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'TR-0712'!AA43</f>
        <v>693.47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1"/>
      <c r="J21" s="422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116</v>
      </c>
      <c r="D22" s="79" t="s">
        <v>427</v>
      </c>
      <c r="E22" s="81" t="s">
        <v>390</v>
      </c>
      <c r="F22" s="230">
        <v>40</v>
      </c>
      <c r="G22" s="231" t="s">
        <v>391</v>
      </c>
      <c r="H22" s="232">
        <f aca="true" t="shared" si="0" ref="H22:H42">F22*$G$16</f>
        <v>9.76</v>
      </c>
      <c r="I22" s="421" t="s">
        <v>734</v>
      </c>
      <c r="J22" s="421" t="s">
        <v>735</v>
      </c>
      <c r="K22" s="233">
        <f aca="true" t="shared" si="1" ref="K22:K42">IF(D22="","",(J22-I22)*24)</f>
        <v>10.066666666651145</v>
      </c>
      <c r="L22" s="234">
        <f aca="true" t="shared" si="2" ref="L22:L42">IF(D22="","",ROUND((J22-I22)*24*60,0))</f>
        <v>604</v>
      </c>
      <c r="M22" s="235" t="s">
        <v>537</v>
      </c>
      <c r="N22" s="235" t="s">
        <v>297</v>
      </c>
      <c r="O22" s="236"/>
      <c r="P22" s="235" t="s">
        <v>536</v>
      </c>
      <c r="Q22" s="108">
        <f aca="true" t="shared" si="3" ref="Q22:Q42">$G$17*IF(OR(M22="P",M22="RP"),0.1,1)*IF(P22="SI",1,0.1)</f>
        <v>0.6000000000000001</v>
      </c>
      <c r="R22" s="237">
        <f aca="true" t="shared" si="4" ref="R22:R42">IF(M22="P",H22*Q22*ROUND(L22/60,2),"--")</f>
        <v>58.96992000000001</v>
      </c>
      <c r="S22" s="238" t="str">
        <f aca="true" t="shared" si="5" ref="S22:S42">IF(M22="RP",H22*Q22*ROUND(L22/60,2)*O22/100,"--")</f>
        <v>--</v>
      </c>
      <c r="T22" s="239" t="str">
        <f aca="true" t="shared" si="6" ref="T22:T42">IF(AND(M22="F",N22="NO"),H22*Q22,"--")</f>
        <v>--</v>
      </c>
      <c r="U22" s="240" t="str">
        <f aca="true" t="shared" si="7" ref="U22:U42">IF(M22="F",H22*Q22*ROUND(L22/60,2),"--")</f>
        <v>--</v>
      </c>
      <c r="V22" s="241" t="str">
        <f aca="true" t="shared" si="8" ref="V22:V42">IF(AND(M22="R",N22="NO"),H22*Q22*O22/100,"--")</f>
        <v>--</v>
      </c>
      <c r="W22" s="242" t="str">
        <f aca="true" t="shared" si="9" ref="W22:W42">IF(M22="R",H22*Q22*ROUND(L22/60,2)*O22/100,"--")</f>
        <v>--</v>
      </c>
      <c r="X22" s="243" t="str">
        <f aca="true" t="shared" si="10" ref="X22:X42">IF(M22="RF",H22*Q22*ROUND(L22/60,2),"--")</f>
        <v>--</v>
      </c>
      <c r="Y22" s="244" t="str">
        <f aca="true" t="shared" si="11" ref="Y22:Y42">IF(M22="RR",H22*Q22*ROUND(L22/60,2)*O22/100,"--")</f>
        <v>--</v>
      </c>
      <c r="Z22" s="235" t="s">
        <v>535</v>
      </c>
      <c r="AA22" s="245">
        <f aca="true" t="shared" si="12" ref="AA22:AA42">IF(D22="","",SUM(R22:Y22)*IF(Z22="SI",1,2))</f>
        <v>58.96992000000001</v>
      </c>
      <c r="AB22" s="246"/>
      <c r="AC22" s="1">
        <v>188198</v>
      </c>
    </row>
    <row r="23" spans="2:29" s="1" customFormat="1" ht="16.5" customHeight="1">
      <c r="B23" s="163"/>
      <c r="C23" s="217">
        <v>117</v>
      </c>
      <c r="D23" s="79" t="s">
        <v>389</v>
      </c>
      <c r="E23" s="81" t="s">
        <v>390</v>
      </c>
      <c r="F23" s="230">
        <v>30</v>
      </c>
      <c r="G23" s="231" t="s">
        <v>391</v>
      </c>
      <c r="H23" s="232">
        <f t="shared" si="0"/>
        <v>7.32</v>
      </c>
      <c r="I23" s="421" t="s">
        <v>740</v>
      </c>
      <c r="J23" s="421" t="s">
        <v>741</v>
      </c>
      <c r="K23" s="233">
        <f t="shared" si="1"/>
        <v>2.066666666592937</v>
      </c>
      <c r="L23" s="234">
        <f t="shared" si="2"/>
        <v>124</v>
      </c>
      <c r="M23" s="235" t="s">
        <v>537</v>
      </c>
      <c r="N23" s="235" t="s">
        <v>297</v>
      </c>
      <c r="O23" s="236"/>
      <c r="P23" s="235" t="s">
        <v>536</v>
      </c>
      <c r="Q23" s="108">
        <f t="shared" si="3"/>
        <v>0.6000000000000001</v>
      </c>
      <c r="R23" s="237">
        <f t="shared" si="4"/>
        <v>9.091440000000002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535</v>
      </c>
      <c r="AA23" s="245">
        <f t="shared" si="12"/>
        <v>9.091440000000002</v>
      </c>
      <c r="AB23" s="246"/>
      <c r="AC23" s="1">
        <v>188200</v>
      </c>
    </row>
    <row r="24" spans="2:29" s="1" customFormat="1" ht="16.5" customHeight="1">
      <c r="B24" s="163"/>
      <c r="C24" s="217">
        <v>118</v>
      </c>
      <c r="D24" s="79" t="s">
        <v>394</v>
      </c>
      <c r="E24" s="81" t="s">
        <v>395</v>
      </c>
      <c r="F24" s="230">
        <v>30</v>
      </c>
      <c r="G24" s="231" t="s">
        <v>391</v>
      </c>
      <c r="H24" s="232">
        <f t="shared" si="0"/>
        <v>7.32</v>
      </c>
      <c r="I24" s="421" t="s">
        <v>743</v>
      </c>
      <c r="J24" s="421" t="s">
        <v>744</v>
      </c>
      <c r="K24" s="233">
        <f t="shared" si="1"/>
        <v>2.983333333279006</v>
      </c>
      <c r="L24" s="234">
        <f t="shared" si="2"/>
        <v>179</v>
      </c>
      <c r="M24" s="235" t="s">
        <v>537</v>
      </c>
      <c r="N24" s="235" t="s">
        <v>297</v>
      </c>
      <c r="O24" s="236"/>
      <c r="P24" s="235" t="s">
        <v>536</v>
      </c>
      <c r="Q24" s="108">
        <f t="shared" si="3"/>
        <v>0.6000000000000001</v>
      </c>
      <c r="R24" s="237">
        <f t="shared" si="4"/>
        <v>13.088160000000004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535</v>
      </c>
      <c r="AA24" s="245">
        <f t="shared" si="12"/>
        <v>13.088160000000004</v>
      </c>
      <c r="AB24" s="164"/>
      <c r="AC24" s="1">
        <v>188201</v>
      </c>
    </row>
    <row r="25" spans="2:29" s="1" customFormat="1" ht="16.5" customHeight="1">
      <c r="B25" s="163"/>
      <c r="C25" s="217">
        <v>119</v>
      </c>
      <c r="D25" s="79" t="s">
        <v>389</v>
      </c>
      <c r="E25" s="81" t="s">
        <v>392</v>
      </c>
      <c r="F25" s="230">
        <v>30</v>
      </c>
      <c r="G25" s="231" t="s">
        <v>391</v>
      </c>
      <c r="H25" s="232">
        <f t="shared" si="0"/>
        <v>7.32</v>
      </c>
      <c r="I25" s="421" t="s">
        <v>755</v>
      </c>
      <c r="J25" s="421" t="s">
        <v>756</v>
      </c>
      <c r="K25" s="233">
        <f t="shared" si="1"/>
        <v>1.0666666666511446</v>
      </c>
      <c r="L25" s="234">
        <f t="shared" si="2"/>
        <v>64</v>
      </c>
      <c r="M25" s="235" t="s">
        <v>537</v>
      </c>
      <c r="N25" s="235" t="s">
        <v>297</v>
      </c>
      <c r="O25" s="236"/>
      <c r="P25" s="235" t="s">
        <v>536</v>
      </c>
      <c r="Q25" s="108">
        <f t="shared" si="3"/>
        <v>0.6000000000000001</v>
      </c>
      <c r="R25" s="237">
        <f t="shared" si="4"/>
        <v>4.699440000000002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535</v>
      </c>
      <c r="AA25" s="245">
        <f t="shared" si="12"/>
        <v>4.699440000000002</v>
      </c>
      <c r="AB25" s="164"/>
      <c r="AC25" s="1">
        <v>188206</v>
      </c>
    </row>
    <row r="26" spans="2:29" s="1" customFormat="1" ht="16.5" customHeight="1">
      <c r="B26" s="163"/>
      <c r="C26" s="217">
        <v>120</v>
      </c>
      <c r="D26" s="79" t="s">
        <v>394</v>
      </c>
      <c r="E26" s="81" t="s">
        <v>392</v>
      </c>
      <c r="F26" s="230">
        <v>30</v>
      </c>
      <c r="G26" s="231" t="s">
        <v>391</v>
      </c>
      <c r="H26" s="232">
        <f t="shared" si="0"/>
        <v>7.32</v>
      </c>
      <c r="I26" s="421" t="s">
        <v>764</v>
      </c>
      <c r="J26" s="421" t="s">
        <v>765</v>
      </c>
      <c r="K26" s="233">
        <f t="shared" si="1"/>
        <v>2.4999999999417923</v>
      </c>
      <c r="L26" s="234">
        <f t="shared" si="2"/>
        <v>150</v>
      </c>
      <c r="M26" s="235" t="s">
        <v>537</v>
      </c>
      <c r="N26" s="235" t="s">
        <v>297</v>
      </c>
      <c r="O26" s="236"/>
      <c r="P26" s="235" t="s">
        <v>536</v>
      </c>
      <c r="Q26" s="108">
        <f t="shared" si="3"/>
        <v>0.6000000000000001</v>
      </c>
      <c r="R26" s="237">
        <f t="shared" si="4"/>
        <v>10.980000000000004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535</v>
      </c>
      <c r="AA26" s="245">
        <f t="shared" si="12"/>
        <v>10.980000000000004</v>
      </c>
      <c r="AB26" s="164"/>
      <c r="AC26" s="1">
        <v>188209</v>
      </c>
    </row>
    <row r="27" spans="2:29" s="1" customFormat="1" ht="16.5" customHeight="1">
      <c r="B27" s="163"/>
      <c r="C27" s="217">
        <v>121</v>
      </c>
      <c r="D27" s="79" t="s">
        <v>412</v>
      </c>
      <c r="E27" s="81" t="s">
        <v>395</v>
      </c>
      <c r="F27" s="230">
        <v>16</v>
      </c>
      <c r="G27" s="231" t="s">
        <v>400</v>
      </c>
      <c r="H27" s="232">
        <f t="shared" si="0"/>
        <v>3.904</v>
      </c>
      <c r="I27" s="421" t="s">
        <v>769</v>
      </c>
      <c r="J27" s="421" t="s">
        <v>770</v>
      </c>
      <c r="K27" s="233">
        <f t="shared" si="1"/>
        <v>0.3666666666395031</v>
      </c>
      <c r="L27" s="234">
        <f t="shared" si="2"/>
        <v>22</v>
      </c>
      <c r="M27" s="235" t="s">
        <v>534</v>
      </c>
      <c r="N27" s="235" t="s">
        <v>536</v>
      </c>
      <c r="O27" s="236"/>
      <c r="P27" s="235" t="s">
        <v>535</v>
      </c>
      <c r="Q27" s="108">
        <f t="shared" si="3"/>
        <v>60</v>
      </c>
      <c r="R27" s="237" t="str">
        <f t="shared" si="4"/>
        <v>--</v>
      </c>
      <c r="S27" s="238" t="str">
        <f t="shared" si="5"/>
        <v>--</v>
      </c>
      <c r="T27" s="239">
        <f t="shared" si="6"/>
        <v>234.24</v>
      </c>
      <c r="U27" s="240">
        <f t="shared" si="7"/>
        <v>86.6688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535</v>
      </c>
      <c r="AA27" s="245">
        <f t="shared" si="12"/>
        <v>320.90880000000004</v>
      </c>
      <c r="AB27" s="164"/>
      <c r="AC27" s="1">
        <v>188212</v>
      </c>
    </row>
    <row r="28" spans="2:29" s="1" customFormat="1" ht="16.5" customHeight="1">
      <c r="B28" s="163"/>
      <c r="C28" s="217">
        <v>122</v>
      </c>
      <c r="D28" s="79" t="s">
        <v>408</v>
      </c>
      <c r="E28" s="81" t="s">
        <v>392</v>
      </c>
      <c r="F28" s="230">
        <v>15</v>
      </c>
      <c r="G28" s="231" t="s">
        <v>391</v>
      </c>
      <c r="H28" s="232">
        <f t="shared" si="0"/>
        <v>3.66</v>
      </c>
      <c r="I28" s="421" t="s">
        <v>776</v>
      </c>
      <c r="J28" s="421" t="s">
        <v>777</v>
      </c>
      <c r="K28" s="233">
        <f t="shared" si="1"/>
        <v>0.6500000000232831</v>
      </c>
      <c r="L28" s="234">
        <f t="shared" si="2"/>
        <v>39</v>
      </c>
      <c r="M28" s="235" t="s">
        <v>534</v>
      </c>
      <c r="N28" s="235" t="s">
        <v>536</v>
      </c>
      <c r="O28" s="236"/>
      <c r="P28" s="235" t="s">
        <v>535</v>
      </c>
      <c r="Q28" s="108">
        <f t="shared" si="3"/>
        <v>60</v>
      </c>
      <c r="R28" s="237" t="str">
        <f t="shared" si="4"/>
        <v>--</v>
      </c>
      <c r="S28" s="238" t="str">
        <f t="shared" si="5"/>
        <v>--</v>
      </c>
      <c r="T28" s="239">
        <f t="shared" si="6"/>
        <v>219.60000000000002</v>
      </c>
      <c r="U28" s="240">
        <f t="shared" si="7"/>
        <v>142.74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535</v>
      </c>
      <c r="AA28" s="245">
        <f t="shared" si="12"/>
        <v>362.34000000000003</v>
      </c>
      <c r="AB28" s="164"/>
      <c r="AC28" s="1">
        <v>188536</v>
      </c>
    </row>
    <row r="29" spans="2:29" s="1" customFormat="1" ht="16.5" customHeight="1">
      <c r="B29" s="163"/>
      <c r="C29" s="217">
        <v>123</v>
      </c>
      <c r="D29" s="79" t="s">
        <v>398</v>
      </c>
      <c r="E29" s="81" t="s">
        <v>392</v>
      </c>
      <c r="F29" s="230">
        <v>30</v>
      </c>
      <c r="G29" s="231" t="s">
        <v>391</v>
      </c>
      <c r="H29" s="232">
        <f t="shared" si="0"/>
        <v>7.32</v>
      </c>
      <c r="I29" s="421" t="s">
        <v>778</v>
      </c>
      <c r="J29" s="421" t="s">
        <v>779</v>
      </c>
      <c r="K29" s="233">
        <f t="shared" si="1"/>
        <v>0.7333333332790062</v>
      </c>
      <c r="L29" s="234">
        <f t="shared" si="2"/>
        <v>44</v>
      </c>
      <c r="M29" s="235" t="s">
        <v>534</v>
      </c>
      <c r="N29" s="235" t="s">
        <v>536</v>
      </c>
      <c r="O29" s="236"/>
      <c r="P29" s="235" t="s">
        <v>535</v>
      </c>
      <c r="Q29" s="108">
        <f t="shared" si="3"/>
        <v>60</v>
      </c>
      <c r="R29" s="237" t="str">
        <f t="shared" si="4"/>
        <v>--</v>
      </c>
      <c r="S29" s="238" t="str">
        <f t="shared" si="5"/>
        <v>--</v>
      </c>
      <c r="T29" s="239">
        <f t="shared" si="6"/>
        <v>439.20000000000005</v>
      </c>
      <c r="U29" s="240">
        <f t="shared" si="7"/>
        <v>320.61600000000004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535</v>
      </c>
      <c r="AA29" s="245">
        <f t="shared" si="12"/>
        <v>759.816</v>
      </c>
      <c r="AB29" s="164"/>
      <c r="AC29" s="1">
        <v>188539</v>
      </c>
    </row>
    <row r="30" spans="2:29" s="1" customFormat="1" ht="16.5" customHeight="1">
      <c r="B30" s="163"/>
      <c r="C30" s="217">
        <v>124</v>
      </c>
      <c r="D30" s="79" t="s">
        <v>399</v>
      </c>
      <c r="E30" s="81" t="s">
        <v>390</v>
      </c>
      <c r="F30" s="230">
        <v>10</v>
      </c>
      <c r="G30" s="231" t="s">
        <v>400</v>
      </c>
      <c r="H30" s="232">
        <f t="shared" si="0"/>
        <v>2.44</v>
      </c>
      <c r="I30" s="421" t="s">
        <v>785</v>
      </c>
      <c r="J30" s="421" t="s">
        <v>786</v>
      </c>
      <c r="K30" s="233">
        <f t="shared" si="1"/>
        <v>12.85000000015134</v>
      </c>
      <c r="L30" s="234">
        <f t="shared" si="2"/>
        <v>771</v>
      </c>
      <c r="M30" s="235" t="s">
        <v>534</v>
      </c>
      <c r="N30" s="235" t="s">
        <v>536</v>
      </c>
      <c r="O30" s="236"/>
      <c r="P30" s="235" t="s">
        <v>535</v>
      </c>
      <c r="Q30" s="108">
        <f t="shared" si="3"/>
        <v>60</v>
      </c>
      <c r="R30" s="237" t="str">
        <f t="shared" si="4"/>
        <v>--</v>
      </c>
      <c r="S30" s="238" t="str">
        <f t="shared" si="5"/>
        <v>--</v>
      </c>
      <c r="T30" s="239">
        <f t="shared" si="6"/>
        <v>146.4</v>
      </c>
      <c r="U30" s="240">
        <f t="shared" si="7"/>
        <v>1881.24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535</v>
      </c>
      <c r="AA30" s="245">
        <f t="shared" si="12"/>
        <v>2027.64</v>
      </c>
      <c r="AB30" s="164"/>
      <c r="AC30" s="1">
        <v>188550</v>
      </c>
    </row>
    <row r="31" spans="2:29" s="1" customFormat="1" ht="16.5" customHeight="1">
      <c r="B31" s="163"/>
      <c r="C31" s="217">
        <v>125</v>
      </c>
      <c r="D31" s="79" t="s">
        <v>423</v>
      </c>
      <c r="E31" s="81" t="s">
        <v>390</v>
      </c>
      <c r="F31" s="230">
        <v>30</v>
      </c>
      <c r="G31" s="231" t="s">
        <v>391</v>
      </c>
      <c r="H31" s="232">
        <f t="shared" si="0"/>
        <v>7.32</v>
      </c>
      <c r="I31" s="421" t="s">
        <v>788</v>
      </c>
      <c r="J31" s="421" t="s">
        <v>329</v>
      </c>
      <c r="K31" s="233">
        <f t="shared" si="1"/>
        <v>0.39999999990686774</v>
      </c>
      <c r="L31" s="234">
        <f t="shared" si="2"/>
        <v>24</v>
      </c>
      <c r="M31" s="235" t="s">
        <v>302</v>
      </c>
      <c r="N31" s="235" t="s">
        <v>536</v>
      </c>
      <c r="O31" s="236">
        <v>75</v>
      </c>
      <c r="P31" s="235" t="s">
        <v>535</v>
      </c>
      <c r="Q31" s="108">
        <f t="shared" si="3"/>
        <v>60</v>
      </c>
      <c r="R31" s="237" t="str">
        <f t="shared" si="4"/>
        <v>--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>
        <f t="shared" si="8"/>
        <v>329.4</v>
      </c>
      <c r="W31" s="242">
        <f t="shared" si="9"/>
        <v>131.76000000000002</v>
      </c>
      <c r="X31" s="243" t="str">
        <f t="shared" si="10"/>
        <v>--</v>
      </c>
      <c r="Y31" s="244" t="str">
        <f t="shared" si="11"/>
        <v>--</v>
      </c>
      <c r="Z31" s="235" t="s">
        <v>535</v>
      </c>
      <c r="AA31" s="245">
        <f t="shared" si="12"/>
        <v>461.15999999999997</v>
      </c>
      <c r="AB31" s="164"/>
      <c r="AC31" s="1">
        <v>188557</v>
      </c>
    </row>
    <row r="32" spans="2:28" s="1" customFormat="1" ht="16.5" customHeight="1">
      <c r="B32" s="163"/>
      <c r="C32" s="217" t="s">
        <v>328</v>
      </c>
      <c r="D32" s="79" t="s">
        <v>423</v>
      </c>
      <c r="E32" s="81" t="s">
        <v>390</v>
      </c>
      <c r="F32" s="230">
        <v>30</v>
      </c>
      <c r="G32" s="231" t="s">
        <v>391</v>
      </c>
      <c r="H32" s="232">
        <f>F32*$G$16</f>
        <v>7.32</v>
      </c>
      <c r="I32" s="421" t="s">
        <v>330</v>
      </c>
      <c r="J32" s="421" t="s">
        <v>789</v>
      </c>
      <c r="K32" s="233">
        <f>IF(D32="","",(J32-I32)*24)</f>
        <v>0.56666666676756</v>
      </c>
      <c r="L32" s="234">
        <f>IF(D32="","",ROUND((J32-I32)*24*60,0))</f>
        <v>34</v>
      </c>
      <c r="M32" s="235" t="s">
        <v>331</v>
      </c>
      <c r="N32" s="235" t="s">
        <v>536</v>
      </c>
      <c r="O32" s="236">
        <v>75</v>
      </c>
      <c r="P32" s="235" t="s">
        <v>536</v>
      </c>
      <c r="Q32" s="108">
        <f>$G$17*IF(OR(M32="P",M32="RP"),0.1,1)*IF(P32="SI",1,0.1)</f>
        <v>6</v>
      </c>
      <c r="R32" s="237" t="str">
        <f>IF(M32="P",H32*Q32*ROUND(L32/60,2),"--")</f>
        <v>--</v>
      </c>
      <c r="S32" s="238" t="str">
        <f>IF(M32="RP",H32*Q32*ROUND(L32/60,2)*O32/100,"--")</f>
        <v>--</v>
      </c>
      <c r="T32" s="239" t="str">
        <f>IF(AND(M32="F",N32="NO"),H32*Q32,"--")</f>
        <v>--</v>
      </c>
      <c r="U32" s="240" t="str">
        <f>IF(M32="F",H32*Q32*ROUND(L32/60,2),"--")</f>
        <v>--</v>
      </c>
      <c r="V32" s="241" t="str">
        <f>IF(AND(M32="R",N32="NO"),H32*Q32*O32/100,"--")</f>
        <v>--</v>
      </c>
      <c r="W32" s="242" t="str">
        <f>IF(M32="R",H32*Q32*ROUND(L32/60,2)*O32/100,"--")</f>
        <v>--</v>
      </c>
      <c r="X32" s="243" t="str">
        <f>IF(M32="RF",H32*Q32*ROUND(L32/60,2),"--")</f>
        <v>--</v>
      </c>
      <c r="Y32" s="244">
        <f>IF(M32="RR",H32*Q32*ROUND(L32/60,2)*O32/100,"--")</f>
        <v>18.7758</v>
      </c>
      <c r="Z32" s="235" t="s">
        <v>535</v>
      </c>
      <c r="AA32" s="245">
        <f>IF(D32="","",SUM(R32:Y32)*IF(Z32="SI",1,2))</f>
        <v>18.7758</v>
      </c>
      <c r="AB32" s="164"/>
    </row>
    <row r="33" spans="2:29" s="1" customFormat="1" ht="16.5" customHeight="1">
      <c r="B33" s="163"/>
      <c r="C33" s="217">
        <v>126</v>
      </c>
      <c r="D33" s="79" t="s">
        <v>307</v>
      </c>
      <c r="E33" s="81" t="s">
        <v>390</v>
      </c>
      <c r="F33" s="230">
        <v>30</v>
      </c>
      <c r="G33" s="231" t="s">
        <v>391</v>
      </c>
      <c r="H33" s="232">
        <f t="shared" si="0"/>
        <v>7.32</v>
      </c>
      <c r="I33" s="421" t="s">
        <v>798</v>
      </c>
      <c r="J33" s="421" t="s">
        <v>799</v>
      </c>
      <c r="K33" s="233">
        <f t="shared" si="1"/>
        <v>1.9333333333488554</v>
      </c>
      <c r="L33" s="234">
        <f t="shared" si="2"/>
        <v>116</v>
      </c>
      <c r="M33" s="235" t="s">
        <v>534</v>
      </c>
      <c r="N33" s="235" t="s">
        <v>536</v>
      </c>
      <c r="O33" s="236"/>
      <c r="P33" s="235" t="s">
        <v>535</v>
      </c>
      <c r="Q33" s="108">
        <f t="shared" si="3"/>
        <v>60</v>
      </c>
      <c r="R33" s="237" t="str">
        <f t="shared" si="4"/>
        <v>--</v>
      </c>
      <c r="S33" s="238" t="str">
        <f t="shared" si="5"/>
        <v>--</v>
      </c>
      <c r="T33" s="239">
        <f t="shared" si="6"/>
        <v>439.20000000000005</v>
      </c>
      <c r="U33" s="240">
        <f t="shared" si="7"/>
        <v>847.6560000000001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 t="s">
        <v>535</v>
      </c>
      <c r="AA33" s="245">
        <f t="shared" si="12"/>
        <v>1286.8560000000002</v>
      </c>
      <c r="AB33" s="164"/>
      <c r="AC33" s="1">
        <v>188565</v>
      </c>
    </row>
    <row r="34" spans="2:29" s="1" customFormat="1" ht="16.5" customHeight="1">
      <c r="B34" s="163"/>
      <c r="C34" s="217">
        <v>127</v>
      </c>
      <c r="D34" s="79" t="s">
        <v>415</v>
      </c>
      <c r="E34" s="81" t="s">
        <v>390</v>
      </c>
      <c r="F34" s="230">
        <v>30</v>
      </c>
      <c r="G34" s="231" t="s">
        <v>391</v>
      </c>
      <c r="H34" s="232">
        <f t="shared" si="0"/>
        <v>7.32</v>
      </c>
      <c r="I34" s="421" t="s">
        <v>802</v>
      </c>
      <c r="J34" s="421" t="s">
        <v>803</v>
      </c>
      <c r="K34" s="233">
        <f t="shared" si="1"/>
        <v>5.366666666697711</v>
      </c>
      <c r="L34" s="234">
        <f t="shared" si="2"/>
        <v>322</v>
      </c>
      <c r="M34" s="235" t="s">
        <v>537</v>
      </c>
      <c r="N34" s="235" t="s">
        <v>297</v>
      </c>
      <c r="O34" s="236"/>
      <c r="P34" s="235" t="s">
        <v>536</v>
      </c>
      <c r="Q34" s="108">
        <f t="shared" si="3"/>
        <v>0.6000000000000001</v>
      </c>
      <c r="R34" s="237">
        <f t="shared" si="4"/>
        <v>23.585040000000006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535</v>
      </c>
      <c r="AA34" s="245">
        <f t="shared" si="12"/>
        <v>23.585040000000006</v>
      </c>
      <c r="AB34" s="164"/>
      <c r="AC34" s="1">
        <v>188567</v>
      </c>
    </row>
    <row r="35" spans="2:29" s="1" customFormat="1" ht="16.5" customHeight="1">
      <c r="B35" s="163"/>
      <c r="C35" s="217">
        <v>128</v>
      </c>
      <c r="D35" s="79" t="s">
        <v>423</v>
      </c>
      <c r="E35" s="81" t="s">
        <v>390</v>
      </c>
      <c r="F35" s="230">
        <v>30</v>
      </c>
      <c r="G35" s="231" t="s">
        <v>391</v>
      </c>
      <c r="H35" s="232">
        <f t="shared" si="0"/>
        <v>7.32</v>
      </c>
      <c r="I35" s="421" t="s">
        <v>804</v>
      </c>
      <c r="J35" s="421" t="s">
        <v>805</v>
      </c>
      <c r="K35" s="233">
        <f t="shared" si="1"/>
        <v>0.8499999999767169</v>
      </c>
      <c r="L35" s="234">
        <f t="shared" si="2"/>
        <v>51</v>
      </c>
      <c r="M35" s="235" t="s">
        <v>534</v>
      </c>
      <c r="N35" s="235" t="s">
        <v>535</v>
      </c>
      <c r="O35" s="236"/>
      <c r="P35" s="235" t="s">
        <v>536</v>
      </c>
      <c r="Q35" s="108">
        <f t="shared" si="3"/>
        <v>6</v>
      </c>
      <c r="R35" s="237" t="str">
        <f t="shared" si="4"/>
        <v>--</v>
      </c>
      <c r="S35" s="238" t="str">
        <f t="shared" si="5"/>
        <v>--</v>
      </c>
      <c r="T35" s="239" t="str">
        <f t="shared" si="6"/>
        <v>--</v>
      </c>
      <c r="U35" s="240">
        <f t="shared" si="7"/>
        <v>37.332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535</v>
      </c>
      <c r="AA35" s="245">
        <f t="shared" si="12"/>
        <v>37.332</v>
      </c>
      <c r="AB35" s="164"/>
      <c r="AC35" s="1">
        <v>188568</v>
      </c>
    </row>
    <row r="36" spans="2:29" s="1" customFormat="1" ht="16.5" customHeight="1">
      <c r="B36" s="163"/>
      <c r="C36" s="217">
        <v>129</v>
      </c>
      <c r="D36" s="79" t="s">
        <v>510</v>
      </c>
      <c r="E36" s="81" t="s">
        <v>392</v>
      </c>
      <c r="F36" s="230">
        <v>15</v>
      </c>
      <c r="G36" s="231" t="s">
        <v>391</v>
      </c>
      <c r="H36" s="232">
        <f t="shared" si="0"/>
        <v>3.66</v>
      </c>
      <c r="I36" s="421" t="s">
        <v>819</v>
      </c>
      <c r="J36" s="421" t="s">
        <v>820</v>
      </c>
      <c r="K36" s="233">
        <f t="shared" si="1"/>
        <v>6.350000000093132</v>
      </c>
      <c r="L36" s="234">
        <f t="shared" si="2"/>
        <v>381</v>
      </c>
      <c r="M36" s="235" t="s">
        <v>537</v>
      </c>
      <c r="N36" s="235" t="s">
        <v>297</v>
      </c>
      <c r="O36" s="236"/>
      <c r="P36" s="235" t="s">
        <v>536</v>
      </c>
      <c r="Q36" s="108">
        <f t="shared" si="3"/>
        <v>0.6000000000000001</v>
      </c>
      <c r="R36" s="237">
        <f t="shared" si="4"/>
        <v>13.944600000000003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535</v>
      </c>
      <c r="AA36" s="245">
        <f t="shared" si="12"/>
        <v>13.944600000000003</v>
      </c>
      <c r="AB36" s="164"/>
      <c r="AC36" s="1">
        <v>188573</v>
      </c>
    </row>
    <row r="37" spans="2:29" s="1" customFormat="1" ht="16.5" customHeight="1">
      <c r="B37" s="163"/>
      <c r="C37" s="217">
        <v>130</v>
      </c>
      <c r="D37" s="79" t="s">
        <v>415</v>
      </c>
      <c r="E37" s="81" t="s">
        <v>390</v>
      </c>
      <c r="F37" s="230">
        <v>30</v>
      </c>
      <c r="G37" s="231" t="s">
        <v>391</v>
      </c>
      <c r="H37" s="232">
        <f t="shared" si="0"/>
        <v>7.32</v>
      </c>
      <c r="I37" s="421" t="s">
        <v>821</v>
      </c>
      <c r="J37" s="421" t="s">
        <v>822</v>
      </c>
      <c r="K37" s="233">
        <f t="shared" si="1"/>
        <v>5.4833333333954215</v>
      </c>
      <c r="L37" s="234">
        <f t="shared" si="2"/>
        <v>329</v>
      </c>
      <c r="M37" s="235" t="s">
        <v>537</v>
      </c>
      <c r="N37" s="235" t="s">
        <v>297</v>
      </c>
      <c r="O37" s="236"/>
      <c r="P37" s="235" t="s">
        <v>536</v>
      </c>
      <c r="Q37" s="108">
        <f t="shared" si="3"/>
        <v>0.6000000000000001</v>
      </c>
      <c r="R37" s="237">
        <f t="shared" si="4"/>
        <v>24.06816000000001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535</v>
      </c>
      <c r="AA37" s="245">
        <f t="shared" si="12"/>
        <v>24.06816000000001</v>
      </c>
      <c r="AB37" s="164"/>
      <c r="AC37" s="1">
        <v>188574</v>
      </c>
    </row>
    <row r="38" spans="2:29" s="1" customFormat="1" ht="16.5" customHeight="1">
      <c r="B38" s="163"/>
      <c r="C38" s="217">
        <v>131</v>
      </c>
      <c r="D38" s="79" t="s">
        <v>402</v>
      </c>
      <c r="E38" s="81" t="s">
        <v>392</v>
      </c>
      <c r="F38" s="230">
        <v>30</v>
      </c>
      <c r="G38" s="231" t="s">
        <v>391</v>
      </c>
      <c r="H38" s="232">
        <f t="shared" si="0"/>
        <v>7.32</v>
      </c>
      <c r="I38" s="421" t="s">
        <v>825</v>
      </c>
      <c r="J38" s="421" t="s">
        <v>826</v>
      </c>
      <c r="K38" s="233">
        <f t="shared" si="1"/>
        <v>4.8333333331975155</v>
      </c>
      <c r="L38" s="234">
        <f t="shared" si="2"/>
        <v>290</v>
      </c>
      <c r="M38" s="235" t="s">
        <v>537</v>
      </c>
      <c r="N38" s="235" t="s">
        <v>297</v>
      </c>
      <c r="O38" s="236"/>
      <c r="P38" s="235" t="s">
        <v>536</v>
      </c>
      <c r="Q38" s="108">
        <f t="shared" si="3"/>
        <v>0.6000000000000001</v>
      </c>
      <c r="R38" s="237">
        <f t="shared" si="4"/>
        <v>21.213360000000005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535</v>
      </c>
      <c r="AA38" s="245">
        <f t="shared" si="12"/>
        <v>21.213360000000005</v>
      </c>
      <c r="AB38" s="164"/>
      <c r="AC38" s="1">
        <v>188576</v>
      </c>
    </row>
    <row r="39" spans="2:29" s="1" customFormat="1" ht="16.5" customHeight="1">
      <c r="B39" s="163"/>
      <c r="C39" s="217">
        <v>132</v>
      </c>
      <c r="D39" s="79" t="s">
        <v>393</v>
      </c>
      <c r="E39" s="81" t="s">
        <v>388</v>
      </c>
      <c r="F39" s="230">
        <v>15</v>
      </c>
      <c r="G39" s="231" t="s">
        <v>391</v>
      </c>
      <c r="H39" s="232">
        <f t="shared" si="0"/>
        <v>3.66</v>
      </c>
      <c r="I39" s="421" t="s">
        <v>830</v>
      </c>
      <c r="J39" s="421" t="s">
        <v>0</v>
      </c>
      <c r="K39" s="233">
        <f t="shared" si="1"/>
        <v>4.300000000046566</v>
      </c>
      <c r="L39" s="234">
        <f t="shared" si="2"/>
        <v>258</v>
      </c>
      <c r="M39" s="235" t="s">
        <v>537</v>
      </c>
      <c r="N39" s="235" t="s">
        <v>297</v>
      </c>
      <c r="O39" s="236"/>
      <c r="P39" s="235" t="s">
        <v>536</v>
      </c>
      <c r="Q39" s="108">
        <f t="shared" si="3"/>
        <v>0.6000000000000001</v>
      </c>
      <c r="R39" s="237">
        <f t="shared" si="4"/>
        <v>9.442800000000002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535</v>
      </c>
      <c r="AA39" s="245">
        <f t="shared" si="12"/>
        <v>9.442800000000002</v>
      </c>
      <c r="AB39" s="164"/>
      <c r="AC39" s="1">
        <v>188578</v>
      </c>
    </row>
    <row r="40" spans="2:29" s="1" customFormat="1" ht="16.5" customHeight="1">
      <c r="B40" s="163"/>
      <c r="C40" s="217">
        <v>133</v>
      </c>
      <c r="D40" s="79" t="s">
        <v>414</v>
      </c>
      <c r="E40" s="81" t="s">
        <v>392</v>
      </c>
      <c r="F40" s="230">
        <v>30</v>
      </c>
      <c r="G40" s="231" t="s">
        <v>391</v>
      </c>
      <c r="H40" s="232">
        <f t="shared" si="0"/>
        <v>7.32</v>
      </c>
      <c r="I40" s="421" t="s">
        <v>14</v>
      </c>
      <c r="J40" s="421" t="s">
        <v>15</v>
      </c>
      <c r="K40" s="233">
        <f t="shared" si="1"/>
        <v>5.783333333325572</v>
      </c>
      <c r="L40" s="234">
        <f t="shared" si="2"/>
        <v>347</v>
      </c>
      <c r="M40" s="235" t="s">
        <v>537</v>
      </c>
      <c r="N40" s="235" t="s">
        <v>297</v>
      </c>
      <c r="O40" s="236"/>
      <c r="P40" s="235" t="s">
        <v>536</v>
      </c>
      <c r="Q40" s="108">
        <f t="shared" si="3"/>
        <v>0.6000000000000001</v>
      </c>
      <c r="R40" s="237">
        <f t="shared" si="4"/>
        <v>25.38576000000001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535</v>
      </c>
      <c r="AA40" s="245">
        <f t="shared" si="12"/>
        <v>25.38576000000001</v>
      </c>
      <c r="AB40" s="164"/>
      <c r="AC40" s="1">
        <v>188584</v>
      </c>
    </row>
    <row r="41" spans="2:29" s="1" customFormat="1" ht="16.5" customHeight="1">
      <c r="B41" s="163"/>
      <c r="C41" s="217">
        <v>134</v>
      </c>
      <c r="D41" s="79" t="s">
        <v>510</v>
      </c>
      <c r="E41" s="81" t="s">
        <v>392</v>
      </c>
      <c r="F41" s="230">
        <v>15</v>
      </c>
      <c r="G41" s="231" t="s">
        <v>391</v>
      </c>
      <c r="H41" s="232">
        <f t="shared" si="0"/>
        <v>3.66</v>
      </c>
      <c r="I41" s="421" t="s">
        <v>19</v>
      </c>
      <c r="J41" s="421" t="s">
        <v>20</v>
      </c>
      <c r="K41" s="233">
        <f t="shared" si="1"/>
        <v>5.650000000081491</v>
      </c>
      <c r="L41" s="234">
        <f t="shared" si="2"/>
        <v>339</v>
      </c>
      <c r="M41" s="235" t="s">
        <v>537</v>
      </c>
      <c r="N41" s="235" t="s">
        <v>297</v>
      </c>
      <c r="O41" s="236"/>
      <c r="P41" s="235" t="s">
        <v>536</v>
      </c>
      <c r="Q41" s="108">
        <f t="shared" si="3"/>
        <v>0.6000000000000001</v>
      </c>
      <c r="R41" s="237">
        <f t="shared" si="4"/>
        <v>12.407400000000004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535</v>
      </c>
      <c r="AA41" s="245">
        <f t="shared" si="12"/>
        <v>12.407400000000004</v>
      </c>
      <c r="AB41" s="164"/>
      <c r="AC41" s="1">
        <v>188586</v>
      </c>
    </row>
    <row r="42" spans="2:29" s="1" customFormat="1" ht="16.5" customHeight="1">
      <c r="B42" s="163"/>
      <c r="C42" s="217">
        <v>135</v>
      </c>
      <c r="D42" s="79" t="s">
        <v>414</v>
      </c>
      <c r="E42" s="81" t="s">
        <v>392</v>
      </c>
      <c r="F42" s="230">
        <v>30</v>
      </c>
      <c r="G42" s="231" t="s">
        <v>391</v>
      </c>
      <c r="H42" s="232">
        <f t="shared" si="0"/>
        <v>7.32</v>
      </c>
      <c r="I42" s="421" t="s">
        <v>45</v>
      </c>
      <c r="J42" s="421" t="s">
        <v>46</v>
      </c>
      <c r="K42" s="233">
        <f t="shared" si="1"/>
        <v>5.316666666709352</v>
      </c>
      <c r="L42" s="234">
        <f t="shared" si="2"/>
        <v>319</v>
      </c>
      <c r="M42" s="235" t="s">
        <v>537</v>
      </c>
      <c r="N42" s="235" t="s">
        <v>297</v>
      </c>
      <c r="O42" s="236"/>
      <c r="P42" s="235" t="s">
        <v>536</v>
      </c>
      <c r="Q42" s="108">
        <f t="shared" si="3"/>
        <v>0.6000000000000001</v>
      </c>
      <c r="R42" s="237">
        <f t="shared" si="4"/>
        <v>23.365440000000007</v>
      </c>
      <c r="S42" s="238" t="str">
        <f t="shared" si="5"/>
        <v>--</v>
      </c>
      <c r="T42" s="239" t="str">
        <f t="shared" si="6"/>
        <v>--</v>
      </c>
      <c r="U42" s="240" t="str">
        <f t="shared" si="7"/>
        <v>--</v>
      </c>
      <c r="V42" s="241" t="str">
        <f t="shared" si="8"/>
        <v>--</v>
      </c>
      <c r="W42" s="242" t="str">
        <f t="shared" si="9"/>
        <v>--</v>
      </c>
      <c r="X42" s="243" t="str">
        <f t="shared" si="10"/>
        <v>--</v>
      </c>
      <c r="Y42" s="244" t="str">
        <f t="shared" si="11"/>
        <v>--</v>
      </c>
      <c r="Z42" s="235" t="s">
        <v>535</v>
      </c>
      <c r="AA42" s="245">
        <f t="shared" si="12"/>
        <v>23.365440000000007</v>
      </c>
      <c r="AB42" s="164"/>
      <c r="AC42" s="1">
        <v>188595</v>
      </c>
    </row>
    <row r="43" spans="2:28" s="1" customFormat="1" ht="16.5" customHeight="1" thickBot="1">
      <c r="B43" s="163"/>
      <c r="C43" s="330"/>
      <c r="D43" s="330"/>
      <c r="E43" s="330"/>
      <c r="F43" s="330"/>
      <c r="G43" s="330"/>
      <c r="H43" s="248"/>
      <c r="I43" s="423"/>
      <c r="J43" s="423"/>
      <c r="K43" s="247"/>
      <c r="L43" s="247"/>
      <c r="M43" s="330"/>
      <c r="N43" s="330"/>
      <c r="O43" s="330"/>
      <c r="P43" s="330"/>
      <c r="Q43" s="331"/>
      <c r="R43" s="332"/>
      <c r="S43" s="333"/>
      <c r="T43" s="334"/>
      <c r="U43" s="335"/>
      <c r="V43" s="336"/>
      <c r="W43" s="337"/>
      <c r="X43" s="338"/>
      <c r="Y43" s="339"/>
      <c r="Z43" s="330"/>
      <c r="AA43" s="249"/>
      <c r="AB43" s="164"/>
    </row>
    <row r="44" spans="2:28" s="1" customFormat="1" ht="16.5" customHeight="1" thickBot="1" thickTop="1">
      <c r="B44" s="163"/>
      <c r="C44" s="117" t="s">
        <v>504</v>
      </c>
      <c r="D44" s="118" t="s">
        <v>839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50">
        <f>SUM(R20:R43)</f>
        <v>250.24152000000004</v>
      </c>
      <c r="S44" s="251">
        <f>SUM(S20:S43)</f>
        <v>0</v>
      </c>
      <c r="T44" s="252">
        <f>SUM(T20:T43)</f>
        <v>1478.64</v>
      </c>
      <c r="U44" s="253">
        <f>SUM(U22:U43)</f>
        <v>3316.2527999999998</v>
      </c>
      <c r="V44" s="254">
        <f>SUM(V20:V43)</f>
        <v>329.4</v>
      </c>
      <c r="W44" s="254">
        <f>SUM(W22:W43)</f>
        <v>131.76000000000002</v>
      </c>
      <c r="X44" s="255">
        <f>SUM(X20:X43)</f>
        <v>0</v>
      </c>
      <c r="Y44" s="256">
        <f>SUM(Y22:Y43)</f>
        <v>18.7758</v>
      </c>
      <c r="Z44" s="257"/>
      <c r="AA44" s="258">
        <f>ROUND(SUM(AA20:AA43),2)</f>
        <v>6218.54</v>
      </c>
      <c r="AB44" s="164"/>
    </row>
    <row r="45" spans="2:28" s="132" customFormat="1" ht="9.75" thickTop="1">
      <c r="B45" s="259"/>
      <c r="C45" s="134"/>
      <c r="D45" s="135" t="s">
        <v>838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1"/>
      <c r="S45" s="261"/>
      <c r="T45" s="261"/>
      <c r="U45" s="261"/>
      <c r="V45" s="261"/>
      <c r="W45" s="261"/>
      <c r="X45" s="261"/>
      <c r="Y45" s="261"/>
      <c r="Z45" s="260"/>
      <c r="AA45" s="262"/>
      <c r="AB45" s="263"/>
    </row>
    <row r="46" spans="2:28" s="1" customFormat="1" ht="16.5" customHeight="1" thickBot="1">
      <c r="B46" s="264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6"/>
    </row>
    <row r="47" spans="2:28" ht="16.5" customHeight="1" thickTop="1"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8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2"/>
  <headerFooter alignWithMargins="0">
    <oddFooter>&amp;L&amp;"Times New Roman,Normal"&amp;8&amp;F-&amp;A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C48"/>
  <sheetViews>
    <sheetView zoomScale="75" zoomScaleNormal="75" workbookViewId="0" topLeftCell="B17">
      <selection activeCell="G26" sqref="G26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6.00390625" style="5" bestFit="1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'tot-0712'!B2</f>
        <v>ANEXO I al Memorándum D.T.E.E. N°  384  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451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452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453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480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481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'tot-0712'!B14</f>
        <v>Desde el 01 al 31 de diciembre de 2007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482</v>
      </c>
      <c r="E16" s="177"/>
      <c r="F16" s="178"/>
      <c r="G16" s="328">
        <v>0.244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483</v>
      </c>
      <c r="E17" s="180"/>
      <c r="F17" s="180"/>
      <c r="G17" s="181">
        <f>60*'tot-0712'!B13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461</v>
      </c>
      <c r="D19" s="189" t="s">
        <v>484</v>
      </c>
      <c r="E19" s="190" t="s">
        <v>485</v>
      </c>
      <c r="F19" s="191" t="s">
        <v>486</v>
      </c>
      <c r="G19" s="192" t="s">
        <v>462</v>
      </c>
      <c r="H19" s="193" t="s">
        <v>464</v>
      </c>
      <c r="I19" s="190" t="s">
        <v>465</v>
      </c>
      <c r="J19" s="190" t="s">
        <v>466</v>
      </c>
      <c r="K19" s="189" t="s">
        <v>487</v>
      </c>
      <c r="L19" s="189" t="s">
        <v>488</v>
      </c>
      <c r="M19" s="50" t="s">
        <v>503</v>
      </c>
      <c r="N19" s="190" t="s">
        <v>489</v>
      </c>
      <c r="O19" s="189" t="s">
        <v>469</v>
      </c>
      <c r="P19" s="190" t="s">
        <v>490</v>
      </c>
      <c r="Q19" s="194" t="s">
        <v>491</v>
      </c>
      <c r="R19" s="195" t="s">
        <v>471</v>
      </c>
      <c r="S19" s="196" t="s">
        <v>472</v>
      </c>
      <c r="T19" s="197" t="s">
        <v>492</v>
      </c>
      <c r="U19" s="198"/>
      <c r="V19" s="199" t="s">
        <v>493</v>
      </c>
      <c r="W19" s="200"/>
      <c r="X19" s="201" t="s">
        <v>475</v>
      </c>
      <c r="Y19" s="202" t="s">
        <v>476</v>
      </c>
      <c r="Z19" s="192" t="s">
        <v>494</v>
      </c>
      <c r="AA19" s="192" t="s">
        <v>478</v>
      </c>
      <c r="AB19" s="203"/>
    </row>
    <row r="20" spans="2:28" s="1" customFormat="1" ht="16.5" customHeight="1" thickTop="1">
      <c r="B20" s="163"/>
      <c r="C20" s="204"/>
      <c r="D20" s="205" t="s">
        <v>299</v>
      </c>
      <c r="E20" s="206"/>
      <c r="F20" s="206"/>
      <c r="G20" s="206"/>
      <c r="H20" s="207"/>
      <c r="I20" s="419"/>
      <c r="J20" s="420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'TR-0712 (2)'!AA44</f>
        <v>6218.54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1"/>
      <c r="J21" s="422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136</v>
      </c>
      <c r="D22" s="79" t="s">
        <v>425</v>
      </c>
      <c r="E22" s="81" t="s">
        <v>390</v>
      </c>
      <c r="F22" s="230">
        <v>15</v>
      </c>
      <c r="G22" s="231" t="s">
        <v>391</v>
      </c>
      <c r="H22" s="232">
        <f aca="true" t="shared" si="0" ref="H22:H43">F22*$G$16</f>
        <v>3.66</v>
      </c>
      <c r="I22" s="421" t="s">
        <v>50</v>
      </c>
      <c r="J22" s="421" t="s">
        <v>51</v>
      </c>
      <c r="K22" s="233">
        <f aca="true" t="shared" si="1" ref="K22:K43">IF(D22="","",(J22-I22)*24)</f>
        <v>4.233333333337214</v>
      </c>
      <c r="L22" s="234">
        <f aca="true" t="shared" si="2" ref="L22:L43">IF(D22="","",ROUND((J22-I22)*24*60,0))</f>
        <v>254</v>
      </c>
      <c r="M22" s="235" t="s">
        <v>537</v>
      </c>
      <c r="N22" s="235" t="s">
        <v>297</v>
      </c>
      <c r="O22" s="236"/>
      <c r="P22" s="235" t="s">
        <v>536</v>
      </c>
      <c r="Q22" s="108">
        <f aca="true" t="shared" si="3" ref="Q22:Q43">$G$17*IF(OR(M22="P",M22="RP"),0.1,1)*IF(P22="SI",1,0.1)</f>
        <v>0.6000000000000001</v>
      </c>
      <c r="R22" s="237">
        <f aca="true" t="shared" si="4" ref="R22:R43">IF(M22="P",H22*Q22*ROUND(L22/60,2),"--")</f>
        <v>9.289080000000004</v>
      </c>
      <c r="S22" s="238" t="str">
        <f aca="true" t="shared" si="5" ref="S22:S43">IF(M22="RP",H22*Q22*ROUND(L22/60,2)*O22/100,"--")</f>
        <v>--</v>
      </c>
      <c r="T22" s="239" t="str">
        <f aca="true" t="shared" si="6" ref="T22:T43">IF(AND(M22="F",N22="NO"),H22*Q22,"--")</f>
        <v>--</v>
      </c>
      <c r="U22" s="240" t="str">
        <f aca="true" t="shared" si="7" ref="U22:U43">IF(M22="F",H22*Q22*ROUND(L22/60,2),"--")</f>
        <v>--</v>
      </c>
      <c r="V22" s="241" t="str">
        <f aca="true" t="shared" si="8" ref="V22:V43">IF(AND(M22="R",N22="NO"),H22*Q22*O22/100,"--")</f>
        <v>--</v>
      </c>
      <c r="W22" s="242" t="str">
        <f aca="true" t="shared" si="9" ref="W22:W43">IF(M22="R",H22*Q22*ROUND(L22/60,2)*O22/100,"--")</f>
        <v>--</v>
      </c>
      <c r="X22" s="243" t="str">
        <f aca="true" t="shared" si="10" ref="X22:X43">IF(M22="RF",H22*Q22*ROUND(L22/60,2),"--")</f>
        <v>--</v>
      </c>
      <c r="Y22" s="244" t="str">
        <f aca="true" t="shared" si="11" ref="Y22:Y43">IF(M22="RR",H22*Q22*ROUND(L22/60,2)*O22/100,"--")</f>
        <v>--</v>
      </c>
      <c r="Z22" s="235" t="s">
        <v>535</v>
      </c>
      <c r="AA22" s="245">
        <f aca="true" t="shared" si="12" ref="AA22:AA43">IF(D22="","",SUM(R22:Y22)*IF(Z22="SI",1,2))</f>
        <v>9.289080000000004</v>
      </c>
      <c r="AB22" s="246"/>
      <c r="AC22" s="1">
        <v>188597</v>
      </c>
    </row>
    <row r="23" spans="2:29" s="1" customFormat="1" ht="16.5" customHeight="1">
      <c r="B23" s="163"/>
      <c r="C23" s="217">
        <v>137</v>
      </c>
      <c r="D23" s="79" t="s">
        <v>414</v>
      </c>
      <c r="E23" s="81" t="s">
        <v>392</v>
      </c>
      <c r="F23" s="230">
        <v>30</v>
      </c>
      <c r="G23" s="231" t="s">
        <v>391</v>
      </c>
      <c r="H23" s="232">
        <f t="shared" si="0"/>
        <v>7.32</v>
      </c>
      <c r="I23" s="421" t="s">
        <v>55</v>
      </c>
      <c r="J23" s="421" t="s">
        <v>56</v>
      </c>
      <c r="K23" s="233">
        <f t="shared" si="1"/>
        <v>5.566666666651145</v>
      </c>
      <c r="L23" s="234">
        <f t="shared" si="2"/>
        <v>334</v>
      </c>
      <c r="M23" s="235" t="s">
        <v>537</v>
      </c>
      <c r="N23" s="235" t="s">
        <v>297</v>
      </c>
      <c r="O23" s="236"/>
      <c r="P23" s="235" t="s">
        <v>536</v>
      </c>
      <c r="Q23" s="108">
        <f t="shared" si="3"/>
        <v>0.6000000000000001</v>
      </c>
      <c r="R23" s="237">
        <f t="shared" si="4"/>
        <v>24.46344000000001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535</v>
      </c>
      <c r="AA23" s="245">
        <f t="shared" si="12"/>
        <v>24.46344000000001</v>
      </c>
      <c r="AB23" s="246"/>
      <c r="AC23" s="1">
        <v>188599</v>
      </c>
    </row>
    <row r="24" spans="2:29" s="1" customFormat="1" ht="16.5" customHeight="1">
      <c r="B24" s="163"/>
      <c r="C24" s="217">
        <v>138</v>
      </c>
      <c r="D24" s="79" t="s">
        <v>427</v>
      </c>
      <c r="E24" s="81" t="s">
        <v>392</v>
      </c>
      <c r="F24" s="230">
        <v>20</v>
      </c>
      <c r="G24" s="231" t="s">
        <v>391</v>
      </c>
      <c r="H24" s="232">
        <f t="shared" si="0"/>
        <v>4.88</v>
      </c>
      <c r="I24" s="421" t="s">
        <v>70</v>
      </c>
      <c r="J24" s="421" t="s">
        <v>71</v>
      </c>
      <c r="K24" s="233">
        <f t="shared" si="1"/>
        <v>12.28333333338378</v>
      </c>
      <c r="L24" s="234">
        <f t="shared" si="2"/>
        <v>737</v>
      </c>
      <c r="M24" s="235" t="s">
        <v>537</v>
      </c>
      <c r="N24" s="235" t="s">
        <v>297</v>
      </c>
      <c r="O24" s="236"/>
      <c r="P24" s="235" t="s">
        <v>536</v>
      </c>
      <c r="Q24" s="108">
        <f t="shared" si="3"/>
        <v>0.6000000000000001</v>
      </c>
      <c r="R24" s="237">
        <f t="shared" si="4"/>
        <v>35.95584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535</v>
      </c>
      <c r="AA24" s="245">
        <f t="shared" si="12"/>
        <v>35.95584</v>
      </c>
      <c r="AB24" s="164"/>
      <c r="AC24" s="1">
        <v>188606</v>
      </c>
    </row>
    <row r="25" spans="2:29" s="1" customFormat="1" ht="16.5" customHeight="1">
      <c r="B25" s="163"/>
      <c r="C25" s="217">
        <v>139</v>
      </c>
      <c r="D25" s="79" t="s">
        <v>420</v>
      </c>
      <c r="E25" s="81" t="s">
        <v>392</v>
      </c>
      <c r="F25" s="230">
        <v>10</v>
      </c>
      <c r="G25" s="231" t="s">
        <v>391</v>
      </c>
      <c r="H25" s="232">
        <f t="shared" si="0"/>
        <v>2.44</v>
      </c>
      <c r="I25" s="421" t="s">
        <v>75</v>
      </c>
      <c r="J25" s="421" t="s">
        <v>76</v>
      </c>
      <c r="K25" s="233">
        <f t="shared" si="1"/>
        <v>13.416666666744277</v>
      </c>
      <c r="L25" s="234">
        <f t="shared" si="2"/>
        <v>805</v>
      </c>
      <c r="M25" s="235" t="s">
        <v>537</v>
      </c>
      <c r="N25" s="235" t="s">
        <v>297</v>
      </c>
      <c r="O25" s="236"/>
      <c r="P25" s="235" t="s">
        <v>536</v>
      </c>
      <c r="Q25" s="108">
        <f t="shared" si="3"/>
        <v>0.6000000000000001</v>
      </c>
      <c r="R25" s="237">
        <f t="shared" si="4"/>
        <v>19.646880000000003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535</v>
      </c>
      <c r="AA25" s="245">
        <f t="shared" si="12"/>
        <v>19.646880000000003</v>
      </c>
      <c r="AB25" s="164"/>
      <c r="AC25" s="1">
        <v>188608</v>
      </c>
    </row>
    <row r="26" spans="2:29" s="1" customFormat="1" ht="16.5" customHeight="1">
      <c r="B26" s="163"/>
      <c r="C26" s="217">
        <v>140</v>
      </c>
      <c r="D26" s="79" t="s">
        <v>427</v>
      </c>
      <c r="E26" s="81" t="s">
        <v>390</v>
      </c>
      <c r="F26" s="230">
        <v>40</v>
      </c>
      <c r="G26" s="231" t="s">
        <v>391</v>
      </c>
      <c r="H26" s="232">
        <f t="shared" si="0"/>
        <v>9.76</v>
      </c>
      <c r="I26" s="421" t="s">
        <v>82</v>
      </c>
      <c r="J26" s="421" t="s">
        <v>83</v>
      </c>
      <c r="K26" s="233">
        <f t="shared" si="1"/>
        <v>11.750000000058208</v>
      </c>
      <c r="L26" s="234">
        <f t="shared" si="2"/>
        <v>705</v>
      </c>
      <c r="M26" s="235" t="s">
        <v>537</v>
      </c>
      <c r="N26" s="235" t="s">
        <v>297</v>
      </c>
      <c r="O26" s="236"/>
      <c r="P26" s="235" t="s">
        <v>536</v>
      </c>
      <c r="Q26" s="108">
        <f t="shared" si="3"/>
        <v>0.6000000000000001</v>
      </c>
      <c r="R26" s="237">
        <f t="shared" si="4"/>
        <v>68.808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 t="s">
        <v>535</v>
      </c>
      <c r="AA26" s="245">
        <f t="shared" si="12"/>
        <v>68.808</v>
      </c>
      <c r="AB26" s="164"/>
      <c r="AC26" s="1">
        <v>188611</v>
      </c>
    </row>
    <row r="27" spans="2:29" s="1" customFormat="1" ht="16.5" customHeight="1">
      <c r="B27" s="163"/>
      <c r="C27" s="217">
        <v>141</v>
      </c>
      <c r="D27" s="79" t="s">
        <v>415</v>
      </c>
      <c r="E27" s="81" t="s">
        <v>395</v>
      </c>
      <c r="F27" s="230">
        <v>30</v>
      </c>
      <c r="G27" s="231" t="s">
        <v>391</v>
      </c>
      <c r="H27" s="232">
        <f t="shared" si="0"/>
        <v>7.32</v>
      </c>
      <c r="I27" s="421" t="s">
        <v>99</v>
      </c>
      <c r="J27" s="421" t="s">
        <v>332</v>
      </c>
      <c r="K27" s="233">
        <f t="shared" si="1"/>
        <v>0.8333333334303461</v>
      </c>
      <c r="L27" s="234">
        <f t="shared" si="2"/>
        <v>50</v>
      </c>
      <c r="M27" s="235" t="s">
        <v>302</v>
      </c>
      <c r="N27" s="235" t="s">
        <v>536</v>
      </c>
      <c r="O27" s="236">
        <v>60</v>
      </c>
      <c r="P27" s="235" t="s">
        <v>535</v>
      </c>
      <c r="Q27" s="108">
        <f t="shared" si="3"/>
        <v>60</v>
      </c>
      <c r="R27" s="237" t="str">
        <f t="shared" si="4"/>
        <v>--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>
        <f t="shared" si="8"/>
        <v>263.52000000000004</v>
      </c>
      <c r="W27" s="242">
        <f t="shared" si="9"/>
        <v>218.7216</v>
      </c>
      <c r="X27" s="243" t="str">
        <f t="shared" si="10"/>
        <v>--</v>
      </c>
      <c r="Y27" s="244" t="str">
        <f t="shared" si="11"/>
        <v>--</v>
      </c>
      <c r="Z27" s="235" t="s">
        <v>535</v>
      </c>
      <c r="AA27" s="245">
        <f t="shared" si="12"/>
        <v>482.24160000000006</v>
      </c>
      <c r="AB27" s="164"/>
      <c r="AC27" s="1">
        <v>188739</v>
      </c>
    </row>
    <row r="28" spans="2:28" s="1" customFormat="1" ht="16.5" customHeight="1">
      <c r="B28" s="163"/>
      <c r="C28" s="217">
        <v>141</v>
      </c>
      <c r="D28" s="79" t="s">
        <v>415</v>
      </c>
      <c r="E28" s="81" t="s">
        <v>395</v>
      </c>
      <c r="F28" s="230">
        <v>30</v>
      </c>
      <c r="G28" s="231" t="s">
        <v>391</v>
      </c>
      <c r="H28" s="232">
        <f>F28*$G$16</f>
        <v>7.32</v>
      </c>
      <c r="I28" s="421" t="s">
        <v>333</v>
      </c>
      <c r="J28" s="421" t="s">
        <v>100</v>
      </c>
      <c r="K28" s="233">
        <f>IF(D28="","",(J28-I28)*24)</f>
        <v>2.35000000015134</v>
      </c>
      <c r="L28" s="234">
        <f>IF(D28="","",ROUND((J28-I28)*24*60,0))</f>
        <v>141</v>
      </c>
      <c r="M28" s="235" t="s">
        <v>331</v>
      </c>
      <c r="N28" s="235" t="s">
        <v>536</v>
      </c>
      <c r="O28" s="236">
        <v>60</v>
      </c>
      <c r="P28" s="235" t="s">
        <v>536</v>
      </c>
      <c r="Q28" s="108">
        <f>$G$17*IF(OR(M28="P",M28="RP"),0.1,1)*IF(P28="SI",1,0.1)</f>
        <v>6</v>
      </c>
      <c r="R28" s="237" t="str">
        <f>IF(M28="P",H28*Q28*ROUND(L28/60,2),"--")</f>
        <v>--</v>
      </c>
      <c r="S28" s="238" t="str">
        <f>IF(M28="RP",H28*Q28*ROUND(L28/60,2)*O28/100,"--")</f>
        <v>--</v>
      </c>
      <c r="T28" s="239" t="str">
        <f>IF(AND(M28="F",N28="NO"),H28*Q28,"--")</f>
        <v>--</v>
      </c>
      <c r="U28" s="240" t="str">
        <f>IF(M28="F",H28*Q28*ROUND(L28/60,2),"--")</f>
        <v>--</v>
      </c>
      <c r="V28" s="241" t="str">
        <f>IF(AND(M28="R",N28="NO"),H28*Q28*O28/100,"--")</f>
        <v>--</v>
      </c>
      <c r="W28" s="242" t="str">
        <f>IF(M28="R",H28*Q28*ROUND(L28/60,2)*O28/100,"--")</f>
        <v>--</v>
      </c>
      <c r="X28" s="243" t="str">
        <f>IF(M28="RF",H28*Q28*ROUND(L28/60,2),"--")</f>
        <v>--</v>
      </c>
      <c r="Y28" s="244">
        <f>IF(M28="RR",H28*Q28*ROUND(L28/60,2)*O28/100,"--")</f>
        <v>61.9272</v>
      </c>
      <c r="Z28" s="235" t="s">
        <v>535</v>
      </c>
      <c r="AA28" s="245">
        <f>IF(D28="","",SUM(R28:Y28)*IF(Z28="SI",1,2))</f>
        <v>61.9272</v>
      </c>
      <c r="AB28" s="164"/>
    </row>
    <row r="29" spans="2:29" s="1" customFormat="1" ht="16.5" customHeight="1">
      <c r="B29" s="163"/>
      <c r="C29" s="217">
        <v>142</v>
      </c>
      <c r="D29" s="79" t="s">
        <v>402</v>
      </c>
      <c r="E29" s="81" t="s">
        <v>392</v>
      </c>
      <c r="F29" s="230">
        <v>30</v>
      </c>
      <c r="G29" s="231" t="s">
        <v>391</v>
      </c>
      <c r="H29" s="232">
        <f t="shared" si="0"/>
        <v>7.32</v>
      </c>
      <c r="I29" s="421" t="s">
        <v>114</v>
      </c>
      <c r="J29" s="421" t="s">
        <v>115</v>
      </c>
      <c r="K29" s="233">
        <f t="shared" si="1"/>
        <v>10.43333333346527</v>
      </c>
      <c r="L29" s="234">
        <f t="shared" si="2"/>
        <v>626</v>
      </c>
      <c r="M29" s="235" t="s">
        <v>537</v>
      </c>
      <c r="N29" s="235" t="s">
        <v>297</v>
      </c>
      <c r="O29" s="236"/>
      <c r="P29" s="235" t="s">
        <v>536</v>
      </c>
      <c r="Q29" s="108">
        <f t="shared" si="3"/>
        <v>0.6000000000000001</v>
      </c>
      <c r="R29" s="237">
        <f t="shared" si="4"/>
        <v>45.808560000000014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535</v>
      </c>
      <c r="AA29" s="245">
        <f t="shared" si="12"/>
        <v>45.808560000000014</v>
      </c>
      <c r="AB29" s="164"/>
      <c r="AC29" s="1">
        <v>188744</v>
      </c>
    </row>
    <row r="30" spans="2:29" s="1" customFormat="1" ht="16.5" customHeight="1">
      <c r="B30" s="163"/>
      <c r="C30" s="217">
        <v>143</v>
      </c>
      <c r="D30" s="79" t="s">
        <v>393</v>
      </c>
      <c r="E30" s="81" t="s">
        <v>388</v>
      </c>
      <c r="F30" s="230">
        <v>15</v>
      </c>
      <c r="G30" s="231" t="s">
        <v>391</v>
      </c>
      <c r="H30" s="232">
        <f t="shared" si="0"/>
        <v>3.66</v>
      </c>
      <c r="I30" s="421" t="s">
        <v>118</v>
      </c>
      <c r="J30" s="421" t="s">
        <v>119</v>
      </c>
      <c r="K30" s="233">
        <f t="shared" si="1"/>
        <v>5.399999999965075</v>
      </c>
      <c r="L30" s="234">
        <f t="shared" si="2"/>
        <v>324</v>
      </c>
      <c r="M30" s="235" t="s">
        <v>537</v>
      </c>
      <c r="N30" s="235" t="s">
        <v>297</v>
      </c>
      <c r="O30" s="236"/>
      <c r="P30" s="235" t="s">
        <v>536</v>
      </c>
      <c r="Q30" s="108">
        <f t="shared" si="3"/>
        <v>0.6000000000000001</v>
      </c>
      <c r="R30" s="237">
        <f t="shared" si="4"/>
        <v>11.858400000000005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535</v>
      </c>
      <c r="AA30" s="245">
        <f t="shared" si="12"/>
        <v>11.858400000000005</v>
      </c>
      <c r="AB30" s="164"/>
      <c r="AC30" s="1">
        <v>188746</v>
      </c>
    </row>
    <row r="31" spans="2:29" s="1" customFormat="1" ht="16.5" customHeight="1">
      <c r="B31" s="163"/>
      <c r="C31" s="217">
        <v>144</v>
      </c>
      <c r="D31" s="79" t="s">
        <v>396</v>
      </c>
      <c r="E31" s="81" t="s">
        <v>388</v>
      </c>
      <c r="F31" s="230">
        <v>30</v>
      </c>
      <c r="G31" s="231" t="s">
        <v>391</v>
      </c>
      <c r="H31" s="232">
        <f t="shared" si="0"/>
        <v>7.32</v>
      </c>
      <c r="I31" s="421" t="s">
        <v>130</v>
      </c>
      <c r="J31" s="421" t="s">
        <v>326</v>
      </c>
      <c r="K31" s="233">
        <f t="shared" si="1"/>
        <v>0.7666666665463708</v>
      </c>
      <c r="L31" s="234">
        <f t="shared" si="2"/>
        <v>46</v>
      </c>
      <c r="M31" s="235" t="s">
        <v>534</v>
      </c>
      <c r="N31" s="235" t="s">
        <v>536</v>
      </c>
      <c r="O31" s="236"/>
      <c r="P31" s="235" t="s">
        <v>535</v>
      </c>
      <c r="Q31" s="108">
        <f t="shared" si="3"/>
        <v>60</v>
      </c>
      <c r="R31" s="237" t="str">
        <f t="shared" si="4"/>
        <v>--</v>
      </c>
      <c r="S31" s="238" t="str">
        <f t="shared" si="5"/>
        <v>--</v>
      </c>
      <c r="T31" s="239">
        <f t="shared" si="6"/>
        <v>439.20000000000005</v>
      </c>
      <c r="U31" s="240">
        <f t="shared" si="7"/>
        <v>338.184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535</v>
      </c>
      <c r="AA31" s="245">
        <f t="shared" si="12"/>
        <v>777.384</v>
      </c>
      <c r="AB31" s="164"/>
      <c r="AC31" s="1">
        <v>188753</v>
      </c>
    </row>
    <row r="32" spans="2:28" s="1" customFormat="1" ht="16.5" customHeight="1">
      <c r="B32" s="163"/>
      <c r="C32" s="217" t="s">
        <v>335</v>
      </c>
      <c r="D32" s="79" t="s">
        <v>396</v>
      </c>
      <c r="E32" s="81" t="s">
        <v>388</v>
      </c>
      <c r="F32" s="230">
        <v>30</v>
      </c>
      <c r="G32" s="231" t="s">
        <v>391</v>
      </c>
      <c r="H32" s="232">
        <f>F32*$G$16</f>
        <v>7.32</v>
      </c>
      <c r="I32" s="421" t="s">
        <v>327</v>
      </c>
      <c r="J32" s="421" t="s">
        <v>131</v>
      </c>
      <c r="K32" s="233">
        <f>IF(D32="","",(J32-I32)*24)</f>
        <v>0.09999999997671694</v>
      </c>
      <c r="L32" s="234">
        <f>IF(D32="","",ROUND((J32-I32)*24*60,0))</f>
        <v>6</v>
      </c>
      <c r="M32" s="235" t="s">
        <v>325</v>
      </c>
      <c r="N32" s="235" t="s">
        <v>536</v>
      </c>
      <c r="O32" s="236"/>
      <c r="P32" s="235" t="s">
        <v>536</v>
      </c>
      <c r="Q32" s="108">
        <f>$G$17*IF(OR(M32="P",M32="RP"),0.1,1)*IF(P32="SI",1,0.1)</f>
        <v>6</v>
      </c>
      <c r="R32" s="237" t="str">
        <f>IF(M32="P",H32*Q32*ROUND(L32/60,2),"--")</f>
        <v>--</v>
      </c>
      <c r="S32" s="238" t="str">
        <f>IF(M32="RP",H32*Q32*ROUND(L32/60,2)*O32/100,"--")</f>
        <v>--</v>
      </c>
      <c r="T32" s="239" t="str">
        <f>IF(AND(M32="F",N32="NO"),H32*Q32,"--")</f>
        <v>--</v>
      </c>
      <c r="U32" s="240" t="str">
        <f>IF(M32="F",H32*Q32*ROUND(L32/60,2),"--")</f>
        <v>--</v>
      </c>
      <c r="V32" s="241" t="str">
        <f>IF(AND(M32="R",N32="NO"),H32*Q32*O32/100,"--")</f>
        <v>--</v>
      </c>
      <c r="W32" s="242" t="str">
        <f>IF(M32="R",H32*Q32*ROUND(L32/60,2)*O32/100,"--")</f>
        <v>--</v>
      </c>
      <c r="X32" s="243">
        <f>IF(M32="RF",H32*Q32*ROUND(L32/60,2),"--")</f>
        <v>4.392</v>
      </c>
      <c r="Y32" s="244" t="str">
        <f>IF(M32="RR",H32*Q32*ROUND(L32/60,2)*O32/100,"--")</f>
        <v>--</v>
      </c>
      <c r="Z32" s="235" t="s">
        <v>535</v>
      </c>
      <c r="AA32" s="245">
        <f>IF(D32="","",SUM(R32:Y32)*IF(Z32="SI",1,2))</f>
        <v>4.392</v>
      </c>
      <c r="AB32" s="164"/>
    </row>
    <row r="33" spans="2:29" s="1" customFormat="1" ht="16.5" customHeight="1">
      <c r="B33" s="163"/>
      <c r="C33" s="217">
        <v>145</v>
      </c>
      <c r="D33" s="79" t="s">
        <v>424</v>
      </c>
      <c r="E33" s="81" t="s">
        <v>392</v>
      </c>
      <c r="F33" s="230">
        <v>30</v>
      </c>
      <c r="G33" s="231" t="s">
        <v>391</v>
      </c>
      <c r="H33" s="232">
        <f t="shared" si="0"/>
        <v>7.32</v>
      </c>
      <c r="I33" s="421" t="s">
        <v>143</v>
      </c>
      <c r="J33" s="421" t="s">
        <v>144</v>
      </c>
      <c r="K33" s="233">
        <f t="shared" si="1"/>
        <v>0.09999999997671694</v>
      </c>
      <c r="L33" s="234">
        <f t="shared" si="2"/>
        <v>6</v>
      </c>
      <c r="M33" s="235" t="s">
        <v>537</v>
      </c>
      <c r="N33" s="235" t="s">
        <v>297</v>
      </c>
      <c r="O33" s="236"/>
      <c r="P33" s="235" t="s">
        <v>536</v>
      </c>
      <c r="Q33" s="108">
        <f t="shared" si="3"/>
        <v>0.6000000000000001</v>
      </c>
      <c r="R33" s="237">
        <f t="shared" si="4"/>
        <v>0.43920000000000015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 t="s">
        <v>535</v>
      </c>
      <c r="AA33" s="245">
        <f t="shared" si="12"/>
        <v>0.43920000000000015</v>
      </c>
      <c r="AB33" s="164"/>
      <c r="AC33" s="1">
        <v>188758</v>
      </c>
    </row>
    <row r="34" spans="2:29" s="1" customFormat="1" ht="16.5" customHeight="1">
      <c r="B34" s="163"/>
      <c r="C34" s="217">
        <v>146</v>
      </c>
      <c r="D34" s="79" t="s">
        <v>424</v>
      </c>
      <c r="E34" s="81" t="s">
        <v>390</v>
      </c>
      <c r="F34" s="230">
        <v>15</v>
      </c>
      <c r="G34" s="231" t="s">
        <v>391</v>
      </c>
      <c r="H34" s="232">
        <f t="shared" si="0"/>
        <v>3.66</v>
      </c>
      <c r="I34" s="421" t="s">
        <v>146</v>
      </c>
      <c r="J34" s="421" t="s">
        <v>147</v>
      </c>
      <c r="K34" s="233">
        <f t="shared" si="1"/>
        <v>0.08333333325572312</v>
      </c>
      <c r="L34" s="234">
        <f t="shared" si="2"/>
        <v>5</v>
      </c>
      <c r="M34" s="235" t="s">
        <v>537</v>
      </c>
      <c r="N34" s="235" t="s">
        <v>297</v>
      </c>
      <c r="O34" s="236"/>
      <c r="P34" s="235" t="s">
        <v>536</v>
      </c>
      <c r="Q34" s="108">
        <f t="shared" si="3"/>
        <v>0.6000000000000001</v>
      </c>
      <c r="R34" s="237">
        <f t="shared" si="4"/>
        <v>0.17568000000000006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535</v>
      </c>
      <c r="AA34" s="245">
        <f t="shared" si="12"/>
        <v>0.17568000000000006</v>
      </c>
      <c r="AB34" s="164"/>
      <c r="AC34" s="1">
        <v>188759</v>
      </c>
    </row>
    <row r="35" spans="2:29" s="1" customFormat="1" ht="16.5" customHeight="1">
      <c r="B35" s="163"/>
      <c r="C35" s="217">
        <v>147</v>
      </c>
      <c r="D35" s="79" t="s">
        <v>424</v>
      </c>
      <c r="E35" s="81" t="s">
        <v>392</v>
      </c>
      <c r="F35" s="230">
        <v>30</v>
      </c>
      <c r="G35" s="231" t="s">
        <v>391</v>
      </c>
      <c r="H35" s="232">
        <f t="shared" si="0"/>
        <v>7.32</v>
      </c>
      <c r="I35" s="421" t="s">
        <v>148</v>
      </c>
      <c r="J35" s="421" t="s">
        <v>149</v>
      </c>
      <c r="K35" s="233">
        <f t="shared" si="1"/>
        <v>0.06666666670935228</v>
      </c>
      <c r="L35" s="234">
        <f t="shared" si="2"/>
        <v>4</v>
      </c>
      <c r="M35" s="235" t="s">
        <v>537</v>
      </c>
      <c r="N35" s="235" t="s">
        <v>297</v>
      </c>
      <c r="O35" s="236"/>
      <c r="P35" s="235" t="s">
        <v>536</v>
      </c>
      <c r="Q35" s="108">
        <f t="shared" si="3"/>
        <v>0.6000000000000001</v>
      </c>
      <c r="R35" s="237">
        <f t="shared" si="4"/>
        <v>0.3074400000000001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 t="s">
        <v>535</v>
      </c>
      <c r="AA35" s="245">
        <f t="shared" si="12"/>
        <v>0.3074400000000001</v>
      </c>
      <c r="AB35" s="164"/>
      <c r="AC35" s="1">
        <v>188760</v>
      </c>
    </row>
    <row r="36" spans="2:29" s="1" customFormat="1" ht="16.5" customHeight="1">
      <c r="B36" s="163"/>
      <c r="C36" s="217">
        <v>148</v>
      </c>
      <c r="D36" s="79" t="s">
        <v>424</v>
      </c>
      <c r="E36" s="81" t="s">
        <v>390</v>
      </c>
      <c r="F36" s="230">
        <v>15</v>
      </c>
      <c r="G36" s="231" t="s">
        <v>391</v>
      </c>
      <c r="H36" s="232">
        <f t="shared" si="0"/>
        <v>3.66</v>
      </c>
      <c r="I36" s="421" t="s">
        <v>149</v>
      </c>
      <c r="J36" s="421" t="s">
        <v>150</v>
      </c>
      <c r="K36" s="233">
        <f t="shared" si="1"/>
        <v>0.04999999998835847</v>
      </c>
      <c r="L36" s="234">
        <f t="shared" si="2"/>
        <v>3</v>
      </c>
      <c r="M36" s="235" t="s">
        <v>537</v>
      </c>
      <c r="N36" s="235" t="s">
        <v>297</v>
      </c>
      <c r="O36" s="236"/>
      <c r="P36" s="235" t="s">
        <v>536</v>
      </c>
      <c r="Q36" s="108">
        <f t="shared" si="3"/>
        <v>0.6000000000000001</v>
      </c>
      <c r="R36" s="237">
        <f t="shared" si="4"/>
        <v>0.10980000000000004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535</v>
      </c>
      <c r="AA36" s="245">
        <f t="shared" si="12"/>
        <v>0.10980000000000004</v>
      </c>
      <c r="AB36" s="164"/>
      <c r="AC36" s="1">
        <v>188761</v>
      </c>
    </row>
    <row r="37" spans="2:29" s="1" customFormat="1" ht="16.5" customHeight="1">
      <c r="B37" s="163"/>
      <c r="C37" s="217">
        <v>149</v>
      </c>
      <c r="D37" s="79" t="s">
        <v>402</v>
      </c>
      <c r="E37" s="81" t="s">
        <v>392</v>
      </c>
      <c r="F37" s="230">
        <v>30</v>
      </c>
      <c r="G37" s="231" t="s">
        <v>391</v>
      </c>
      <c r="H37" s="232">
        <f t="shared" si="0"/>
        <v>7.32</v>
      </c>
      <c r="I37" s="421" t="s">
        <v>151</v>
      </c>
      <c r="J37" s="421" t="s">
        <v>152</v>
      </c>
      <c r="K37" s="233">
        <f t="shared" si="1"/>
        <v>9.46666666661622</v>
      </c>
      <c r="L37" s="234">
        <f t="shared" si="2"/>
        <v>568</v>
      </c>
      <c r="M37" s="235" t="s">
        <v>537</v>
      </c>
      <c r="N37" s="235" t="s">
        <v>297</v>
      </c>
      <c r="O37" s="236"/>
      <c r="P37" s="235" t="s">
        <v>536</v>
      </c>
      <c r="Q37" s="108">
        <f t="shared" si="3"/>
        <v>0.6000000000000001</v>
      </c>
      <c r="R37" s="237">
        <f t="shared" si="4"/>
        <v>41.59224000000001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535</v>
      </c>
      <c r="AA37" s="245">
        <f t="shared" si="12"/>
        <v>41.59224000000001</v>
      </c>
      <c r="AB37" s="164"/>
      <c r="AC37" s="1">
        <v>188762</v>
      </c>
    </row>
    <row r="38" spans="2:29" s="1" customFormat="1" ht="16.5" customHeight="1">
      <c r="B38" s="163"/>
      <c r="C38" s="217">
        <v>150</v>
      </c>
      <c r="D38" s="79" t="s">
        <v>393</v>
      </c>
      <c r="E38" s="81" t="s">
        <v>388</v>
      </c>
      <c r="F38" s="230">
        <v>15</v>
      </c>
      <c r="G38" s="231" t="s">
        <v>391</v>
      </c>
      <c r="H38" s="232">
        <f t="shared" si="0"/>
        <v>3.66</v>
      </c>
      <c r="I38" s="421" t="s">
        <v>161</v>
      </c>
      <c r="J38" s="421" t="s">
        <v>162</v>
      </c>
      <c r="K38" s="233">
        <f t="shared" si="1"/>
        <v>5.14999999984866</v>
      </c>
      <c r="L38" s="234">
        <f t="shared" si="2"/>
        <v>309</v>
      </c>
      <c r="M38" s="235" t="s">
        <v>537</v>
      </c>
      <c r="N38" s="235" t="s">
        <v>297</v>
      </c>
      <c r="O38" s="236"/>
      <c r="P38" s="235" t="s">
        <v>536</v>
      </c>
      <c r="Q38" s="108">
        <f t="shared" si="3"/>
        <v>0.6000000000000001</v>
      </c>
      <c r="R38" s="237">
        <f t="shared" si="4"/>
        <v>11.309400000000004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535</v>
      </c>
      <c r="AA38" s="245">
        <f t="shared" si="12"/>
        <v>11.309400000000004</v>
      </c>
      <c r="AB38" s="164"/>
      <c r="AC38" s="1">
        <v>188766</v>
      </c>
    </row>
    <row r="39" spans="2:29" s="1" customFormat="1" ht="16.5" customHeight="1">
      <c r="B39" s="163"/>
      <c r="C39" s="217">
        <v>151</v>
      </c>
      <c r="D39" s="79" t="s">
        <v>417</v>
      </c>
      <c r="E39" s="81" t="s">
        <v>390</v>
      </c>
      <c r="F39" s="230">
        <v>15</v>
      </c>
      <c r="G39" s="231" t="s">
        <v>391</v>
      </c>
      <c r="H39" s="232">
        <f t="shared" si="0"/>
        <v>3.66</v>
      </c>
      <c r="I39" s="421" t="s">
        <v>164</v>
      </c>
      <c r="J39" s="421" t="s">
        <v>165</v>
      </c>
      <c r="K39" s="233">
        <f t="shared" si="1"/>
        <v>3.4166666666278616</v>
      </c>
      <c r="L39" s="234">
        <f t="shared" si="2"/>
        <v>205</v>
      </c>
      <c r="M39" s="235" t="s">
        <v>537</v>
      </c>
      <c r="N39" s="235" t="s">
        <v>297</v>
      </c>
      <c r="O39" s="236"/>
      <c r="P39" s="235" t="s">
        <v>536</v>
      </c>
      <c r="Q39" s="108">
        <f t="shared" si="3"/>
        <v>0.6000000000000001</v>
      </c>
      <c r="R39" s="237">
        <f t="shared" si="4"/>
        <v>7.510320000000002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535</v>
      </c>
      <c r="AA39" s="245">
        <f t="shared" si="12"/>
        <v>7.510320000000002</v>
      </c>
      <c r="AB39" s="164"/>
      <c r="AC39" s="1">
        <v>188767</v>
      </c>
    </row>
    <row r="40" spans="2:29" s="1" customFormat="1" ht="16.5" customHeight="1">
      <c r="B40" s="163"/>
      <c r="C40" s="217">
        <v>152</v>
      </c>
      <c r="D40" s="79" t="s">
        <v>424</v>
      </c>
      <c r="E40" s="81" t="s">
        <v>392</v>
      </c>
      <c r="F40" s="230">
        <v>30</v>
      </c>
      <c r="G40" s="231" t="s">
        <v>391</v>
      </c>
      <c r="H40" s="232">
        <f t="shared" si="0"/>
        <v>7.32</v>
      </c>
      <c r="I40" s="421" t="s">
        <v>166</v>
      </c>
      <c r="J40" s="421" t="s">
        <v>167</v>
      </c>
      <c r="K40" s="233">
        <f t="shared" si="1"/>
        <v>0.06666666670935228</v>
      </c>
      <c r="L40" s="234">
        <f t="shared" si="2"/>
        <v>4</v>
      </c>
      <c r="M40" s="235" t="s">
        <v>537</v>
      </c>
      <c r="N40" s="235" t="s">
        <v>297</v>
      </c>
      <c r="O40" s="236"/>
      <c r="P40" s="235" t="s">
        <v>536</v>
      </c>
      <c r="Q40" s="108">
        <f t="shared" si="3"/>
        <v>0.6000000000000001</v>
      </c>
      <c r="R40" s="237">
        <f t="shared" si="4"/>
        <v>0.3074400000000001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535</v>
      </c>
      <c r="AA40" s="245">
        <f t="shared" si="12"/>
        <v>0.3074400000000001</v>
      </c>
      <c r="AB40" s="164"/>
      <c r="AC40" s="1">
        <v>188768</v>
      </c>
    </row>
    <row r="41" spans="2:29" s="1" customFormat="1" ht="16.5" customHeight="1">
      <c r="B41" s="163"/>
      <c r="C41" s="217">
        <v>153</v>
      </c>
      <c r="D41" s="79" t="s">
        <v>424</v>
      </c>
      <c r="E41" s="81" t="s">
        <v>390</v>
      </c>
      <c r="F41" s="230">
        <v>15</v>
      </c>
      <c r="G41" s="231" t="s">
        <v>391</v>
      </c>
      <c r="H41" s="232">
        <f t="shared" si="0"/>
        <v>3.66</v>
      </c>
      <c r="I41" s="421" t="s">
        <v>168</v>
      </c>
      <c r="J41" s="421" t="s">
        <v>169</v>
      </c>
      <c r="K41" s="233">
        <f t="shared" si="1"/>
        <v>0.04999999998835847</v>
      </c>
      <c r="L41" s="234">
        <f t="shared" si="2"/>
        <v>3</v>
      </c>
      <c r="M41" s="235" t="s">
        <v>537</v>
      </c>
      <c r="N41" s="235" t="s">
        <v>297</v>
      </c>
      <c r="O41" s="236"/>
      <c r="P41" s="235" t="s">
        <v>536</v>
      </c>
      <c r="Q41" s="108">
        <f t="shared" si="3"/>
        <v>0.6000000000000001</v>
      </c>
      <c r="R41" s="237">
        <f t="shared" si="4"/>
        <v>0.10980000000000004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535</v>
      </c>
      <c r="AA41" s="245">
        <f t="shared" si="12"/>
        <v>0.10980000000000004</v>
      </c>
      <c r="AB41" s="164"/>
      <c r="AC41" s="1">
        <v>188769</v>
      </c>
    </row>
    <row r="42" spans="2:29" s="1" customFormat="1" ht="16.5" customHeight="1">
      <c r="B42" s="163"/>
      <c r="C42" s="217">
        <v>154</v>
      </c>
      <c r="D42" s="79" t="s">
        <v>424</v>
      </c>
      <c r="E42" s="81" t="s">
        <v>392</v>
      </c>
      <c r="F42" s="230">
        <v>30</v>
      </c>
      <c r="G42" s="231" t="s">
        <v>391</v>
      </c>
      <c r="H42" s="232">
        <f t="shared" si="0"/>
        <v>7.32</v>
      </c>
      <c r="I42" s="421" t="s">
        <v>170</v>
      </c>
      <c r="J42" s="421" t="s">
        <v>171</v>
      </c>
      <c r="K42" s="233">
        <f t="shared" si="1"/>
        <v>0.0666666665347293</v>
      </c>
      <c r="L42" s="234">
        <f t="shared" si="2"/>
        <v>4</v>
      </c>
      <c r="M42" s="235" t="s">
        <v>537</v>
      </c>
      <c r="N42" s="235" t="s">
        <v>297</v>
      </c>
      <c r="O42" s="236"/>
      <c r="P42" s="235" t="s">
        <v>536</v>
      </c>
      <c r="Q42" s="108">
        <f t="shared" si="3"/>
        <v>0.6000000000000001</v>
      </c>
      <c r="R42" s="237">
        <f t="shared" si="4"/>
        <v>0.3074400000000001</v>
      </c>
      <c r="S42" s="238" t="str">
        <f t="shared" si="5"/>
        <v>--</v>
      </c>
      <c r="T42" s="239" t="str">
        <f t="shared" si="6"/>
        <v>--</v>
      </c>
      <c r="U42" s="240" t="str">
        <f t="shared" si="7"/>
        <v>--</v>
      </c>
      <c r="V42" s="241" t="str">
        <f t="shared" si="8"/>
        <v>--</v>
      </c>
      <c r="W42" s="242" t="str">
        <f t="shared" si="9"/>
        <v>--</v>
      </c>
      <c r="X42" s="243" t="str">
        <f t="shared" si="10"/>
        <v>--</v>
      </c>
      <c r="Y42" s="244" t="str">
        <f t="shared" si="11"/>
        <v>--</v>
      </c>
      <c r="Z42" s="235" t="s">
        <v>535</v>
      </c>
      <c r="AA42" s="245">
        <f t="shared" si="12"/>
        <v>0.3074400000000001</v>
      </c>
      <c r="AB42" s="164"/>
      <c r="AC42" s="1">
        <v>188770</v>
      </c>
    </row>
    <row r="43" spans="2:29" s="1" customFormat="1" ht="16.5" customHeight="1">
      <c r="B43" s="163"/>
      <c r="C43" s="217">
        <v>155</v>
      </c>
      <c r="D43" s="79" t="s">
        <v>424</v>
      </c>
      <c r="E43" s="81" t="s">
        <v>390</v>
      </c>
      <c r="F43" s="230">
        <v>15</v>
      </c>
      <c r="G43" s="231" t="s">
        <v>391</v>
      </c>
      <c r="H43" s="232">
        <f t="shared" si="0"/>
        <v>3.66</v>
      </c>
      <c r="I43" s="421" t="s">
        <v>171</v>
      </c>
      <c r="J43" s="421" t="s">
        <v>172</v>
      </c>
      <c r="K43" s="233">
        <f t="shared" si="1"/>
        <v>0.0833333334303461</v>
      </c>
      <c r="L43" s="234">
        <f t="shared" si="2"/>
        <v>5</v>
      </c>
      <c r="M43" s="235" t="s">
        <v>537</v>
      </c>
      <c r="N43" s="235" t="s">
        <v>297</v>
      </c>
      <c r="O43" s="236"/>
      <c r="P43" s="235" t="s">
        <v>536</v>
      </c>
      <c r="Q43" s="108">
        <f t="shared" si="3"/>
        <v>0.6000000000000001</v>
      </c>
      <c r="R43" s="237">
        <f t="shared" si="4"/>
        <v>0.17568000000000006</v>
      </c>
      <c r="S43" s="238" t="str">
        <f t="shared" si="5"/>
        <v>--</v>
      </c>
      <c r="T43" s="239" t="str">
        <f t="shared" si="6"/>
        <v>--</v>
      </c>
      <c r="U43" s="240" t="str">
        <f t="shared" si="7"/>
        <v>--</v>
      </c>
      <c r="V43" s="241" t="str">
        <f t="shared" si="8"/>
        <v>--</v>
      </c>
      <c r="W43" s="242" t="str">
        <f t="shared" si="9"/>
        <v>--</v>
      </c>
      <c r="X43" s="243" t="str">
        <f t="shared" si="10"/>
        <v>--</v>
      </c>
      <c r="Y43" s="244" t="str">
        <f t="shared" si="11"/>
        <v>--</v>
      </c>
      <c r="Z43" s="235" t="s">
        <v>535</v>
      </c>
      <c r="AA43" s="245">
        <f t="shared" si="12"/>
        <v>0.17568000000000006</v>
      </c>
      <c r="AB43" s="164"/>
      <c r="AC43" s="1">
        <v>188771</v>
      </c>
    </row>
    <row r="44" spans="2:28" s="1" customFormat="1" ht="16.5" customHeight="1" thickBot="1">
      <c r="B44" s="163"/>
      <c r="C44" s="330"/>
      <c r="D44" s="330"/>
      <c r="E44" s="330"/>
      <c r="F44" s="330"/>
      <c r="G44" s="330"/>
      <c r="H44" s="248"/>
      <c r="I44" s="423"/>
      <c r="J44" s="423"/>
      <c r="K44" s="247"/>
      <c r="L44" s="247"/>
      <c r="M44" s="330"/>
      <c r="N44" s="330"/>
      <c r="O44" s="330"/>
      <c r="P44" s="330"/>
      <c r="Q44" s="331"/>
      <c r="R44" s="332"/>
      <c r="S44" s="333"/>
      <c r="T44" s="334"/>
      <c r="U44" s="335"/>
      <c r="V44" s="336"/>
      <c r="W44" s="337"/>
      <c r="X44" s="338"/>
      <c r="Y44" s="339"/>
      <c r="Z44" s="330"/>
      <c r="AA44" s="249"/>
      <c r="AB44" s="164"/>
    </row>
    <row r="45" spans="2:28" s="1" customFormat="1" ht="16.5" customHeight="1" thickBot="1" thickTop="1">
      <c r="B45" s="163"/>
      <c r="C45" s="117" t="s">
        <v>504</v>
      </c>
      <c r="D45" s="118" t="s">
        <v>839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50">
        <f>SUM(R20:R44)</f>
        <v>278.17464</v>
      </c>
      <c r="S45" s="251">
        <f>SUM(S20:S44)</f>
        <v>0</v>
      </c>
      <c r="T45" s="252">
        <f>SUM(T20:T44)</f>
        <v>439.20000000000005</v>
      </c>
      <c r="U45" s="253">
        <f>SUM(U22:U44)</f>
        <v>338.184</v>
      </c>
      <c r="V45" s="254">
        <f>SUM(V20:V44)</f>
        <v>263.52000000000004</v>
      </c>
      <c r="W45" s="254">
        <f>SUM(W22:W44)</f>
        <v>218.7216</v>
      </c>
      <c r="X45" s="255">
        <f>SUM(X20:X44)</f>
        <v>4.392</v>
      </c>
      <c r="Y45" s="256">
        <f>SUM(Y22:Y44)</f>
        <v>61.9272</v>
      </c>
      <c r="Z45" s="257"/>
      <c r="AA45" s="258">
        <f>ROUND(SUM(AA20:AA44),2)</f>
        <v>7822.66</v>
      </c>
      <c r="AB45" s="164"/>
    </row>
    <row r="46" spans="2:28" s="132" customFormat="1" ht="9.75" thickTop="1">
      <c r="B46" s="259"/>
      <c r="C46" s="134"/>
      <c r="D46" s="135" t="s">
        <v>479</v>
      </c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1"/>
      <c r="S46" s="261"/>
      <c r="T46" s="261"/>
      <c r="U46" s="261"/>
      <c r="V46" s="261"/>
      <c r="W46" s="261"/>
      <c r="X46" s="261"/>
      <c r="Y46" s="261"/>
      <c r="Z46" s="260"/>
      <c r="AA46" s="262"/>
      <c r="AB46" s="263"/>
    </row>
    <row r="47" spans="2:28" s="1" customFormat="1" ht="16.5" customHeight="1" thickBot="1">
      <c r="B47" s="264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6"/>
    </row>
    <row r="48" spans="2:28" ht="16.5" customHeight="1" thickTop="1"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8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mtosi</cp:lastModifiedBy>
  <cp:lastPrinted>2010-04-27T14:10:44Z</cp:lastPrinted>
  <dcterms:created xsi:type="dcterms:W3CDTF">1998-09-02T21:36:20Z</dcterms:created>
  <dcterms:modified xsi:type="dcterms:W3CDTF">2010-08-20T12:54:31Z</dcterms:modified>
  <cp:category/>
  <cp:version/>
  <cp:contentType/>
  <cp:contentStatus/>
</cp:coreProperties>
</file>