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2550" windowWidth="8460" windowHeight="4005" activeTab="0"/>
  </bookViews>
  <sheets>
    <sheet name="PT-11" sheetId="1" r:id="rId1"/>
  </sheets>
  <definedNames>
    <definedName name="_xlnm.Print_Area" localSheetId="0">'PT-11'!$A$1:$U$43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<sst xmlns="http://schemas.openxmlformats.org/spreadsheetml/2006/main" count="50" uniqueCount="46">
  <si>
    <t xml:space="preserve">ENTE NACIONAL REGULADOR </t>
  </si>
  <si>
    <t>DE LA ELECTRICIDAD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</si>
  <si>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</si>
  <si>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</si>
  <si>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</si>
  <si>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</si>
  <si>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</si>
  <si>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</si>
  <si>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Agosto 2003 - Enero 2004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</si>
  <si>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</si>
  <si>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</si>
  <si>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</si>
  <si>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</si>
  <si>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</si>
  <si>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</si>
  <si>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</si>
  <si>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</si>
  <si>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</si>
  <si>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</si>
  <si>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</si>
  <si>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</si>
  <si>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</si>
  <si>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</si>
  <si>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</si>
  <si>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</si>
  <si>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</si>
  <si>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</si>
  <si>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</si>
  <si>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</si>
  <si>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</si>
  <si>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</si>
  <si>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</si>
  <si>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</si>
  <si>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L.500 kV, S.GDE ARG.-COLONIA ELÍA.</t>
  </si>
  <si>
    <t>Desenganche BANCO N° 2, C.H. SALTO GRANDE.</t>
  </si>
  <si>
    <t>L.500 kV, S.GRANDE ARG.-COLONIA ELÍA.</t>
  </si>
  <si>
    <t>Línea 500 kV, SALTO GRANDE ARGENTINA - COLONIA ELÍA</t>
  </si>
  <si>
    <t>EBISA (por C.T.M. SALTO GRANDE)</t>
  </si>
  <si>
    <t>INCUMPLIMIENTOS PROCEDIMIENTO TÉCNICO N° 11 - Resolución ex-S.E. Nº 61/92 y sus modificatorias y complementarias</t>
  </si>
  <si>
    <t>Informes presentados en formato incorrecto, se aplica lo dispuesto en la Res. ENRE N° 92/03</t>
  </si>
  <si>
    <t xml:space="preserve">(*): </t>
  </si>
  <si>
    <t>(*)</t>
  </si>
  <si>
    <t xml:space="preserve">(**): </t>
  </si>
  <si>
    <t>(**)</t>
  </si>
  <si>
    <t>Por no haberse informado, se aplica el tope máximo de sanción según la Res. ENRE N° 92/03</t>
  </si>
  <si>
    <t>ANEXO a la Resolución ENRE Nº  125/2008.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</si>
</sst>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19">
      <alignment/>
      <protection/>
    </xf>
    <xf numFmtId="1" fontId="1" fillId="0" borderId="0" xfId="19" applyNumberFormat="1">
      <alignment/>
      <protection/>
    </xf>
    <xf numFmtId="2" fontId="1" fillId="2" borderId="0" xfId="19" applyNumberFormat="1" applyFill="1">
      <alignment/>
      <protection/>
    </xf>
    <xf numFmtId="0" fontId="1" fillId="3" borderId="0" xfId="19" applyFill="1">
      <alignment/>
      <protection/>
    </xf>
    <xf numFmtId="1" fontId="1" fillId="3" borderId="0" xfId="19" applyNumberFormat="1" applyFill="1">
      <alignment/>
      <protection/>
    </xf>
    <xf numFmtId="0" fontId="1" fillId="2" borderId="0" xfId="19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/>
      <protection/>
    </xf>
    <xf numFmtId="1" fontId="1" fillId="0" borderId="0" xfId="19" applyNumberFormat="1" applyAlignment="1">
      <alignment horizontal="centerContinuous"/>
      <protection/>
    </xf>
    <xf numFmtId="2" fontId="1" fillId="2" borderId="0" xfId="19" applyNumberFormat="1" applyFill="1" applyAlignment="1">
      <alignment horizontal="centerContinuous"/>
      <protection/>
    </xf>
    <xf numFmtId="0" fontId="1" fillId="3" borderId="0" xfId="19" applyFill="1" applyAlignment="1">
      <alignment horizontal="centerContinuous"/>
      <protection/>
    </xf>
    <xf numFmtId="1" fontId="1" fillId="3" borderId="0" xfId="19" applyNumberFormat="1" applyFill="1" applyAlignment="1">
      <alignment horizontal="centerContinuous"/>
      <protection/>
    </xf>
    <xf numFmtId="0" fontId="1" fillId="2" borderId="0" xfId="19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1" fontId="1" fillId="0" borderId="2" xfId="19" applyNumberFormat="1" applyBorder="1">
      <alignment/>
      <protection/>
    </xf>
    <xf numFmtId="2" fontId="1" fillId="2" borderId="2" xfId="19" applyNumberFormat="1" applyFill="1" applyBorder="1">
      <alignment/>
      <protection/>
    </xf>
    <xf numFmtId="0" fontId="1" fillId="3" borderId="2" xfId="19" applyFill="1" applyBorder="1">
      <alignment/>
      <protection/>
    </xf>
    <xf numFmtId="1" fontId="1" fillId="3" borderId="2" xfId="19" applyNumberFormat="1" applyFill="1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1" fontId="1" fillId="0" borderId="0" xfId="19" applyNumberFormat="1" applyBorder="1">
      <alignment/>
      <protection/>
    </xf>
    <xf numFmtId="2" fontId="1" fillId="2" borderId="0" xfId="19" applyNumberFormat="1" applyFill="1" applyBorder="1">
      <alignment/>
      <protection/>
    </xf>
    <xf numFmtId="0" fontId="1" fillId="3" borderId="0" xfId="19" applyFill="1" applyBorder="1">
      <alignment/>
      <protection/>
    </xf>
    <xf numFmtId="1" fontId="1" fillId="3" borderId="0" xfId="19" applyNumberFormat="1" applyFill="1" applyBorder="1">
      <alignment/>
      <protection/>
    </xf>
    <xf numFmtId="0" fontId="1" fillId="2" borderId="0" xfId="19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>
      <alignment/>
      <protection/>
    </xf>
    <xf numFmtId="0" fontId="1" fillId="0" borderId="0" xfId="19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3" fillId="5" borderId="16" xfId="20" applyNumberFormat="1" applyFont="1" applyFill="1" applyBorder="1" applyAlignment="1" applyProtection="1">
      <alignment horizontal="center"/>
      <protection/>
    </xf>
    <xf numFmtId="0" fontId="13" fillId="5" borderId="16" xfId="20" applyFont="1" applyFill="1" applyBorder="1" applyAlignment="1" applyProtection="1">
      <alignment horizontal="left"/>
      <protection/>
    </xf>
    <xf numFmtId="165" fontId="13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3" fillId="5" borderId="16" xfId="20" applyFont="1" applyFill="1" applyBorder="1" applyAlignment="1">
      <alignment horizontal="center"/>
      <protection/>
    </xf>
    <xf numFmtId="14" fontId="13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Border="1" applyAlignment="1">
      <alignment horizontal="center"/>
      <protection/>
    </xf>
    <xf numFmtId="2" fontId="1" fillId="0" borderId="17" xfId="19" applyNumberFormat="1" applyBorder="1">
      <alignment/>
      <protection/>
    </xf>
    <xf numFmtId="165" fontId="1" fillId="5" borderId="16" xfId="20" applyNumberFormat="1" applyFont="1" applyFill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>
      <alignment/>
      <protection/>
    </xf>
    <xf numFmtId="1" fontId="1" fillId="0" borderId="12" xfId="19" applyNumberFormat="1" applyBorder="1">
      <alignment/>
      <protection/>
    </xf>
    <xf numFmtId="2" fontId="1" fillId="2" borderId="12" xfId="19" applyNumberFormat="1" applyFill="1" applyBorder="1">
      <alignment/>
      <protection/>
    </xf>
    <xf numFmtId="0" fontId="1" fillId="3" borderId="12" xfId="19" applyFill="1" applyBorder="1">
      <alignment/>
      <protection/>
    </xf>
    <xf numFmtId="1" fontId="1" fillId="3" borderId="12" xfId="19" applyNumberFormat="1" applyFill="1" applyBorder="1">
      <alignment/>
      <protection/>
    </xf>
    <xf numFmtId="0" fontId="1" fillId="2" borderId="12" xfId="19" applyFill="1" applyBorder="1">
      <alignment/>
      <protection/>
    </xf>
    <xf numFmtId="0" fontId="1" fillId="0" borderId="13" xfId="19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Border="1">
      <alignment/>
      <protection/>
    </xf>
    <xf numFmtId="0" fontId="1" fillId="0" borderId="21" xfId="19" applyBorder="1">
      <alignment/>
      <protection/>
    </xf>
    <xf numFmtId="1" fontId="1" fillId="0" borderId="21" xfId="19" applyNumberFormat="1" applyBorder="1">
      <alignment/>
      <protection/>
    </xf>
    <xf numFmtId="2" fontId="1" fillId="2" borderId="21" xfId="19" applyNumberFormat="1" applyFill="1" applyBorder="1">
      <alignment/>
      <protection/>
    </xf>
    <xf numFmtId="0" fontId="1" fillId="3" borderId="21" xfId="19" applyFill="1" applyBorder="1">
      <alignment/>
      <protection/>
    </xf>
    <xf numFmtId="1" fontId="1" fillId="3" borderId="21" xfId="19" applyNumberFormat="1" applyFill="1" applyBorder="1">
      <alignment/>
      <protection/>
    </xf>
    <xf numFmtId="0" fontId="1" fillId="2" borderId="21" xfId="19" applyFill="1" applyBorder="1">
      <alignment/>
      <protection/>
    </xf>
    <xf numFmtId="0" fontId="1" fillId="0" borderId="14" xfId="19" applyBorder="1">
      <alignment/>
      <protection/>
    </xf>
    <xf numFmtId="49" fontId="1" fillId="0" borderId="16" xfId="19" applyNumberFormat="1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right"/>
      <protection/>
    </xf>
    <xf numFmtId="0" fontId="8" fillId="0" borderId="0" xfId="19" applyFont="1" applyBorder="1" applyAlignment="1">
      <alignment horizontal="center"/>
      <protection/>
    </xf>
    <xf numFmtId="186" fontId="8" fillId="0" borderId="0" xfId="19" applyNumberFormat="1" applyFont="1" applyBorder="1" applyAlignment="1">
      <alignment horizontal="center"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3"/>
  <sheetViews>
    <sheetView tabSelected="1" workbookViewId="0" topLeftCell="B1">
      <selection activeCell="B2" sqref="B2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3.7109375" style="1" bestFit="1" customWidth="1"/>
    <col min="6" max="6" width="11.7109375" style="1" customWidth="1"/>
    <col min="7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45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63" t="s">
        <v>0</v>
      </c>
      <c r="B4" s="163"/>
      <c r="C4" s="16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63" t="s">
        <v>1</v>
      </c>
      <c r="B5" s="163"/>
      <c r="C5" s="16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38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2</v>
      </c>
      <c r="T10" s="54">
        <v>38623</v>
      </c>
      <c r="U10" s="52"/>
    </row>
    <row r="11" spans="2:21" ht="15">
      <c r="B11" s="45"/>
      <c r="C11" s="55" t="s">
        <v>3</v>
      </c>
      <c r="D11" s="55"/>
      <c r="E11" s="55" t="s">
        <v>37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4</v>
      </c>
      <c r="T11" s="61">
        <v>31.83</v>
      </c>
      <c r="U11" s="52"/>
    </row>
    <row r="12" spans="2:21" ht="15">
      <c r="B12" s="45"/>
      <c r="C12" s="55" t="s">
        <v>5</v>
      </c>
      <c r="D12" s="62"/>
      <c r="E12" s="55">
        <v>19030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6</v>
      </c>
      <c r="T12" s="61">
        <f>5*T11</f>
        <v>159.14999999999998</v>
      </c>
      <c r="U12" s="52"/>
    </row>
    <row r="13" spans="2:21" ht="15">
      <c r="B13" s="45"/>
      <c r="C13" s="55" t="s">
        <v>7</v>
      </c>
      <c r="D13" s="68"/>
      <c r="E13" s="55" t="s">
        <v>8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9</v>
      </c>
      <c r="T13" s="61">
        <f>200*T11</f>
        <v>6366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10</v>
      </c>
      <c r="D15" s="84"/>
      <c r="E15" s="84"/>
      <c r="F15" s="83" t="s">
        <v>11</v>
      </c>
      <c r="G15" s="84"/>
      <c r="H15" s="85"/>
      <c r="I15" s="83" t="s">
        <v>12</v>
      </c>
      <c r="J15" s="86"/>
      <c r="K15" s="86"/>
      <c r="L15" s="87"/>
      <c r="M15" s="164" t="s">
        <v>11</v>
      </c>
      <c r="N15" s="165"/>
      <c r="O15" s="166"/>
      <c r="P15" s="88" t="s">
        <v>12</v>
      </c>
      <c r="Q15" s="89"/>
      <c r="R15" s="90" t="s">
        <v>13</v>
      </c>
      <c r="S15" s="91"/>
      <c r="T15" s="92" t="s">
        <v>14</v>
      </c>
      <c r="U15" s="93"/>
    </row>
    <row r="16" spans="2:21" ht="34.5" thickBot="1">
      <c r="B16" s="45"/>
      <c r="C16" s="94" t="s">
        <v>15</v>
      </c>
      <c r="D16" s="95" t="s">
        <v>16</v>
      </c>
      <c r="E16" s="95" t="s">
        <v>17</v>
      </c>
      <c r="F16" s="96" t="s">
        <v>18</v>
      </c>
      <c r="G16" s="95" t="s">
        <v>19</v>
      </c>
      <c r="H16" s="97" t="s">
        <v>20</v>
      </c>
      <c r="I16" s="98" t="s">
        <v>21</v>
      </c>
      <c r="J16" s="99" t="s">
        <v>22</v>
      </c>
      <c r="K16" s="99" t="s">
        <v>23</v>
      </c>
      <c r="L16" s="100" t="s">
        <v>24</v>
      </c>
      <c r="M16" s="101" t="s">
        <v>25</v>
      </c>
      <c r="N16" s="102" t="s">
        <v>26</v>
      </c>
      <c r="O16" s="103" t="s">
        <v>27</v>
      </c>
      <c r="P16" s="104" t="s">
        <v>23</v>
      </c>
      <c r="Q16" s="105" t="s">
        <v>28</v>
      </c>
      <c r="R16" s="106" t="s">
        <v>29</v>
      </c>
      <c r="S16" s="107" t="s">
        <v>30</v>
      </c>
      <c r="T16" s="108" t="s">
        <v>31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38">
        <v>37885.36875</v>
      </c>
      <c r="E19" s="139" t="s">
        <v>33</v>
      </c>
      <c r="F19" s="135">
        <v>37886.458333333336</v>
      </c>
      <c r="G19" s="135"/>
      <c r="H19" s="126" t="str">
        <f aca="true" t="shared" si="0" ref="H19:H38">IF(OR(G19=0,G19&lt;F19)," ",+G19-F19)</f>
        <v> </v>
      </c>
      <c r="I19" s="136"/>
      <c r="J19" s="137"/>
      <c r="K19" s="137"/>
      <c r="L19" s="129" t="str">
        <f aca="true" t="shared" si="1" ref="L19:L38">IF(OR(K19=0,K19&lt;J19)," ",+K19-J19)</f>
        <v> </v>
      </c>
      <c r="M19" s="130">
        <f aca="true" t="shared" si="2" ref="M19:M38">G19</f>
        <v>0</v>
      </c>
      <c r="N19" s="130">
        <f aca="true" t="shared" si="3" ref="N19:N38">IF(G19=0,$T$10,IF(G19&gt;F19,G19,F19))</f>
        <v>38623</v>
      </c>
      <c r="O19" s="130">
        <f aca="true" t="shared" si="4" ref="O19:O38">IF(OR(F19=0,AND(G19&lt;F19,G19&gt;0)),0,+N19-F19)</f>
        <v>736.5416666666642</v>
      </c>
      <c r="P19" s="131">
        <f aca="true" t="shared" si="5" ref="P19:P38">IF(K19=0,$T$10,IF(K19&gt;J19,K19,J19))</f>
        <v>38623</v>
      </c>
      <c r="Q19" s="132">
        <f aca="true" t="shared" si="6" ref="Q19:Q38">IF(AND(I19="si",OR(K19=0,P19&gt;J19)),P19-J19,0)</f>
        <v>0</v>
      </c>
      <c r="R19" s="130" t="e">
        <f aca="true" t="shared" si="7" ref="R19:R38">IF(S19&gt;0,+$T$12*(1+S19),0)</f>
        <v>#VALUE!</v>
      </c>
      <c r="S19" s="158" t="s">
        <v>41</v>
      </c>
      <c r="T19" s="134">
        <f>+T12</f>
        <v>159.14999999999998</v>
      </c>
      <c r="U19" s="52"/>
    </row>
    <row r="20" spans="2:21" ht="11.25">
      <c r="B20" s="45"/>
      <c r="C20" s="122" t="str">
        <f>IF(D20="","","2")</f>
        <v>2</v>
      </c>
      <c r="D20" s="138">
        <v>37911.77777777778</v>
      </c>
      <c r="E20" s="139" t="s">
        <v>34</v>
      </c>
      <c r="F20" s="135">
        <v>37914.458333333336</v>
      </c>
      <c r="G20" s="135"/>
      <c r="H20" s="126" t="str">
        <f t="shared" si="0"/>
        <v> </v>
      </c>
      <c r="I20" s="136"/>
      <c r="J20" s="137"/>
      <c r="K20" s="137"/>
      <c r="L20" s="129" t="str">
        <f t="shared" si="1"/>
        <v> </v>
      </c>
      <c r="M20" s="130">
        <f t="shared" si="2"/>
        <v>0</v>
      </c>
      <c r="N20" s="130">
        <f t="shared" si="3"/>
        <v>38623</v>
      </c>
      <c r="O20" s="130">
        <f t="shared" si="4"/>
        <v>708.5416666666642</v>
      </c>
      <c r="P20" s="131">
        <f t="shared" si="5"/>
        <v>38623</v>
      </c>
      <c r="Q20" s="132">
        <f t="shared" si="6"/>
        <v>0</v>
      </c>
      <c r="R20" s="130" t="e">
        <f t="shared" si="7"/>
        <v>#VALUE!</v>
      </c>
      <c r="S20" s="158" t="s">
        <v>43</v>
      </c>
      <c r="T20" s="134">
        <v>6366</v>
      </c>
      <c r="U20" s="52"/>
    </row>
    <row r="21" spans="2:21" ht="11.25">
      <c r="B21" s="45"/>
      <c r="C21" s="122" t="str">
        <f>IF(D21="","","3")</f>
        <v>3</v>
      </c>
      <c r="D21" s="138">
        <v>37936.95763888889</v>
      </c>
      <c r="E21" s="139" t="s">
        <v>35</v>
      </c>
      <c r="F21" s="135">
        <v>37937.583333333336</v>
      </c>
      <c r="G21" s="135"/>
      <c r="H21" s="126" t="str">
        <f t="shared" si="0"/>
        <v> </v>
      </c>
      <c r="I21" s="136"/>
      <c r="J21" s="137"/>
      <c r="K21" s="137"/>
      <c r="L21" s="129" t="str">
        <f t="shared" si="1"/>
        <v> </v>
      </c>
      <c r="M21" s="130">
        <f t="shared" si="2"/>
        <v>0</v>
      </c>
      <c r="N21" s="130">
        <f t="shared" si="3"/>
        <v>38623</v>
      </c>
      <c r="O21" s="130">
        <f t="shared" si="4"/>
        <v>685.4166666666642</v>
      </c>
      <c r="P21" s="131">
        <f t="shared" si="5"/>
        <v>38623</v>
      </c>
      <c r="Q21" s="132">
        <f t="shared" si="6"/>
        <v>0</v>
      </c>
      <c r="R21" s="130" t="e">
        <f t="shared" si="7"/>
        <v>#VALUE!</v>
      </c>
      <c r="S21" s="158" t="s">
        <v>41</v>
      </c>
      <c r="T21" s="134">
        <f>+T12</f>
        <v>159.14999999999998</v>
      </c>
      <c r="U21" s="52"/>
    </row>
    <row r="22" spans="2:21" ht="11.25">
      <c r="B22" s="45"/>
      <c r="C22" s="122" t="str">
        <f>IF(D22="","","4")</f>
        <v>4</v>
      </c>
      <c r="D22" s="138">
        <v>38017.59305555555</v>
      </c>
      <c r="E22" s="139" t="s">
        <v>36</v>
      </c>
      <c r="F22" s="135">
        <v>38019.458333333336</v>
      </c>
      <c r="G22" s="135">
        <v>38020.447222222225</v>
      </c>
      <c r="H22" s="126">
        <f t="shared" si="0"/>
        <v>0.9888888888890506</v>
      </c>
      <c r="I22" s="136"/>
      <c r="J22" s="137"/>
      <c r="K22" s="137"/>
      <c r="L22" s="129" t="str">
        <f t="shared" si="1"/>
        <v> </v>
      </c>
      <c r="M22" s="130">
        <f t="shared" si="2"/>
        <v>38020.447222222225</v>
      </c>
      <c r="N22" s="130">
        <f t="shared" si="3"/>
        <v>38020.447222222225</v>
      </c>
      <c r="O22" s="130">
        <f t="shared" si="4"/>
        <v>0.9888888888890506</v>
      </c>
      <c r="P22" s="131">
        <f t="shared" si="5"/>
        <v>38623</v>
      </c>
      <c r="Q22" s="132">
        <f t="shared" si="6"/>
        <v>0</v>
      </c>
      <c r="R22" s="130">
        <f t="shared" si="7"/>
        <v>316.53166666669233</v>
      </c>
      <c r="S22" s="133">
        <f aca="true" t="shared" si="8" ref="S22:S38">IF(E22="","",+Q22+O22)</f>
        <v>0.9888888888890506</v>
      </c>
      <c r="T22" s="134">
        <f aca="true" t="shared" si="9" ref="T22:T38">IF(AND(F22="",J22="")," ",IF(OR(AND(G22=0,F22&gt;0),AND(I22="SI",K22=0)),$T$13,IF(R22&gt;$T$13,$T$13,R22)))</f>
        <v>316.53166666669233</v>
      </c>
      <c r="U22" s="52"/>
    </row>
    <row r="23" spans="2:21" ht="11.25">
      <c r="B23" s="45"/>
      <c r="C23" s="122">
        <f>IF(D23="","","5")</f>
      </c>
      <c r="D23" s="123"/>
      <c r="E23" s="124"/>
      <c r="F23" s="125"/>
      <c r="G23" s="125"/>
      <c r="H23" s="126" t="str">
        <f t="shared" si="0"/>
        <v> </v>
      </c>
      <c r="I23" s="127"/>
      <c r="J23" s="128"/>
      <c r="K23" s="128"/>
      <c r="L23" s="129" t="str">
        <f t="shared" si="1"/>
        <v> </v>
      </c>
      <c r="M23" s="130">
        <f t="shared" si="2"/>
        <v>0</v>
      </c>
      <c r="N23" s="130">
        <f t="shared" si="3"/>
        <v>38623</v>
      </c>
      <c r="O23" s="130">
        <f t="shared" si="4"/>
        <v>0</v>
      </c>
      <c r="P23" s="131">
        <f t="shared" si="5"/>
        <v>38623</v>
      </c>
      <c r="Q23" s="132">
        <f t="shared" si="6"/>
        <v>0</v>
      </c>
      <c r="R23" s="130" t="e">
        <f t="shared" si="7"/>
        <v>#VALUE!</v>
      </c>
      <c r="S23" s="133">
        <f t="shared" si="8"/>
      </c>
      <c r="T23" s="134" t="str">
        <f t="shared" si="9"/>
        <v> </v>
      </c>
      <c r="U23" s="52"/>
    </row>
    <row r="24" spans="2:21" ht="11.25">
      <c r="B24" s="45"/>
      <c r="C24" s="122">
        <f>IF(D24="","","6")</f>
      </c>
      <c r="D24" s="123"/>
      <c r="E24" s="124"/>
      <c r="F24" s="125"/>
      <c r="G24" s="125"/>
      <c r="H24" s="126" t="str">
        <f t="shared" si="0"/>
        <v> </v>
      </c>
      <c r="I24" s="127"/>
      <c r="J24" s="128"/>
      <c r="K24" s="128"/>
      <c r="L24" s="129" t="str">
        <f t="shared" si="1"/>
        <v> </v>
      </c>
      <c r="M24" s="130">
        <f t="shared" si="2"/>
        <v>0</v>
      </c>
      <c r="N24" s="130">
        <f t="shared" si="3"/>
        <v>38623</v>
      </c>
      <c r="O24" s="130">
        <f t="shared" si="4"/>
        <v>0</v>
      </c>
      <c r="P24" s="131">
        <f t="shared" si="5"/>
        <v>38623</v>
      </c>
      <c r="Q24" s="132">
        <f t="shared" si="6"/>
        <v>0</v>
      </c>
      <c r="R24" s="130" t="e">
        <f t="shared" si="7"/>
        <v>#VALUE!</v>
      </c>
      <c r="S24" s="133">
        <f t="shared" si="8"/>
      </c>
      <c r="T24" s="134" t="str">
        <f t="shared" si="9"/>
        <v> 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38623</v>
      </c>
      <c r="O25" s="130">
        <f t="shared" si="4"/>
        <v>0</v>
      </c>
      <c r="P25" s="131">
        <f t="shared" si="5"/>
        <v>38623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38623</v>
      </c>
      <c r="O26" s="130">
        <f t="shared" si="4"/>
        <v>0</v>
      </c>
      <c r="P26" s="131">
        <f t="shared" si="5"/>
        <v>38623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35"/>
      <c r="G27" s="135"/>
      <c r="H27" s="126" t="str">
        <f t="shared" si="0"/>
        <v> </v>
      </c>
      <c r="I27" s="136"/>
      <c r="J27" s="137"/>
      <c r="K27" s="137"/>
      <c r="L27" s="129" t="str">
        <f t="shared" si="1"/>
        <v> </v>
      </c>
      <c r="M27" s="130">
        <f t="shared" si="2"/>
        <v>0</v>
      </c>
      <c r="N27" s="130">
        <f t="shared" si="3"/>
        <v>38623</v>
      </c>
      <c r="O27" s="130">
        <f t="shared" si="4"/>
        <v>0</v>
      </c>
      <c r="P27" s="131">
        <f t="shared" si="5"/>
        <v>38623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35"/>
      <c r="G28" s="135"/>
      <c r="H28" s="126" t="str">
        <f t="shared" si="0"/>
        <v> </v>
      </c>
      <c r="I28" s="136"/>
      <c r="J28" s="137"/>
      <c r="K28" s="137"/>
      <c r="L28" s="129" t="str">
        <f t="shared" si="1"/>
        <v> </v>
      </c>
      <c r="M28" s="130">
        <f t="shared" si="2"/>
        <v>0</v>
      </c>
      <c r="N28" s="130">
        <f t="shared" si="3"/>
        <v>38623</v>
      </c>
      <c r="O28" s="130">
        <f t="shared" si="4"/>
        <v>0</v>
      </c>
      <c r="P28" s="131">
        <f t="shared" si="5"/>
        <v>38623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35"/>
      <c r="G29" s="135"/>
      <c r="H29" s="126" t="str">
        <f t="shared" si="0"/>
        <v> </v>
      </c>
      <c r="I29" s="136"/>
      <c r="J29" s="137"/>
      <c r="K29" s="137"/>
      <c r="L29" s="129" t="str">
        <f t="shared" si="1"/>
        <v> </v>
      </c>
      <c r="M29" s="130">
        <f t="shared" si="2"/>
        <v>0</v>
      </c>
      <c r="N29" s="130">
        <f t="shared" si="3"/>
        <v>38623</v>
      </c>
      <c r="O29" s="130">
        <f t="shared" si="4"/>
        <v>0</v>
      </c>
      <c r="P29" s="131">
        <f t="shared" si="5"/>
        <v>38623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35"/>
      <c r="G30" s="135"/>
      <c r="H30" s="126" t="str">
        <f t="shared" si="0"/>
        <v> </v>
      </c>
      <c r="I30" s="136"/>
      <c r="J30" s="137"/>
      <c r="K30" s="137"/>
      <c r="L30" s="129" t="str">
        <f t="shared" si="1"/>
        <v> </v>
      </c>
      <c r="M30" s="130">
        <f t="shared" si="2"/>
        <v>0</v>
      </c>
      <c r="N30" s="130">
        <f t="shared" si="3"/>
        <v>38623</v>
      </c>
      <c r="O30" s="130">
        <f t="shared" si="4"/>
        <v>0</v>
      </c>
      <c r="P30" s="131">
        <f t="shared" si="5"/>
        <v>38623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35"/>
      <c r="G31" s="135"/>
      <c r="H31" s="126" t="str">
        <f t="shared" si="0"/>
        <v> </v>
      </c>
      <c r="I31" s="136"/>
      <c r="J31" s="137"/>
      <c r="K31" s="137"/>
      <c r="L31" s="129" t="str">
        <f t="shared" si="1"/>
        <v> </v>
      </c>
      <c r="M31" s="130">
        <f t="shared" si="2"/>
        <v>0</v>
      </c>
      <c r="N31" s="130">
        <f t="shared" si="3"/>
        <v>38623</v>
      </c>
      <c r="O31" s="130">
        <f t="shared" si="4"/>
        <v>0</v>
      </c>
      <c r="P31" s="131">
        <f t="shared" si="5"/>
        <v>38623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38"/>
      <c r="E32" s="139"/>
      <c r="F32" s="135"/>
      <c r="G32" s="135"/>
      <c r="H32" s="126" t="str">
        <f t="shared" si="0"/>
        <v> </v>
      </c>
      <c r="I32" s="136"/>
      <c r="J32" s="137"/>
      <c r="K32" s="137"/>
      <c r="L32" s="129" t="str">
        <f t="shared" si="1"/>
        <v> </v>
      </c>
      <c r="M32" s="130">
        <f t="shared" si="2"/>
        <v>0</v>
      </c>
      <c r="N32" s="130">
        <f t="shared" si="3"/>
        <v>38623</v>
      </c>
      <c r="O32" s="130">
        <f t="shared" si="4"/>
        <v>0</v>
      </c>
      <c r="P32" s="131">
        <f t="shared" si="5"/>
        <v>38623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38"/>
      <c r="E33" s="139"/>
      <c r="F33" s="135"/>
      <c r="G33" s="135"/>
      <c r="H33" s="126" t="str">
        <f t="shared" si="0"/>
        <v> </v>
      </c>
      <c r="I33" s="136"/>
      <c r="J33" s="137"/>
      <c r="K33" s="137"/>
      <c r="L33" s="129" t="str">
        <f t="shared" si="1"/>
        <v> </v>
      </c>
      <c r="M33" s="130">
        <f t="shared" si="2"/>
        <v>0</v>
      </c>
      <c r="N33" s="130">
        <f t="shared" si="3"/>
        <v>38623</v>
      </c>
      <c r="O33" s="130">
        <f t="shared" si="4"/>
        <v>0</v>
      </c>
      <c r="P33" s="131">
        <f t="shared" si="5"/>
        <v>38623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38"/>
      <c r="E34" s="139"/>
      <c r="F34" s="135"/>
      <c r="G34" s="135"/>
      <c r="H34" s="126" t="str">
        <f t="shared" si="0"/>
        <v> </v>
      </c>
      <c r="I34" s="136"/>
      <c r="J34" s="137"/>
      <c r="K34" s="137"/>
      <c r="L34" s="129" t="str">
        <f t="shared" si="1"/>
        <v> </v>
      </c>
      <c r="M34" s="130">
        <f t="shared" si="2"/>
        <v>0</v>
      </c>
      <c r="N34" s="130">
        <f t="shared" si="3"/>
        <v>38623</v>
      </c>
      <c r="O34" s="130">
        <f t="shared" si="4"/>
        <v>0</v>
      </c>
      <c r="P34" s="131">
        <f t="shared" si="5"/>
        <v>38623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38"/>
      <c r="E35" s="139"/>
      <c r="F35" s="135"/>
      <c r="G35" s="135"/>
      <c r="H35" s="126" t="str">
        <f t="shared" si="0"/>
        <v> </v>
      </c>
      <c r="I35" s="136"/>
      <c r="J35" s="137"/>
      <c r="K35" s="137"/>
      <c r="L35" s="129" t="str">
        <f t="shared" si="1"/>
        <v> </v>
      </c>
      <c r="M35" s="130">
        <f t="shared" si="2"/>
        <v>0</v>
      </c>
      <c r="N35" s="130">
        <f t="shared" si="3"/>
        <v>38623</v>
      </c>
      <c r="O35" s="130">
        <f t="shared" si="4"/>
        <v>0</v>
      </c>
      <c r="P35" s="131">
        <f t="shared" si="5"/>
        <v>38623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38"/>
      <c r="E36" s="139"/>
      <c r="F36" s="135"/>
      <c r="G36" s="135"/>
      <c r="H36" s="126" t="str">
        <f t="shared" si="0"/>
        <v> </v>
      </c>
      <c r="I36" s="136"/>
      <c r="J36" s="137"/>
      <c r="K36" s="137"/>
      <c r="L36" s="129" t="str">
        <f t="shared" si="1"/>
        <v> </v>
      </c>
      <c r="M36" s="130">
        <f t="shared" si="2"/>
        <v>0</v>
      </c>
      <c r="N36" s="130">
        <f t="shared" si="3"/>
        <v>38623</v>
      </c>
      <c r="O36" s="130">
        <f t="shared" si="4"/>
        <v>0</v>
      </c>
      <c r="P36" s="131">
        <f t="shared" si="5"/>
        <v>38623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38"/>
      <c r="E37" s="139"/>
      <c r="F37" s="135"/>
      <c r="G37" s="135"/>
      <c r="H37" s="126" t="str">
        <f t="shared" si="0"/>
        <v> </v>
      </c>
      <c r="I37" s="136"/>
      <c r="J37" s="137"/>
      <c r="K37" s="137"/>
      <c r="L37" s="129" t="str">
        <f t="shared" si="1"/>
        <v> </v>
      </c>
      <c r="M37" s="130">
        <f t="shared" si="2"/>
        <v>0</v>
      </c>
      <c r="N37" s="130">
        <f t="shared" si="3"/>
        <v>38623</v>
      </c>
      <c r="O37" s="130">
        <f t="shared" si="4"/>
        <v>0</v>
      </c>
      <c r="P37" s="131">
        <f t="shared" si="5"/>
        <v>38623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38"/>
      <c r="E38" s="139"/>
      <c r="F38" s="135"/>
      <c r="G38" s="135"/>
      <c r="H38" s="126" t="str">
        <f t="shared" si="0"/>
        <v> </v>
      </c>
      <c r="I38" s="136"/>
      <c r="J38" s="137"/>
      <c r="K38" s="137"/>
      <c r="L38" s="129" t="str">
        <f t="shared" si="1"/>
        <v> </v>
      </c>
      <c r="M38" s="130">
        <f t="shared" si="2"/>
        <v>0</v>
      </c>
      <c r="N38" s="130">
        <f t="shared" si="3"/>
        <v>38623</v>
      </c>
      <c r="O38" s="130">
        <f t="shared" si="4"/>
        <v>0</v>
      </c>
      <c r="P38" s="131">
        <f t="shared" si="5"/>
        <v>38623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3"/>
      <c r="O39" s="143"/>
      <c r="P39" s="144"/>
      <c r="Q39" s="145"/>
      <c r="R39" s="146"/>
      <c r="S39" s="141"/>
      <c r="T39" s="147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8" t="s">
        <v>32</v>
      </c>
      <c r="T40" s="149">
        <f>SUM(T18:T39)</f>
        <v>7000.8316666666915</v>
      </c>
      <c r="U40" s="52"/>
    </row>
    <row r="41" spans="2:21" ht="13.5" thickTop="1">
      <c r="B41" s="45"/>
      <c r="C41" s="160" t="s">
        <v>40</v>
      </c>
      <c r="D41" s="159" t="s">
        <v>39</v>
      </c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161"/>
      <c r="T41" s="162"/>
      <c r="U41" s="52"/>
    </row>
    <row r="42" spans="2:21" ht="11.25">
      <c r="B42" s="45"/>
      <c r="C42" s="160" t="s">
        <v>42</v>
      </c>
      <c r="D42" s="159" t="s">
        <v>44</v>
      </c>
      <c r="E42" s="62"/>
      <c r="F42" s="62"/>
      <c r="G42" s="62"/>
      <c r="H42" s="62"/>
      <c r="I42" s="62"/>
      <c r="J42" s="62"/>
      <c r="K42" s="62"/>
      <c r="L42" s="63"/>
      <c r="M42" s="64"/>
      <c r="N42" s="64"/>
      <c r="O42" s="64"/>
      <c r="P42" s="65"/>
      <c r="Q42" s="66"/>
      <c r="R42" s="67"/>
      <c r="S42" s="62"/>
      <c r="T42" s="62"/>
      <c r="U42" s="52"/>
    </row>
    <row r="43" spans="2:21" ht="12" thickBot="1"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2"/>
      <c r="M43" s="153"/>
      <c r="N43" s="153"/>
      <c r="O43" s="153"/>
      <c r="P43" s="154"/>
      <c r="Q43" s="155"/>
      <c r="R43" s="156"/>
      <c r="S43" s="151"/>
      <c r="T43" s="151"/>
      <c r="U43" s="157"/>
    </row>
    <row r="44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jescandar</dc:creator>
  <cp:keywords/>
  <dc:description/>
  <cp:lastModifiedBy>lfarinola</cp:lastModifiedBy>
  <cp:lastPrinted>2008-05-27T18:17:27Z</cp:lastPrinted>
  <dcterms:created xsi:type="dcterms:W3CDTF">2005-09-28T20:28:23Z</dcterms:created>
  <dcterms:modified xsi:type="dcterms:W3CDTF">2008-06-03T14:16:20Z</dcterms:modified>
  <cp:category/>
  <cp:version/>
  <cp:contentType/>
  <cp:contentStatus/>
</cp:coreProperties>
</file>