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4530" windowWidth="9660" windowHeight="4860" activeTab="0"/>
  </bookViews>
  <sheets>
    <sheet name="PT-11" sheetId="1" r:id="rId1"/>
  </sheets>
  <definedNames>
    <definedName name="_xlnm.Print_Area" localSheetId="0">'PT-11'!$A$1:$U$44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<sst xmlns="http://schemas.openxmlformats.org/spreadsheetml/2006/main" count="104" uniqueCount="42">
  <si>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</si>
  <si>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</si>
  <si>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</si>
  <si>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</si>
  <si>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</si>
  <si>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</si>
  <si>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</si>
  <si>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</si>
  <si>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</si>
  <si>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Febrero 2009 - Julio 2009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</si>
  <si>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</si>
  <si>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</si>
  <si>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</si>
  <si>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</si>
  <si>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</si>
  <si>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</si>
  <si>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</si>
  <si>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</si>
  <si>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</si>
  <si>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</si>
  <si>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</si>
  <si>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</si>
  <si>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</si>
  <si>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</si>
  <si>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</si>
  <si>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</si>
  <si>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</si>
  <si>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</si>
  <si>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</si>
  <si>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</si>
  <si>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</si>
  <si>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</si>
  <si>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</si>
  <si>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</si>
  <si>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Desenganche de TIMBTG 02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</si>
  <si>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</si>
  <si>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</si>
  <si>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Desenganche de TIMBTG 01                                                                                                                                                                                </t>
  </si>
  <si>
    <t xml:space="preserve">Desenganche de TIMBTG 02 (sucesiva 12:05)                                                                                                                                                               </t>
  </si>
  <si>
    <t>SI</t>
  </si>
  <si>
    <t>BANCO DE INVERSIÓN Y COMERCIO EXTERIOR (BICE),fiduciario del fideicomiso C. Termoeléctrica Timbúes</t>
  </si>
  <si>
    <t>ANEXO a la Resolución AAANR Nº  112/2013     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</si>
</sst>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2" fontId="1" fillId="2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1" fontId="1" fillId="3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" fontId="1" fillId="0" borderId="0" xfId="19" applyNumberFormat="1" applyFont="1" applyAlignment="1">
      <alignment horizontal="centerContinuous"/>
      <protection/>
    </xf>
    <xf numFmtId="2" fontId="1" fillId="2" borderId="0" xfId="19" applyNumberFormat="1" applyFont="1" applyFill="1" applyAlignment="1">
      <alignment horizontal="centerContinuous"/>
      <protection/>
    </xf>
    <xf numFmtId="0" fontId="1" fillId="3" borderId="0" xfId="19" applyFont="1" applyFill="1" applyAlignment="1">
      <alignment horizontal="centerContinuous"/>
      <protection/>
    </xf>
    <xf numFmtId="1" fontId="1" fillId="3" borderId="0" xfId="19" applyNumberFormat="1" applyFont="1" applyFill="1" applyAlignment="1">
      <alignment horizontal="centerContinuous"/>
      <protection/>
    </xf>
    <xf numFmtId="0" fontId="1" fillId="2" borderId="0" xfId="19" applyFont="1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1" fontId="1" fillId="0" borderId="2" xfId="19" applyNumberFormat="1" applyFont="1" applyBorder="1">
      <alignment/>
      <protection/>
    </xf>
    <xf numFmtId="2" fontId="1" fillId="2" borderId="2" xfId="19" applyNumberFormat="1" applyFont="1" applyFill="1" applyBorder="1">
      <alignment/>
      <protection/>
    </xf>
    <xf numFmtId="0" fontId="1" fillId="3" borderId="2" xfId="19" applyFont="1" applyFill="1" applyBorder="1">
      <alignment/>
      <protection/>
    </xf>
    <xf numFmtId="1" fontId="1" fillId="3" borderId="2" xfId="19" applyNumberFormat="1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" fontId="1" fillId="0" borderId="0" xfId="19" applyNumberFormat="1" applyFont="1" applyBorder="1">
      <alignment/>
      <protection/>
    </xf>
    <xf numFmtId="2" fontId="1" fillId="2" borderId="0" xfId="19" applyNumberFormat="1" applyFont="1" applyFill="1" applyBorder="1">
      <alignment/>
      <protection/>
    </xf>
    <xf numFmtId="0" fontId="1" fillId="3" borderId="0" xfId="19" applyFont="1" applyFill="1" applyBorder="1">
      <alignment/>
      <protection/>
    </xf>
    <xf numFmtId="1" fontId="1" fillId="3" borderId="0" xfId="19" applyNumberFormat="1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Font="1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Font="1" applyBorder="1">
      <alignment/>
      <protection/>
    </xf>
    <xf numFmtId="0" fontId="1" fillId="0" borderId="21" xfId="19" applyFont="1" applyBorder="1">
      <alignment/>
      <protection/>
    </xf>
    <xf numFmtId="1" fontId="1" fillId="0" borderId="21" xfId="19" applyNumberFormat="1" applyFont="1" applyBorder="1">
      <alignment/>
      <protection/>
    </xf>
    <xf numFmtId="2" fontId="1" fillId="2" borderId="21" xfId="19" applyNumberFormat="1" applyFont="1" applyFill="1" applyBorder="1">
      <alignment/>
      <protection/>
    </xf>
    <xf numFmtId="0" fontId="1" fillId="3" borderId="21" xfId="19" applyFont="1" applyFill="1" applyBorder="1">
      <alignment/>
      <protection/>
    </xf>
    <xf numFmtId="1" fontId="1" fillId="3" borderId="21" xfId="19" applyNumberFormat="1" applyFont="1" applyFill="1" applyBorder="1">
      <alignment/>
      <protection/>
    </xf>
    <xf numFmtId="0" fontId="1" fillId="2" borderId="21" xfId="19" applyFont="1" applyFill="1" applyBorder="1">
      <alignment/>
      <protection/>
    </xf>
    <xf numFmtId="0" fontId="1" fillId="0" borderId="14" xfId="19" applyFont="1" applyBorder="1">
      <alignment/>
      <protection/>
    </xf>
    <xf numFmtId="14" fontId="1" fillId="0" borderId="12" xfId="19" applyNumberFormat="1" applyFont="1" applyBorder="1">
      <alignment/>
      <protection/>
    </xf>
    <xf numFmtId="0" fontId="1" fillId="0" borderId="22" xfId="19" applyFont="1" applyBorder="1" applyAlignment="1">
      <alignment horizontal="center"/>
      <protection/>
    </xf>
    <xf numFmtId="14" fontId="1" fillId="5" borderId="23" xfId="20" applyNumberFormat="1" applyFont="1" applyFill="1" applyBorder="1" applyAlignment="1">
      <alignment horizontal="center"/>
      <protection/>
    </xf>
    <xf numFmtId="1" fontId="1" fillId="0" borderId="23" xfId="20" applyNumberFormat="1" applyFont="1" applyBorder="1" applyAlignment="1">
      <alignment horizontal="center"/>
      <protection/>
    </xf>
    <xf numFmtId="22" fontId="1" fillId="0" borderId="16" xfId="19" applyNumberFormat="1" applyFont="1" applyBorder="1">
      <alignment/>
      <protection/>
    </xf>
    <xf numFmtId="0" fontId="1" fillId="0" borderId="16" xfId="19" applyFont="1" applyBorder="1">
      <alignment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0" fontId="1" fillId="0" borderId="26" xfId="19" applyFont="1" applyBorder="1">
      <alignment/>
      <protection/>
    </xf>
    <xf numFmtId="0" fontId="1" fillId="0" borderId="27" xfId="19" applyFont="1" applyBorder="1">
      <alignment/>
      <protection/>
    </xf>
    <xf numFmtId="22" fontId="1" fillId="0" borderId="16" xfId="19" applyNumberFormat="1" applyFont="1" applyBorder="1" applyAlignment="1">
      <alignment horizontal="center"/>
      <protection/>
    </xf>
    <xf numFmtId="22" fontId="1" fillId="0" borderId="28" xfId="19" applyNumberFormat="1" applyFont="1" applyBorder="1" applyAlignment="1">
      <alignment horizontal="center"/>
      <protection/>
    </xf>
    <xf numFmtId="0" fontId="1" fillId="5" borderId="29" xfId="20" applyFont="1" applyFill="1" applyBorder="1" applyAlignment="1">
      <alignment horizontal="center"/>
      <protection/>
    </xf>
    <xf numFmtId="14" fontId="1" fillId="5" borderId="29" xfId="20" applyNumberFormat="1" applyFont="1" applyFill="1" applyBorder="1" applyAlignment="1">
      <alignment horizontal="center"/>
      <protection/>
    </xf>
    <xf numFmtId="14" fontId="1" fillId="0" borderId="16" xfId="19" applyNumberFormat="1" applyFont="1" applyBorder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30" xfId="20" applyNumberFormat="1" applyFont="1" applyFill="1" applyBorder="1" applyAlignment="1">
      <alignment horizontal="center" vertical="center"/>
      <protection/>
    </xf>
    <xf numFmtId="2" fontId="11" fillId="2" borderId="31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6" width="14.421875" style="1" customWidth="1"/>
    <col min="7" max="7" width="14.710937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41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69" t="s">
        <v>0</v>
      </c>
      <c r="B4" s="169"/>
      <c r="C4" s="169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69" t="s">
        <v>1</v>
      </c>
      <c r="B5" s="169"/>
      <c r="C5" s="169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40877</v>
      </c>
      <c r="U10" s="52"/>
    </row>
    <row r="11" spans="2:21" ht="15">
      <c r="B11" s="45"/>
      <c r="C11" s="55" t="s">
        <v>4</v>
      </c>
      <c r="D11" s="55"/>
      <c r="E11" s="168" t="s">
        <v>40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54.64</v>
      </c>
      <c r="U11" s="52"/>
    </row>
    <row r="12" spans="2:21" ht="15">
      <c r="B12" s="45"/>
      <c r="C12" s="55" t="s">
        <v>6</v>
      </c>
      <c r="D12" s="62"/>
      <c r="E12" s="55">
        <v>35369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273.2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70" t="s">
        <v>12</v>
      </c>
      <c r="N15" s="171"/>
      <c r="O15" s="172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39848.64375</v>
      </c>
      <c r="E19" s="124" t="s">
        <v>34</v>
      </c>
      <c r="F19" s="125">
        <v>39849.458333333336</v>
      </c>
      <c r="G19" s="125">
        <v>39849.57916666667</v>
      </c>
      <c r="H19" s="126">
        <f aca="true" t="shared" si="0" ref="H19:H40">IF(OR(G19=0,G19&lt;F19)," ",+G19-F19)</f>
        <v>0.12083333333430346</v>
      </c>
      <c r="I19" s="127" t="s">
        <v>35</v>
      </c>
      <c r="J19" s="128" t="s">
        <v>36</v>
      </c>
      <c r="K19" s="128"/>
      <c r="L19" s="129" t="str">
        <f aca="true" t="shared" si="1" ref="L19:L38">IF(OR(K19=0,K19&lt;J19)," ",+K19-J19)</f>
        <v> </v>
      </c>
      <c r="M19" s="130">
        <f aca="true" t="shared" si="2" ref="M19:M40">G19</f>
        <v>39849.57916666667</v>
      </c>
      <c r="N19" s="130">
        <f aca="true" t="shared" si="3" ref="N19:N40">IF(G19=0,$T$10,IF(G19&gt;F19,G19,F19))</f>
        <v>39849.57916666667</v>
      </c>
      <c r="O19" s="130">
        <f aca="true" t="shared" si="4" ref="O19:O40">IF(OR(F19=0,AND(G19&lt;F19,G19&gt;0)),0,+N19-F19)</f>
        <v>0.12083333333430346</v>
      </c>
      <c r="P19" s="131">
        <f aca="true" t="shared" si="5" ref="P19:P40">IF(K19=0,$T$10,IF(K19&gt;J19,K19,J19))</f>
        <v>40877</v>
      </c>
      <c r="Q19" s="132">
        <f aca="true" t="shared" si="6" ref="Q19:Q40">IF(AND(I19="si",OR(K19=0,P19&gt;J19)),P19-J19,0)</f>
        <v>0</v>
      </c>
      <c r="R19" s="130">
        <f aca="true" t="shared" si="7" ref="R19:R40">IF(S19&gt;0,+$T$12*(1+S19),0)</f>
        <v>306.2116666669317</v>
      </c>
      <c r="S19" s="133">
        <f aca="true" t="shared" si="8" ref="S19:S40">IF(E19="","",+Q19+O19)</f>
        <v>0.12083333333430346</v>
      </c>
      <c r="T19" s="134">
        <f aca="true" t="shared" si="9" ref="T19:T40">IF(AND(F19="",J19="")," ",IF(OR(AND(G19=0,F19&gt;0),AND(I19="SI",K19=0)),$T$13,IF(R19&gt;$T$13,$T$13,R19)))</f>
        <v>306.2116666669317</v>
      </c>
      <c r="U19" s="52"/>
    </row>
    <row r="20" spans="2:21" ht="11.25">
      <c r="B20" s="45"/>
      <c r="C20" s="122" t="str">
        <f>IF(D20="","","2")</f>
        <v>2</v>
      </c>
      <c r="D20" s="123">
        <v>39866.90694444445</v>
      </c>
      <c r="E20" s="124" t="s">
        <v>34</v>
      </c>
      <c r="F20" s="125">
        <v>39867.458333333336</v>
      </c>
      <c r="G20" s="125">
        <v>39868.333333333336</v>
      </c>
      <c r="H20" s="126">
        <f t="shared" si="0"/>
        <v>0.875</v>
      </c>
      <c r="I20" s="127" t="s">
        <v>35</v>
      </c>
      <c r="J20" s="128" t="s">
        <v>36</v>
      </c>
      <c r="K20" s="128"/>
      <c r="L20" s="129" t="str">
        <f t="shared" si="1"/>
        <v> </v>
      </c>
      <c r="M20" s="130">
        <f t="shared" si="2"/>
        <v>39868.333333333336</v>
      </c>
      <c r="N20" s="130">
        <f t="shared" si="3"/>
        <v>39868.333333333336</v>
      </c>
      <c r="O20" s="130">
        <f t="shared" si="4"/>
        <v>0.875</v>
      </c>
      <c r="P20" s="131">
        <f t="shared" si="5"/>
        <v>40877</v>
      </c>
      <c r="Q20" s="132">
        <f t="shared" si="6"/>
        <v>0</v>
      </c>
      <c r="R20" s="130">
        <f t="shared" si="7"/>
        <v>512.25</v>
      </c>
      <c r="S20" s="133">
        <f t="shared" si="8"/>
        <v>0.875</v>
      </c>
      <c r="T20" s="134">
        <f t="shared" si="9"/>
        <v>512.25</v>
      </c>
      <c r="U20" s="52"/>
    </row>
    <row r="21" spans="2:21" ht="11.25">
      <c r="B21" s="45"/>
      <c r="C21" s="122" t="str">
        <f>IF(D21="","","3")</f>
        <v>3</v>
      </c>
      <c r="D21" s="123">
        <v>39946.93958333333</v>
      </c>
      <c r="E21" s="124" t="s">
        <v>34</v>
      </c>
      <c r="F21" s="125">
        <v>39947.583333333336</v>
      </c>
      <c r="G21" s="125">
        <v>39947.71805555555</v>
      </c>
      <c r="H21" s="126">
        <f t="shared" si="0"/>
        <v>0.13472222221753327</v>
      </c>
      <c r="I21" s="127" t="s">
        <v>35</v>
      </c>
      <c r="J21" s="128" t="s">
        <v>36</v>
      </c>
      <c r="K21" s="128"/>
      <c r="L21" s="129" t="str">
        <f t="shared" si="1"/>
        <v> </v>
      </c>
      <c r="M21" s="130">
        <f t="shared" si="2"/>
        <v>39947.71805555555</v>
      </c>
      <c r="N21" s="130">
        <f t="shared" si="3"/>
        <v>39947.71805555555</v>
      </c>
      <c r="O21" s="130">
        <f t="shared" si="4"/>
        <v>0.13472222221753327</v>
      </c>
      <c r="P21" s="131">
        <f t="shared" si="5"/>
        <v>40877</v>
      </c>
      <c r="Q21" s="132">
        <f t="shared" si="6"/>
        <v>0</v>
      </c>
      <c r="R21" s="130">
        <f t="shared" si="7"/>
        <v>310.0061111098301</v>
      </c>
      <c r="S21" s="133">
        <f t="shared" si="8"/>
        <v>0.13472222221753327</v>
      </c>
      <c r="T21" s="134">
        <f t="shared" si="9"/>
        <v>310.0061111098301</v>
      </c>
      <c r="U21" s="52"/>
    </row>
    <row r="22" spans="2:21" ht="11.25">
      <c r="B22" s="45"/>
      <c r="C22" s="122" t="str">
        <f>IF(D22="","","4")</f>
        <v>4</v>
      </c>
      <c r="D22" s="123">
        <v>39951.299305555556</v>
      </c>
      <c r="E22" s="124" t="s">
        <v>37</v>
      </c>
      <c r="F22" s="125">
        <v>39952.333333333336</v>
      </c>
      <c r="G22" s="125">
        <v>39952.39513888889</v>
      </c>
      <c r="H22" s="126">
        <f t="shared" si="0"/>
        <v>0.061805555553291924</v>
      </c>
      <c r="I22" s="127" t="s">
        <v>35</v>
      </c>
      <c r="J22" s="128" t="s">
        <v>36</v>
      </c>
      <c r="K22" s="128"/>
      <c r="L22" s="129" t="str">
        <f t="shared" si="1"/>
        <v> </v>
      </c>
      <c r="M22" s="130">
        <f t="shared" si="2"/>
        <v>39952.39513888889</v>
      </c>
      <c r="N22" s="130">
        <f t="shared" si="3"/>
        <v>39952.39513888889</v>
      </c>
      <c r="O22" s="130">
        <f t="shared" si="4"/>
        <v>0.061805555553291924</v>
      </c>
      <c r="P22" s="131">
        <f t="shared" si="5"/>
        <v>40877</v>
      </c>
      <c r="Q22" s="132">
        <f t="shared" si="6"/>
        <v>0</v>
      </c>
      <c r="R22" s="130">
        <f t="shared" si="7"/>
        <v>290.0852777771593</v>
      </c>
      <c r="S22" s="133">
        <f t="shared" si="8"/>
        <v>0.061805555553291924</v>
      </c>
      <c r="T22" s="134">
        <f t="shared" si="9"/>
        <v>290.0852777771593</v>
      </c>
      <c r="U22" s="52"/>
    </row>
    <row r="23" spans="2:21" ht="11.25">
      <c r="B23" s="45"/>
      <c r="C23" s="122" t="str">
        <f>IF(D23="","","5")</f>
        <v>5</v>
      </c>
      <c r="D23" s="123">
        <v>39951.44305555556</v>
      </c>
      <c r="E23" s="124" t="s">
        <v>38</v>
      </c>
      <c r="F23" s="125">
        <v>39952.458333333336</v>
      </c>
      <c r="G23" s="125">
        <v>39952.66180555556</v>
      </c>
      <c r="H23" s="126">
        <f t="shared" si="0"/>
        <v>0.20347222222335404</v>
      </c>
      <c r="I23" s="127" t="s">
        <v>35</v>
      </c>
      <c r="J23" s="128" t="s">
        <v>36</v>
      </c>
      <c r="K23" s="128"/>
      <c r="L23" s="129" t="str">
        <f t="shared" si="1"/>
        <v> </v>
      </c>
      <c r="M23" s="130">
        <f t="shared" si="2"/>
        <v>39952.66180555556</v>
      </c>
      <c r="N23" s="130">
        <f t="shared" si="3"/>
        <v>39952.66180555556</v>
      </c>
      <c r="O23" s="130">
        <f t="shared" si="4"/>
        <v>0.20347222222335404</v>
      </c>
      <c r="P23" s="131">
        <f t="shared" si="5"/>
        <v>40877</v>
      </c>
      <c r="Q23" s="132">
        <f t="shared" si="6"/>
        <v>0</v>
      </c>
      <c r="R23" s="130">
        <f t="shared" si="7"/>
        <v>328.7886111114203</v>
      </c>
      <c r="S23" s="133">
        <f t="shared" si="8"/>
        <v>0.20347222222335404</v>
      </c>
      <c r="T23" s="134">
        <f t="shared" si="9"/>
        <v>328.7886111114203</v>
      </c>
      <c r="U23" s="52"/>
    </row>
    <row r="24" spans="2:21" ht="11.25">
      <c r="B24" s="45"/>
      <c r="C24" s="122" t="str">
        <f>IF(D24="","","6")</f>
        <v>6</v>
      </c>
      <c r="D24" s="123">
        <v>39965.79722222222</v>
      </c>
      <c r="E24" s="124" t="s">
        <v>37</v>
      </c>
      <c r="F24" s="125">
        <v>39966.583333333336</v>
      </c>
      <c r="G24" s="125">
        <v>39966.64236111111</v>
      </c>
      <c r="H24" s="126">
        <f t="shared" si="0"/>
        <v>0.05902777777373558</v>
      </c>
      <c r="I24" s="127" t="s">
        <v>35</v>
      </c>
      <c r="J24" s="128" t="s">
        <v>36</v>
      </c>
      <c r="K24" s="128"/>
      <c r="L24" s="129" t="str">
        <f t="shared" si="1"/>
        <v> </v>
      </c>
      <c r="M24" s="130">
        <f t="shared" si="2"/>
        <v>39966.64236111111</v>
      </c>
      <c r="N24" s="130">
        <f t="shared" si="3"/>
        <v>39966.64236111111</v>
      </c>
      <c r="O24" s="130">
        <f t="shared" si="4"/>
        <v>0.05902777777373558</v>
      </c>
      <c r="P24" s="131">
        <f t="shared" si="5"/>
        <v>40877</v>
      </c>
      <c r="Q24" s="132">
        <f t="shared" si="6"/>
        <v>0</v>
      </c>
      <c r="R24" s="130">
        <f t="shared" si="7"/>
        <v>289.32638888778456</v>
      </c>
      <c r="S24" s="133">
        <f t="shared" si="8"/>
        <v>0.05902777777373558</v>
      </c>
      <c r="T24" s="134">
        <f t="shared" si="9"/>
        <v>289.32638888778456</v>
      </c>
      <c r="U24" s="52"/>
    </row>
    <row r="25" spans="2:21" ht="11.25">
      <c r="B25" s="45"/>
      <c r="C25" s="122" t="str">
        <f>IF(D25="","","7")</f>
        <v>7</v>
      </c>
      <c r="D25" s="123">
        <v>39966.854166666664</v>
      </c>
      <c r="E25" s="124" t="s">
        <v>34</v>
      </c>
      <c r="F25" s="125">
        <v>39967.583333333336</v>
      </c>
      <c r="G25" s="125">
        <v>39969.46041666667</v>
      </c>
      <c r="H25" s="126">
        <f t="shared" si="0"/>
        <v>1.8770833333328483</v>
      </c>
      <c r="I25" s="127" t="s">
        <v>35</v>
      </c>
      <c r="J25" s="128" t="s">
        <v>36</v>
      </c>
      <c r="K25" s="128"/>
      <c r="L25" s="129" t="str">
        <f t="shared" si="1"/>
        <v> </v>
      </c>
      <c r="M25" s="130">
        <f t="shared" si="2"/>
        <v>39969.46041666667</v>
      </c>
      <c r="N25" s="130">
        <f t="shared" si="3"/>
        <v>39969.46041666667</v>
      </c>
      <c r="O25" s="130">
        <f t="shared" si="4"/>
        <v>1.8770833333328483</v>
      </c>
      <c r="P25" s="131">
        <f t="shared" si="5"/>
        <v>40877</v>
      </c>
      <c r="Q25" s="132">
        <f t="shared" si="6"/>
        <v>0</v>
      </c>
      <c r="R25" s="130">
        <f t="shared" si="7"/>
        <v>786.0191666665341</v>
      </c>
      <c r="S25" s="133">
        <f t="shared" si="8"/>
        <v>1.8770833333328483</v>
      </c>
      <c r="T25" s="134">
        <f t="shared" si="9"/>
        <v>786.0191666665341</v>
      </c>
      <c r="U25" s="52"/>
    </row>
    <row r="26" spans="2:21" ht="11.25">
      <c r="B26" s="45"/>
      <c r="C26" s="122" t="str">
        <f>IF(D26="","","8")</f>
        <v>8</v>
      </c>
      <c r="D26" s="123">
        <v>39984.336805555555</v>
      </c>
      <c r="E26" s="124" t="s">
        <v>37</v>
      </c>
      <c r="F26" s="125">
        <v>39986.458333333336</v>
      </c>
      <c r="G26" s="125">
        <v>39986.506944444445</v>
      </c>
      <c r="H26" s="126">
        <f t="shared" si="0"/>
        <v>0.04861111110949423</v>
      </c>
      <c r="I26" s="127" t="s">
        <v>35</v>
      </c>
      <c r="J26" s="128" t="s">
        <v>36</v>
      </c>
      <c r="K26" s="128"/>
      <c r="L26" s="129" t="str">
        <f t="shared" si="1"/>
        <v> </v>
      </c>
      <c r="M26" s="130">
        <f t="shared" si="2"/>
        <v>39986.506944444445</v>
      </c>
      <c r="N26" s="130">
        <f t="shared" si="3"/>
        <v>39986.506944444445</v>
      </c>
      <c r="O26" s="130">
        <f t="shared" si="4"/>
        <v>0.04861111110949423</v>
      </c>
      <c r="P26" s="131">
        <f t="shared" si="5"/>
        <v>40877</v>
      </c>
      <c r="Q26" s="132">
        <f t="shared" si="6"/>
        <v>0</v>
      </c>
      <c r="R26" s="130">
        <f t="shared" si="7"/>
        <v>286.4805555551138</v>
      </c>
      <c r="S26" s="133">
        <f t="shared" si="8"/>
        <v>0.04861111110949423</v>
      </c>
      <c r="T26" s="134">
        <f t="shared" si="9"/>
        <v>286.4805555551138</v>
      </c>
      <c r="U26" s="52"/>
    </row>
    <row r="27" spans="2:21" ht="11.25">
      <c r="B27" s="45"/>
      <c r="C27" s="122" t="str">
        <f>IF(D27="","","9")</f>
        <v>9</v>
      </c>
      <c r="D27" s="123">
        <v>39984.626388888886</v>
      </c>
      <c r="E27" s="124" t="s">
        <v>37</v>
      </c>
      <c r="F27" s="125">
        <v>39986.458333333336</v>
      </c>
      <c r="G27" s="125">
        <v>39986.506944444445</v>
      </c>
      <c r="H27" s="126">
        <f t="shared" si="0"/>
        <v>0.04861111110949423</v>
      </c>
      <c r="I27" s="127" t="s">
        <v>35</v>
      </c>
      <c r="J27" s="128" t="s">
        <v>36</v>
      </c>
      <c r="K27" s="128"/>
      <c r="L27" s="129" t="str">
        <f t="shared" si="1"/>
        <v> </v>
      </c>
      <c r="M27" s="130">
        <f t="shared" si="2"/>
        <v>39986.506944444445</v>
      </c>
      <c r="N27" s="130">
        <f t="shared" si="3"/>
        <v>39986.506944444445</v>
      </c>
      <c r="O27" s="130">
        <f t="shared" si="4"/>
        <v>0.04861111110949423</v>
      </c>
      <c r="P27" s="131">
        <f t="shared" si="5"/>
        <v>40877</v>
      </c>
      <c r="Q27" s="132">
        <f t="shared" si="6"/>
        <v>0</v>
      </c>
      <c r="R27" s="130">
        <f t="shared" si="7"/>
        <v>286.4805555551138</v>
      </c>
      <c r="S27" s="133">
        <f t="shared" si="8"/>
        <v>0.04861111110949423</v>
      </c>
      <c r="T27" s="134">
        <f t="shared" si="9"/>
        <v>286.4805555551138</v>
      </c>
      <c r="U27" s="52"/>
    </row>
    <row r="28" spans="2:21" ht="11.25">
      <c r="B28" s="45"/>
      <c r="C28" s="122" t="str">
        <f>IF(D28="","","10")</f>
        <v>10</v>
      </c>
      <c r="D28" s="123">
        <v>39984.76458333333</v>
      </c>
      <c r="E28" s="124" t="s">
        <v>37</v>
      </c>
      <c r="F28" s="125">
        <v>39986.458333333336</v>
      </c>
      <c r="G28" s="125">
        <v>39986.506944444445</v>
      </c>
      <c r="H28" s="126">
        <f t="shared" si="0"/>
        <v>0.04861111110949423</v>
      </c>
      <c r="I28" s="127" t="s">
        <v>35</v>
      </c>
      <c r="J28" s="128" t="s">
        <v>36</v>
      </c>
      <c r="K28" s="128"/>
      <c r="L28" s="129" t="str">
        <f t="shared" si="1"/>
        <v> </v>
      </c>
      <c r="M28" s="130">
        <f t="shared" si="2"/>
        <v>39986.506944444445</v>
      </c>
      <c r="N28" s="130">
        <f t="shared" si="3"/>
        <v>39986.506944444445</v>
      </c>
      <c r="O28" s="130">
        <f t="shared" si="4"/>
        <v>0.04861111110949423</v>
      </c>
      <c r="P28" s="131">
        <f t="shared" si="5"/>
        <v>40877</v>
      </c>
      <c r="Q28" s="132">
        <f t="shared" si="6"/>
        <v>0</v>
      </c>
      <c r="R28" s="130">
        <f t="shared" si="7"/>
        <v>286.4805555551138</v>
      </c>
      <c r="S28" s="133">
        <f t="shared" si="8"/>
        <v>0.04861111110949423</v>
      </c>
      <c r="T28" s="134">
        <f t="shared" si="9"/>
        <v>286.4805555551138</v>
      </c>
      <c r="U28" s="52"/>
    </row>
    <row r="29" spans="2:21" ht="11.25">
      <c r="B29" s="45"/>
      <c r="C29" s="122" t="str">
        <f>IF(D29="","","11")</f>
        <v>11</v>
      </c>
      <c r="D29" s="123">
        <v>39985.41805555556</v>
      </c>
      <c r="E29" s="124" t="s">
        <v>34</v>
      </c>
      <c r="F29" s="125">
        <v>39986.458333333336</v>
      </c>
      <c r="G29" s="125">
        <v>39986.611805555556</v>
      </c>
      <c r="H29" s="126">
        <f t="shared" si="0"/>
        <v>0.15347222222044365</v>
      </c>
      <c r="I29" s="127" t="s">
        <v>35</v>
      </c>
      <c r="J29" s="128" t="s">
        <v>36</v>
      </c>
      <c r="K29" s="128"/>
      <c r="L29" s="129" t="str">
        <f t="shared" si="1"/>
        <v> </v>
      </c>
      <c r="M29" s="130">
        <f t="shared" si="2"/>
        <v>39986.611805555556</v>
      </c>
      <c r="N29" s="130">
        <f t="shared" si="3"/>
        <v>39986.611805555556</v>
      </c>
      <c r="O29" s="130">
        <f t="shared" si="4"/>
        <v>0.15347222222044365</v>
      </c>
      <c r="P29" s="131">
        <f t="shared" si="5"/>
        <v>40877</v>
      </c>
      <c r="Q29" s="132">
        <f t="shared" si="6"/>
        <v>0</v>
      </c>
      <c r="R29" s="130">
        <f t="shared" si="7"/>
        <v>315.1286111106252</v>
      </c>
      <c r="S29" s="133">
        <f t="shared" si="8"/>
        <v>0.15347222222044365</v>
      </c>
      <c r="T29" s="134">
        <f t="shared" si="9"/>
        <v>315.1286111106252</v>
      </c>
      <c r="U29" s="52"/>
    </row>
    <row r="30" spans="2:21" ht="11.25">
      <c r="B30" s="45"/>
      <c r="C30" s="122" t="str">
        <f>IF(D30="","","12")</f>
        <v>12</v>
      </c>
      <c r="D30" s="123">
        <v>39985.74791666667</v>
      </c>
      <c r="E30" s="124" t="s">
        <v>34</v>
      </c>
      <c r="F30" s="125">
        <v>39986.458333333336</v>
      </c>
      <c r="G30" s="125">
        <v>39986.611805555556</v>
      </c>
      <c r="H30" s="126">
        <f t="shared" si="0"/>
        <v>0.15347222222044365</v>
      </c>
      <c r="I30" s="127" t="s">
        <v>35</v>
      </c>
      <c r="J30" s="128" t="s">
        <v>36</v>
      </c>
      <c r="K30" s="128"/>
      <c r="L30" s="129" t="str">
        <f t="shared" si="1"/>
        <v> </v>
      </c>
      <c r="M30" s="130">
        <f t="shared" si="2"/>
        <v>39986.611805555556</v>
      </c>
      <c r="N30" s="130">
        <f t="shared" si="3"/>
        <v>39986.611805555556</v>
      </c>
      <c r="O30" s="130">
        <f t="shared" si="4"/>
        <v>0.15347222222044365</v>
      </c>
      <c r="P30" s="131">
        <f t="shared" si="5"/>
        <v>40877</v>
      </c>
      <c r="Q30" s="132">
        <f t="shared" si="6"/>
        <v>0</v>
      </c>
      <c r="R30" s="130">
        <f t="shared" si="7"/>
        <v>315.1286111106252</v>
      </c>
      <c r="S30" s="133">
        <f t="shared" si="8"/>
        <v>0.15347222222044365</v>
      </c>
      <c r="T30" s="134">
        <f t="shared" si="9"/>
        <v>315.1286111106252</v>
      </c>
      <c r="U30" s="52"/>
    </row>
    <row r="31" spans="2:21" ht="11.25">
      <c r="B31" s="45"/>
      <c r="C31" s="122" t="str">
        <f>IF(D31="","","13")</f>
        <v>13</v>
      </c>
      <c r="D31" s="123">
        <v>39996.10833333333</v>
      </c>
      <c r="E31" s="124" t="s">
        <v>34</v>
      </c>
      <c r="F31" s="125">
        <v>39997.333333333336</v>
      </c>
      <c r="G31" s="125">
        <v>39997.41388888889</v>
      </c>
      <c r="H31" s="126">
        <f t="shared" si="0"/>
        <v>0.08055555555620231</v>
      </c>
      <c r="I31" s="127" t="s">
        <v>35</v>
      </c>
      <c r="J31" s="128" t="s">
        <v>36</v>
      </c>
      <c r="K31" s="128"/>
      <c r="L31" s="129" t="str">
        <f t="shared" si="1"/>
        <v> </v>
      </c>
      <c r="M31" s="130">
        <f t="shared" si="2"/>
        <v>39997.41388888889</v>
      </c>
      <c r="N31" s="130">
        <f t="shared" si="3"/>
        <v>39997.41388888889</v>
      </c>
      <c r="O31" s="130">
        <f t="shared" si="4"/>
        <v>0.08055555555620231</v>
      </c>
      <c r="P31" s="131">
        <f t="shared" si="5"/>
        <v>40877</v>
      </c>
      <c r="Q31" s="132">
        <f t="shared" si="6"/>
        <v>0</v>
      </c>
      <c r="R31" s="130">
        <f t="shared" si="7"/>
        <v>295.20777777795445</v>
      </c>
      <c r="S31" s="133">
        <f t="shared" si="8"/>
        <v>0.08055555555620231</v>
      </c>
      <c r="T31" s="134">
        <f t="shared" si="9"/>
        <v>295.20777777795445</v>
      </c>
      <c r="U31" s="52"/>
    </row>
    <row r="32" spans="2:21" ht="11.25">
      <c r="B32" s="45"/>
      <c r="C32" s="122" t="str">
        <f>IF(D32="","","14")</f>
        <v>14</v>
      </c>
      <c r="D32" s="123">
        <v>40002.652083333334</v>
      </c>
      <c r="E32" s="124" t="s">
        <v>34</v>
      </c>
      <c r="F32" s="125">
        <v>40004.458333333336</v>
      </c>
      <c r="G32" s="125">
        <v>40008.510416666664</v>
      </c>
      <c r="H32" s="126">
        <f t="shared" si="0"/>
        <v>4.052083333328483</v>
      </c>
      <c r="I32" s="127" t="s">
        <v>35</v>
      </c>
      <c r="J32" s="128" t="s">
        <v>36</v>
      </c>
      <c r="K32" s="128"/>
      <c r="L32" s="129" t="str">
        <f t="shared" si="1"/>
        <v> </v>
      </c>
      <c r="M32" s="130">
        <f t="shared" si="2"/>
        <v>40008.510416666664</v>
      </c>
      <c r="N32" s="130">
        <f t="shared" si="3"/>
        <v>40008.510416666664</v>
      </c>
      <c r="O32" s="130">
        <f t="shared" si="4"/>
        <v>4.052083333328483</v>
      </c>
      <c r="P32" s="131">
        <f t="shared" si="5"/>
        <v>40877</v>
      </c>
      <c r="Q32" s="132">
        <f t="shared" si="6"/>
        <v>0</v>
      </c>
      <c r="R32" s="130">
        <f t="shared" si="7"/>
        <v>1380.2291666653414</v>
      </c>
      <c r="S32" s="133">
        <f t="shared" si="8"/>
        <v>4.052083333328483</v>
      </c>
      <c r="T32" s="134">
        <f t="shared" si="9"/>
        <v>1380.2291666653414</v>
      </c>
      <c r="U32" s="52"/>
    </row>
    <row r="33" spans="2:21" ht="11.25">
      <c r="B33" s="45"/>
      <c r="C33" s="122" t="str">
        <f>IF(D33="","","15")</f>
        <v>15</v>
      </c>
      <c r="D33" s="123">
        <v>40004.6625</v>
      </c>
      <c r="E33" s="124" t="s">
        <v>34</v>
      </c>
      <c r="F33" s="125">
        <v>40008.458333333336</v>
      </c>
      <c r="G33" s="125">
        <v>40008.666666666664</v>
      </c>
      <c r="H33" s="126">
        <f t="shared" si="0"/>
        <v>0.2083333333284827</v>
      </c>
      <c r="I33" s="127" t="s">
        <v>35</v>
      </c>
      <c r="J33" s="128" t="s">
        <v>36</v>
      </c>
      <c r="K33" s="128"/>
      <c r="L33" s="129" t="str">
        <f t="shared" si="1"/>
        <v> </v>
      </c>
      <c r="M33" s="130">
        <f t="shared" si="2"/>
        <v>40008.666666666664</v>
      </c>
      <c r="N33" s="130">
        <f t="shared" si="3"/>
        <v>40008.666666666664</v>
      </c>
      <c r="O33" s="130">
        <f t="shared" si="4"/>
        <v>0.2083333333284827</v>
      </c>
      <c r="P33" s="131">
        <f t="shared" si="5"/>
        <v>40877</v>
      </c>
      <c r="Q33" s="132">
        <f t="shared" si="6"/>
        <v>0</v>
      </c>
      <c r="R33" s="130">
        <f t="shared" si="7"/>
        <v>330.1166666653415</v>
      </c>
      <c r="S33" s="133">
        <f t="shared" si="8"/>
        <v>0.2083333333284827</v>
      </c>
      <c r="T33" s="134">
        <f t="shared" si="9"/>
        <v>330.1166666653415</v>
      </c>
      <c r="U33" s="52"/>
    </row>
    <row r="34" spans="2:21" ht="11.25">
      <c r="B34" s="45"/>
      <c r="C34" s="122" t="str">
        <f>IF(D34="","","16")</f>
        <v>16</v>
      </c>
      <c r="D34" s="123">
        <v>40007.40833333333</v>
      </c>
      <c r="E34" s="124" t="s">
        <v>34</v>
      </c>
      <c r="F34" s="125">
        <v>40008.458333333336</v>
      </c>
      <c r="G34" s="125">
        <v>40008.66875</v>
      </c>
      <c r="H34" s="126">
        <f t="shared" si="0"/>
        <v>0.21041666666133096</v>
      </c>
      <c r="I34" s="127" t="s">
        <v>35</v>
      </c>
      <c r="J34" s="128" t="s">
        <v>36</v>
      </c>
      <c r="K34" s="128"/>
      <c r="L34" s="129" t="str">
        <f t="shared" si="1"/>
        <v> </v>
      </c>
      <c r="M34" s="130">
        <f t="shared" si="2"/>
        <v>40008.66875</v>
      </c>
      <c r="N34" s="130">
        <f t="shared" si="3"/>
        <v>40008.66875</v>
      </c>
      <c r="O34" s="130">
        <f t="shared" si="4"/>
        <v>0.21041666666133096</v>
      </c>
      <c r="P34" s="131">
        <f t="shared" si="5"/>
        <v>40877</v>
      </c>
      <c r="Q34" s="132">
        <f t="shared" si="6"/>
        <v>0</v>
      </c>
      <c r="R34" s="130">
        <f t="shared" si="7"/>
        <v>330.6858333318756</v>
      </c>
      <c r="S34" s="133">
        <f t="shared" si="8"/>
        <v>0.21041666666133096</v>
      </c>
      <c r="T34" s="134">
        <f t="shared" si="9"/>
        <v>330.6858333318756</v>
      </c>
      <c r="U34" s="52"/>
    </row>
    <row r="35" spans="2:21" ht="11.25">
      <c r="B35" s="45"/>
      <c r="C35" s="122" t="str">
        <f>IF(D35="","","17")</f>
        <v>17</v>
      </c>
      <c r="D35" s="123">
        <v>40007.47638888889</v>
      </c>
      <c r="E35" s="124" t="s">
        <v>34</v>
      </c>
      <c r="F35" s="125">
        <v>40008.458333333336</v>
      </c>
      <c r="G35" s="125">
        <v>40008.66875</v>
      </c>
      <c r="H35" s="126">
        <f t="shared" si="0"/>
        <v>0.21041666666133096</v>
      </c>
      <c r="I35" s="127" t="s">
        <v>35</v>
      </c>
      <c r="J35" s="128" t="s">
        <v>36</v>
      </c>
      <c r="K35" s="128"/>
      <c r="L35" s="129" t="str">
        <f t="shared" si="1"/>
        <v> </v>
      </c>
      <c r="M35" s="130">
        <f t="shared" si="2"/>
        <v>40008.66875</v>
      </c>
      <c r="N35" s="130">
        <f t="shared" si="3"/>
        <v>40008.66875</v>
      </c>
      <c r="O35" s="130">
        <f t="shared" si="4"/>
        <v>0.21041666666133096</v>
      </c>
      <c r="P35" s="131">
        <f t="shared" si="5"/>
        <v>40877</v>
      </c>
      <c r="Q35" s="132">
        <f t="shared" si="6"/>
        <v>0</v>
      </c>
      <c r="R35" s="130">
        <f t="shared" si="7"/>
        <v>330.6858333318756</v>
      </c>
      <c r="S35" s="133">
        <f t="shared" si="8"/>
        <v>0.21041666666133096</v>
      </c>
      <c r="T35" s="134">
        <f t="shared" si="9"/>
        <v>330.6858333318756</v>
      </c>
      <c r="U35" s="52"/>
    </row>
    <row r="36" spans="2:21" ht="11.25">
      <c r="B36" s="45"/>
      <c r="C36" s="122" t="str">
        <f>IF(D36="","","18")</f>
        <v>18</v>
      </c>
      <c r="D36" s="123">
        <v>40004.751388888886</v>
      </c>
      <c r="E36" s="124" t="s">
        <v>37</v>
      </c>
      <c r="F36" s="125">
        <v>40008.583333333336</v>
      </c>
      <c r="G36" s="125">
        <v>40008.666666666664</v>
      </c>
      <c r="H36" s="126">
        <f t="shared" si="0"/>
        <v>0.0833333333284827</v>
      </c>
      <c r="I36" s="127" t="s">
        <v>35</v>
      </c>
      <c r="J36" s="128" t="s">
        <v>36</v>
      </c>
      <c r="K36" s="128"/>
      <c r="L36" s="129" t="str">
        <f t="shared" si="1"/>
        <v> </v>
      </c>
      <c r="M36" s="130">
        <f t="shared" si="2"/>
        <v>40008.666666666664</v>
      </c>
      <c r="N36" s="130">
        <f t="shared" si="3"/>
        <v>40008.666666666664</v>
      </c>
      <c r="O36" s="130">
        <f t="shared" si="4"/>
        <v>0.0833333333284827</v>
      </c>
      <c r="P36" s="131">
        <f t="shared" si="5"/>
        <v>40877</v>
      </c>
      <c r="Q36" s="132">
        <f t="shared" si="6"/>
        <v>0</v>
      </c>
      <c r="R36" s="130">
        <f t="shared" si="7"/>
        <v>295.96666666534145</v>
      </c>
      <c r="S36" s="133">
        <f t="shared" si="8"/>
        <v>0.0833333333284827</v>
      </c>
      <c r="T36" s="134">
        <f t="shared" si="9"/>
        <v>295.96666666534145</v>
      </c>
      <c r="U36" s="52"/>
    </row>
    <row r="37" spans="2:21" ht="11.25">
      <c r="B37" s="45"/>
      <c r="C37" s="122" t="str">
        <f>IF(D37="","","19")</f>
        <v>19</v>
      </c>
      <c r="D37" s="123">
        <v>40004.808333333334</v>
      </c>
      <c r="E37" s="124" t="s">
        <v>34</v>
      </c>
      <c r="F37" s="125">
        <v>40008.583333333336</v>
      </c>
      <c r="G37" s="125">
        <v>40008.666666666664</v>
      </c>
      <c r="H37" s="126">
        <f t="shared" si="0"/>
        <v>0.0833333333284827</v>
      </c>
      <c r="I37" s="127" t="s">
        <v>35</v>
      </c>
      <c r="J37" s="128" t="s">
        <v>36</v>
      </c>
      <c r="K37" s="128"/>
      <c r="L37" s="129" t="str">
        <f t="shared" si="1"/>
        <v> </v>
      </c>
      <c r="M37" s="130">
        <f t="shared" si="2"/>
        <v>40008.666666666664</v>
      </c>
      <c r="N37" s="130">
        <f t="shared" si="3"/>
        <v>40008.666666666664</v>
      </c>
      <c r="O37" s="130">
        <f t="shared" si="4"/>
        <v>0.0833333333284827</v>
      </c>
      <c r="P37" s="131">
        <f t="shared" si="5"/>
        <v>40877</v>
      </c>
      <c r="Q37" s="132">
        <f t="shared" si="6"/>
        <v>0</v>
      </c>
      <c r="R37" s="130">
        <f t="shared" si="7"/>
        <v>295.96666666534145</v>
      </c>
      <c r="S37" s="133">
        <f t="shared" si="8"/>
        <v>0.0833333333284827</v>
      </c>
      <c r="T37" s="134">
        <f t="shared" si="9"/>
        <v>295.96666666534145</v>
      </c>
      <c r="U37" s="52"/>
    </row>
    <row r="38" spans="2:21" ht="11.25">
      <c r="B38" s="45"/>
      <c r="C38" s="122" t="str">
        <f>IF(D38="","","20")</f>
        <v>20</v>
      </c>
      <c r="D38" s="123">
        <v>40004.86111111111</v>
      </c>
      <c r="E38" s="124" t="s">
        <v>37</v>
      </c>
      <c r="F38" s="125">
        <v>40008.583333333336</v>
      </c>
      <c r="G38" s="125">
        <v>40008.666666666664</v>
      </c>
      <c r="H38" s="126">
        <f t="shared" si="0"/>
        <v>0.0833333333284827</v>
      </c>
      <c r="I38" s="127" t="s">
        <v>35</v>
      </c>
      <c r="J38" s="128" t="s">
        <v>36</v>
      </c>
      <c r="K38" s="128"/>
      <c r="L38" s="129" t="str">
        <f t="shared" si="1"/>
        <v> </v>
      </c>
      <c r="M38" s="130">
        <f t="shared" si="2"/>
        <v>40008.666666666664</v>
      </c>
      <c r="N38" s="130">
        <f t="shared" si="3"/>
        <v>40008.666666666664</v>
      </c>
      <c r="O38" s="130">
        <f t="shared" si="4"/>
        <v>0.0833333333284827</v>
      </c>
      <c r="P38" s="131">
        <f t="shared" si="5"/>
        <v>40877</v>
      </c>
      <c r="Q38" s="132">
        <f t="shared" si="6"/>
        <v>0</v>
      </c>
      <c r="R38" s="130">
        <f t="shared" si="7"/>
        <v>295.96666666534145</v>
      </c>
      <c r="S38" s="133">
        <f t="shared" si="8"/>
        <v>0.0833333333284827</v>
      </c>
      <c r="T38" s="134">
        <f t="shared" si="9"/>
        <v>295.96666666534145</v>
      </c>
      <c r="U38" s="52"/>
    </row>
    <row r="39" spans="2:21" ht="11.25">
      <c r="B39" s="45"/>
      <c r="C39" s="154">
        <v>21</v>
      </c>
      <c r="D39" s="163">
        <v>40019.438888888886</v>
      </c>
      <c r="E39" s="158" t="s">
        <v>37</v>
      </c>
      <c r="F39" s="157">
        <v>40021.458333333336</v>
      </c>
      <c r="G39" s="157">
        <v>40021.61666666667</v>
      </c>
      <c r="H39" s="126">
        <f t="shared" si="0"/>
        <v>0.15833333333284827</v>
      </c>
      <c r="I39" s="158" t="s">
        <v>39</v>
      </c>
      <c r="J39" s="167">
        <v>40038</v>
      </c>
      <c r="K39" s="155">
        <v>40036</v>
      </c>
      <c r="L39" s="156"/>
      <c r="M39" s="130">
        <f t="shared" si="2"/>
        <v>40021.61666666667</v>
      </c>
      <c r="N39" s="130">
        <f t="shared" si="3"/>
        <v>40021.61666666667</v>
      </c>
      <c r="O39" s="130">
        <f t="shared" si="4"/>
        <v>0.15833333333284827</v>
      </c>
      <c r="P39" s="131">
        <f t="shared" si="5"/>
        <v>40038</v>
      </c>
      <c r="Q39" s="132">
        <f t="shared" si="6"/>
        <v>0</v>
      </c>
      <c r="R39" s="130">
        <f t="shared" si="7"/>
        <v>316.45666666653415</v>
      </c>
      <c r="S39" s="133">
        <f t="shared" si="8"/>
        <v>0.15833333333284827</v>
      </c>
      <c r="T39" s="134">
        <f t="shared" si="9"/>
        <v>316.45666666653415</v>
      </c>
      <c r="U39" s="52"/>
    </row>
    <row r="40" spans="2:21" ht="11.25">
      <c r="B40" s="45"/>
      <c r="C40" s="154">
        <v>22</v>
      </c>
      <c r="D40" s="164">
        <v>40019.438888888886</v>
      </c>
      <c r="E40" s="159" t="s">
        <v>34</v>
      </c>
      <c r="F40" s="157">
        <v>40021.458333333336</v>
      </c>
      <c r="G40" s="157">
        <v>40021.61666666667</v>
      </c>
      <c r="H40" s="126">
        <f t="shared" si="0"/>
        <v>0.15833333333284827</v>
      </c>
      <c r="I40" s="165"/>
      <c r="J40" s="166"/>
      <c r="K40" s="155"/>
      <c r="L40" s="156"/>
      <c r="M40" s="130">
        <f t="shared" si="2"/>
        <v>40021.61666666667</v>
      </c>
      <c r="N40" s="130">
        <f t="shared" si="3"/>
        <v>40021.61666666667</v>
      </c>
      <c r="O40" s="130">
        <f t="shared" si="4"/>
        <v>0.15833333333284827</v>
      </c>
      <c r="P40" s="131">
        <f t="shared" si="5"/>
        <v>40877</v>
      </c>
      <c r="Q40" s="132">
        <f t="shared" si="6"/>
        <v>0</v>
      </c>
      <c r="R40" s="130">
        <f t="shared" si="7"/>
        <v>316.45666666653415</v>
      </c>
      <c r="S40" s="133">
        <f t="shared" si="8"/>
        <v>0.15833333333284827</v>
      </c>
      <c r="T40" s="134">
        <f t="shared" si="9"/>
        <v>316.45666666653415</v>
      </c>
      <c r="U40" s="52"/>
    </row>
    <row r="41" spans="2:21" ht="12" thickBot="1">
      <c r="B41" s="45"/>
      <c r="C41" s="135"/>
      <c r="D41" s="160"/>
      <c r="E41" s="161"/>
      <c r="F41" s="161"/>
      <c r="G41" s="162"/>
      <c r="H41" s="136"/>
      <c r="I41" s="136"/>
      <c r="J41" s="153"/>
      <c r="K41" s="136"/>
      <c r="L41" s="137"/>
      <c r="M41" s="138"/>
      <c r="N41" s="138"/>
      <c r="O41" s="138"/>
      <c r="P41" s="139"/>
      <c r="Q41" s="140"/>
      <c r="R41" s="141"/>
      <c r="S41" s="136"/>
      <c r="T41" s="142"/>
      <c r="U41" s="52"/>
    </row>
    <row r="42" spans="2:21" ht="14.25" thickBot="1" thickTop="1">
      <c r="B42" s="45"/>
      <c r="C42" s="62"/>
      <c r="H42" s="62"/>
      <c r="I42" s="62" t="s">
        <v>35</v>
      </c>
      <c r="J42" s="62" t="s">
        <v>36</v>
      </c>
      <c r="K42" s="62"/>
      <c r="L42" s="63"/>
      <c r="M42" s="64"/>
      <c r="N42" s="64"/>
      <c r="O42" s="64"/>
      <c r="P42" s="65"/>
      <c r="Q42" s="66"/>
      <c r="R42" s="67"/>
      <c r="S42" s="143" t="s">
        <v>33</v>
      </c>
      <c r="T42" s="144">
        <f>SUM(T18:T41)</f>
        <v>8500.124722207733</v>
      </c>
      <c r="U42" s="52"/>
    </row>
    <row r="43" spans="2:21" ht="12" thickTop="1">
      <c r="B43" s="45"/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64"/>
      <c r="N43" s="64"/>
      <c r="O43" s="64"/>
      <c r="P43" s="65"/>
      <c r="Q43" s="66"/>
      <c r="R43" s="67"/>
      <c r="S43" s="62"/>
      <c r="T43" s="62"/>
      <c r="U43" s="52"/>
    </row>
    <row r="44" spans="2:21" ht="12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7"/>
      <c r="M44" s="148"/>
      <c r="N44" s="148"/>
      <c r="O44" s="148"/>
      <c r="P44" s="149"/>
      <c r="Q44" s="150"/>
      <c r="R44" s="151"/>
      <c r="S44" s="146"/>
      <c r="T44" s="146"/>
      <c r="U44" s="152"/>
    </row>
    <row r="45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2" r:id="rId4"/>
  <headerFooter alignWithMargins="0">
    <oddFooter>&amp;L&amp;"Times New Roman,Normal"&amp;7&amp;Z&amp;F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hantunez</cp:lastModifiedBy>
  <cp:lastPrinted>2012-06-25T18:28:03Z</cp:lastPrinted>
  <dcterms:created xsi:type="dcterms:W3CDTF">2011-10-31T13:07:03Z</dcterms:created>
  <dcterms:modified xsi:type="dcterms:W3CDTF">2013-05-09T18:56:37Z</dcterms:modified>
  <cp:category/>
  <cp:version/>
  <cp:contentType/>
  <cp:contentStatus/>
</cp:coreProperties>
</file>