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111" sheetId="1" r:id="rId1"/>
    <sheet name="LI-01 (1)" sheetId="2" r:id="rId2"/>
    <sheet name="LI-01 (2)" sheetId="3" r:id="rId3"/>
  </sheets>
  <definedNames>
    <definedName name="aa">[0]!aa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QITBA">#REF!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<sst xmlns="http://schemas.openxmlformats.org/spreadsheetml/2006/main" count="264" uniqueCount="78">
  <si>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</si>
  <si>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</si>
  <si>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</si>
  <si>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</si>
  <si>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</si>
  <si>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</si>
  <si>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</si>
  <si>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</si>
  <si>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</si>
  <si>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</si>
  <si>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</si>
  <si>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</si>
  <si>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</si>
  <si>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</si>
  <si>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</si>
  <si>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</si>
  <si>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</si>
  <si>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</si>
  <si>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</si>
  <si>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</si>
  <si>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</si>
  <si>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</si>
  <si>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</si>
  <si>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</si>
  <si>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</si>
  <si>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</si>
  <si>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</si>
  <si>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</si>
  <si>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</si>
  <si>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</si>
  <si>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</si>
  <si>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</si>
  <si>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</si>
  <si>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</si>
  <si>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</si>
  <si>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</si>
  <si>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</si>
  <si>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</si>
  <si>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</si>
  <si>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</si>
  <si>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</si>
  <si>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</si>
  <si>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</t>
  </si>
  <si>
    <t>Equipamiento propio Res. 01_03</t>
  </si>
  <si>
    <t>INDISP</t>
  </si>
  <si>
    <t>ID EQUIPO</t>
  </si>
  <si>
    <t>SIDERCA - CAMPANA</t>
  </si>
  <si>
    <t>0,38</t>
  </si>
  <si>
    <t>C</t>
  </si>
  <si>
    <t>P</t>
  </si>
  <si>
    <t>SI</t>
  </si>
  <si>
    <t>0,000</t>
  </si>
  <si>
    <t>NUEVA CAMPANA - SIDERCA 1</t>
  </si>
  <si>
    <t>PUNTA ALTA - BAHIA BLANCA</t>
  </si>
  <si>
    <t>F</t>
  </si>
  <si>
    <t>C. DE PATAGONES - VIEDMA</t>
  </si>
  <si>
    <t>OLAVARRIA - BARKER</t>
  </si>
  <si>
    <t>LA PAMPITA - OLAVARRÍA</t>
  </si>
  <si>
    <t>PERGAMINO - ROJAS</t>
  </si>
  <si>
    <t>BAHIA BLANCA - P. LURO</t>
  </si>
  <si>
    <t>B</t>
  </si>
  <si>
    <t>NUEVA CAMPANA - MINETTI</t>
  </si>
  <si>
    <t>BAHIA BLANCA - PRINGLES</t>
  </si>
  <si>
    <t>LAPRIDA - PRINGLES</t>
  </si>
  <si>
    <t>CHIVILCOY - MERCEDES B.A.</t>
  </si>
  <si>
    <t>PUNTA ALTA - C. PIEDRABUENA</t>
  </si>
  <si>
    <t>9 DE JULIO - BRAGADO</t>
  </si>
  <si>
    <t>RAMALLO - RAMALLO IND.</t>
  </si>
  <si>
    <t>NORTE II - LOS CHAÑARES 1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</si>
  <si>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</si>
  <si>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;   F - FORZADA </t>
  </si>
  <si>
    <t>TOTAL DE PENALIZACIONES A APLICAR</t>
  </si>
  <si>
    <t>Valores remuneratorios según "Acuerdo Instrumental del Acta Acuerdo UNIREN - TRANSBA" (Dec. PEN Nº 1460/05), Nota ENRE N° 102539</t>
  </si>
  <si>
    <t>Desde el 1 al 31 de Enero de 2011</t>
  </si>
  <si>
    <t>Recurso</t>
  </si>
  <si>
    <t>Diferencia</t>
  </si>
  <si>
    <t>Res. ENRE 369/12</t>
  </si>
  <si>
    <t>ANEXO I al Memorandum D.T.E.E. N°              /                        .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</si>
</sst>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"/>
    <numFmt numFmtId="177" formatCode="0.0_)"/>
    <numFmt numFmtId="178" formatCode="0.0000000_)"/>
    <numFmt numFmtId="179" formatCode="#,##0.0000"/>
    <numFmt numFmtId="180" formatCode="0.00_)"/>
    <numFmt numFmtId="181" formatCode="&quot;$&quot;\ #,##0.000;&quot;$&quot;\ \-#,##0.000"/>
    <numFmt numFmtId="182" formatCode="#,##0.0"/>
    <numFmt numFmtId="183" formatCode="0.000"/>
    <numFmt numFmtId="184" formatCode="&quot;$&quot;#,##0.00\ ;&quot;$&quot;\-#,##0.00\ "/>
    <numFmt numFmtId="185" formatCode="0.000_)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\ \k\V"/>
    <numFmt numFmtId="192" formatCode="0.00\ &quot;km&quot;"/>
    <numFmt numFmtId="193" formatCode="0.00\ &quot;MVA&quot;"/>
    <numFmt numFmtId="194" formatCode="0.0"/>
    <numFmt numFmtId="195" formatCode="dd/mm/yy"/>
    <numFmt numFmtId="196" formatCode="mmm\-yyyy"/>
    <numFmt numFmtId="197" formatCode="dd\-mm\-yy"/>
    <numFmt numFmtId="198" formatCode="mmmm\ d\,\ yyyy"/>
    <numFmt numFmtId="199" formatCode="#,##0.00000"/>
    <numFmt numFmtId="200" formatCode="#&quot;.&quot;#&quot;.-&quot;"/>
    <numFmt numFmtId="201" formatCode="#&quot;.&quot;#&quot;.&quot;#&quot;.-&quot;"/>
  </numFmts>
  <fonts count="53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centerContinuous"/>
      <protection/>
    </xf>
    <xf numFmtId="0" fontId="1" fillId="0" borderId="0" xfId="23">
      <alignment/>
      <protection/>
    </xf>
    <xf numFmtId="0" fontId="5" fillId="0" borderId="0" xfId="23" applyFont="1" applyAlignment="1">
      <alignment horizontal="centerContinuous"/>
      <protection/>
    </xf>
    <xf numFmtId="0" fontId="5" fillId="0" borderId="0" xfId="23" applyFont="1" applyBorder="1">
      <alignment/>
      <protection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12" fillId="0" borderId="1" xfId="23" applyFont="1" applyBorder="1" applyAlignment="1">
      <alignment horizontal="centerContinuous"/>
      <protection/>
    </xf>
    <xf numFmtId="0" fontId="12" fillId="0" borderId="0" xfId="23" applyFont="1" applyBorder="1" applyAlignment="1">
      <alignment horizontal="centerContinuous"/>
      <protection/>
    </xf>
    <xf numFmtId="0" fontId="5" fillId="0" borderId="1" xfId="23" applyFont="1" applyBorder="1">
      <alignment/>
      <protection/>
    </xf>
    <xf numFmtId="0" fontId="5" fillId="0" borderId="2" xfId="23" applyFont="1" applyBorder="1">
      <alignment/>
      <protection/>
    </xf>
    <xf numFmtId="0" fontId="8" fillId="0" borderId="0" xfId="23" applyFont="1" applyAlignment="1" applyProtection="1">
      <alignment horizontal="centerContinuous"/>
      <protection locked="0"/>
    </xf>
    <xf numFmtId="0" fontId="11" fillId="0" borderId="0" xfId="23" applyFont="1" applyAlignment="1" applyProtection="1">
      <alignment horizontal="centerContinuous"/>
      <protection locked="0"/>
    </xf>
    <xf numFmtId="0" fontId="4" fillId="0" borderId="0" xfId="23" applyFont="1" applyBorder="1" applyAlignment="1" applyProtection="1">
      <alignment horizontal="centerContinuous"/>
      <protection/>
    </xf>
    <xf numFmtId="0" fontId="5" fillId="0" borderId="3" xfId="23" applyFont="1" applyBorder="1">
      <alignment/>
      <protection/>
    </xf>
    <xf numFmtId="0" fontId="5" fillId="0" borderId="4" xfId="23" applyFont="1" applyBorder="1">
      <alignment/>
      <protection/>
    </xf>
    <xf numFmtId="0" fontId="5" fillId="0" borderId="5" xfId="23" applyFont="1" applyBorder="1">
      <alignment/>
      <protection/>
    </xf>
    <xf numFmtId="0" fontId="14" fillId="0" borderId="0" xfId="23" applyFont="1">
      <alignment/>
      <protection/>
    </xf>
    <xf numFmtId="0" fontId="14" fillId="0" borderId="1" xfId="23" applyFont="1" applyBorder="1">
      <alignment/>
      <protection/>
    </xf>
    <xf numFmtId="0" fontId="15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0" fontId="14" fillId="0" borderId="2" xfId="23" applyFont="1" applyBorder="1">
      <alignment/>
      <protection/>
    </xf>
    <xf numFmtId="0" fontId="3" fillId="0" borderId="0" xfId="23" applyFont="1" applyBorder="1">
      <alignment/>
      <protection/>
    </xf>
    <xf numFmtId="0" fontId="12" fillId="0" borderId="0" xfId="23" applyFont="1" applyFill="1" applyBorder="1" applyAlignment="1" applyProtection="1">
      <alignment horizontal="centerContinuous"/>
      <protection locked="0"/>
    </xf>
    <xf numFmtId="0" fontId="12" fillId="0" borderId="0" xfId="23" applyFont="1" applyAlignment="1">
      <alignment horizontal="centerContinuous"/>
      <protection/>
    </xf>
    <xf numFmtId="0" fontId="12" fillId="0" borderId="0" xfId="23" applyFont="1" applyBorder="1" applyAlignment="1" applyProtection="1">
      <alignment horizontal="centerContinuous"/>
      <protection/>
    </xf>
    <xf numFmtId="0" fontId="12" fillId="0" borderId="2" xfId="23" applyFont="1" applyBorder="1" applyAlignment="1">
      <alignment horizontal="centerContinuous"/>
      <protection/>
    </xf>
    <xf numFmtId="0" fontId="11" fillId="0" borderId="0" xfId="23" applyFont="1" applyBorder="1">
      <alignment/>
      <protection/>
    </xf>
    <xf numFmtId="0" fontId="3" fillId="0" borderId="0" xfId="23" applyFont="1" applyBorder="1" applyProtection="1">
      <alignment/>
      <protection/>
    </xf>
    <xf numFmtId="0" fontId="5" fillId="0" borderId="0" xfId="23" applyFont="1" applyBorder="1" applyProtection="1">
      <alignment/>
      <protection/>
    </xf>
    <xf numFmtId="0" fontId="1" fillId="0" borderId="6" xfId="23" applyFont="1" applyBorder="1" applyAlignment="1" applyProtection="1">
      <alignment horizontal="center"/>
      <protection/>
    </xf>
    <xf numFmtId="183" fontId="1" fillId="0" borderId="6" xfId="23" applyNumberFormat="1" applyFont="1" applyBorder="1" applyAlignment="1">
      <alignment horizontal="centerContinuous"/>
      <protection/>
    </xf>
    <xf numFmtId="0" fontId="3" fillId="0" borderId="7" xfId="23" applyFont="1" applyBorder="1" applyAlignment="1" applyProtection="1">
      <alignment horizontal="centerContinuous"/>
      <protection/>
    </xf>
    <xf numFmtId="0" fontId="3" fillId="0" borderId="0" xfId="23" applyFont="1" applyBorder="1" applyAlignment="1" applyProtection="1">
      <alignment/>
      <protection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 applyProtection="1">
      <alignment horizontal="center"/>
      <protection locked="0"/>
    </xf>
    <xf numFmtId="0" fontId="1" fillId="0" borderId="0" xfId="23" applyFont="1" applyAlignment="1" applyProtection="1">
      <alignment/>
      <protection/>
    </xf>
    <xf numFmtId="179" fontId="5" fillId="0" borderId="7" xfId="23" applyNumberFormat="1" applyFont="1" applyBorder="1" applyAlignment="1">
      <alignment horizontal="centerContinuous"/>
      <protection/>
    </xf>
    <xf numFmtId="179" fontId="5" fillId="0" borderId="0" xfId="23" applyNumberFormat="1" applyFont="1" applyBorder="1" applyAlignment="1">
      <alignment/>
      <protection/>
    </xf>
    <xf numFmtId="0" fontId="1" fillId="0" borderId="0" xfId="23" applyFont="1" applyAlignment="1">
      <alignment horizontal="right"/>
      <protection/>
    </xf>
    <xf numFmtId="0" fontId="5" fillId="0" borderId="0" xfId="23" applyFont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16" fillId="0" borderId="8" xfId="23" applyFont="1" applyBorder="1" applyAlignment="1" applyProtection="1">
      <alignment horizontal="center" vertical="center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0" fontId="17" fillId="2" borderId="8" xfId="23" applyFont="1" applyFill="1" applyBorder="1" applyAlignment="1" applyProtection="1">
      <alignment horizontal="center" vertical="center"/>
      <protection/>
    </xf>
    <xf numFmtId="0" fontId="19" fillId="3" borderId="8" xfId="23" applyFont="1" applyFill="1" applyBorder="1" applyAlignment="1" applyProtection="1">
      <alignment horizontal="center" vertical="center" wrapText="1"/>
      <protection/>
    </xf>
    <xf numFmtId="0" fontId="20" fillId="4" borderId="8" xfId="23" applyFont="1" applyFill="1" applyBorder="1" applyAlignment="1">
      <alignment horizontal="center" vertical="center" wrapText="1"/>
      <protection/>
    </xf>
    <xf numFmtId="0" fontId="21" fillId="5" borderId="8" xfId="23" applyFont="1" applyFill="1" applyBorder="1" applyAlignment="1">
      <alignment horizontal="center" vertical="center" wrapText="1"/>
      <protection/>
    </xf>
    <xf numFmtId="0" fontId="22" fillId="2" borderId="6" xfId="23" applyFont="1" applyFill="1" applyBorder="1" applyAlignment="1" applyProtection="1">
      <alignment horizontal="centerContinuous" vertical="center" wrapText="1"/>
      <protection/>
    </xf>
    <xf numFmtId="0" fontId="23" fillId="2" borderId="9" xfId="23" applyFont="1" applyFill="1" applyBorder="1" applyAlignment="1">
      <alignment horizontal="centerContinuous"/>
      <protection/>
    </xf>
    <xf numFmtId="0" fontId="22" fillId="2" borderId="7" xfId="23" applyFont="1" applyFill="1" applyBorder="1" applyAlignment="1">
      <alignment horizontal="centerContinuous" vertical="center"/>
      <protection/>
    </xf>
    <xf numFmtId="0" fontId="20" fillId="6" borderId="6" xfId="23" applyFont="1" applyFill="1" applyBorder="1" applyAlignment="1" applyProtection="1">
      <alignment horizontal="centerContinuous" vertical="center" wrapText="1"/>
      <protection/>
    </xf>
    <xf numFmtId="0" fontId="20" fillId="6" borderId="9" xfId="23" applyFont="1" applyFill="1" applyBorder="1" applyAlignment="1">
      <alignment horizontal="centerContinuous" vertical="center"/>
      <protection/>
    </xf>
    <xf numFmtId="0" fontId="20" fillId="6" borderId="7" xfId="23" applyFont="1" applyFill="1" applyBorder="1" applyAlignment="1">
      <alignment horizontal="centerContinuous" vertical="center"/>
      <protection/>
    </xf>
    <xf numFmtId="0" fontId="24" fillId="7" borderId="8" xfId="23" applyFont="1" applyFill="1" applyBorder="1" applyAlignment="1">
      <alignment horizontal="center" vertical="center" wrapText="1"/>
      <protection/>
    </xf>
    <xf numFmtId="0" fontId="25" fillId="8" borderId="8" xfId="23" applyFont="1" applyFill="1" applyBorder="1" applyAlignment="1">
      <alignment horizontal="center" vertical="center" wrapText="1"/>
      <protection/>
    </xf>
    <xf numFmtId="0" fontId="16" fillId="0" borderId="8" xfId="23" applyFont="1" applyBorder="1" applyAlignment="1">
      <alignment horizontal="center" vertical="center" wrapText="1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10" xfId="23" applyFont="1" applyBorder="1" applyProtection="1">
      <alignment/>
      <protection locked="0"/>
    </xf>
    <xf numFmtId="0" fontId="5" fillId="0" borderId="10" xfId="23" applyFont="1" applyBorder="1" applyAlignment="1" applyProtection="1">
      <alignment horizontal="center"/>
      <protection locked="0"/>
    </xf>
    <xf numFmtId="0" fontId="26" fillId="2" borderId="10" xfId="23" applyFont="1" applyFill="1" applyBorder="1" applyProtection="1">
      <alignment/>
      <protection locked="0"/>
    </xf>
    <xf numFmtId="0" fontId="5" fillId="0" borderId="10" xfId="23" applyFont="1" applyBorder="1" applyAlignment="1">
      <alignment horizontal="center"/>
      <protection/>
    </xf>
    <xf numFmtId="0" fontId="27" fillId="3" borderId="10" xfId="23" applyFont="1" applyFill="1" applyBorder="1" applyProtection="1">
      <alignment/>
      <protection locked="0"/>
    </xf>
    <xf numFmtId="0" fontId="28" fillId="4" borderId="10" xfId="23" applyFont="1" applyFill="1" applyBorder="1" applyProtection="1">
      <alignment/>
      <protection locked="0"/>
    </xf>
    <xf numFmtId="0" fontId="29" fillId="5" borderId="10" xfId="23" applyFont="1" applyFill="1" applyBorder="1" applyProtection="1">
      <alignment/>
      <protection locked="0"/>
    </xf>
    <xf numFmtId="0" fontId="30" fillId="2" borderId="10" xfId="23" applyFont="1" applyFill="1" applyBorder="1" applyAlignment="1" applyProtection="1">
      <alignment horizontal="center"/>
      <protection locked="0"/>
    </xf>
    <xf numFmtId="0" fontId="30" fillId="2" borderId="10" xfId="23" applyFont="1" applyFill="1" applyBorder="1" applyProtection="1">
      <alignment/>
      <protection locked="0"/>
    </xf>
    <xf numFmtId="0" fontId="28" fillId="6" borderId="10" xfId="23" applyFont="1" applyFill="1" applyBorder="1" applyProtection="1">
      <alignment/>
      <protection locked="0"/>
    </xf>
    <xf numFmtId="0" fontId="31" fillId="7" borderId="10" xfId="23" applyFont="1" applyFill="1" applyBorder="1" applyProtection="1">
      <alignment/>
      <protection locked="0"/>
    </xf>
    <xf numFmtId="0" fontId="32" fillId="8" borderId="10" xfId="23" applyFont="1" applyFill="1" applyBorder="1" applyProtection="1">
      <alignment/>
      <protection locked="0"/>
    </xf>
    <xf numFmtId="184" fontId="33" fillId="0" borderId="10" xfId="23" applyNumberFormat="1" applyFont="1" applyBorder="1" applyAlignment="1">
      <alignment horizontal="right"/>
      <protection/>
    </xf>
    <xf numFmtId="0" fontId="5" fillId="0" borderId="11" xfId="23" applyFont="1" applyBorder="1" applyProtection="1">
      <alignment/>
      <protection locked="0"/>
    </xf>
    <xf numFmtId="0" fontId="5" fillId="0" borderId="12" xfId="23" applyFont="1" applyBorder="1" applyAlignment="1" applyProtection="1">
      <alignment horizontal="center"/>
      <protection locked="0"/>
    </xf>
    <xf numFmtId="0" fontId="26" fillId="2" borderId="11" xfId="23" applyFont="1" applyFill="1" applyBorder="1" applyProtection="1">
      <alignment/>
      <protection locked="0"/>
    </xf>
    <xf numFmtId="0" fontId="5" fillId="0" borderId="11" xfId="23" applyFont="1" applyBorder="1" applyAlignment="1" applyProtection="1">
      <alignment horizontal="center"/>
      <protection locked="0"/>
    </xf>
    <xf numFmtId="0" fontId="5" fillId="0" borderId="11" xfId="23" applyFont="1" applyBorder="1" applyAlignment="1">
      <alignment horizontal="center"/>
      <protection/>
    </xf>
    <xf numFmtId="0" fontId="27" fillId="3" borderId="11" xfId="23" applyFont="1" applyFill="1" applyBorder="1" applyProtection="1">
      <alignment/>
      <protection locked="0"/>
    </xf>
    <xf numFmtId="0" fontId="28" fillId="4" borderId="11" xfId="23" applyFont="1" applyFill="1" applyBorder="1" applyProtection="1">
      <alignment/>
      <protection locked="0"/>
    </xf>
    <xf numFmtId="0" fontId="29" fillId="5" borderId="11" xfId="23" applyFont="1" applyFill="1" applyBorder="1" applyProtection="1">
      <alignment/>
      <protection locked="0"/>
    </xf>
    <xf numFmtId="0" fontId="30" fillId="2" borderId="11" xfId="23" applyFont="1" applyFill="1" applyBorder="1" applyAlignment="1" applyProtection="1">
      <alignment horizontal="center"/>
      <protection locked="0"/>
    </xf>
    <xf numFmtId="0" fontId="30" fillId="2" borderId="11" xfId="23" applyFont="1" applyFill="1" applyBorder="1" applyProtection="1">
      <alignment/>
      <protection locked="0"/>
    </xf>
    <xf numFmtId="0" fontId="28" fillId="6" borderId="11" xfId="23" applyFont="1" applyFill="1" applyBorder="1" applyProtection="1">
      <alignment/>
      <protection locked="0"/>
    </xf>
    <xf numFmtId="0" fontId="31" fillId="7" borderId="11" xfId="23" applyFont="1" applyFill="1" applyBorder="1" applyProtection="1">
      <alignment/>
      <protection locked="0"/>
    </xf>
    <xf numFmtId="0" fontId="32" fillId="8" borderId="11" xfId="23" applyFont="1" applyFill="1" applyBorder="1" applyProtection="1">
      <alignment/>
      <protection locked="0"/>
    </xf>
    <xf numFmtId="0" fontId="33" fillId="0" borderId="11" xfId="23" applyFont="1" applyBorder="1" applyAlignment="1">
      <alignment horizontal="center"/>
      <protection/>
    </xf>
    <xf numFmtId="2" fontId="5" fillId="0" borderId="12" xfId="23" applyNumberFormat="1" applyFont="1" applyBorder="1" applyAlignment="1" applyProtection="1">
      <alignment horizontal="center"/>
      <protection locked="0"/>
    </xf>
    <xf numFmtId="2" fontId="5" fillId="0" borderId="11" xfId="23" applyNumberFormat="1" applyFont="1" applyBorder="1" applyAlignment="1" applyProtection="1">
      <alignment horizontal="center"/>
      <protection locked="0"/>
    </xf>
    <xf numFmtId="180" fontId="26" fillId="2" borderId="11" xfId="23" applyNumberFormat="1" applyFont="1" applyFill="1" applyBorder="1" applyAlignment="1" applyProtection="1">
      <alignment horizontal="center"/>
      <protection locked="0"/>
    </xf>
    <xf numFmtId="22" fontId="5" fillId="0" borderId="11" xfId="23" applyNumberFormat="1" applyFont="1" applyBorder="1" applyAlignment="1" applyProtection="1">
      <alignment horizontal="center"/>
      <protection locked="0"/>
    </xf>
    <xf numFmtId="2" fontId="5" fillId="0" borderId="11" xfId="23" applyNumberFormat="1" applyFont="1" applyBorder="1" applyAlignment="1" applyProtection="1">
      <alignment horizontal="center"/>
      <protection/>
    </xf>
    <xf numFmtId="1" fontId="5" fillId="0" borderId="11" xfId="23" applyNumberFormat="1" applyFont="1" applyBorder="1" applyAlignment="1" applyProtection="1">
      <alignment horizontal="center"/>
      <protection/>
    </xf>
    <xf numFmtId="180" fontId="5" fillId="0" borderId="11" xfId="23" applyNumberFormat="1" applyFont="1" applyBorder="1" applyAlignment="1" applyProtection="1">
      <alignment horizontal="center"/>
      <protection locked="0"/>
    </xf>
    <xf numFmtId="180" fontId="27" fillId="3" borderId="11" xfId="23" applyNumberFormat="1" applyFont="1" applyFill="1" applyBorder="1" applyAlignment="1" applyProtection="1" quotePrefix="1">
      <alignment horizontal="center"/>
      <protection locked="0"/>
    </xf>
    <xf numFmtId="2" fontId="28" fillId="4" borderId="11" xfId="23" applyNumberFormat="1" applyFont="1" applyFill="1" applyBorder="1" applyAlignment="1" applyProtection="1">
      <alignment horizontal="center"/>
      <protection locked="0"/>
    </xf>
    <xf numFmtId="2" fontId="29" fillId="5" borderId="11" xfId="23" applyNumberFormat="1" applyFont="1" applyFill="1" applyBorder="1" applyAlignment="1" applyProtection="1">
      <alignment horizontal="center"/>
      <protection locked="0"/>
    </xf>
    <xf numFmtId="180" fontId="30" fillId="2" borderId="11" xfId="23" applyNumberFormat="1" applyFont="1" applyFill="1" applyBorder="1" applyAlignment="1" applyProtection="1" quotePrefix="1">
      <alignment horizontal="center"/>
      <protection locked="0"/>
    </xf>
    <xf numFmtId="4" fontId="30" fillId="2" borderId="11" xfId="23" applyNumberFormat="1" applyFont="1" applyFill="1" applyBorder="1" applyAlignment="1" applyProtection="1">
      <alignment horizontal="center"/>
      <protection locked="0"/>
    </xf>
    <xf numFmtId="180" fontId="28" fillId="6" borderId="11" xfId="23" applyNumberFormat="1" applyFont="1" applyFill="1" applyBorder="1" applyAlignment="1" applyProtection="1" quotePrefix="1">
      <alignment horizontal="center"/>
      <protection locked="0"/>
    </xf>
    <xf numFmtId="4" fontId="28" fillId="6" borderId="11" xfId="23" applyNumberFormat="1" applyFont="1" applyFill="1" applyBorder="1" applyAlignment="1" applyProtection="1">
      <alignment horizontal="center"/>
      <protection locked="0"/>
    </xf>
    <xf numFmtId="4" fontId="31" fillId="7" borderId="11" xfId="23" applyNumberFormat="1" applyFont="1" applyFill="1" applyBorder="1" applyAlignment="1" applyProtection="1">
      <alignment horizontal="center"/>
      <protection locked="0"/>
    </xf>
    <xf numFmtId="4" fontId="32" fillId="8" borderId="11" xfId="23" applyNumberFormat="1" applyFont="1" applyFill="1" applyBorder="1" applyAlignment="1" applyProtection="1">
      <alignment horizontal="center"/>
      <protection locked="0"/>
    </xf>
    <xf numFmtId="4" fontId="33" fillId="0" borderId="11" xfId="23" applyNumberFormat="1" applyFont="1" applyBorder="1" applyAlignment="1">
      <alignment horizontal="right"/>
      <protection/>
    </xf>
    <xf numFmtId="2" fontId="5" fillId="0" borderId="2" xfId="23" applyNumberFormat="1" applyFont="1" applyBorder="1">
      <alignment/>
      <protection/>
    </xf>
    <xf numFmtId="0" fontId="5" fillId="0" borderId="1" xfId="23" applyFont="1" applyBorder="1" applyAlignment="1">
      <alignment horizontal="center"/>
      <protection/>
    </xf>
    <xf numFmtId="0" fontId="5" fillId="0" borderId="13" xfId="23" applyFont="1" applyBorder="1" applyAlignment="1" applyProtection="1">
      <alignment horizontal="center"/>
      <protection locked="0"/>
    </xf>
    <xf numFmtId="180" fontId="5" fillId="0" borderId="13" xfId="23" applyNumberFormat="1" applyFont="1" applyBorder="1" applyAlignment="1" applyProtection="1">
      <alignment horizontal="center"/>
      <protection/>
    </xf>
    <xf numFmtId="180" fontId="26" fillId="2" borderId="13" xfId="23" applyNumberFormat="1" applyFont="1" applyFill="1" applyBorder="1" applyAlignment="1" applyProtection="1">
      <alignment horizontal="center"/>
      <protection/>
    </xf>
    <xf numFmtId="7" fontId="33" fillId="0" borderId="14" xfId="23" applyNumberFormat="1" applyFont="1" applyBorder="1" applyAlignment="1">
      <alignment horizontal="center"/>
      <protection/>
    </xf>
    <xf numFmtId="0" fontId="35" fillId="0" borderId="0" xfId="23" applyFont="1" applyBorder="1" applyAlignment="1" applyProtection="1">
      <alignment horizontal="left"/>
      <protection/>
    </xf>
    <xf numFmtId="0" fontId="5" fillId="0" borderId="0" xfId="23" applyFont="1" applyBorder="1" applyAlignment="1" applyProtection="1">
      <alignment horizontal="center"/>
      <protection/>
    </xf>
    <xf numFmtId="2" fontId="5" fillId="0" borderId="0" xfId="23" applyNumberFormat="1" applyFont="1" applyBorder="1" applyAlignment="1" applyProtection="1">
      <alignment horizontal="center"/>
      <protection/>
    </xf>
    <xf numFmtId="180" fontId="5" fillId="0" borderId="0" xfId="23" applyNumberFormat="1" applyFont="1" applyBorder="1" applyAlignment="1" applyProtection="1">
      <alignment horizontal="center"/>
      <protection/>
    </xf>
    <xf numFmtId="180" fontId="5" fillId="0" borderId="0" xfId="23" applyNumberFormat="1" applyFont="1" applyBorder="1" applyAlignment="1" applyProtection="1" quotePrefix="1">
      <alignment horizontal="center"/>
      <protection/>
    </xf>
    <xf numFmtId="2" fontId="28" fillId="4" borderId="8" xfId="23" applyNumberFormat="1" applyFont="1" applyFill="1" applyBorder="1" applyAlignment="1">
      <alignment horizontal="center"/>
      <protection/>
    </xf>
    <xf numFmtId="2" fontId="29" fillId="5" borderId="8" xfId="23" applyNumberFormat="1" applyFont="1" applyFill="1" applyBorder="1" applyAlignment="1">
      <alignment horizontal="center"/>
      <protection/>
    </xf>
    <xf numFmtId="180" fontId="30" fillId="2" borderId="8" xfId="23" applyNumberFormat="1" applyFont="1" applyFill="1" applyBorder="1" applyAlignment="1" applyProtection="1" quotePrefix="1">
      <alignment horizontal="center"/>
      <protection/>
    </xf>
    <xf numFmtId="180" fontId="28" fillId="6" borderId="8" xfId="23" applyNumberFormat="1" applyFont="1" applyFill="1" applyBorder="1" applyAlignment="1" applyProtection="1" quotePrefix="1">
      <alignment horizontal="center"/>
      <protection/>
    </xf>
    <xf numFmtId="180" fontId="31" fillId="7" borderId="8" xfId="23" applyNumberFormat="1" applyFont="1" applyFill="1" applyBorder="1" applyAlignment="1" applyProtection="1" quotePrefix="1">
      <alignment horizontal="center"/>
      <protection/>
    </xf>
    <xf numFmtId="180" fontId="32" fillId="8" borderId="8" xfId="23" applyNumberFormat="1" applyFont="1" applyFill="1" applyBorder="1" applyAlignment="1" applyProtection="1" quotePrefix="1">
      <alignment horizontal="center"/>
      <protection/>
    </xf>
    <xf numFmtId="4" fontId="6" fillId="0" borderId="0" xfId="23" applyNumberFormat="1" applyFont="1" applyBorder="1" applyAlignment="1">
      <alignment horizontal="center"/>
      <protection/>
    </xf>
    <xf numFmtId="2" fontId="5" fillId="0" borderId="2" xfId="23" applyNumberFormat="1" applyFont="1" applyBorder="1" applyAlignment="1">
      <alignment horizontal="center"/>
      <protection/>
    </xf>
    <xf numFmtId="0" fontId="34" fillId="0" borderId="0" xfId="23" applyFont="1">
      <alignment/>
      <protection/>
    </xf>
    <xf numFmtId="0" fontId="34" fillId="0" borderId="1" xfId="23" applyFont="1" applyBorder="1">
      <alignment/>
      <protection/>
    </xf>
    <xf numFmtId="0" fontId="34" fillId="0" borderId="0" xfId="23" applyFont="1" applyBorder="1" applyAlignment="1">
      <alignment horizontal="center"/>
      <protection/>
    </xf>
    <xf numFmtId="0" fontId="35" fillId="0" borderId="0" xfId="23" applyFont="1" applyBorder="1" applyAlignment="1" applyProtection="1">
      <alignment horizontal="left" vertical="top"/>
      <protection/>
    </xf>
    <xf numFmtId="0" fontId="34" fillId="0" borderId="0" xfId="23" applyFont="1" applyBorder="1" applyAlignment="1" applyProtection="1">
      <alignment horizontal="center"/>
      <protection/>
    </xf>
    <xf numFmtId="2" fontId="34" fillId="0" borderId="0" xfId="23" applyNumberFormat="1" applyFont="1" applyBorder="1" applyAlignment="1" applyProtection="1">
      <alignment horizontal="center"/>
      <protection/>
    </xf>
    <xf numFmtId="180" fontId="34" fillId="0" borderId="0" xfId="23" applyNumberFormat="1" applyFont="1" applyBorder="1" applyAlignment="1" applyProtection="1">
      <alignment horizontal="center"/>
      <protection/>
    </xf>
    <xf numFmtId="180" fontId="34" fillId="0" borderId="0" xfId="23" applyNumberFormat="1" applyFont="1" applyBorder="1" applyAlignment="1" applyProtection="1" quotePrefix="1">
      <alignment horizontal="center"/>
      <protection/>
    </xf>
    <xf numFmtId="2" fontId="36" fillId="0" borderId="0" xfId="23" applyNumberFormat="1" applyFont="1" applyBorder="1" applyAlignment="1">
      <alignment horizontal="center"/>
      <protection/>
    </xf>
    <xf numFmtId="180" fontId="37" fillId="0" borderId="0" xfId="23" applyNumberFormat="1" applyFont="1" applyBorder="1" applyAlignment="1" applyProtection="1" quotePrefix="1">
      <alignment horizontal="center"/>
      <protection/>
    </xf>
    <xf numFmtId="4" fontId="37" fillId="0" borderId="0" xfId="23" applyNumberFormat="1" applyFont="1" applyBorder="1" applyAlignment="1">
      <alignment horizontal="center"/>
      <protection/>
    </xf>
    <xf numFmtId="8" fontId="38" fillId="0" borderId="0" xfId="23" applyNumberFormat="1" applyFont="1" applyBorder="1" applyAlignment="1" applyProtection="1">
      <alignment horizontal="right"/>
      <protection locked="0"/>
    </xf>
    <xf numFmtId="2" fontId="34" fillId="0" borderId="2" xfId="23" applyNumberFormat="1" applyFont="1" applyBorder="1" applyAlignment="1">
      <alignment horizontal="center"/>
      <protection/>
    </xf>
    <xf numFmtId="0" fontId="5" fillId="0" borderId="15" xfId="23" applyFont="1" applyBorder="1">
      <alignment/>
      <protection/>
    </xf>
    <xf numFmtId="0" fontId="5" fillId="0" borderId="16" xfId="23" applyFont="1" applyBorder="1">
      <alignment/>
      <protection/>
    </xf>
    <xf numFmtId="0" fontId="5" fillId="0" borderId="17" xfId="23" applyFont="1" applyBorder="1">
      <alignment/>
      <protection/>
    </xf>
    <xf numFmtId="0" fontId="1" fillId="0" borderId="0" xfId="23" applyBorder="1">
      <alignment/>
      <protection/>
    </xf>
    <xf numFmtId="0" fontId="39" fillId="0" borderId="0" xfId="23" applyFont="1" applyAlignment="1">
      <alignment horizontal="right" vertical="top"/>
      <protection/>
    </xf>
    <xf numFmtId="0" fontId="5" fillId="0" borderId="18" xfId="23" applyFont="1" applyBorder="1" applyAlignment="1" applyProtection="1">
      <alignment horizontal="center"/>
      <protection locked="0"/>
    </xf>
    <xf numFmtId="2" fontId="5" fillId="0" borderId="18" xfId="23" applyNumberFormat="1" applyFont="1" applyBorder="1" applyAlignment="1" applyProtection="1">
      <alignment horizontal="center"/>
      <protection locked="0"/>
    </xf>
    <xf numFmtId="180" fontId="5" fillId="0" borderId="13" xfId="23" applyNumberFormat="1" applyFont="1" applyBorder="1" applyAlignment="1" applyProtection="1">
      <alignment horizontal="center"/>
      <protection locked="0"/>
    </xf>
    <xf numFmtId="22" fontId="5" fillId="0" borderId="13" xfId="23" applyNumberFormat="1" applyFont="1" applyBorder="1" applyAlignment="1" applyProtection="1">
      <alignment horizontal="center"/>
      <protection locked="0"/>
    </xf>
    <xf numFmtId="22" fontId="27" fillId="3" borderId="13" xfId="23" applyNumberFormat="1" applyFont="1" applyFill="1" applyBorder="1" applyAlignment="1" applyProtection="1">
      <alignment horizontal="center"/>
      <protection locked="0"/>
    </xf>
    <xf numFmtId="180" fontId="28" fillId="4" borderId="13" xfId="23" applyNumberFormat="1" applyFont="1" applyFill="1" applyBorder="1" applyAlignment="1" applyProtection="1" quotePrefix="1">
      <alignment horizontal="center"/>
      <protection locked="0"/>
    </xf>
    <xf numFmtId="180" fontId="29" fillId="5" borderId="13" xfId="23" applyNumberFormat="1" applyFont="1" applyFill="1" applyBorder="1" applyAlignment="1" applyProtection="1" quotePrefix="1">
      <alignment horizontal="center"/>
      <protection locked="0"/>
    </xf>
    <xf numFmtId="180" fontId="30" fillId="2" borderId="13" xfId="23" applyNumberFormat="1" applyFont="1" applyFill="1" applyBorder="1" applyAlignment="1" applyProtection="1" quotePrefix="1">
      <alignment horizontal="center"/>
      <protection locked="0"/>
    </xf>
    <xf numFmtId="4" fontId="30" fillId="2" borderId="13" xfId="23" applyNumberFormat="1" applyFont="1" applyFill="1" applyBorder="1" applyAlignment="1" applyProtection="1">
      <alignment horizontal="center"/>
      <protection locked="0"/>
    </xf>
    <xf numFmtId="4" fontId="28" fillId="6" borderId="13" xfId="23" applyNumberFormat="1" applyFont="1" applyFill="1" applyBorder="1" applyAlignment="1" applyProtection="1">
      <alignment horizontal="center"/>
      <protection locked="0"/>
    </xf>
    <xf numFmtId="4" fontId="31" fillId="7" borderId="13" xfId="23" applyNumberFormat="1" applyFont="1" applyFill="1" applyBorder="1" applyAlignment="1" applyProtection="1">
      <alignment horizontal="center"/>
      <protection locked="0"/>
    </xf>
    <xf numFmtId="4" fontId="32" fillId="8" borderId="13" xfId="23" applyNumberFormat="1" applyFont="1" applyFill="1" applyBorder="1" applyAlignment="1" applyProtection="1">
      <alignment horizontal="center"/>
      <protection locked="0"/>
    </xf>
    <xf numFmtId="4" fontId="5" fillId="0" borderId="13" xfId="23" applyNumberFormat="1" applyFont="1" applyBorder="1" applyAlignment="1" applyProtection="1">
      <alignment horizontal="center"/>
      <protection locked="0"/>
    </xf>
    <xf numFmtId="0" fontId="7" fillId="0" borderId="0" xfId="22" applyFont="1">
      <alignment/>
      <protection/>
    </xf>
    <xf numFmtId="0" fontId="8" fillId="0" borderId="0" xfId="22" applyFont="1" applyAlignment="1">
      <alignment horizontal="centerContinuous"/>
      <protection/>
    </xf>
    <xf numFmtId="0" fontId="39" fillId="0" borderId="0" xfId="22" applyFont="1" applyAlignment="1">
      <alignment horizontal="right" vertical="top"/>
      <protection/>
    </xf>
    <xf numFmtId="0" fontId="40" fillId="0" borderId="0" xfId="22" applyFont="1" applyAlignment="1">
      <alignment horizontal="centerContinuous"/>
      <protection/>
    </xf>
    <xf numFmtId="0" fontId="7" fillId="0" borderId="0" xfId="22" applyFont="1" applyAlignment="1">
      <alignment horizontal="centerContinuous"/>
      <protection/>
    </xf>
    <xf numFmtId="0" fontId="5" fillId="0" borderId="0" xfId="22" applyFont="1">
      <alignment/>
      <protection/>
    </xf>
    <xf numFmtId="0" fontId="1" fillId="0" borderId="0" xfId="22">
      <alignment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 applyFill="1" applyBorder="1" applyAlignment="1" applyProtection="1">
      <alignment horizontal="centerContinuous"/>
      <protection/>
    </xf>
    <xf numFmtId="0" fontId="9" fillId="0" borderId="0" xfId="22" applyNumberFormat="1" applyFont="1" applyAlignment="1">
      <alignment horizontal="left"/>
      <protection/>
    </xf>
    <xf numFmtId="0" fontId="9" fillId="0" borderId="0" xfId="22" applyFont="1">
      <alignment/>
      <protection/>
    </xf>
    <xf numFmtId="0" fontId="9" fillId="0" borderId="0" xfId="22" applyFont="1" applyBorder="1">
      <alignment/>
      <protection/>
    </xf>
    <xf numFmtId="0" fontId="41" fillId="0" borderId="0" xfId="22" applyFont="1" applyFill="1" applyBorder="1" applyAlignment="1" applyProtection="1">
      <alignment horizontal="left"/>
      <protection/>
    </xf>
    <xf numFmtId="0" fontId="7" fillId="0" borderId="0" xfId="22" applyFont="1" applyBorder="1">
      <alignment/>
      <protection/>
    </xf>
    <xf numFmtId="0" fontId="14" fillId="0" borderId="0" xfId="22" applyFont="1">
      <alignment/>
      <protection/>
    </xf>
    <xf numFmtId="0" fontId="42" fillId="0" borderId="0" xfId="22" applyFont="1" applyBorder="1" applyAlignment="1">
      <alignment horizontal="centerContinuous"/>
      <protection/>
    </xf>
    <xf numFmtId="0" fontId="43" fillId="0" borderId="0" xfId="22" applyFont="1" applyAlignment="1">
      <alignment horizontal="centerContinuous"/>
      <protection/>
    </xf>
    <xf numFmtId="0" fontId="14" fillId="0" borderId="0" xfId="22" applyFont="1" applyAlignment="1">
      <alignment horizontal="centerContinuous"/>
      <protection/>
    </xf>
    <xf numFmtId="0" fontId="14" fillId="0" borderId="0" xfId="22" applyFont="1" applyBorder="1" applyAlignment="1">
      <alignment horizontal="centerContinuous"/>
      <protection/>
    </xf>
    <xf numFmtId="0" fontId="14" fillId="0" borderId="0" xfId="22" applyFont="1" applyBorder="1">
      <alignment/>
      <protection/>
    </xf>
    <xf numFmtId="0" fontId="5" fillId="0" borderId="0" xfId="22" applyFont="1" applyBorder="1">
      <alignment/>
      <protection/>
    </xf>
    <xf numFmtId="0" fontId="11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44" fillId="0" borderId="0" xfId="22" applyFont="1">
      <alignment/>
      <protection/>
    </xf>
    <xf numFmtId="0" fontId="45" fillId="0" borderId="0" xfId="22" applyFont="1" applyBorder="1">
      <alignment/>
      <protection/>
    </xf>
    <xf numFmtId="0" fontId="44" fillId="0" borderId="0" xfId="22" applyFont="1" applyBorder="1">
      <alignment/>
      <protection/>
    </xf>
    <xf numFmtId="0" fontId="46" fillId="0" borderId="3" xfId="22" applyFont="1" applyBorder="1">
      <alignment/>
      <protection/>
    </xf>
    <xf numFmtId="0" fontId="46" fillId="0" borderId="4" xfId="21" applyFont="1" applyBorder="1">
      <alignment/>
      <protection/>
    </xf>
    <xf numFmtId="0" fontId="44" fillId="0" borderId="4" xfId="22" applyFont="1" applyBorder="1">
      <alignment/>
      <protection/>
    </xf>
    <xf numFmtId="0" fontId="44" fillId="0" borderId="5" xfId="22" applyFont="1" applyBorder="1">
      <alignment/>
      <protection/>
    </xf>
    <xf numFmtId="0" fontId="10" fillId="0" borderId="0" xfId="22" applyFont="1">
      <alignment/>
      <protection/>
    </xf>
    <xf numFmtId="0" fontId="12" fillId="0" borderId="1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0" fillId="0" borderId="0" xfId="22" applyNumberFormat="1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0" xfId="22" applyFont="1" applyBorder="1">
      <alignment/>
      <protection/>
    </xf>
    <xf numFmtId="0" fontId="10" fillId="0" borderId="1" xfId="22" applyFont="1" applyBorder="1">
      <alignment/>
      <protection/>
    </xf>
    <xf numFmtId="0" fontId="47" fillId="0" borderId="0" xfId="22" applyNumberFormat="1" applyFont="1" applyBorder="1" applyAlignment="1">
      <alignment horizontal="right"/>
      <protection/>
    </xf>
    <xf numFmtId="0" fontId="12" fillId="0" borderId="0" xfId="22" applyFont="1" applyBorder="1">
      <alignment/>
      <protection/>
    </xf>
    <xf numFmtId="0" fontId="10" fillId="0" borderId="2" xfId="22" applyFont="1" applyBorder="1">
      <alignment/>
      <protection/>
    </xf>
    <xf numFmtId="0" fontId="47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47" fillId="0" borderId="0" xfId="22" applyNumberFormat="1" applyFont="1" applyBorder="1" applyAlignment="1">
      <alignment horizontal="right"/>
      <protection/>
    </xf>
    <xf numFmtId="0" fontId="47" fillId="0" borderId="0" xfId="22" applyNumberFormat="1" applyFont="1" applyBorder="1" applyAlignment="1">
      <alignment/>
      <protection/>
    </xf>
    <xf numFmtId="0" fontId="5" fillId="0" borderId="1" xfId="22" applyFont="1" applyBorder="1">
      <alignment/>
      <protection/>
    </xf>
    <xf numFmtId="0" fontId="3" fillId="0" borderId="0" xfId="22" applyNumberFormat="1" applyFont="1" applyBorder="1" applyAlignment="1">
      <alignment horizontal="right"/>
      <protection/>
    </xf>
    <xf numFmtId="0" fontId="3" fillId="0" borderId="0" xfId="22" applyNumberFormat="1" applyFont="1" applyBorder="1" applyAlignment="1">
      <alignment/>
      <protection/>
    </xf>
    <xf numFmtId="0" fontId="13" fillId="0" borderId="0" xfId="22" applyFont="1" applyBorder="1">
      <alignment/>
      <protection/>
    </xf>
    <xf numFmtId="0" fontId="5" fillId="0" borderId="2" xfId="22" applyFont="1" applyBorder="1">
      <alignment/>
      <protection/>
    </xf>
    <xf numFmtId="0" fontId="47" fillId="0" borderId="0" xfId="22" applyFont="1" applyBorder="1">
      <alignment/>
      <protection/>
    </xf>
    <xf numFmtId="0" fontId="47" fillId="0" borderId="0" xfId="22" applyFont="1" applyBorder="1" applyAlignment="1">
      <alignment horizontal="center"/>
      <protection/>
    </xf>
    <xf numFmtId="7" fontId="47" fillId="0" borderId="0" xfId="22" applyNumberFormat="1" applyFont="1" applyBorder="1" applyAlignment="1">
      <alignment horizontal="center"/>
      <protection/>
    </xf>
    <xf numFmtId="0" fontId="48" fillId="0" borderId="0" xfId="22" applyNumberFormat="1" applyFont="1" applyBorder="1" applyAlignment="1">
      <alignment horizontal="left"/>
      <protection/>
    </xf>
    <xf numFmtId="0" fontId="44" fillId="0" borderId="15" xfId="22" applyFont="1" applyBorder="1">
      <alignment/>
      <protection/>
    </xf>
    <xf numFmtId="0" fontId="44" fillId="0" borderId="16" xfId="22" applyFont="1" applyBorder="1">
      <alignment/>
      <protection/>
    </xf>
    <xf numFmtId="0" fontId="44" fillId="0" borderId="17" xfId="22" applyFont="1" applyBorder="1">
      <alignment/>
      <protection/>
    </xf>
    <xf numFmtId="49" fontId="5" fillId="0" borderId="10" xfId="23" applyNumberFormat="1" applyFont="1" applyFill="1" applyBorder="1" applyAlignment="1" applyProtection="1">
      <alignment horizontal="center"/>
      <protection locked="0"/>
    </xf>
    <xf numFmtId="49" fontId="5" fillId="0" borderId="10" xfId="23" applyNumberFormat="1" applyFont="1" applyFill="1" applyBorder="1" applyProtection="1">
      <alignment/>
      <protection locked="0"/>
    </xf>
    <xf numFmtId="49" fontId="5" fillId="0" borderId="13" xfId="23" applyNumberFormat="1" applyFont="1" applyFill="1" applyBorder="1" applyProtection="1">
      <alignment/>
      <protection locked="0"/>
    </xf>
    <xf numFmtId="7" fontId="47" fillId="0" borderId="0" xfId="22" applyNumberFormat="1" applyFont="1" applyBorder="1">
      <alignment/>
      <protection/>
    </xf>
    <xf numFmtId="8" fontId="2" fillId="0" borderId="8" xfId="23" applyNumberFormat="1" applyFont="1" applyBorder="1" applyAlignment="1" applyProtection="1">
      <alignment horizontal="right"/>
      <protection/>
    </xf>
    <xf numFmtId="0" fontId="16" fillId="0" borderId="8" xfId="0" applyFont="1" applyBorder="1" applyAlignment="1">
      <alignment horizontal="center" vertical="center"/>
    </xf>
    <xf numFmtId="0" fontId="27" fillId="0" borderId="0" xfId="23" applyFont="1" applyBorder="1">
      <alignment/>
      <protection/>
    </xf>
    <xf numFmtId="180" fontId="5" fillId="0" borderId="11" xfId="0" applyNumberFormat="1" applyFont="1" applyBorder="1" applyAlignment="1" applyProtection="1" quotePrefix="1">
      <alignment horizontal="center"/>
      <protection/>
    </xf>
    <xf numFmtId="4" fontId="5" fillId="0" borderId="19" xfId="0" applyNumberFormat="1" applyFont="1" applyBorder="1" applyAlignment="1" applyProtection="1">
      <alignment horizontal="center"/>
      <protection/>
    </xf>
    <xf numFmtId="180" fontId="5" fillId="0" borderId="11" xfId="0" applyNumberFormat="1" applyFont="1" applyBorder="1" applyAlignment="1" applyProtection="1">
      <alignment horizontal="center"/>
      <protection/>
    </xf>
    <xf numFmtId="22" fontId="5" fillId="0" borderId="11" xfId="23" applyNumberFormat="1" applyFont="1" applyFill="1" applyBorder="1" applyAlignment="1" applyProtection="1">
      <alignment horizontal="center"/>
      <protection locked="0"/>
    </xf>
    <xf numFmtId="22" fontId="5" fillId="0" borderId="11" xfId="23" applyNumberFormat="1" applyFont="1" applyFill="1" applyBorder="1" applyProtection="1">
      <alignment/>
      <protection locked="0"/>
    </xf>
    <xf numFmtId="0" fontId="51" fillId="0" borderId="20" xfId="23" applyFont="1" applyBorder="1" applyAlignment="1">
      <alignment horizontal="center"/>
      <protection/>
    </xf>
    <xf numFmtId="0" fontId="51" fillId="0" borderId="20" xfId="23" applyFont="1" applyBorder="1" applyAlignment="1" applyProtection="1">
      <alignment horizontal="left"/>
      <protection locked="0"/>
    </xf>
    <xf numFmtId="0" fontId="10" fillId="0" borderId="0" xfId="24" applyFont="1">
      <alignment/>
      <protection/>
    </xf>
    <xf numFmtId="0" fontId="10" fillId="0" borderId="1" xfId="24" applyFont="1" applyBorder="1">
      <alignment/>
      <protection/>
    </xf>
    <xf numFmtId="0" fontId="47" fillId="0" borderId="0" xfId="24" applyNumberFormat="1" applyFont="1" applyBorder="1" applyAlignment="1">
      <alignment horizontal="right"/>
      <protection/>
    </xf>
    <xf numFmtId="200" fontId="47" fillId="0" borderId="0" xfId="24" applyNumberFormat="1" applyFont="1" applyBorder="1" applyAlignment="1">
      <alignment horizontal="right"/>
      <protection/>
    </xf>
    <xf numFmtId="201" fontId="10" fillId="0" borderId="0" xfId="24" applyNumberFormat="1" applyFont="1" applyBorder="1">
      <alignment/>
      <protection/>
    </xf>
    <xf numFmtId="0" fontId="12" fillId="0" borderId="0" xfId="24" applyFont="1" applyBorder="1">
      <alignment/>
      <protection/>
    </xf>
    <xf numFmtId="200" fontId="47" fillId="0" borderId="0" xfId="0" applyNumberFormat="1" applyFont="1" applyBorder="1" applyAlignment="1">
      <alignment horizontal="center"/>
    </xf>
    <xf numFmtId="0" fontId="10" fillId="0" borderId="2" xfId="24" applyFont="1" applyBorder="1">
      <alignment/>
      <protection/>
    </xf>
    <xf numFmtId="0" fontId="10" fillId="0" borderId="0" xfId="24" applyFont="1" applyBorder="1">
      <alignment/>
      <protection/>
    </xf>
    <xf numFmtId="0" fontId="47" fillId="0" borderId="0" xfId="24" applyNumberFormat="1" applyFont="1" applyBorder="1" applyAlignment="1">
      <alignment horizontal="right"/>
      <protection/>
    </xf>
    <xf numFmtId="7" fontId="47" fillId="0" borderId="21" xfId="0" applyNumberFormat="1" applyFont="1" applyBorder="1" applyAlignment="1">
      <alignment horizontal="center"/>
    </xf>
    <xf numFmtId="7" fontId="47" fillId="0" borderId="22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23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Normal_TRANSBA" xfId="23"/>
    <cellStyle name="Normal_Transener_V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1066800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981075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32"/>
  <sheetViews>
    <sheetView tabSelected="1" zoomScale="70" zoomScaleNormal="70" workbookViewId="0" topLeftCell="A1">
      <selection activeCell="E20" sqref="E20"/>
    </sheetView>
  </sheetViews>
  <sheetFormatPr defaultColWidth="11.421875" defaultRowHeight="12.75"/>
  <cols>
    <col min="1" max="1" width="25.7109375" style="159" customWidth="1"/>
    <col min="2" max="2" width="7.7109375" style="159" customWidth="1"/>
    <col min="3" max="3" width="16.57421875" style="159" customWidth="1"/>
    <col min="4" max="4" width="6.7109375" style="159" customWidth="1"/>
    <col min="5" max="5" width="17.8515625" style="159" customWidth="1"/>
    <col min="6" max="7" width="16.7109375" style="159" customWidth="1"/>
    <col min="8" max="8" width="10.7109375" style="159" customWidth="1"/>
    <col min="9" max="9" width="24.00390625" style="159" bestFit="1" customWidth="1"/>
    <col min="10" max="11" width="17.140625" style="159" customWidth="1"/>
    <col min="12" max="12" width="5.28125" style="159" customWidth="1"/>
    <col min="13" max="13" width="15.7109375" style="159" customWidth="1"/>
    <col min="14" max="16384" width="11.421875" style="159" customWidth="1"/>
  </cols>
  <sheetData>
    <row r="1" spans="2:13" s="154" customFormat="1" ht="26.25">
      <c r="B1" s="155"/>
      <c r="M1" s="156"/>
    </row>
    <row r="2" spans="2:12" s="154" customFormat="1" ht="26.25">
      <c r="B2" s="155" t="s">
        <v>77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</row>
    <row r="3" spans="3:12" ht="16.5" customHeight="1">
      <c r="C3" s="160"/>
      <c r="D3" s="161"/>
      <c r="E3" s="161"/>
      <c r="F3" s="161"/>
      <c r="G3" s="161"/>
      <c r="H3" s="161"/>
      <c r="I3" s="161"/>
      <c r="J3" s="161"/>
      <c r="K3" s="161"/>
      <c r="L3" s="161"/>
    </row>
    <row r="4" spans="1:13" s="164" customFormat="1" ht="11.25">
      <c r="A4" s="162" t="s">
        <v>3</v>
      </c>
      <c r="B4" s="163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s="164" customFormat="1" ht="11.25">
      <c r="A5" s="162" t="s">
        <v>4</v>
      </c>
      <c r="B5" s="163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s="154" customFormat="1" ht="11.25" customHeight="1">
      <c r="B6" s="166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2:13" s="168" customFormat="1" ht="21">
      <c r="B7" s="169" t="s">
        <v>32</v>
      </c>
      <c r="C7" s="170"/>
      <c r="D7" s="171"/>
      <c r="E7" s="171"/>
      <c r="F7" s="171"/>
      <c r="G7" s="172"/>
      <c r="H7" s="172"/>
      <c r="I7" s="172"/>
      <c r="J7" s="172"/>
      <c r="K7" s="172"/>
      <c r="L7" s="172"/>
      <c r="M7" s="173"/>
    </row>
    <row r="8" spans="9:13" ht="12.75">
      <c r="I8" s="174"/>
      <c r="J8" s="174"/>
      <c r="K8" s="174"/>
      <c r="L8" s="174"/>
      <c r="M8" s="174"/>
    </row>
    <row r="9" spans="2:13" s="168" customFormat="1" ht="21">
      <c r="B9" s="169" t="s">
        <v>0</v>
      </c>
      <c r="C9" s="170"/>
      <c r="D9" s="171"/>
      <c r="E9" s="171"/>
      <c r="F9" s="171"/>
      <c r="G9" s="171"/>
      <c r="H9" s="171"/>
      <c r="I9" s="172"/>
      <c r="J9" s="172"/>
      <c r="K9" s="172"/>
      <c r="L9" s="172"/>
      <c r="M9" s="173"/>
    </row>
    <row r="10" spans="4:13" ht="12.75">
      <c r="D10" s="175"/>
      <c r="E10" s="175"/>
      <c r="F10" s="175"/>
      <c r="I10" s="174"/>
      <c r="J10" s="174"/>
      <c r="K10" s="174"/>
      <c r="L10" s="174"/>
      <c r="M10" s="174"/>
    </row>
    <row r="11" spans="2:13" s="168" customFormat="1" ht="20.25">
      <c r="B11" s="169" t="s">
        <v>71</v>
      </c>
      <c r="C11" s="176"/>
      <c r="D11" s="176"/>
      <c r="E11" s="176"/>
      <c r="F11" s="176"/>
      <c r="G11" s="171"/>
      <c r="H11" s="171"/>
      <c r="I11" s="172"/>
      <c r="J11" s="172"/>
      <c r="K11" s="172"/>
      <c r="L11" s="172"/>
      <c r="M11" s="173"/>
    </row>
    <row r="12" spans="4:13" s="177" customFormat="1" ht="16.5" thickBot="1">
      <c r="D12" s="178"/>
      <c r="E12" s="178"/>
      <c r="F12" s="178"/>
      <c r="I12" s="179"/>
      <c r="J12" s="179"/>
      <c r="K12" s="179"/>
      <c r="L12" s="179"/>
      <c r="M12" s="179"/>
    </row>
    <row r="13" spans="2:13" s="177" customFormat="1" ht="16.5" thickTop="1">
      <c r="B13" s="180">
        <v>1</v>
      </c>
      <c r="C13" s="181" t="b">
        <v>0</v>
      </c>
      <c r="D13" s="182"/>
      <c r="E13" s="182"/>
      <c r="F13" s="182"/>
      <c r="G13" s="182"/>
      <c r="H13" s="182"/>
      <c r="I13" s="182"/>
      <c r="J13" s="182"/>
      <c r="K13" s="182"/>
      <c r="L13" s="183"/>
      <c r="M13" s="179"/>
    </row>
    <row r="14" spans="2:13" s="184" customFormat="1" ht="19.5">
      <c r="B14" s="185" t="s">
        <v>73</v>
      </c>
      <c r="C14" s="186"/>
      <c r="D14" s="187"/>
      <c r="E14" s="188"/>
      <c r="F14" s="188"/>
      <c r="G14" s="188"/>
      <c r="H14" s="188"/>
      <c r="I14" s="189"/>
      <c r="J14" s="189"/>
      <c r="K14" s="189"/>
      <c r="L14" s="190"/>
      <c r="M14" s="191"/>
    </row>
    <row r="15" spans="2:13" s="184" customFormat="1" ht="19.5" hidden="1">
      <c r="B15" s="192"/>
      <c r="C15" s="193"/>
      <c r="D15" s="193"/>
      <c r="E15" s="191"/>
      <c r="F15" s="191"/>
      <c r="G15" s="194"/>
      <c r="H15" s="194"/>
      <c r="I15" s="191"/>
      <c r="J15" s="191"/>
      <c r="K15" s="191"/>
      <c r="L15" s="195"/>
      <c r="M15" s="191"/>
    </row>
    <row r="16" spans="2:13" s="184" customFormat="1" ht="19.5" hidden="1">
      <c r="B16" s="185" t="s">
        <v>33</v>
      </c>
      <c r="C16" s="196"/>
      <c r="D16" s="196"/>
      <c r="E16" s="189"/>
      <c r="F16" s="188"/>
      <c r="G16" s="188"/>
      <c r="H16" s="189"/>
      <c r="I16" s="197"/>
      <c r="J16" s="197"/>
      <c r="K16" s="197"/>
      <c r="L16" s="190"/>
      <c r="M16" s="191"/>
    </row>
    <row r="17" spans="2:13" s="184" customFormat="1" ht="19.5">
      <c r="B17" s="192"/>
      <c r="C17" s="193"/>
      <c r="D17" s="193"/>
      <c r="E17" s="191"/>
      <c r="F17" s="194"/>
      <c r="G17" s="194"/>
      <c r="H17" s="191"/>
      <c r="I17" s="160"/>
      <c r="J17" s="160"/>
      <c r="K17" s="160"/>
      <c r="L17" s="195"/>
      <c r="M17" s="191"/>
    </row>
    <row r="18" spans="2:21" s="226" customFormat="1" ht="23.25" customHeight="1">
      <c r="B18" s="227"/>
      <c r="C18" s="228"/>
      <c r="D18" s="229"/>
      <c r="E18" s="230"/>
      <c r="F18" s="231"/>
      <c r="G18" s="231"/>
      <c r="H18" s="231"/>
      <c r="I18" s="232" t="s">
        <v>76</v>
      </c>
      <c r="J18" s="232" t="s">
        <v>74</v>
      </c>
      <c r="K18" s="232" t="s">
        <v>75</v>
      </c>
      <c r="L18" s="233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13" s="184" customFormat="1" ht="19.5">
      <c r="B19" s="192"/>
      <c r="C19" s="198" t="s">
        <v>34</v>
      </c>
      <c r="D19" s="199" t="s">
        <v>1</v>
      </c>
      <c r="E19" s="191"/>
      <c r="F19" s="191"/>
      <c r="G19" s="194"/>
      <c r="I19" s="215">
        <v>20878.33</v>
      </c>
      <c r="J19" s="215">
        <f>'LI-01 (2)'!AC42</f>
        <v>19958.79</v>
      </c>
      <c r="K19" s="215">
        <f>+J19-I19</f>
        <v>-919.5400000000009</v>
      </c>
      <c r="L19" s="195"/>
      <c r="M19" s="191"/>
    </row>
    <row r="20" spans="2:13" ht="18.75">
      <c r="B20" s="200"/>
      <c r="C20" s="201"/>
      <c r="D20" s="202"/>
      <c r="E20" s="174"/>
      <c r="F20" s="174"/>
      <c r="G20" s="203"/>
      <c r="H20" s="203"/>
      <c r="I20" s="215"/>
      <c r="J20" s="215"/>
      <c r="K20" s="215"/>
      <c r="L20" s="204"/>
      <c r="M20" s="174"/>
    </row>
    <row r="21" spans="2:13" s="184" customFormat="1" ht="19.5">
      <c r="B21" s="192"/>
      <c r="C21" s="198" t="s">
        <v>35</v>
      </c>
      <c r="D21" s="199" t="s">
        <v>36</v>
      </c>
      <c r="E21" s="191"/>
      <c r="F21" s="191"/>
      <c r="G21" s="194"/>
      <c r="H21" s="194"/>
      <c r="I21" s="215"/>
      <c r="J21" s="215"/>
      <c r="K21" s="215"/>
      <c r="L21" s="195"/>
      <c r="M21" s="191"/>
    </row>
    <row r="22" spans="2:13" ht="18.75">
      <c r="B22" s="200"/>
      <c r="C22" s="201"/>
      <c r="D22" s="201"/>
      <c r="E22" s="174"/>
      <c r="F22" s="174"/>
      <c r="G22" s="203"/>
      <c r="H22" s="203"/>
      <c r="I22" s="215"/>
      <c r="J22" s="215"/>
      <c r="K22" s="215"/>
      <c r="L22" s="204"/>
      <c r="M22" s="174"/>
    </row>
    <row r="23" spans="2:13" s="184" customFormat="1" ht="19.5">
      <c r="B23" s="192"/>
      <c r="C23" s="198"/>
      <c r="D23" s="198" t="s">
        <v>37</v>
      </c>
      <c r="E23" s="205" t="s">
        <v>38</v>
      </c>
      <c r="F23" s="205"/>
      <c r="G23" s="194"/>
      <c r="I23" s="215">
        <v>5317.6</v>
      </c>
      <c r="J23" s="215">
        <v>5317.6</v>
      </c>
      <c r="K23" s="215"/>
      <c r="L23" s="195"/>
      <c r="M23" s="191"/>
    </row>
    <row r="24" spans="2:13" ht="18.75">
      <c r="B24" s="200"/>
      <c r="C24" s="201"/>
      <c r="D24" s="201"/>
      <c r="E24" s="174"/>
      <c r="F24" s="174"/>
      <c r="G24" s="203"/>
      <c r="H24" s="203"/>
      <c r="I24" s="215"/>
      <c r="J24" s="215"/>
      <c r="K24" s="215"/>
      <c r="L24" s="204"/>
      <c r="M24" s="174"/>
    </row>
    <row r="25" spans="2:13" s="184" customFormat="1" ht="19.5">
      <c r="B25" s="192"/>
      <c r="C25" s="198"/>
      <c r="D25" s="198" t="s">
        <v>39</v>
      </c>
      <c r="E25" s="205" t="s">
        <v>40</v>
      </c>
      <c r="F25" s="205"/>
      <c r="G25" s="194"/>
      <c r="H25" s="194"/>
      <c r="I25" s="215">
        <v>5541.08</v>
      </c>
      <c r="J25" s="215">
        <v>5541.08</v>
      </c>
      <c r="K25" s="215"/>
      <c r="L25" s="195"/>
      <c r="M25" s="191"/>
    </row>
    <row r="26" spans="2:13" s="184" customFormat="1" ht="19.5">
      <c r="B26" s="192"/>
      <c r="C26" s="193"/>
      <c r="D26" s="193"/>
      <c r="E26" s="205"/>
      <c r="F26" s="205"/>
      <c r="G26" s="194"/>
      <c r="H26" s="194"/>
      <c r="I26" s="215"/>
      <c r="J26" s="215"/>
      <c r="K26" s="215"/>
      <c r="L26" s="195"/>
      <c r="M26" s="191"/>
    </row>
    <row r="27" spans="2:13" s="184" customFormat="1" ht="19.5">
      <c r="B27" s="192"/>
      <c r="C27" s="198" t="s">
        <v>42</v>
      </c>
      <c r="D27" s="199" t="s">
        <v>43</v>
      </c>
      <c r="E27" s="191"/>
      <c r="F27" s="191"/>
      <c r="G27" s="194"/>
      <c r="H27" s="194"/>
      <c r="I27" s="215">
        <v>4.42</v>
      </c>
      <c r="J27" s="215">
        <v>4.42</v>
      </c>
      <c r="K27" s="215"/>
      <c r="L27" s="195"/>
      <c r="M27" s="191"/>
    </row>
    <row r="28" spans="2:13" s="184" customFormat="1" ht="20.25" thickBot="1">
      <c r="B28" s="192"/>
      <c r="C28" s="193"/>
      <c r="D28" s="193"/>
      <c r="E28" s="191"/>
      <c r="F28" s="191"/>
      <c r="G28" s="194"/>
      <c r="H28" s="194"/>
      <c r="I28" s="191"/>
      <c r="J28" s="191"/>
      <c r="K28" s="191"/>
      <c r="L28" s="195"/>
      <c r="M28" s="191"/>
    </row>
    <row r="29" spans="2:21" s="226" customFormat="1" ht="20.25" thickBot="1" thickTop="1">
      <c r="B29" s="227"/>
      <c r="C29" s="235"/>
      <c r="D29" s="235"/>
      <c r="F29" s="238" t="s">
        <v>41</v>
      </c>
      <c r="G29" s="239"/>
      <c r="H29" s="240"/>
      <c r="I29" s="236">
        <f>SUM(I18:I27)</f>
        <v>31741.43</v>
      </c>
      <c r="J29" s="236">
        <f>SUM(J18:J27)</f>
        <v>30821.89</v>
      </c>
      <c r="K29" s="237">
        <f>+J29-I29</f>
        <v>-919.5400000000009</v>
      </c>
      <c r="L29" s="233"/>
      <c r="M29" s="234"/>
      <c r="N29" s="234"/>
      <c r="O29" s="234"/>
      <c r="P29" s="234"/>
      <c r="Q29" s="234"/>
      <c r="R29" s="234"/>
      <c r="S29" s="234"/>
      <c r="T29" s="234"/>
      <c r="U29" s="234"/>
    </row>
    <row r="30" spans="2:13" s="184" customFormat="1" ht="9" customHeight="1" thickTop="1">
      <c r="B30" s="192"/>
      <c r="C30" s="198"/>
      <c r="D30" s="198"/>
      <c r="E30" s="160"/>
      <c r="F30" s="206"/>
      <c r="G30" s="207"/>
      <c r="H30" s="160"/>
      <c r="L30" s="195"/>
      <c r="M30" s="191"/>
    </row>
    <row r="31" spans="2:13" s="184" customFormat="1" ht="18.75">
      <c r="B31" s="192"/>
      <c r="C31" s="208" t="s">
        <v>72</v>
      </c>
      <c r="D31" s="198"/>
      <c r="E31" s="160"/>
      <c r="F31" s="206"/>
      <c r="G31" s="207"/>
      <c r="H31" s="160"/>
      <c r="L31" s="195"/>
      <c r="M31" s="191"/>
    </row>
    <row r="32" spans="2:13" s="177" customFormat="1" ht="9" customHeight="1" thickBot="1"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1"/>
      <c r="M32" s="179"/>
    </row>
    <row r="33" ht="13.5" thickTop="1"/>
  </sheetData>
  <mergeCells count="1">
    <mergeCell ref="F29:H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90"/>
  <sheetViews>
    <sheetView zoomScale="70" zoomScaleNormal="70" workbookViewId="0" topLeftCell="C10">
      <selection activeCell="AC38" sqref="AC38"/>
    </sheetView>
  </sheetViews>
  <sheetFormatPr defaultColWidth="11.421875" defaultRowHeight="12.75"/>
  <cols>
    <col min="1" max="1" width="21.00390625" style="4" customWidth="1"/>
    <col min="2" max="2" width="4.140625" style="4" customWidth="1"/>
    <col min="3" max="3" width="5.421875" style="4" customWidth="1"/>
    <col min="4" max="5" width="13.7109375" style="4" customWidth="1"/>
    <col min="6" max="6" width="45.7109375" style="4" customWidth="1"/>
    <col min="7" max="7" width="8.7109375" style="4" customWidth="1"/>
    <col min="8" max="8" width="9.7109375" style="4" customWidth="1"/>
    <col min="9" max="9" width="9.00390625" style="4" customWidth="1"/>
    <col min="10" max="10" width="5.7109375" style="4" hidden="1" customWidth="1"/>
    <col min="11" max="12" width="15.7109375" style="4" customWidth="1"/>
    <col min="13" max="15" width="9.7109375" style="4" customWidth="1"/>
    <col min="16" max="16" width="8.7109375" style="4" customWidth="1"/>
    <col min="17" max="17" width="8.8515625" style="4" hidden="1" customWidth="1"/>
    <col min="18" max="19" width="12.140625" style="4" hidden="1" customWidth="1"/>
    <col min="20" max="25" width="6.8515625" style="4" hidden="1" customWidth="1"/>
    <col min="26" max="27" width="11.7109375" style="4" hidden="1" customWidth="1"/>
    <col min="28" max="28" width="9.7109375" style="4" customWidth="1"/>
    <col min="29" max="29" width="15.7109375" style="4" customWidth="1"/>
    <col min="30" max="30" width="4.140625" style="4" customWidth="1"/>
    <col min="31" max="31" width="11.421875" style="4" hidden="1" customWidth="1"/>
    <col min="32" max="34" width="11.421875" style="4" customWidth="1"/>
    <col min="35" max="37" width="11.28125" style="4" customWidth="1"/>
    <col min="38" max="16384" width="11.421875" style="4" customWidth="1"/>
  </cols>
  <sheetData>
    <row r="1" s="2" customFormat="1" ht="29.25" customHeight="1">
      <c r="AD1" s="140"/>
    </row>
    <row r="2" spans="2:30" s="2" customFormat="1" ht="26.25">
      <c r="B2" s="13" t="str">
        <f>'TOT-0111'!B2</f>
        <v>ANEXO I al Memorandum D.T.E.E. N°              /                        .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2.75"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2" s="7" customFormat="1" ht="11.25">
      <c r="A4" s="15" t="s">
        <v>3</v>
      </c>
      <c r="B4" s="15"/>
    </row>
    <row r="5" spans="1:2" s="7" customFormat="1" ht="11.25">
      <c r="A5" s="15" t="s">
        <v>4</v>
      </c>
      <c r="B5" s="15"/>
    </row>
    <row r="6" s="1" customFormat="1" ht="16.5" customHeight="1" thickBot="1"/>
    <row r="7" spans="2:30" s="1" customFormat="1" ht="16.5" customHeight="1" thickTop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2:30" s="19" customFormat="1" ht="20.25">
      <c r="B8" s="20"/>
      <c r="F8" s="21" t="s">
        <v>5</v>
      </c>
      <c r="G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2:30" s="1" customFormat="1" ht="16.5" customHeight="1">
      <c r="B9" s="11"/>
      <c r="F9" s="24"/>
      <c r="G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2"/>
    </row>
    <row r="10" spans="2:30" s="19" customFormat="1" ht="20.25">
      <c r="B10" s="20"/>
      <c r="F10" s="21" t="s">
        <v>6</v>
      </c>
      <c r="G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s="1" customFormat="1" ht="16.5" customHeight="1">
      <c r="B11" s="11"/>
      <c r="C11" s="24"/>
      <c r="D11" s="24"/>
      <c r="E11" s="24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2"/>
    </row>
    <row r="12" spans="2:30" s="8" customFormat="1" ht="19.5">
      <c r="B12" s="9" t="str">
        <f>+'TOT-0111'!B14</f>
        <v>Desde el 1 al 31 de Enero de 2011</v>
      </c>
      <c r="C12" s="25"/>
      <c r="D12" s="25"/>
      <c r="E12" s="25"/>
      <c r="F12" s="10"/>
      <c r="G12" s="10"/>
      <c r="H12" s="26"/>
      <c r="I12" s="26"/>
      <c r="J12" s="27"/>
      <c r="K12" s="26"/>
      <c r="L12" s="27"/>
      <c r="M12" s="27"/>
      <c r="N12" s="27"/>
      <c r="O12" s="27"/>
      <c r="P12" s="27"/>
      <c r="Q12" s="2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8"/>
    </row>
    <row r="13" spans="2:30" s="1" customFormat="1" ht="16.5" customHeight="1" thickBot="1">
      <c r="B13" s="11"/>
      <c r="C13" s="6"/>
      <c r="D13" s="6"/>
      <c r="E13" s="6"/>
      <c r="F13" s="6"/>
      <c r="G13" s="29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"/>
    </row>
    <row r="14" spans="2:30" s="1" customFormat="1" ht="16.5" customHeight="1" thickBot="1" thickTop="1">
      <c r="B14" s="11"/>
      <c r="C14" s="6"/>
      <c r="D14" s="6"/>
      <c r="E14" s="6"/>
      <c r="F14" s="32" t="s">
        <v>7</v>
      </c>
      <c r="G14" s="33">
        <v>167.357</v>
      </c>
      <c r="H14" s="34"/>
      <c r="I14" s="35"/>
      <c r="J14" s="31"/>
      <c r="K14" s="31"/>
      <c r="L14" s="36" t="s">
        <v>8</v>
      </c>
      <c r="M14" s="37">
        <f>150*'TOT-0111'!B13</f>
        <v>150</v>
      </c>
      <c r="N14" s="38" t="str">
        <f>IF(M14=150," ",IF(M14=300,"Coeficiente duplicado por tasa de falla &gt;4 Sal. x año/100 km.","REVISAR COEFICIENTE"))</f>
        <v> </v>
      </c>
      <c r="O14" s="31"/>
      <c r="P14" s="31"/>
      <c r="Q14" s="31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"/>
    </row>
    <row r="15" spans="2:30" s="1" customFormat="1" ht="16.5" customHeight="1" thickBot="1" thickTop="1">
      <c r="B15" s="11"/>
      <c r="C15" s="6"/>
      <c r="D15" s="6"/>
      <c r="E15" s="6"/>
      <c r="F15" s="32" t="s">
        <v>9</v>
      </c>
      <c r="G15" s="33">
        <v>159.92</v>
      </c>
      <c r="H15" s="39"/>
      <c r="I15" s="40"/>
      <c r="J15" s="6"/>
      <c r="K15" s="41"/>
      <c r="L15" s="36" t="s">
        <v>10</v>
      </c>
      <c r="M15" s="37">
        <f>50*'TOT-0111'!B13</f>
        <v>50</v>
      </c>
      <c r="N15" s="38" t="str">
        <f>IF(M15=50," ",IF(M15=100,"Coeficiente duplicado por tasa de falla &gt;4 Sal. x año/100 km.","REVISAR COEFICIENTE"))</f>
        <v> 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"/>
    </row>
    <row r="16" spans="2:30" s="1" customFormat="1" ht="16.5" customHeight="1" thickBot="1" thickTop="1">
      <c r="B16" s="11"/>
      <c r="C16" s="6"/>
      <c r="D16" s="6"/>
      <c r="E16" s="6"/>
      <c r="F16" s="32" t="s">
        <v>11</v>
      </c>
      <c r="G16" s="33">
        <v>159.92</v>
      </c>
      <c r="H16" s="39"/>
      <c r="I16" s="40"/>
      <c r="J16" s="6"/>
      <c r="K16" s="6"/>
      <c r="L16" s="36" t="s">
        <v>12</v>
      </c>
      <c r="M16" s="37">
        <f>10*'TOT-0111'!B13</f>
        <v>10</v>
      </c>
      <c r="N16" s="38" t="str">
        <f>IF(M16=10," ",IF(M16=20,"Coeficiente duplicado por tasa de falla &gt;4 Sal. x año/100 km.","REVISAR COEFICIENTE"))</f>
        <v> 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2"/>
    </row>
    <row r="17" spans="2:30" s="1" customFormat="1" ht="16.5" customHeight="1" thickBot="1" thickTop="1">
      <c r="B17" s="11"/>
      <c r="C17" s="218">
        <v>3</v>
      </c>
      <c r="D17" s="218">
        <v>4</v>
      </c>
      <c r="E17" s="218">
        <v>5</v>
      </c>
      <c r="F17" s="218">
        <v>6</v>
      </c>
      <c r="G17" s="218">
        <v>7</v>
      </c>
      <c r="H17" s="218">
        <v>8</v>
      </c>
      <c r="I17" s="218">
        <v>9</v>
      </c>
      <c r="J17" s="218">
        <v>10</v>
      </c>
      <c r="K17" s="218">
        <v>11</v>
      </c>
      <c r="L17" s="218">
        <v>12</v>
      </c>
      <c r="M17" s="218">
        <v>13</v>
      </c>
      <c r="N17" s="218">
        <v>14</v>
      </c>
      <c r="O17" s="218">
        <v>15</v>
      </c>
      <c r="P17" s="218">
        <v>16</v>
      </c>
      <c r="Q17" s="218">
        <v>17</v>
      </c>
      <c r="R17" s="218">
        <v>18</v>
      </c>
      <c r="S17" s="218">
        <v>19</v>
      </c>
      <c r="T17" s="218">
        <v>20</v>
      </c>
      <c r="U17" s="218">
        <v>21</v>
      </c>
      <c r="V17" s="218">
        <v>22</v>
      </c>
      <c r="W17" s="218">
        <v>23</v>
      </c>
      <c r="X17" s="218">
        <v>24</v>
      </c>
      <c r="Y17" s="218">
        <v>25</v>
      </c>
      <c r="Z17" s="218">
        <v>26</v>
      </c>
      <c r="AA17" s="218">
        <v>27</v>
      </c>
      <c r="AB17" s="218">
        <v>28</v>
      </c>
      <c r="AC17" s="218">
        <v>29</v>
      </c>
      <c r="AD17" s="12"/>
    </row>
    <row r="18" spans="2:30" s="42" customFormat="1" ht="34.5" customHeight="1" thickBot="1" thickTop="1">
      <c r="B18" s="43"/>
      <c r="C18" s="217" t="s">
        <v>13</v>
      </c>
      <c r="D18" s="217" t="s">
        <v>44</v>
      </c>
      <c r="E18" s="217" t="s">
        <v>45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31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1"/>
      <c r="C19" s="60"/>
      <c r="D19" s="60"/>
      <c r="E19" s="60"/>
      <c r="F19" s="61"/>
      <c r="G19" s="60"/>
      <c r="H19" s="60"/>
      <c r="I19" s="60"/>
      <c r="J19" s="62"/>
      <c r="K19" s="212"/>
      <c r="L19" s="213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/>
      <c r="AD19" s="12"/>
    </row>
    <row r="20" spans="2:30" s="1" customFormat="1" ht="16.5" customHeight="1">
      <c r="B20" s="11"/>
      <c r="C20" s="73"/>
      <c r="D20" s="73"/>
      <c r="E20" s="73"/>
      <c r="F20" s="74"/>
      <c r="G20" s="74"/>
      <c r="H20" s="73"/>
      <c r="I20" s="73"/>
      <c r="J20" s="75"/>
      <c r="K20" s="222"/>
      <c r="L20" s="223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2"/>
    </row>
    <row r="21" spans="2:30" s="1" customFormat="1" ht="16.5" customHeight="1">
      <c r="B21" s="11"/>
      <c r="C21" s="76">
        <v>1</v>
      </c>
      <c r="D21" s="76">
        <v>230256</v>
      </c>
      <c r="E21" s="76">
        <v>4696</v>
      </c>
      <c r="F21" s="74" t="s">
        <v>46</v>
      </c>
      <c r="G21" s="74">
        <v>132</v>
      </c>
      <c r="H21" s="87" t="s">
        <v>47</v>
      </c>
      <c r="I21" s="88" t="s">
        <v>48</v>
      </c>
      <c r="J21" s="89">
        <f aca="true" t="shared" si="0" ref="J21:J40">IF(G21=220,$G$14,IF(G21=132,$G$15,$G$16))*IF(H21&gt;25,H21,25)/100</f>
        <v>0.607696</v>
      </c>
      <c r="K21" s="222">
        <v>40545.32083333333</v>
      </c>
      <c r="L21" s="222">
        <v>40552.81875</v>
      </c>
      <c r="M21" s="91">
        <f aca="true" t="shared" si="1" ref="M21:M40">IF(F21="","",(L21-K21)*24)</f>
        <v>179.95000000001164</v>
      </c>
      <c r="N21" s="92">
        <f aca="true" t="shared" si="2" ref="N21:N40">IF(F21="","",ROUND((L21-K21)*24*60,0))</f>
        <v>10797</v>
      </c>
      <c r="O21" s="93" t="s">
        <v>49</v>
      </c>
      <c r="P21" s="221" t="s">
        <v>51</v>
      </c>
      <c r="Q21" s="94">
        <f aca="true" t="shared" si="3" ref="Q21:Q40">IF(I21="A",$M$14,IF(I21="B",$M$15,$M$16))</f>
        <v>10</v>
      </c>
      <c r="R21" s="95">
        <f aca="true" t="shared" si="4" ref="R21:R40">IF(O21="P",ROUND(N21/60,2)*J21*Q21*0.01,"--")</f>
        <v>10.93548952</v>
      </c>
      <c r="S21" s="96" t="str">
        <f aca="true" t="shared" si="5" ref="S21:S40">IF(O21="RP",ROUND(N21/60,2)*J21*Q21*0.01*P21/100,"--")</f>
        <v>--</v>
      </c>
      <c r="T21" s="97" t="str">
        <f aca="true" t="shared" si="6" ref="T21:T40">IF(O21="F",J21*Q21,"--")</f>
        <v>--</v>
      </c>
      <c r="U21" s="97" t="str">
        <f aca="true" t="shared" si="7" ref="U21:U40">IF(AND(N21&gt;10,O21="F"),J21*Q21*IF(N21&gt;180,3,ROUND((N21)/60,2)),"--")</f>
        <v>--</v>
      </c>
      <c r="V21" s="98" t="str">
        <f aca="true" t="shared" si="8" ref="V21:V40">IF(AND(O21="F",N21&gt;180),(ROUND(N21/60,2)-3)*J21*Q21*0.1,"--")</f>
        <v>--</v>
      </c>
      <c r="W21" s="99" t="str">
        <f aca="true" t="shared" si="9" ref="W21:W40">IF(O21="R",J21*Q21*P21/100,"--")</f>
        <v>--</v>
      </c>
      <c r="X21" s="99" t="str">
        <f aca="true" t="shared" si="10" ref="X21:X40">IF(AND(N21&gt;10,O21="R"),Q21*J21*P21/100*IF(N21&gt;180,3,ROUND((N21)/60,2)),"--")</f>
        <v>--</v>
      </c>
      <c r="Y21" s="100" t="str">
        <f aca="true" t="shared" si="11" ref="Y21:Y40">IF(AND(O21="R",N21&gt;180),(ROUND(N21/60,2)-3)*J21*Q21*0.1*P21/100,"--")</f>
        <v>--</v>
      </c>
      <c r="Z21" s="101" t="str">
        <f aca="true" t="shared" si="12" ref="Z21:Z40">IF(O21="RF",ROUND(N21/60,2)*J21*Q21*0.1,"--")</f>
        <v>--</v>
      </c>
      <c r="AA21" s="102" t="str">
        <f aca="true" t="shared" si="13" ref="AA21:AA40">IF(O21="RR",ROUND(N21/60,2)*J21*Q21*0.1*P21/100,"--")</f>
        <v>--</v>
      </c>
      <c r="AB21" s="220" t="s">
        <v>50</v>
      </c>
      <c r="AC21" s="103">
        <v>0</v>
      </c>
      <c r="AD21" s="104"/>
    </row>
    <row r="22" spans="2:30" s="1" customFormat="1" ht="16.5" customHeight="1">
      <c r="B22" s="11"/>
      <c r="C22" s="76">
        <v>2</v>
      </c>
      <c r="D22" s="76">
        <v>230257</v>
      </c>
      <c r="E22" s="76">
        <v>1433</v>
      </c>
      <c r="F22" s="74" t="s">
        <v>52</v>
      </c>
      <c r="G22" s="74">
        <v>132</v>
      </c>
      <c r="H22" s="87">
        <v>2.200000047683716</v>
      </c>
      <c r="I22" s="88" t="s">
        <v>48</v>
      </c>
      <c r="J22" s="89">
        <f t="shared" si="0"/>
        <v>39.98</v>
      </c>
      <c r="K22" s="222">
        <v>40545.32152777778</v>
      </c>
      <c r="L22" s="222">
        <v>40552.80763888889</v>
      </c>
      <c r="M22" s="91">
        <f t="shared" si="1"/>
        <v>179.66666666662786</v>
      </c>
      <c r="N22" s="92">
        <f t="shared" si="2"/>
        <v>10780</v>
      </c>
      <c r="O22" s="93" t="s">
        <v>49</v>
      </c>
      <c r="P22" s="221" t="s">
        <v>51</v>
      </c>
      <c r="Q22" s="94">
        <f t="shared" si="3"/>
        <v>10</v>
      </c>
      <c r="R22" s="95">
        <f t="shared" si="4"/>
        <v>718.32066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220" t="s">
        <v>50</v>
      </c>
      <c r="AC22" s="103">
        <v>0</v>
      </c>
      <c r="AD22" s="104"/>
    </row>
    <row r="23" spans="2:30" s="1" customFormat="1" ht="16.5" customHeight="1">
      <c r="B23" s="11"/>
      <c r="C23" s="76">
        <v>3</v>
      </c>
      <c r="D23" s="76">
        <v>230418</v>
      </c>
      <c r="E23" s="76">
        <v>1543</v>
      </c>
      <c r="F23" s="74" t="s">
        <v>53</v>
      </c>
      <c r="G23" s="74">
        <v>132</v>
      </c>
      <c r="H23" s="87">
        <v>24.100000381469727</v>
      </c>
      <c r="I23" s="88" t="s">
        <v>48</v>
      </c>
      <c r="J23" s="89">
        <f t="shared" si="0"/>
        <v>39.98</v>
      </c>
      <c r="K23" s="222">
        <v>40546.42013888889</v>
      </c>
      <c r="L23" s="222">
        <v>40546.71319444444</v>
      </c>
      <c r="M23" s="91">
        <f t="shared" si="1"/>
        <v>7.033333333209157</v>
      </c>
      <c r="N23" s="92">
        <f t="shared" si="2"/>
        <v>422</v>
      </c>
      <c r="O23" s="93" t="s">
        <v>49</v>
      </c>
      <c r="P23" s="221" t="s">
        <v>51</v>
      </c>
      <c r="Q23" s="94">
        <f t="shared" si="3"/>
        <v>10</v>
      </c>
      <c r="R23" s="95">
        <f t="shared" si="4"/>
        <v>28.10594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220" t="s">
        <v>50</v>
      </c>
      <c r="AC23" s="103">
        <f aca="true" t="shared" si="14" ref="AC23:AC40">IF(F23="","",SUM(R23:AA23)*IF(AB23="SI",1,2))</f>
        <v>28.10594</v>
      </c>
      <c r="AD23" s="104"/>
    </row>
    <row r="24" spans="2:30" s="1" customFormat="1" ht="16.5" customHeight="1">
      <c r="B24" s="11"/>
      <c r="C24" s="76">
        <v>4</v>
      </c>
      <c r="D24" s="76">
        <v>230419</v>
      </c>
      <c r="E24" s="76">
        <v>1543</v>
      </c>
      <c r="F24" s="74" t="s">
        <v>53</v>
      </c>
      <c r="G24" s="74">
        <v>132</v>
      </c>
      <c r="H24" s="87">
        <v>24.100000381469727</v>
      </c>
      <c r="I24" s="88" t="s">
        <v>48</v>
      </c>
      <c r="J24" s="89">
        <f t="shared" si="0"/>
        <v>39.98</v>
      </c>
      <c r="K24" s="222">
        <v>40547.347916666666</v>
      </c>
      <c r="L24" s="222">
        <v>40547.74097222222</v>
      </c>
      <c r="M24" s="91">
        <f t="shared" si="1"/>
        <v>9.433333333348855</v>
      </c>
      <c r="N24" s="92">
        <f t="shared" si="2"/>
        <v>566</v>
      </c>
      <c r="O24" s="93" t="s">
        <v>49</v>
      </c>
      <c r="P24" s="221" t="s">
        <v>51</v>
      </c>
      <c r="Q24" s="94">
        <f t="shared" si="3"/>
        <v>10</v>
      </c>
      <c r="R24" s="95">
        <f t="shared" si="4"/>
        <v>37.701139999999995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220" t="s">
        <v>50</v>
      </c>
      <c r="AC24" s="103">
        <f t="shared" si="14"/>
        <v>37.701139999999995</v>
      </c>
      <c r="AD24" s="104"/>
    </row>
    <row r="25" spans="2:30" s="1" customFormat="1" ht="16.5" customHeight="1">
      <c r="B25" s="11"/>
      <c r="C25" s="76">
        <v>5</v>
      </c>
      <c r="D25" s="76">
        <v>230420</v>
      </c>
      <c r="E25" s="76">
        <v>4831</v>
      </c>
      <c r="F25" s="74" t="s">
        <v>68</v>
      </c>
      <c r="G25" s="74">
        <v>132</v>
      </c>
      <c r="H25" s="87">
        <v>15.73</v>
      </c>
      <c r="I25" s="88" t="s">
        <v>48</v>
      </c>
      <c r="J25" s="89">
        <f t="shared" si="0"/>
        <v>39.98</v>
      </c>
      <c r="K25" s="222">
        <v>40548.038194444445</v>
      </c>
      <c r="L25" s="222">
        <v>40548.26388888889</v>
      </c>
      <c r="M25" s="91">
        <f t="shared" si="1"/>
        <v>5.416666666686069</v>
      </c>
      <c r="N25" s="92">
        <f t="shared" si="2"/>
        <v>325</v>
      </c>
      <c r="O25" s="93" t="s">
        <v>54</v>
      </c>
      <c r="P25" s="221" t="s">
        <v>51</v>
      </c>
      <c r="Q25" s="94">
        <f t="shared" si="3"/>
        <v>10</v>
      </c>
      <c r="R25" s="95" t="str">
        <f t="shared" si="4"/>
        <v>--</v>
      </c>
      <c r="S25" s="96" t="str">
        <f t="shared" si="5"/>
        <v>--</v>
      </c>
      <c r="T25" s="97">
        <f t="shared" si="6"/>
        <v>399.79999999999995</v>
      </c>
      <c r="U25" s="97">
        <f t="shared" si="7"/>
        <v>1199.3999999999999</v>
      </c>
      <c r="V25" s="98">
        <f t="shared" si="8"/>
        <v>96.7516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220" t="s">
        <v>50</v>
      </c>
      <c r="AC25" s="103">
        <f t="shared" si="14"/>
        <v>1695.9515999999999</v>
      </c>
      <c r="AD25" s="104"/>
    </row>
    <row r="26" spans="2:30" s="1" customFormat="1" ht="16.5" customHeight="1">
      <c r="B26" s="11"/>
      <c r="C26" s="76"/>
      <c r="D26" s="76"/>
      <c r="E26" s="76"/>
      <c r="F26" s="74"/>
      <c r="G26" s="74"/>
      <c r="H26" s="87"/>
      <c r="I26" s="88"/>
      <c r="J26" s="89"/>
      <c r="K26" s="222"/>
      <c r="L26" s="222"/>
      <c r="M26" s="91"/>
      <c r="N26" s="92"/>
      <c r="O26" s="90"/>
      <c r="P26" s="221"/>
      <c r="Q26" s="94"/>
      <c r="R26" s="95"/>
      <c r="S26" s="96"/>
      <c r="T26" s="97"/>
      <c r="U26" s="97"/>
      <c r="V26" s="98"/>
      <c r="W26" s="99"/>
      <c r="X26" s="99"/>
      <c r="Y26" s="100"/>
      <c r="Z26" s="101"/>
      <c r="AA26" s="102"/>
      <c r="AB26" s="220"/>
      <c r="AC26" s="103"/>
      <c r="AD26" s="104"/>
    </row>
    <row r="27" spans="2:30" s="1" customFormat="1" ht="16.5" customHeight="1">
      <c r="B27" s="11"/>
      <c r="C27" s="76">
        <v>7</v>
      </c>
      <c r="D27" s="76">
        <v>230422</v>
      </c>
      <c r="E27" s="76">
        <v>1434</v>
      </c>
      <c r="F27" s="74" t="s">
        <v>66</v>
      </c>
      <c r="G27" s="74">
        <v>66</v>
      </c>
      <c r="H27" s="87">
        <v>60.94</v>
      </c>
      <c r="I27" s="88" t="s">
        <v>48</v>
      </c>
      <c r="J27" s="89">
        <f t="shared" si="0"/>
        <v>97.455248</v>
      </c>
      <c r="K27" s="222">
        <v>40549.24513888889</v>
      </c>
      <c r="L27" s="222">
        <v>40549.27222222222</v>
      </c>
      <c r="M27" s="91">
        <f t="shared" si="1"/>
        <v>0.6500000000232831</v>
      </c>
      <c r="N27" s="92">
        <f t="shared" si="2"/>
        <v>39</v>
      </c>
      <c r="O27" s="90" t="s">
        <v>54</v>
      </c>
      <c r="P27" s="221" t="s">
        <v>51</v>
      </c>
      <c r="Q27" s="94">
        <f t="shared" si="3"/>
        <v>10</v>
      </c>
      <c r="R27" s="95" t="str">
        <f t="shared" si="4"/>
        <v>--</v>
      </c>
      <c r="S27" s="96" t="str">
        <f t="shared" si="5"/>
        <v>--</v>
      </c>
      <c r="T27" s="97">
        <f t="shared" si="6"/>
        <v>974.55248</v>
      </c>
      <c r="U27" s="97">
        <f t="shared" si="7"/>
        <v>633.459112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220" t="s">
        <v>50</v>
      </c>
      <c r="AC27" s="103">
        <f t="shared" si="14"/>
        <v>1608.0115919999998</v>
      </c>
      <c r="AD27" s="104"/>
    </row>
    <row r="28" spans="2:30" s="1" customFormat="1" ht="16.5" customHeight="1">
      <c r="B28" s="11"/>
      <c r="C28" s="76">
        <v>8</v>
      </c>
      <c r="D28" s="76">
        <v>230427</v>
      </c>
      <c r="E28" s="76">
        <v>1543</v>
      </c>
      <c r="F28" s="74" t="s">
        <v>53</v>
      </c>
      <c r="G28" s="74">
        <v>132</v>
      </c>
      <c r="H28" s="87">
        <v>24.100000381469727</v>
      </c>
      <c r="I28" s="88" t="s">
        <v>48</v>
      </c>
      <c r="J28" s="89">
        <f t="shared" si="0"/>
        <v>39.98</v>
      </c>
      <c r="K28" s="222">
        <v>40550.43125</v>
      </c>
      <c r="L28" s="222">
        <v>40550.57152777778</v>
      </c>
      <c r="M28" s="91">
        <f t="shared" si="1"/>
        <v>3.366666666639503</v>
      </c>
      <c r="N28" s="92">
        <f t="shared" si="2"/>
        <v>202</v>
      </c>
      <c r="O28" s="90" t="s">
        <v>49</v>
      </c>
      <c r="P28" s="221" t="s">
        <v>51</v>
      </c>
      <c r="Q28" s="94">
        <f t="shared" si="3"/>
        <v>10</v>
      </c>
      <c r="R28" s="95">
        <f t="shared" si="4"/>
        <v>13.47326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220" t="s">
        <v>50</v>
      </c>
      <c r="AC28" s="103">
        <f t="shared" si="14"/>
        <v>13.47326</v>
      </c>
      <c r="AD28" s="104"/>
    </row>
    <row r="29" spans="2:30" s="1" customFormat="1" ht="16.5" customHeight="1">
      <c r="B29" s="11"/>
      <c r="C29" s="76">
        <v>9</v>
      </c>
      <c r="D29" s="76">
        <v>230428</v>
      </c>
      <c r="E29" s="76">
        <v>3829</v>
      </c>
      <c r="F29" s="74" t="s">
        <v>56</v>
      </c>
      <c r="G29" s="74">
        <v>132</v>
      </c>
      <c r="H29" s="87">
        <v>139.39999389648438</v>
      </c>
      <c r="I29" s="88" t="s">
        <v>48</v>
      </c>
      <c r="J29" s="89">
        <f t="shared" si="0"/>
        <v>222.9284702392578</v>
      </c>
      <c r="K29" s="222">
        <v>40551.086805555555</v>
      </c>
      <c r="L29" s="222">
        <v>40551.26111111111</v>
      </c>
      <c r="M29" s="91">
        <f t="shared" si="1"/>
        <v>4.183333333348855</v>
      </c>
      <c r="N29" s="92">
        <f t="shared" si="2"/>
        <v>251</v>
      </c>
      <c r="O29" s="90" t="s">
        <v>54</v>
      </c>
      <c r="P29" s="221" t="s">
        <v>51</v>
      </c>
      <c r="Q29" s="94">
        <f t="shared" si="3"/>
        <v>10</v>
      </c>
      <c r="R29" s="95" t="str">
        <f t="shared" si="4"/>
        <v>--</v>
      </c>
      <c r="S29" s="96" t="str">
        <f t="shared" si="5"/>
        <v>--</v>
      </c>
      <c r="T29" s="97">
        <f t="shared" si="6"/>
        <v>2229.284702392578</v>
      </c>
      <c r="U29" s="97">
        <f t="shared" si="7"/>
        <v>6687.854107177734</v>
      </c>
      <c r="V29" s="98">
        <f t="shared" si="8"/>
        <v>263.05559488232416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220" t="s">
        <v>50</v>
      </c>
      <c r="AC29" s="103">
        <f t="shared" si="14"/>
        <v>9180.194404452635</v>
      </c>
      <c r="AD29" s="104"/>
    </row>
    <row r="30" spans="2:30" s="1" customFormat="1" ht="16.5" customHeight="1">
      <c r="B30" s="11"/>
      <c r="C30" s="76"/>
      <c r="D30" s="76"/>
      <c r="E30" s="76"/>
      <c r="F30" s="74"/>
      <c r="G30" s="74"/>
      <c r="H30" s="87"/>
      <c r="I30" s="88"/>
      <c r="J30" s="89"/>
      <c r="K30" s="222"/>
      <c r="L30" s="222"/>
      <c r="M30" s="91"/>
      <c r="N30" s="92"/>
      <c r="O30" s="90"/>
      <c r="P30" s="221"/>
      <c r="Q30" s="94"/>
      <c r="R30" s="95"/>
      <c r="S30" s="96"/>
      <c r="T30" s="97"/>
      <c r="U30" s="97"/>
      <c r="V30" s="98"/>
      <c r="W30" s="99"/>
      <c r="X30" s="99"/>
      <c r="Y30" s="100"/>
      <c r="Z30" s="101"/>
      <c r="AA30" s="102"/>
      <c r="AB30" s="220"/>
      <c r="AC30" s="103"/>
      <c r="AD30" s="104"/>
    </row>
    <row r="31" spans="2:30" s="1" customFormat="1" ht="16.5" customHeight="1">
      <c r="B31" s="11"/>
      <c r="C31" s="76"/>
      <c r="D31" s="76"/>
      <c r="E31" s="76"/>
      <c r="F31" s="74"/>
      <c r="G31" s="74"/>
      <c r="H31" s="87"/>
      <c r="I31" s="88"/>
      <c r="J31" s="89"/>
      <c r="K31" s="222"/>
      <c r="L31" s="222"/>
      <c r="M31" s="91"/>
      <c r="N31" s="92"/>
      <c r="O31" s="90"/>
      <c r="P31" s="221"/>
      <c r="Q31" s="94"/>
      <c r="R31" s="95"/>
      <c r="S31" s="96"/>
      <c r="T31" s="97"/>
      <c r="U31" s="97"/>
      <c r="V31" s="98"/>
      <c r="W31" s="99"/>
      <c r="X31" s="99"/>
      <c r="Y31" s="100"/>
      <c r="Z31" s="101"/>
      <c r="AA31" s="102"/>
      <c r="AB31" s="220"/>
      <c r="AC31" s="103"/>
      <c r="AD31" s="104"/>
    </row>
    <row r="32" spans="2:30" s="1" customFormat="1" ht="16.5" customHeight="1">
      <c r="B32" s="11"/>
      <c r="C32" s="76"/>
      <c r="D32" s="76"/>
      <c r="E32" s="76"/>
      <c r="F32" s="74"/>
      <c r="G32" s="74"/>
      <c r="H32" s="87"/>
      <c r="I32" s="88"/>
      <c r="J32" s="89"/>
      <c r="K32" s="222"/>
      <c r="L32" s="222"/>
      <c r="M32" s="91"/>
      <c r="N32" s="92"/>
      <c r="O32" s="90"/>
      <c r="P32" s="221"/>
      <c r="Q32" s="94"/>
      <c r="R32" s="95"/>
      <c r="S32" s="96"/>
      <c r="T32" s="97"/>
      <c r="U32" s="97"/>
      <c r="V32" s="98"/>
      <c r="W32" s="99"/>
      <c r="X32" s="99"/>
      <c r="Y32" s="100"/>
      <c r="Z32" s="101"/>
      <c r="AA32" s="102"/>
      <c r="AB32" s="220"/>
      <c r="AC32" s="103"/>
      <c r="AD32" s="104"/>
    </row>
    <row r="33" spans="2:30" s="1" customFormat="1" ht="16.5" customHeight="1">
      <c r="B33" s="11"/>
      <c r="C33" s="76">
        <v>13</v>
      </c>
      <c r="D33" s="76">
        <v>230625</v>
      </c>
      <c r="E33" s="76">
        <v>4914</v>
      </c>
      <c r="F33" s="74" t="s">
        <v>67</v>
      </c>
      <c r="G33" s="74">
        <v>132</v>
      </c>
      <c r="H33" s="87">
        <v>17.66</v>
      </c>
      <c r="I33" s="88" t="s">
        <v>48</v>
      </c>
      <c r="J33" s="89">
        <f t="shared" si="0"/>
        <v>39.98</v>
      </c>
      <c r="K33" s="222">
        <v>40555.31597222222</v>
      </c>
      <c r="L33" s="222">
        <v>40555.56041666667</v>
      </c>
      <c r="M33" s="91">
        <f t="shared" si="1"/>
        <v>5.866666666755918</v>
      </c>
      <c r="N33" s="92">
        <f t="shared" si="2"/>
        <v>352</v>
      </c>
      <c r="O33" s="90" t="s">
        <v>49</v>
      </c>
      <c r="P33" s="221" t="s">
        <v>51</v>
      </c>
      <c r="Q33" s="94">
        <f t="shared" si="3"/>
        <v>10</v>
      </c>
      <c r="R33" s="95">
        <f t="shared" si="4"/>
        <v>23.46826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220" t="s">
        <v>50</v>
      </c>
      <c r="AC33" s="103">
        <f t="shared" si="14"/>
        <v>23.46826</v>
      </c>
      <c r="AD33" s="104"/>
    </row>
    <row r="34" spans="2:30" s="1" customFormat="1" ht="16.5" customHeight="1">
      <c r="B34" s="105"/>
      <c r="C34" s="76">
        <v>14</v>
      </c>
      <c r="D34" s="76">
        <v>230627</v>
      </c>
      <c r="E34" s="76">
        <v>3690</v>
      </c>
      <c r="F34" s="74" t="s">
        <v>57</v>
      </c>
      <c r="G34" s="74">
        <v>132</v>
      </c>
      <c r="H34" s="87">
        <v>27.5</v>
      </c>
      <c r="I34" s="88" t="s">
        <v>48</v>
      </c>
      <c r="J34" s="89">
        <f t="shared" si="0"/>
        <v>43.977999999999994</v>
      </c>
      <c r="K34" s="222">
        <v>40556.34583333333</v>
      </c>
      <c r="L34" s="222">
        <v>40556.78402777778</v>
      </c>
      <c r="M34" s="91">
        <f t="shared" si="1"/>
        <v>10.516666666720994</v>
      </c>
      <c r="N34" s="92">
        <f t="shared" si="2"/>
        <v>631</v>
      </c>
      <c r="O34" s="90" t="s">
        <v>49</v>
      </c>
      <c r="P34" s="221" t="s">
        <v>51</v>
      </c>
      <c r="Q34" s="94">
        <f t="shared" si="3"/>
        <v>10</v>
      </c>
      <c r="R34" s="95">
        <f t="shared" si="4"/>
        <v>46.264855999999995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220" t="s">
        <v>50</v>
      </c>
      <c r="AC34" s="103">
        <f t="shared" si="14"/>
        <v>46.264855999999995</v>
      </c>
      <c r="AD34" s="104"/>
    </row>
    <row r="35" spans="2:30" s="1" customFormat="1" ht="16.5" customHeight="1">
      <c r="B35" s="105"/>
      <c r="C35" s="76">
        <v>15</v>
      </c>
      <c r="D35" s="76">
        <v>230629</v>
      </c>
      <c r="E35" s="76">
        <v>1420</v>
      </c>
      <c r="F35" s="74" t="s">
        <v>58</v>
      </c>
      <c r="G35" s="74">
        <v>132</v>
      </c>
      <c r="H35" s="87">
        <v>36</v>
      </c>
      <c r="I35" s="88" t="s">
        <v>48</v>
      </c>
      <c r="J35" s="89">
        <f t="shared" si="0"/>
        <v>57.5712</v>
      </c>
      <c r="K35" s="222">
        <v>40556.44305555556</v>
      </c>
      <c r="L35" s="222">
        <v>40556.46944444445</v>
      </c>
      <c r="M35" s="91">
        <f t="shared" si="1"/>
        <v>0.6333333333022892</v>
      </c>
      <c r="N35" s="92">
        <f t="shared" si="2"/>
        <v>38</v>
      </c>
      <c r="O35" s="90" t="s">
        <v>54</v>
      </c>
      <c r="P35" s="221" t="s">
        <v>51</v>
      </c>
      <c r="Q35" s="94">
        <f t="shared" si="3"/>
        <v>10</v>
      </c>
      <c r="R35" s="95" t="str">
        <f t="shared" si="4"/>
        <v>--</v>
      </c>
      <c r="S35" s="96" t="str">
        <f t="shared" si="5"/>
        <v>--</v>
      </c>
      <c r="T35" s="97">
        <f t="shared" si="6"/>
        <v>575.712</v>
      </c>
      <c r="U35" s="97">
        <f t="shared" si="7"/>
        <v>362.69856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220" t="s">
        <v>50</v>
      </c>
      <c r="AC35" s="103">
        <f t="shared" si="14"/>
        <v>938.41056</v>
      </c>
      <c r="AD35" s="104"/>
    </row>
    <row r="36" spans="2:30" s="1" customFormat="1" ht="16.5" customHeight="1">
      <c r="B36" s="105"/>
      <c r="C36" s="76">
        <v>16</v>
      </c>
      <c r="D36" s="76">
        <v>230631</v>
      </c>
      <c r="E36" s="76">
        <v>1532</v>
      </c>
      <c r="F36" s="74" t="s">
        <v>59</v>
      </c>
      <c r="G36" s="74">
        <v>132</v>
      </c>
      <c r="H36" s="87">
        <v>141</v>
      </c>
      <c r="I36" s="88" t="s">
        <v>60</v>
      </c>
      <c r="J36" s="89">
        <f t="shared" si="0"/>
        <v>225.48719999999997</v>
      </c>
      <c r="K36" s="222">
        <v>40557.34375</v>
      </c>
      <c r="L36" s="222">
        <v>40557.74375</v>
      </c>
      <c r="M36" s="91">
        <f t="shared" si="1"/>
        <v>9.600000000034925</v>
      </c>
      <c r="N36" s="92">
        <f t="shared" si="2"/>
        <v>576</v>
      </c>
      <c r="O36" s="90" t="s">
        <v>49</v>
      </c>
      <c r="P36" s="221" t="s">
        <v>51</v>
      </c>
      <c r="Q36" s="94">
        <f t="shared" si="3"/>
        <v>50</v>
      </c>
      <c r="R36" s="95">
        <f t="shared" si="4"/>
        <v>1082.33856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220" t="s">
        <v>50</v>
      </c>
      <c r="AC36" s="103">
        <f t="shared" si="14"/>
        <v>1082.33856</v>
      </c>
      <c r="AD36" s="104"/>
    </row>
    <row r="37" spans="2:30" s="1" customFormat="1" ht="16.5" customHeight="1">
      <c r="B37" s="105"/>
      <c r="C37" s="76">
        <v>17</v>
      </c>
      <c r="D37" s="76">
        <v>230643</v>
      </c>
      <c r="E37" s="76">
        <v>2617</v>
      </c>
      <c r="F37" s="74" t="s">
        <v>55</v>
      </c>
      <c r="G37" s="74">
        <v>132</v>
      </c>
      <c r="H37" s="87">
        <v>2.700000047683716</v>
      </c>
      <c r="I37" s="88" t="s">
        <v>48</v>
      </c>
      <c r="J37" s="89">
        <f t="shared" si="0"/>
        <v>39.98</v>
      </c>
      <c r="K37" s="222">
        <v>40558.76180555556</v>
      </c>
      <c r="L37" s="222">
        <v>40558.81597222222</v>
      </c>
      <c r="M37" s="91">
        <f t="shared" si="1"/>
        <v>1.2999999998719431</v>
      </c>
      <c r="N37" s="92">
        <f t="shared" si="2"/>
        <v>78</v>
      </c>
      <c r="O37" s="90" t="s">
        <v>54</v>
      </c>
      <c r="P37" s="221" t="s">
        <v>51</v>
      </c>
      <c r="Q37" s="94">
        <f t="shared" si="3"/>
        <v>10</v>
      </c>
      <c r="R37" s="95" t="str">
        <f t="shared" si="4"/>
        <v>--</v>
      </c>
      <c r="S37" s="96" t="str">
        <f t="shared" si="5"/>
        <v>--</v>
      </c>
      <c r="T37" s="97">
        <f t="shared" si="6"/>
        <v>399.79999999999995</v>
      </c>
      <c r="U37" s="97">
        <f t="shared" si="7"/>
        <v>519.74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220" t="s">
        <v>50</v>
      </c>
      <c r="AC37" s="103">
        <v>0</v>
      </c>
      <c r="AD37" s="104"/>
    </row>
    <row r="38" spans="2:30" s="1" customFormat="1" ht="16.5" customHeight="1">
      <c r="B38" s="105"/>
      <c r="C38" s="76">
        <v>18</v>
      </c>
      <c r="D38" s="76">
        <v>230649</v>
      </c>
      <c r="E38" s="76">
        <v>3556</v>
      </c>
      <c r="F38" s="74" t="s">
        <v>61</v>
      </c>
      <c r="G38" s="74">
        <v>132</v>
      </c>
      <c r="H38" s="87">
        <v>5</v>
      </c>
      <c r="I38" s="88" t="s">
        <v>48</v>
      </c>
      <c r="J38" s="89">
        <f t="shared" si="0"/>
        <v>39.98</v>
      </c>
      <c r="K38" s="222">
        <v>40559.37569444445</v>
      </c>
      <c r="L38" s="222">
        <v>40559.51944444444</v>
      </c>
      <c r="M38" s="91">
        <f t="shared" si="1"/>
        <v>3.449999999895226</v>
      </c>
      <c r="N38" s="92">
        <f t="shared" si="2"/>
        <v>207</v>
      </c>
      <c r="O38" s="90" t="s">
        <v>49</v>
      </c>
      <c r="P38" s="221" t="s">
        <v>51</v>
      </c>
      <c r="Q38" s="94">
        <f t="shared" si="3"/>
        <v>10</v>
      </c>
      <c r="R38" s="95">
        <f t="shared" si="4"/>
        <v>13.793099999999999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220" t="s">
        <v>50</v>
      </c>
      <c r="AC38" s="103">
        <f t="shared" si="14"/>
        <v>13.793099999999999</v>
      </c>
      <c r="AD38" s="104"/>
    </row>
    <row r="39" spans="2:30" s="1" customFormat="1" ht="16.5" customHeight="1">
      <c r="B39" s="105"/>
      <c r="C39" s="76">
        <v>19</v>
      </c>
      <c r="D39" s="76">
        <v>230862</v>
      </c>
      <c r="E39" s="76">
        <v>4831</v>
      </c>
      <c r="F39" s="74" t="s">
        <v>68</v>
      </c>
      <c r="G39" s="74">
        <v>132</v>
      </c>
      <c r="H39" s="87">
        <v>15.73</v>
      </c>
      <c r="I39" s="88" t="s">
        <v>48</v>
      </c>
      <c r="J39" s="89">
        <f t="shared" si="0"/>
        <v>39.98</v>
      </c>
      <c r="K39" s="222">
        <v>40560.47638888889</v>
      </c>
      <c r="L39" s="222">
        <v>40560.76944444444</v>
      </c>
      <c r="M39" s="91">
        <f t="shared" si="1"/>
        <v>7.033333333209157</v>
      </c>
      <c r="N39" s="92">
        <f t="shared" si="2"/>
        <v>422</v>
      </c>
      <c r="O39" s="90" t="s">
        <v>49</v>
      </c>
      <c r="P39" s="221" t="s">
        <v>51</v>
      </c>
      <c r="Q39" s="94">
        <f t="shared" si="3"/>
        <v>10</v>
      </c>
      <c r="R39" s="95">
        <f t="shared" si="4"/>
        <v>28.10594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220" t="s">
        <v>50</v>
      </c>
      <c r="AC39" s="103">
        <f t="shared" si="14"/>
        <v>28.10594</v>
      </c>
      <c r="AD39" s="104"/>
    </row>
    <row r="40" spans="2:30" s="1" customFormat="1" ht="16.5" customHeight="1">
      <c r="B40" s="105"/>
      <c r="C40" s="76"/>
      <c r="D40" s="76"/>
      <c r="E40" s="76"/>
      <c r="F40" s="74"/>
      <c r="G40" s="74"/>
      <c r="H40" s="87"/>
      <c r="I40" s="88"/>
      <c r="J40" s="89">
        <f t="shared" si="0"/>
        <v>39.98</v>
      </c>
      <c r="K40" s="222"/>
      <c r="L40" s="222"/>
      <c r="M40" s="91">
        <f t="shared" si="1"/>
      </c>
      <c r="N40" s="92">
        <f t="shared" si="2"/>
      </c>
      <c r="O40" s="90"/>
      <c r="P40" s="219">
        <f>IF(F40="","","--")</f>
      </c>
      <c r="Q40" s="94">
        <f t="shared" si="3"/>
        <v>10</v>
      </c>
      <c r="R40" s="95" t="str">
        <f t="shared" si="4"/>
        <v>--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220">
        <f>IF(F40="","","SI")</f>
      </c>
      <c r="AC40" s="103">
        <f t="shared" si="14"/>
      </c>
      <c r="AD40" s="104"/>
    </row>
    <row r="41" spans="2:30" s="1" customFormat="1" ht="16.5" customHeight="1" thickBot="1">
      <c r="B41" s="11"/>
      <c r="C41" s="106"/>
      <c r="D41" s="106"/>
      <c r="E41" s="106"/>
      <c r="F41" s="141"/>
      <c r="G41" s="142"/>
      <c r="H41" s="143"/>
      <c r="I41" s="143"/>
      <c r="J41" s="108"/>
      <c r="K41" s="214"/>
      <c r="L41" s="214"/>
      <c r="M41" s="107"/>
      <c r="N41" s="107"/>
      <c r="O41" s="143"/>
      <c r="P41" s="144"/>
      <c r="Q41" s="145"/>
      <c r="R41" s="146"/>
      <c r="S41" s="147"/>
      <c r="T41" s="148"/>
      <c r="U41" s="149"/>
      <c r="V41" s="149"/>
      <c r="W41" s="150"/>
      <c r="X41" s="150"/>
      <c r="Y41" s="150"/>
      <c r="Z41" s="151"/>
      <c r="AA41" s="152"/>
      <c r="AB41" s="153"/>
      <c r="AC41" s="109"/>
      <c r="AD41" s="104"/>
    </row>
    <row r="42" spans="2:30" s="1" customFormat="1" ht="16.5" customHeight="1" thickBot="1" thickTop="1">
      <c r="B42" s="11"/>
      <c r="C42" s="224" t="s">
        <v>69</v>
      </c>
      <c r="D42" s="225" t="s">
        <v>70</v>
      </c>
      <c r="E42" s="125"/>
      <c r="F42" s="110"/>
      <c r="G42" s="111"/>
      <c r="H42" s="112"/>
      <c r="I42" s="112"/>
      <c r="J42" s="113"/>
      <c r="K42" s="113"/>
      <c r="L42" s="113"/>
      <c r="M42" s="113"/>
      <c r="N42" s="113"/>
      <c r="O42" s="113"/>
      <c r="P42" s="114"/>
      <c r="Q42" s="114"/>
      <c r="R42" s="115">
        <f aca="true" t="shared" si="15" ref="R42:AA42">SUM(R19:R41)</f>
        <v>2002.50720552</v>
      </c>
      <c r="S42" s="116">
        <f t="shared" si="15"/>
        <v>0</v>
      </c>
      <c r="T42" s="117">
        <f t="shared" si="15"/>
        <v>4579.149182392578</v>
      </c>
      <c r="U42" s="117">
        <f t="shared" si="15"/>
        <v>9403.151779177733</v>
      </c>
      <c r="V42" s="117">
        <f t="shared" si="15"/>
        <v>359.80719488232415</v>
      </c>
      <c r="W42" s="118">
        <f t="shared" si="15"/>
        <v>0</v>
      </c>
      <c r="X42" s="118">
        <f t="shared" si="15"/>
        <v>0</v>
      </c>
      <c r="Y42" s="118">
        <f t="shared" si="15"/>
        <v>0</v>
      </c>
      <c r="Z42" s="119">
        <f t="shared" si="15"/>
        <v>0</v>
      </c>
      <c r="AA42" s="120">
        <f t="shared" si="15"/>
        <v>0</v>
      </c>
      <c r="AB42" s="121"/>
      <c r="AC42" s="216">
        <f>ROUND(SUM(AC19:AC41),2)</f>
        <v>14695.82</v>
      </c>
      <c r="AD42" s="122"/>
    </row>
    <row r="43" spans="2:30" s="123" customFormat="1" ht="9.75" thickTop="1">
      <c r="B43" s="124"/>
      <c r="C43" s="125"/>
      <c r="D43" s="125"/>
      <c r="E43" s="125"/>
      <c r="F43" s="126"/>
      <c r="G43" s="127"/>
      <c r="H43" s="128"/>
      <c r="I43" s="128"/>
      <c r="J43" s="129"/>
      <c r="K43" s="129"/>
      <c r="L43" s="129"/>
      <c r="M43" s="129"/>
      <c r="N43" s="129"/>
      <c r="O43" s="129"/>
      <c r="P43" s="130"/>
      <c r="Q43" s="130"/>
      <c r="R43" s="131"/>
      <c r="S43" s="131"/>
      <c r="T43" s="132"/>
      <c r="U43" s="132"/>
      <c r="V43" s="133"/>
      <c r="W43" s="133"/>
      <c r="X43" s="133"/>
      <c r="Y43" s="133"/>
      <c r="Z43" s="133"/>
      <c r="AA43" s="133"/>
      <c r="AB43" s="133"/>
      <c r="AC43" s="134"/>
      <c r="AD43" s="135"/>
    </row>
    <row r="44" spans="2:30" s="1" customFormat="1" ht="16.5" customHeight="1" thickBot="1"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8"/>
    </row>
    <row r="45" spans="2:30" ht="13.5" thickTop="1">
      <c r="B45" s="139"/>
      <c r="AD45" s="139"/>
    </row>
    <row r="90" ht="12.75">
      <c r="B90" s="13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90"/>
  <sheetViews>
    <sheetView zoomScale="70" zoomScaleNormal="70" workbookViewId="0" topLeftCell="C13">
      <selection activeCell="B17" sqref="B17"/>
    </sheetView>
  </sheetViews>
  <sheetFormatPr defaultColWidth="11.421875" defaultRowHeight="12.75"/>
  <cols>
    <col min="1" max="1" width="19.140625" style="4" customWidth="1"/>
    <col min="2" max="2" width="4.140625" style="4" customWidth="1"/>
    <col min="3" max="3" width="5.421875" style="4" customWidth="1"/>
    <col min="4" max="5" width="13.7109375" style="4" customWidth="1"/>
    <col min="6" max="6" width="45.7109375" style="4" customWidth="1"/>
    <col min="7" max="7" width="8.7109375" style="4" customWidth="1"/>
    <col min="8" max="8" width="9.7109375" style="4" customWidth="1"/>
    <col min="9" max="9" width="8.421875" style="4" customWidth="1"/>
    <col min="10" max="10" width="5.7109375" style="4" hidden="1" customWidth="1"/>
    <col min="11" max="12" width="15.7109375" style="4" customWidth="1"/>
    <col min="13" max="15" width="9.7109375" style="4" customWidth="1"/>
    <col min="16" max="16" width="8.7109375" style="4" customWidth="1"/>
    <col min="17" max="17" width="8.8515625" style="4" hidden="1" customWidth="1"/>
    <col min="18" max="19" width="12.140625" style="4" hidden="1" customWidth="1"/>
    <col min="20" max="25" width="6.8515625" style="4" hidden="1" customWidth="1"/>
    <col min="26" max="27" width="11.7109375" style="4" hidden="1" customWidth="1"/>
    <col min="28" max="28" width="9.7109375" style="4" customWidth="1"/>
    <col min="29" max="29" width="15.7109375" style="4" customWidth="1"/>
    <col min="30" max="30" width="4.140625" style="4" customWidth="1"/>
    <col min="31" max="31" width="11.421875" style="4" hidden="1" customWidth="1"/>
    <col min="32" max="34" width="11.421875" style="4" customWidth="1"/>
    <col min="35" max="37" width="11.28125" style="4" customWidth="1"/>
    <col min="38" max="16384" width="11.421875" style="4" customWidth="1"/>
  </cols>
  <sheetData>
    <row r="1" s="2" customFormat="1" ht="29.25" customHeight="1">
      <c r="AD1" s="140"/>
    </row>
    <row r="2" spans="2:30" s="2" customFormat="1" ht="26.25">
      <c r="B2" s="13" t="str">
        <f>'TOT-0111'!B2</f>
        <v>ANEXO I al Memorandum D.T.E.E. N°              /                        .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2.75"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2" s="7" customFormat="1" ht="11.25">
      <c r="A4" s="15" t="s">
        <v>3</v>
      </c>
      <c r="B4" s="15"/>
    </row>
    <row r="5" spans="1:2" s="7" customFormat="1" ht="11.25">
      <c r="A5" s="15" t="s">
        <v>4</v>
      </c>
      <c r="B5" s="15"/>
    </row>
    <row r="6" s="1" customFormat="1" ht="16.5" customHeight="1" thickBot="1"/>
    <row r="7" spans="2:30" s="1" customFormat="1" ht="16.5" customHeight="1" thickTop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2:30" s="19" customFormat="1" ht="20.25">
      <c r="B8" s="20"/>
      <c r="F8" s="21" t="s">
        <v>5</v>
      </c>
      <c r="G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2:30" s="1" customFormat="1" ht="16.5" customHeight="1">
      <c r="B9" s="11"/>
      <c r="F9" s="24"/>
      <c r="G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2"/>
    </row>
    <row r="10" spans="2:30" s="19" customFormat="1" ht="20.25">
      <c r="B10" s="20"/>
      <c r="F10" s="21" t="s">
        <v>6</v>
      </c>
      <c r="G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s="1" customFormat="1" ht="16.5" customHeight="1">
      <c r="B11" s="11"/>
      <c r="C11" s="24"/>
      <c r="D11" s="24"/>
      <c r="E11" s="24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2"/>
    </row>
    <row r="12" spans="2:30" s="8" customFormat="1" ht="19.5">
      <c r="B12" s="9" t="str">
        <f>+'TOT-0111'!B14</f>
        <v>Desde el 1 al 31 de Enero de 2011</v>
      </c>
      <c r="C12" s="25"/>
      <c r="D12" s="25"/>
      <c r="E12" s="25"/>
      <c r="F12" s="10"/>
      <c r="G12" s="10"/>
      <c r="H12" s="26"/>
      <c r="I12" s="26"/>
      <c r="J12" s="27"/>
      <c r="K12" s="26"/>
      <c r="L12" s="27"/>
      <c r="M12" s="27"/>
      <c r="N12" s="27"/>
      <c r="O12" s="27"/>
      <c r="P12" s="27"/>
      <c r="Q12" s="2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8"/>
    </row>
    <row r="13" spans="2:30" s="1" customFormat="1" ht="16.5" customHeight="1" thickBot="1">
      <c r="B13" s="11"/>
      <c r="C13" s="6"/>
      <c r="D13" s="6"/>
      <c r="E13" s="6"/>
      <c r="F13" s="6"/>
      <c r="G13" s="29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"/>
    </row>
    <row r="14" spans="2:30" s="1" customFormat="1" ht="16.5" customHeight="1" thickBot="1" thickTop="1">
      <c r="B14" s="11"/>
      <c r="C14" s="6"/>
      <c r="D14" s="6"/>
      <c r="E14" s="6"/>
      <c r="F14" s="32" t="s">
        <v>7</v>
      </c>
      <c r="G14" s="33">
        <v>167.357</v>
      </c>
      <c r="H14" s="34"/>
      <c r="I14" s="35"/>
      <c r="J14" s="31"/>
      <c r="K14" s="31"/>
      <c r="L14" s="36" t="s">
        <v>8</v>
      </c>
      <c r="M14" s="37">
        <f>150*'TOT-0111'!B13</f>
        <v>150</v>
      </c>
      <c r="N14" s="38" t="str">
        <f>IF(M14=150," ",IF(M14=300,"Coeficiente duplicado por tasa de falla &gt;4 Sal. x año/100 km.","REVISAR COEFICIENTE"))</f>
        <v> </v>
      </c>
      <c r="O14" s="31"/>
      <c r="P14" s="31"/>
      <c r="Q14" s="31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"/>
    </row>
    <row r="15" spans="2:30" s="1" customFormat="1" ht="16.5" customHeight="1" thickBot="1" thickTop="1">
      <c r="B15" s="11"/>
      <c r="C15" s="6"/>
      <c r="D15" s="6"/>
      <c r="E15" s="6"/>
      <c r="F15" s="32" t="s">
        <v>9</v>
      </c>
      <c r="G15" s="33">
        <v>159.92</v>
      </c>
      <c r="H15" s="39"/>
      <c r="I15" s="40"/>
      <c r="J15" s="6"/>
      <c r="K15" s="41"/>
      <c r="L15" s="36" t="s">
        <v>10</v>
      </c>
      <c r="M15" s="37">
        <f>50*'TOT-0111'!B13</f>
        <v>50</v>
      </c>
      <c r="N15" s="38" t="str">
        <f>IF(M15=50," ",IF(M15=100,"Coeficiente duplicado por tasa de falla &gt;4 Sal. x año/100 km.","REVISAR COEFICIENTE"))</f>
        <v> 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"/>
    </row>
    <row r="16" spans="2:30" s="1" customFormat="1" ht="16.5" customHeight="1" thickBot="1" thickTop="1">
      <c r="B16" s="11"/>
      <c r="C16" s="6"/>
      <c r="D16" s="6"/>
      <c r="E16" s="6"/>
      <c r="F16" s="32" t="s">
        <v>11</v>
      </c>
      <c r="G16" s="33">
        <v>159.92</v>
      </c>
      <c r="H16" s="39"/>
      <c r="I16" s="40"/>
      <c r="J16" s="6"/>
      <c r="K16" s="6"/>
      <c r="L16" s="36" t="s">
        <v>12</v>
      </c>
      <c r="M16" s="37">
        <f>10*'TOT-0111'!B13</f>
        <v>10</v>
      </c>
      <c r="N16" s="38" t="str">
        <f>IF(M16=10," ",IF(M16=20,"Coeficiente duplicado por tasa de falla &gt;4 Sal. x año/100 km.","REVISAR COEFICIENTE"))</f>
        <v> 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2"/>
    </row>
    <row r="17" spans="2:30" s="1" customFormat="1" ht="16.5" customHeight="1" thickBot="1" thickTop="1">
      <c r="B17" s="11"/>
      <c r="C17" s="218">
        <v>3</v>
      </c>
      <c r="D17" s="218">
        <v>4</v>
      </c>
      <c r="E17" s="218">
        <v>5</v>
      </c>
      <c r="F17" s="218">
        <v>6</v>
      </c>
      <c r="G17" s="218">
        <v>7</v>
      </c>
      <c r="H17" s="218">
        <v>8</v>
      </c>
      <c r="I17" s="218">
        <v>9</v>
      </c>
      <c r="J17" s="218">
        <v>10</v>
      </c>
      <c r="K17" s="218">
        <v>11</v>
      </c>
      <c r="L17" s="218">
        <v>12</v>
      </c>
      <c r="M17" s="218">
        <v>13</v>
      </c>
      <c r="N17" s="218">
        <v>14</v>
      </c>
      <c r="O17" s="218">
        <v>15</v>
      </c>
      <c r="P17" s="218">
        <v>16</v>
      </c>
      <c r="Q17" s="218">
        <v>17</v>
      </c>
      <c r="R17" s="218">
        <v>18</v>
      </c>
      <c r="S17" s="218">
        <v>19</v>
      </c>
      <c r="T17" s="218">
        <v>20</v>
      </c>
      <c r="U17" s="218">
        <v>21</v>
      </c>
      <c r="V17" s="218">
        <v>22</v>
      </c>
      <c r="W17" s="218">
        <v>23</v>
      </c>
      <c r="X17" s="218">
        <v>24</v>
      </c>
      <c r="Y17" s="218">
        <v>25</v>
      </c>
      <c r="Z17" s="218">
        <v>26</v>
      </c>
      <c r="AA17" s="218">
        <v>27</v>
      </c>
      <c r="AB17" s="218">
        <v>28</v>
      </c>
      <c r="AC17" s="218">
        <v>29</v>
      </c>
      <c r="AD17" s="12"/>
    </row>
    <row r="18" spans="2:30" s="42" customFormat="1" ht="34.5" customHeight="1" thickBot="1" thickTop="1">
      <c r="B18" s="43"/>
      <c r="C18" s="217" t="s">
        <v>13</v>
      </c>
      <c r="D18" s="217" t="s">
        <v>44</v>
      </c>
      <c r="E18" s="217" t="s">
        <v>45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31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1"/>
      <c r="C19" s="60"/>
      <c r="D19" s="60"/>
      <c r="E19" s="60"/>
      <c r="F19" s="61"/>
      <c r="G19" s="60"/>
      <c r="H19" s="60"/>
      <c r="I19" s="60"/>
      <c r="J19" s="62"/>
      <c r="K19" s="212"/>
      <c r="L19" s="213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'LI-01 (1)'!AC42</f>
        <v>14695.82</v>
      </c>
      <c r="AD19" s="12"/>
    </row>
    <row r="20" spans="2:30" s="1" customFormat="1" ht="16.5" customHeight="1">
      <c r="B20" s="11"/>
      <c r="C20" s="73"/>
      <c r="D20" s="73"/>
      <c r="E20" s="73"/>
      <c r="F20" s="74"/>
      <c r="G20" s="74"/>
      <c r="H20" s="73"/>
      <c r="I20" s="73"/>
      <c r="J20" s="75"/>
      <c r="K20" s="222"/>
      <c r="L20" s="223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2"/>
    </row>
    <row r="21" spans="2:30" s="1" customFormat="1" ht="16.5" customHeight="1">
      <c r="B21" s="11"/>
      <c r="C21" s="76">
        <v>20</v>
      </c>
      <c r="D21" s="76">
        <v>230863</v>
      </c>
      <c r="E21" s="76">
        <v>1531</v>
      </c>
      <c r="F21" s="74" t="s">
        <v>62</v>
      </c>
      <c r="G21" s="74">
        <v>132</v>
      </c>
      <c r="H21" s="87">
        <v>102.08999633789062</v>
      </c>
      <c r="I21" s="88" t="s">
        <v>48</v>
      </c>
      <c r="J21" s="89">
        <f aca="true" t="shared" si="0" ref="J21:J40">IF(G21=220,$G$14,IF(G21=132,$G$15,$G$16))*IF(H21&gt;25,H21,25)/100</f>
        <v>163.26232214355466</v>
      </c>
      <c r="K21" s="222">
        <v>40560.91736111111</v>
      </c>
      <c r="L21" s="222">
        <v>40560.98888888889</v>
      </c>
      <c r="M21" s="91">
        <f aca="true" t="shared" si="1" ref="M21:M40">IF(F21="","",(L21-K21)*24)</f>
        <v>1.7166666666744277</v>
      </c>
      <c r="N21" s="92">
        <f aca="true" t="shared" si="2" ref="N21:N40">IF(F21="","",ROUND((L21-K21)*24*60,0))</f>
        <v>103</v>
      </c>
      <c r="O21" s="93" t="s">
        <v>54</v>
      </c>
      <c r="P21" s="221" t="s">
        <v>51</v>
      </c>
      <c r="Q21" s="94">
        <f aca="true" t="shared" si="3" ref="Q21:Q40">IF(I21="A",$M$14,IF(I21="B",$M$15,$M$16))</f>
        <v>10</v>
      </c>
      <c r="R21" s="95" t="str">
        <f aca="true" t="shared" si="4" ref="R21:R40">IF(O21="P",ROUND(N21/60,2)*J21*Q21*0.01,"--")</f>
        <v>--</v>
      </c>
      <c r="S21" s="96" t="str">
        <f aca="true" t="shared" si="5" ref="S21:S40">IF(O21="RP",ROUND(N21/60,2)*J21*Q21*0.01*P21/100,"--")</f>
        <v>--</v>
      </c>
      <c r="T21" s="97">
        <f aca="true" t="shared" si="6" ref="T21:T40">IF(O21="F",J21*Q21,"--")</f>
        <v>1632.6232214355466</v>
      </c>
      <c r="U21" s="97">
        <f aca="true" t="shared" si="7" ref="U21:U40">IF(AND(N21&gt;10,O21="F"),J21*Q21*IF(N21&gt;180,3,ROUND((N21)/60,2)),"--")</f>
        <v>2808.11194086914</v>
      </c>
      <c r="V21" s="98" t="str">
        <f aca="true" t="shared" si="8" ref="V21:V40">IF(AND(O21="F",N21&gt;180),(ROUND(N21/60,2)-3)*J21*Q21*0.1,"--")</f>
        <v>--</v>
      </c>
      <c r="W21" s="99" t="str">
        <f aca="true" t="shared" si="9" ref="W21:W40">IF(O21="R",J21*Q21*P21/100,"--")</f>
        <v>--</v>
      </c>
      <c r="X21" s="99" t="str">
        <f aca="true" t="shared" si="10" ref="X21:X40">IF(AND(N21&gt;10,O21="R"),Q21*J21*P21/100*IF(N21&gt;180,3,ROUND((N21)/60,2)),"--")</f>
        <v>--</v>
      </c>
      <c r="Y21" s="100" t="str">
        <f aca="true" t="shared" si="11" ref="Y21:Y40">IF(AND(O21="R",N21&gt;180),(ROUND(N21/60,2)-3)*J21*Q21*0.1*P21/100,"--")</f>
        <v>--</v>
      </c>
      <c r="Z21" s="101" t="str">
        <f aca="true" t="shared" si="12" ref="Z21:Z40">IF(O21="RF",ROUND(N21/60,2)*J21*Q21*0.1,"--")</f>
        <v>--</v>
      </c>
      <c r="AA21" s="102" t="str">
        <f aca="true" t="shared" si="13" ref="AA21:AA40">IF(O21="RR",ROUND(N21/60,2)*J21*Q21*0.1*P21/100,"--")</f>
        <v>--</v>
      </c>
      <c r="AB21" s="220" t="s">
        <v>50</v>
      </c>
      <c r="AC21" s="103">
        <f aca="true" t="shared" si="14" ref="AC21:AC40">IF(F21="","",SUM(R21:AA21)*IF(AB21="SI",1,2))</f>
        <v>4440.735162304687</v>
      </c>
      <c r="AD21" s="104"/>
    </row>
    <row r="22" spans="2:30" s="1" customFormat="1" ht="16.5" customHeight="1">
      <c r="B22" s="11"/>
      <c r="C22" s="76">
        <v>21</v>
      </c>
      <c r="D22" s="76">
        <v>230866</v>
      </c>
      <c r="E22" s="76">
        <v>4831</v>
      </c>
      <c r="F22" s="74" t="s">
        <v>68</v>
      </c>
      <c r="G22" s="74">
        <v>132</v>
      </c>
      <c r="H22" s="87">
        <v>15.73</v>
      </c>
      <c r="I22" s="88" t="s">
        <v>48</v>
      </c>
      <c r="J22" s="89">
        <f t="shared" si="0"/>
        <v>39.98</v>
      </c>
      <c r="K22" s="222">
        <v>40561.38333333333</v>
      </c>
      <c r="L22" s="222">
        <v>40561.75625</v>
      </c>
      <c r="M22" s="91">
        <f t="shared" si="1"/>
        <v>8.950000000011642</v>
      </c>
      <c r="N22" s="92">
        <f t="shared" si="2"/>
        <v>537</v>
      </c>
      <c r="O22" s="93" t="s">
        <v>49</v>
      </c>
      <c r="P22" s="221" t="s">
        <v>51</v>
      </c>
      <c r="Q22" s="94">
        <f t="shared" si="3"/>
        <v>10</v>
      </c>
      <c r="R22" s="95">
        <f t="shared" si="4"/>
        <v>35.7821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220" t="s">
        <v>50</v>
      </c>
      <c r="AC22" s="103">
        <f t="shared" si="14"/>
        <v>35.7821</v>
      </c>
      <c r="AD22" s="104"/>
    </row>
    <row r="23" spans="2:30" s="1" customFormat="1" ht="16.5" customHeight="1">
      <c r="B23" s="11"/>
      <c r="C23" s="76">
        <v>22</v>
      </c>
      <c r="D23" s="76">
        <v>230867</v>
      </c>
      <c r="E23" s="76">
        <v>1456</v>
      </c>
      <c r="F23" s="74" t="s">
        <v>63</v>
      </c>
      <c r="G23" s="74">
        <v>132</v>
      </c>
      <c r="H23" s="87">
        <v>71.5</v>
      </c>
      <c r="I23" s="88" t="s">
        <v>48</v>
      </c>
      <c r="J23" s="89">
        <f t="shared" si="0"/>
        <v>114.34279999999998</v>
      </c>
      <c r="K23" s="222">
        <v>40561.4</v>
      </c>
      <c r="L23" s="222">
        <v>40561.597916666666</v>
      </c>
      <c r="M23" s="91">
        <f t="shared" si="1"/>
        <v>4.749999999941792</v>
      </c>
      <c r="N23" s="92">
        <f t="shared" si="2"/>
        <v>285</v>
      </c>
      <c r="O23" s="93" t="s">
        <v>49</v>
      </c>
      <c r="P23" s="221" t="s">
        <v>51</v>
      </c>
      <c r="Q23" s="94">
        <f t="shared" si="3"/>
        <v>10</v>
      </c>
      <c r="R23" s="95">
        <f t="shared" si="4"/>
        <v>54.31283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220" t="s">
        <v>50</v>
      </c>
      <c r="AC23" s="103">
        <f t="shared" si="14"/>
        <v>54.31283</v>
      </c>
      <c r="AD23" s="104"/>
    </row>
    <row r="24" spans="2:30" s="1" customFormat="1" ht="16.5" customHeight="1">
      <c r="B24" s="11"/>
      <c r="C24" s="76">
        <v>23</v>
      </c>
      <c r="D24" s="76">
        <v>230874</v>
      </c>
      <c r="E24" s="76">
        <v>1420</v>
      </c>
      <c r="F24" s="74" t="s">
        <v>58</v>
      </c>
      <c r="G24" s="74">
        <v>132</v>
      </c>
      <c r="H24" s="87">
        <v>36</v>
      </c>
      <c r="I24" s="88" t="s">
        <v>48</v>
      </c>
      <c r="J24" s="89">
        <f t="shared" si="0"/>
        <v>57.5712</v>
      </c>
      <c r="K24" s="222">
        <v>40562.21041666667</v>
      </c>
      <c r="L24" s="222">
        <v>40562.29027777778</v>
      </c>
      <c r="M24" s="91">
        <f t="shared" si="1"/>
        <v>1.9166666666278616</v>
      </c>
      <c r="N24" s="92">
        <f t="shared" si="2"/>
        <v>115</v>
      </c>
      <c r="O24" s="93" t="s">
        <v>49</v>
      </c>
      <c r="P24" s="221" t="s">
        <v>51</v>
      </c>
      <c r="Q24" s="94">
        <f t="shared" si="3"/>
        <v>10</v>
      </c>
      <c r="R24" s="95">
        <f t="shared" si="4"/>
        <v>11.0536704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220" t="s">
        <v>50</v>
      </c>
      <c r="AC24" s="103">
        <f t="shared" si="14"/>
        <v>11.0536704</v>
      </c>
      <c r="AD24" s="104"/>
    </row>
    <row r="25" spans="2:30" s="1" customFormat="1" ht="16.5" customHeight="1">
      <c r="B25" s="11"/>
      <c r="C25" s="76">
        <v>24</v>
      </c>
      <c r="D25" s="76">
        <v>230877</v>
      </c>
      <c r="E25" s="76">
        <v>1456</v>
      </c>
      <c r="F25" s="74" t="s">
        <v>63</v>
      </c>
      <c r="G25" s="74">
        <v>132</v>
      </c>
      <c r="H25" s="87">
        <v>71.5</v>
      </c>
      <c r="I25" s="88" t="s">
        <v>48</v>
      </c>
      <c r="J25" s="89">
        <f t="shared" si="0"/>
        <v>114.34279999999998</v>
      </c>
      <c r="K25" s="222">
        <v>40562.34027777778</v>
      </c>
      <c r="L25" s="222">
        <v>40562.540972222225</v>
      </c>
      <c r="M25" s="91">
        <f t="shared" si="1"/>
        <v>4.816666666651145</v>
      </c>
      <c r="N25" s="92">
        <f t="shared" si="2"/>
        <v>289</v>
      </c>
      <c r="O25" s="93" t="s">
        <v>49</v>
      </c>
      <c r="P25" s="221" t="s">
        <v>51</v>
      </c>
      <c r="Q25" s="94">
        <f t="shared" si="3"/>
        <v>10</v>
      </c>
      <c r="R25" s="95">
        <f t="shared" si="4"/>
        <v>55.1132296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220" t="s">
        <v>50</v>
      </c>
      <c r="AC25" s="103">
        <f t="shared" si="14"/>
        <v>55.1132296</v>
      </c>
      <c r="AD25" s="104"/>
    </row>
    <row r="26" spans="2:30" s="1" customFormat="1" ht="16.5" customHeight="1">
      <c r="B26" s="11"/>
      <c r="C26" s="76">
        <v>25</v>
      </c>
      <c r="D26" s="76">
        <v>230878</v>
      </c>
      <c r="E26" s="76">
        <v>4831</v>
      </c>
      <c r="F26" s="74" t="s">
        <v>68</v>
      </c>
      <c r="G26" s="74">
        <v>132</v>
      </c>
      <c r="H26" s="87">
        <v>15.73</v>
      </c>
      <c r="I26" s="88" t="s">
        <v>48</v>
      </c>
      <c r="J26" s="89">
        <f t="shared" si="0"/>
        <v>39.98</v>
      </c>
      <c r="K26" s="222">
        <v>40562.354166666664</v>
      </c>
      <c r="L26" s="222">
        <v>40562.771527777775</v>
      </c>
      <c r="M26" s="91">
        <f t="shared" si="1"/>
        <v>10.016666666662786</v>
      </c>
      <c r="N26" s="92">
        <f t="shared" si="2"/>
        <v>601</v>
      </c>
      <c r="O26" s="90" t="s">
        <v>49</v>
      </c>
      <c r="P26" s="221" t="s">
        <v>51</v>
      </c>
      <c r="Q26" s="94">
        <f t="shared" si="3"/>
        <v>10</v>
      </c>
      <c r="R26" s="95">
        <f t="shared" si="4"/>
        <v>40.05996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220" t="s">
        <v>50</v>
      </c>
      <c r="AC26" s="103">
        <f t="shared" si="14"/>
        <v>40.05996</v>
      </c>
      <c r="AD26" s="104"/>
    </row>
    <row r="27" spans="2:30" s="1" customFormat="1" ht="16.5" customHeight="1">
      <c r="B27" s="11"/>
      <c r="C27" s="76">
        <v>26</v>
      </c>
      <c r="D27" s="76">
        <v>230880</v>
      </c>
      <c r="E27" s="76">
        <v>1409</v>
      </c>
      <c r="F27" s="74" t="s">
        <v>64</v>
      </c>
      <c r="G27" s="74">
        <v>132</v>
      </c>
      <c r="H27" s="87">
        <v>69.0999984741211</v>
      </c>
      <c r="I27" s="88" t="s">
        <v>48</v>
      </c>
      <c r="J27" s="89">
        <f t="shared" si="0"/>
        <v>110.50471755981445</v>
      </c>
      <c r="K27" s="222">
        <v>40563.34375</v>
      </c>
      <c r="L27" s="222">
        <v>40563.42569444444</v>
      </c>
      <c r="M27" s="91">
        <f t="shared" si="1"/>
        <v>1.96666666661622</v>
      </c>
      <c r="N27" s="92">
        <f t="shared" si="2"/>
        <v>118</v>
      </c>
      <c r="O27" s="90" t="s">
        <v>49</v>
      </c>
      <c r="P27" s="221" t="s">
        <v>51</v>
      </c>
      <c r="Q27" s="94">
        <f t="shared" si="3"/>
        <v>10</v>
      </c>
      <c r="R27" s="95">
        <f t="shared" si="4"/>
        <v>21.76942935928345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220" t="s">
        <v>50</v>
      </c>
      <c r="AC27" s="103">
        <f t="shared" si="14"/>
        <v>21.76942935928345</v>
      </c>
      <c r="AD27" s="104"/>
    </row>
    <row r="28" spans="2:30" s="1" customFormat="1" ht="16.5" customHeight="1">
      <c r="B28" s="11"/>
      <c r="C28" s="76">
        <v>27</v>
      </c>
      <c r="D28" s="76">
        <v>230881</v>
      </c>
      <c r="E28" s="76">
        <v>4831</v>
      </c>
      <c r="F28" s="74" t="s">
        <v>68</v>
      </c>
      <c r="G28" s="74">
        <v>132</v>
      </c>
      <c r="H28" s="87">
        <v>15.73</v>
      </c>
      <c r="I28" s="88" t="s">
        <v>48</v>
      </c>
      <c r="J28" s="89">
        <f t="shared" si="0"/>
        <v>39.98</v>
      </c>
      <c r="K28" s="222">
        <v>40563.353472222225</v>
      </c>
      <c r="L28" s="222">
        <v>40563.74166666667</v>
      </c>
      <c r="M28" s="91">
        <f t="shared" si="1"/>
        <v>9.316666666651145</v>
      </c>
      <c r="N28" s="92">
        <f t="shared" si="2"/>
        <v>559</v>
      </c>
      <c r="O28" s="90" t="s">
        <v>49</v>
      </c>
      <c r="P28" s="221" t="s">
        <v>51</v>
      </c>
      <c r="Q28" s="94">
        <f t="shared" si="3"/>
        <v>10</v>
      </c>
      <c r="R28" s="95">
        <f t="shared" si="4"/>
        <v>37.261359999999996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220" t="s">
        <v>50</v>
      </c>
      <c r="AC28" s="103">
        <f t="shared" si="14"/>
        <v>37.261359999999996</v>
      </c>
      <c r="AD28" s="104"/>
    </row>
    <row r="29" spans="2:30" s="1" customFormat="1" ht="16.5" customHeight="1">
      <c r="B29" s="11"/>
      <c r="C29" s="76">
        <v>28</v>
      </c>
      <c r="D29" s="76">
        <v>230891</v>
      </c>
      <c r="E29" s="76">
        <v>4831</v>
      </c>
      <c r="F29" s="74" t="s">
        <v>68</v>
      </c>
      <c r="G29" s="74">
        <v>132</v>
      </c>
      <c r="H29" s="87">
        <v>15.73</v>
      </c>
      <c r="I29" s="88" t="s">
        <v>48</v>
      </c>
      <c r="J29" s="89">
        <f t="shared" si="0"/>
        <v>39.98</v>
      </c>
      <c r="K29" s="222">
        <v>40564.35833333333</v>
      </c>
      <c r="L29" s="222">
        <v>40564.70416666667</v>
      </c>
      <c r="M29" s="91">
        <f t="shared" si="1"/>
        <v>8.300000000162981</v>
      </c>
      <c r="N29" s="92">
        <f t="shared" si="2"/>
        <v>498</v>
      </c>
      <c r="O29" s="90" t="s">
        <v>49</v>
      </c>
      <c r="P29" s="221" t="s">
        <v>51</v>
      </c>
      <c r="Q29" s="94">
        <f t="shared" si="3"/>
        <v>10</v>
      </c>
      <c r="R29" s="95">
        <f t="shared" si="4"/>
        <v>33.1834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220" t="s">
        <v>50</v>
      </c>
      <c r="AC29" s="103">
        <f t="shared" si="14"/>
        <v>33.1834</v>
      </c>
      <c r="AD29" s="104"/>
    </row>
    <row r="30" spans="2:30" s="1" customFormat="1" ht="16.5" customHeight="1">
      <c r="B30" s="11"/>
      <c r="C30" s="76">
        <v>29</v>
      </c>
      <c r="D30" s="76">
        <v>231027</v>
      </c>
      <c r="E30" s="76">
        <v>1544</v>
      </c>
      <c r="F30" s="74" t="s">
        <v>65</v>
      </c>
      <c r="G30" s="74">
        <v>132</v>
      </c>
      <c r="H30" s="87">
        <v>25</v>
      </c>
      <c r="I30" s="88" t="s">
        <v>48</v>
      </c>
      <c r="J30" s="89">
        <f t="shared" si="0"/>
        <v>39.98</v>
      </c>
      <c r="K30" s="222">
        <v>40567.399305555555</v>
      </c>
      <c r="L30" s="222">
        <v>40567.75</v>
      </c>
      <c r="M30" s="91">
        <f t="shared" si="1"/>
        <v>8.41666666668607</v>
      </c>
      <c r="N30" s="92">
        <f t="shared" si="2"/>
        <v>505</v>
      </c>
      <c r="O30" s="90" t="s">
        <v>49</v>
      </c>
      <c r="P30" s="221" t="s">
        <v>51</v>
      </c>
      <c r="Q30" s="94">
        <f t="shared" si="3"/>
        <v>10</v>
      </c>
      <c r="R30" s="95">
        <f t="shared" si="4"/>
        <v>33.66316</v>
      </c>
      <c r="S30" s="96" t="str">
        <f t="shared" si="5"/>
        <v>--</v>
      </c>
      <c r="T30" s="97" t="str">
        <f t="shared" si="6"/>
        <v>--</v>
      </c>
      <c r="U30" s="97" t="str">
        <f t="shared" si="7"/>
        <v>--</v>
      </c>
      <c r="V30" s="98" t="str">
        <f t="shared" si="8"/>
        <v>--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220" t="s">
        <v>50</v>
      </c>
      <c r="AC30" s="103">
        <f t="shared" si="14"/>
        <v>33.66316</v>
      </c>
      <c r="AD30" s="104"/>
    </row>
    <row r="31" spans="2:30" s="1" customFormat="1" ht="16.5" customHeight="1">
      <c r="B31" s="11"/>
      <c r="C31" s="76">
        <v>30</v>
      </c>
      <c r="D31" s="76">
        <v>231029</v>
      </c>
      <c r="E31" s="76">
        <v>1456</v>
      </c>
      <c r="F31" s="74" t="s">
        <v>63</v>
      </c>
      <c r="G31" s="74">
        <v>132</v>
      </c>
      <c r="H31" s="87">
        <v>71.5</v>
      </c>
      <c r="I31" s="88" t="s">
        <v>48</v>
      </c>
      <c r="J31" s="89">
        <f t="shared" si="0"/>
        <v>114.34279999999998</v>
      </c>
      <c r="K31" s="222">
        <v>40567.50902777778</v>
      </c>
      <c r="L31" s="222">
        <v>40567.729166666664</v>
      </c>
      <c r="M31" s="91">
        <f t="shared" si="1"/>
        <v>5.283333333267365</v>
      </c>
      <c r="N31" s="92">
        <f t="shared" si="2"/>
        <v>317</v>
      </c>
      <c r="O31" s="90" t="s">
        <v>49</v>
      </c>
      <c r="P31" s="221" t="s">
        <v>51</v>
      </c>
      <c r="Q31" s="94">
        <f t="shared" si="3"/>
        <v>10</v>
      </c>
      <c r="R31" s="95">
        <f t="shared" si="4"/>
        <v>60.3729984</v>
      </c>
      <c r="S31" s="96" t="str">
        <f t="shared" si="5"/>
        <v>--</v>
      </c>
      <c r="T31" s="97" t="str">
        <f t="shared" si="6"/>
        <v>--</v>
      </c>
      <c r="U31" s="97" t="str">
        <f t="shared" si="7"/>
        <v>--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220" t="s">
        <v>50</v>
      </c>
      <c r="AC31" s="103">
        <f t="shared" si="14"/>
        <v>60.3729984</v>
      </c>
      <c r="AD31" s="104"/>
    </row>
    <row r="32" spans="2:30" s="1" customFormat="1" ht="16.5" customHeight="1">
      <c r="B32" s="11"/>
      <c r="C32" s="76">
        <v>31</v>
      </c>
      <c r="D32" s="76">
        <v>231031</v>
      </c>
      <c r="E32" s="76">
        <v>1456</v>
      </c>
      <c r="F32" s="74" t="s">
        <v>63</v>
      </c>
      <c r="G32" s="74">
        <v>132</v>
      </c>
      <c r="H32" s="87">
        <v>71.5</v>
      </c>
      <c r="I32" s="88" t="s">
        <v>48</v>
      </c>
      <c r="J32" s="89">
        <f t="shared" si="0"/>
        <v>114.34279999999998</v>
      </c>
      <c r="K32" s="222">
        <v>40568.353472222225</v>
      </c>
      <c r="L32" s="222">
        <v>40568.66527777778</v>
      </c>
      <c r="M32" s="91">
        <f t="shared" si="1"/>
        <v>7.483333333279006</v>
      </c>
      <c r="N32" s="92">
        <f t="shared" si="2"/>
        <v>449</v>
      </c>
      <c r="O32" s="90" t="s">
        <v>49</v>
      </c>
      <c r="P32" s="221" t="s">
        <v>51</v>
      </c>
      <c r="Q32" s="94">
        <f t="shared" si="3"/>
        <v>10</v>
      </c>
      <c r="R32" s="95">
        <f t="shared" si="4"/>
        <v>85.5284144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220" t="s">
        <v>50</v>
      </c>
      <c r="AC32" s="103">
        <f t="shared" si="14"/>
        <v>85.5284144</v>
      </c>
      <c r="AD32" s="104"/>
    </row>
    <row r="33" spans="2:30" s="1" customFormat="1" ht="16.5" customHeight="1">
      <c r="B33" s="11"/>
      <c r="C33" s="76">
        <v>32</v>
      </c>
      <c r="D33" s="76">
        <v>231032</v>
      </c>
      <c r="E33" s="76">
        <v>1544</v>
      </c>
      <c r="F33" s="74" t="s">
        <v>65</v>
      </c>
      <c r="G33" s="74">
        <v>132</v>
      </c>
      <c r="H33" s="87">
        <v>25</v>
      </c>
      <c r="I33" s="88" t="s">
        <v>48</v>
      </c>
      <c r="J33" s="89">
        <f t="shared" si="0"/>
        <v>39.98</v>
      </c>
      <c r="K33" s="222">
        <v>40568.36111111111</v>
      </c>
      <c r="L33" s="222">
        <v>40568.729166666664</v>
      </c>
      <c r="M33" s="91">
        <f t="shared" si="1"/>
        <v>8.83333333331393</v>
      </c>
      <c r="N33" s="92">
        <f t="shared" si="2"/>
        <v>530</v>
      </c>
      <c r="O33" s="90" t="s">
        <v>49</v>
      </c>
      <c r="P33" s="221" t="s">
        <v>51</v>
      </c>
      <c r="Q33" s="94">
        <f t="shared" si="3"/>
        <v>10</v>
      </c>
      <c r="R33" s="95">
        <f t="shared" si="4"/>
        <v>35.30234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220" t="s">
        <v>50</v>
      </c>
      <c r="AC33" s="103">
        <f t="shared" si="14"/>
        <v>35.30234</v>
      </c>
      <c r="AD33" s="104"/>
    </row>
    <row r="34" spans="2:30" s="1" customFormat="1" ht="16.5" customHeight="1">
      <c r="B34" s="105"/>
      <c r="C34" s="76">
        <v>33</v>
      </c>
      <c r="D34" s="76">
        <v>231035</v>
      </c>
      <c r="E34" s="76">
        <v>1456</v>
      </c>
      <c r="F34" s="74" t="s">
        <v>63</v>
      </c>
      <c r="G34" s="74">
        <v>132</v>
      </c>
      <c r="H34" s="87">
        <v>71.5</v>
      </c>
      <c r="I34" s="88" t="s">
        <v>48</v>
      </c>
      <c r="J34" s="89">
        <f t="shared" si="0"/>
        <v>114.34279999999998</v>
      </c>
      <c r="K34" s="222">
        <v>40569.342361111114</v>
      </c>
      <c r="L34" s="222">
        <v>40569.6875</v>
      </c>
      <c r="M34" s="91">
        <f t="shared" si="1"/>
        <v>8.283333333267365</v>
      </c>
      <c r="N34" s="92">
        <f t="shared" si="2"/>
        <v>497</v>
      </c>
      <c r="O34" s="90" t="s">
        <v>49</v>
      </c>
      <c r="P34" s="221" t="s">
        <v>51</v>
      </c>
      <c r="Q34" s="94">
        <f t="shared" si="3"/>
        <v>10</v>
      </c>
      <c r="R34" s="95">
        <f t="shared" si="4"/>
        <v>94.67583839999998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220" t="s">
        <v>50</v>
      </c>
      <c r="AC34" s="103">
        <f t="shared" si="14"/>
        <v>94.67583839999998</v>
      </c>
      <c r="AD34" s="104"/>
    </row>
    <row r="35" spans="2:30" s="1" customFormat="1" ht="16.5" customHeight="1">
      <c r="B35" s="105"/>
      <c r="C35" s="76">
        <v>34</v>
      </c>
      <c r="D35" s="76">
        <v>231036</v>
      </c>
      <c r="E35" s="76">
        <v>1544</v>
      </c>
      <c r="F35" s="74" t="s">
        <v>65</v>
      </c>
      <c r="G35" s="74">
        <v>132</v>
      </c>
      <c r="H35" s="87">
        <v>25</v>
      </c>
      <c r="I35" s="88" t="s">
        <v>48</v>
      </c>
      <c r="J35" s="89">
        <f t="shared" si="0"/>
        <v>39.98</v>
      </c>
      <c r="K35" s="222">
        <v>40569.35763888889</v>
      </c>
      <c r="L35" s="222">
        <v>40569.73333333333</v>
      </c>
      <c r="M35" s="91">
        <f t="shared" si="1"/>
        <v>9.01666666654637</v>
      </c>
      <c r="N35" s="92">
        <f t="shared" si="2"/>
        <v>541</v>
      </c>
      <c r="O35" s="90" t="s">
        <v>49</v>
      </c>
      <c r="P35" s="221" t="s">
        <v>51</v>
      </c>
      <c r="Q35" s="94">
        <f t="shared" si="3"/>
        <v>10</v>
      </c>
      <c r="R35" s="95">
        <f t="shared" si="4"/>
        <v>36.06195999999999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220" t="s">
        <v>50</v>
      </c>
      <c r="AC35" s="103">
        <f t="shared" si="14"/>
        <v>36.06195999999999</v>
      </c>
      <c r="AD35" s="104"/>
    </row>
    <row r="36" spans="2:30" s="1" customFormat="1" ht="16.5" customHeight="1">
      <c r="B36" s="105"/>
      <c r="C36" s="76">
        <v>35</v>
      </c>
      <c r="D36" s="76">
        <v>231037</v>
      </c>
      <c r="E36" s="76">
        <v>1544</v>
      </c>
      <c r="F36" s="74" t="s">
        <v>65</v>
      </c>
      <c r="G36" s="74">
        <v>132</v>
      </c>
      <c r="H36" s="87">
        <v>25</v>
      </c>
      <c r="I36" s="88" t="s">
        <v>48</v>
      </c>
      <c r="J36" s="89">
        <f t="shared" si="0"/>
        <v>39.98</v>
      </c>
      <c r="K36" s="222">
        <v>40570.353472222225</v>
      </c>
      <c r="L36" s="222">
        <v>40570.729166666664</v>
      </c>
      <c r="M36" s="91">
        <f t="shared" si="1"/>
        <v>9.01666666654637</v>
      </c>
      <c r="N36" s="92">
        <f t="shared" si="2"/>
        <v>541</v>
      </c>
      <c r="O36" s="90" t="s">
        <v>49</v>
      </c>
      <c r="P36" s="221" t="s">
        <v>51</v>
      </c>
      <c r="Q36" s="94">
        <f t="shared" si="3"/>
        <v>10</v>
      </c>
      <c r="R36" s="95">
        <f t="shared" si="4"/>
        <v>36.06195999999999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220" t="s">
        <v>50</v>
      </c>
      <c r="AC36" s="103">
        <f t="shared" si="14"/>
        <v>36.06195999999999</v>
      </c>
      <c r="AD36" s="104"/>
    </row>
    <row r="37" spans="2:30" s="1" customFormat="1" ht="16.5" customHeight="1">
      <c r="B37" s="105"/>
      <c r="C37" s="76">
        <v>36</v>
      </c>
      <c r="D37" s="76">
        <v>231038</v>
      </c>
      <c r="E37" s="76">
        <v>1456</v>
      </c>
      <c r="F37" s="74" t="s">
        <v>63</v>
      </c>
      <c r="G37" s="74">
        <v>132</v>
      </c>
      <c r="H37" s="87">
        <v>71.5</v>
      </c>
      <c r="I37" s="88" t="s">
        <v>48</v>
      </c>
      <c r="J37" s="89">
        <f t="shared" si="0"/>
        <v>114.34279999999998</v>
      </c>
      <c r="K37" s="222">
        <v>40570.35486111111</v>
      </c>
      <c r="L37" s="222">
        <v>40570.69236111111</v>
      </c>
      <c r="M37" s="91">
        <f t="shared" si="1"/>
        <v>8.100000000034925</v>
      </c>
      <c r="N37" s="92">
        <f t="shared" si="2"/>
        <v>486</v>
      </c>
      <c r="O37" s="90" t="s">
        <v>49</v>
      </c>
      <c r="P37" s="221" t="s">
        <v>51</v>
      </c>
      <c r="Q37" s="94">
        <f t="shared" si="3"/>
        <v>10</v>
      </c>
      <c r="R37" s="95">
        <f t="shared" si="4"/>
        <v>92.61766799999998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220" t="s">
        <v>50</v>
      </c>
      <c r="AC37" s="103">
        <f t="shared" si="14"/>
        <v>92.61766799999998</v>
      </c>
      <c r="AD37" s="104"/>
    </row>
    <row r="38" spans="2:30" s="1" customFormat="1" ht="16.5" customHeight="1">
      <c r="B38" s="105"/>
      <c r="C38" s="76">
        <v>37</v>
      </c>
      <c r="D38" s="76">
        <v>231042</v>
      </c>
      <c r="E38" s="76">
        <v>1544</v>
      </c>
      <c r="F38" s="74" t="s">
        <v>65</v>
      </c>
      <c r="G38" s="74">
        <v>132</v>
      </c>
      <c r="H38" s="87">
        <v>25</v>
      </c>
      <c r="I38" s="88" t="s">
        <v>48</v>
      </c>
      <c r="J38" s="89">
        <f t="shared" si="0"/>
        <v>39.98</v>
      </c>
      <c r="K38" s="222">
        <v>40571.339583333334</v>
      </c>
      <c r="L38" s="222">
        <v>40571.62430555555</v>
      </c>
      <c r="M38" s="91">
        <f t="shared" si="1"/>
        <v>6.833333333255723</v>
      </c>
      <c r="N38" s="92">
        <f t="shared" si="2"/>
        <v>410</v>
      </c>
      <c r="O38" s="90" t="s">
        <v>49</v>
      </c>
      <c r="P38" s="221" t="s">
        <v>51</v>
      </c>
      <c r="Q38" s="94">
        <f t="shared" si="3"/>
        <v>10</v>
      </c>
      <c r="R38" s="95">
        <f t="shared" si="4"/>
        <v>27.306340000000002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220" t="s">
        <v>50</v>
      </c>
      <c r="AC38" s="103">
        <f t="shared" si="14"/>
        <v>27.306340000000002</v>
      </c>
      <c r="AD38" s="104"/>
    </row>
    <row r="39" spans="2:30" s="1" customFormat="1" ht="16.5" customHeight="1">
      <c r="B39" s="105"/>
      <c r="C39" s="76">
        <v>38</v>
      </c>
      <c r="D39" s="76">
        <v>231050</v>
      </c>
      <c r="E39" s="76">
        <v>4831</v>
      </c>
      <c r="F39" s="74" t="s">
        <v>68</v>
      </c>
      <c r="G39" s="74">
        <v>132</v>
      </c>
      <c r="H39" s="87">
        <v>15.73</v>
      </c>
      <c r="I39" s="88" t="s">
        <v>48</v>
      </c>
      <c r="J39" s="89">
        <f t="shared" si="0"/>
        <v>39.98</v>
      </c>
      <c r="K39" s="222">
        <v>40574.396527777775</v>
      </c>
      <c r="L39" s="222">
        <v>40574.73125</v>
      </c>
      <c r="M39" s="91">
        <f t="shared" si="1"/>
        <v>8.033333333325572</v>
      </c>
      <c r="N39" s="92">
        <f t="shared" si="2"/>
        <v>482</v>
      </c>
      <c r="O39" s="90" t="s">
        <v>49</v>
      </c>
      <c r="P39" s="221" t="s">
        <v>51</v>
      </c>
      <c r="Q39" s="94">
        <f t="shared" si="3"/>
        <v>10</v>
      </c>
      <c r="R39" s="95">
        <f t="shared" si="4"/>
        <v>32.103939999999994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220" t="s">
        <v>50</v>
      </c>
      <c r="AC39" s="103">
        <f t="shared" si="14"/>
        <v>32.103939999999994</v>
      </c>
      <c r="AD39" s="104"/>
    </row>
    <row r="40" spans="2:30" s="1" customFormat="1" ht="16.5" customHeight="1">
      <c r="B40" s="105"/>
      <c r="C40" s="76"/>
      <c r="D40" s="76"/>
      <c r="E40" s="76"/>
      <c r="F40" s="74"/>
      <c r="G40" s="74"/>
      <c r="H40" s="87"/>
      <c r="I40" s="88"/>
      <c r="J40" s="89">
        <f t="shared" si="0"/>
        <v>39.98</v>
      </c>
      <c r="K40" s="222"/>
      <c r="L40" s="222"/>
      <c r="M40" s="91">
        <f t="shared" si="1"/>
      </c>
      <c r="N40" s="92">
        <f t="shared" si="2"/>
      </c>
      <c r="O40" s="90"/>
      <c r="P40" s="219">
        <f>IF(F40="","","--")</f>
      </c>
      <c r="Q40" s="94">
        <f t="shared" si="3"/>
        <v>10</v>
      </c>
      <c r="R40" s="95" t="str">
        <f t="shared" si="4"/>
        <v>--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220">
        <f>IF(F40="","","SI")</f>
      </c>
      <c r="AC40" s="103">
        <f t="shared" si="14"/>
      </c>
      <c r="AD40" s="104"/>
    </row>
    <row r="41" spans="2:30" s="1" customFormat="1" ht="16.5" customHeight="1" thickBot="1">
      <c r="B41" s="11"/>
      <c r="C41" s="106"/>
      <c r="D41" s="106"/>
      <c r="E41" s="106"/>
      <c r="F41" s="141"/>
      <c r="G41" s="142"/>
      <c r="H41" s="143"/>
      <c r="I41" s="143"/>
      <c r="J41" s="108"/>
      <c r="K41" s="214"/>
      <c r="L41" s="214"/>
      <c r="M41" s="107"/>
      <c r="N41" s="107"/>
      <c r="O41" s="143"/>
      <c r="P41" s="144"/>
      <c r="Q41" s="145"/>
      <c r="R41" s="146"/>
      <c r="S41" s="147"/>
      <c r="T41" s="148"/>
      <c r="U41" s="149"/>
      <c r="V41" s="149"/>
      <c r="W41" s="150"/>
      <c r="X41" s="150"/>
      <c r="Y41" s="150"/>
      <c r="Z41" s="151"/>
      <c r="AA41" s="152"/>
      <c r="AB41" s="153"/>
      <c r="AC41" s="109"/>
      <c r="AD41" s="104"/>
    </row>
    <row r="42" spans="2:30" s="1" customFormat="1" ht="16.5" customHeight="1" thickBot="1" thickTop="1">
      <c r="B42" s="11"/>
      <c r="C42" s="224" t="s">
        <v>69</v>
      </c>
      <c r="D42" s="225" t="s">
        <v>70</v>
      </c>
      <c r="E42" s="125"/>
      <c r="F42" s="110"/>
      <c r="G42" s="111"/>
      <c r="H42" s="112"/>
      <c r="I42" s="112"/>
      <c r="J42" s="113"/>
      <c r="K42" s="113"/>
      <c r="L42" s="113"/>
      <c r="M42" s="113"/>
      <c r="N42" s="113"/>
      <c r="O42" s="113"/>
      <c r="P42" s="114"/>
      <c r="Q42" s="114"/>
      <c r="R42" s="115">
        <f aca="true" t="shared" si="15" ref="R42:AA42">SUM(R19:R41)</f>
        <v>822.2305985592834</v>
      </c>
      <c r="S42" s="116">
        <f t="shared" si="15"/>
        <v>0</v>
      </c>
      <c r="T42" s="117">
        <f t="shared" si="15"/>
        <v>1632.6232214355466</v>
      </c>
      <c r="U42" s="117">
        <f t="shared" si="15"/>
        <v>2808.11194086914</v>
      </c>
      <c r="V42" s="117">
        <f t="shared" si="15"/>
        <v>0</v>
      </c>
      <c r="W42" s="118">
        <f t="shared" si="15"/>
        <v>0</v>
      </c>
      <c r="X42" s="118">
        <f t="shared" si="15"/>
        <v>0</v>
      </c>
      <c r="Y42" s="118">
        <f t="shared" si="15"/>
        <v>0</v>
      </c>
      <c r="Z42" s="119">
        <f t="shared" si="15"/>
        <v>0</v>
      </c>
      <c r="AA42" s="120">
        <f t="shared" si="15"/>
        <v>0</v>
      </c>
      <c r="AB42" s="121"/>
      <c r="AC42" s="216">
        <f>ROUND(SUM(AC19:AC41),2)</f>
        <v>19958.79</v>
      </c>
      <c r="AD42" s="122"/>
    </row>
    <row r="43" spans="2:30" s="123" customFormat="1" ht="9.75" thickTop="1">
      <c r="B43" s="124"/>
      <c r="C43" s="125"/>
      <c r="D43" s="125"/>
      <c r="E43" s="125"/>
      <c r="F43" s="126"/>
      <c r="G43" s="127"/>
      <c r="H43" s="128"/>
      <c r="I43" s="128"/>
      <c r="J43" s="129"/>
      <c r="K43" s="129"/>
      <c r="L43" s="129"/>
      <c r="M43" s="129"/>
      <c r="N43" s="129"/>
      <c r="O43" s="129"/>
      <c r="P43" s="130"/>
      <c r="Q43" s="130"/>
      <c r="R43" s="131"/>
      <c r="S43" s="131"/>
      <c r="T43" s="132"/>
      <c r="U43" s="132"/>
      <c r="V43" s="133"/>
      <c r="W43" s="133"/>
      <c r="X43" s="133"/>
      <c r="Y43" s="133"/>
      <c r="Z43" s="133"/>
      <c r="AA43" s="133"/>
      <c r="AB43" s="133"/>
      <c r="AC43" s="134"/>
      <c r="AD43" s="135"/>
    </row>
    <row r="44" spans="2:30" s="1" customFormat="1" ht="16.5" customHeight="1" thickBot="1"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8"/>
    </row>
    <row r="45" spans="2:30" ht="13.5" thickTop="1">
      <c r="B45" s="139"/>
      <c r="AD45" s="139"/>
    </row>
    <row r="90" ht="12.75">
      <c r="B90" s="13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pleoni</cp:lastModifiedBy>
  <cp:lastPrinted>2015-10-23T14:05:57Z</cp:lastPrinted>
  <dcterms:created xsi:type="dcterms:W3CDTF">1998-09-02T21:36:20Z</dcterms:created>
  <dcterms:modified xsi:type="dcterms:W3CDTF">2015-10-23T14:07:31Z</dcterms:modified>
  <cp:category/>
  <cp:version/>
  <cp:contentType/>
  <cp:contentStatus/>
</cp:coreProperties>
</file>