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990" tabRatio="612" activeTab="0"/>
  </bookViews>
  <sheets>
    <sheet name="RESUMEN" sheetId="1" r:id="rId1"/>
    <sheet name="FORMOSA REFRESCOS S.A. JUNIN" sheetId="2" r:id="rId2"/>
    <sheet name="COOP. CLORINDA PLANTA" sheetId="3" r:id="rId3"/>
    <sheet name="COOP. CLORINDA PLANTA (2)" sheetId="4" r:id="rId4"/>
    <sheet name="COOP. CLORINDA - TOMA DE AGUA" sheetId="5" r:id="rId5"/>
    <sheet name="COOP. CLORINDA - TOMA DE AG (2)" sheetId="6" r:id="rId6"/>
    <sheet name="COOP. CLORINDA - TOMA DE AG (3)" sheetId="7" r:id="rId7"/>
    <sheet name="COOP. CLORINDA P. T. CLOAC " sheetId="8" r:id="rId8"/>
    <sheet name="COOP. CLORINDA P. T. CLOAC (2)" sheetId="9" r:id="rId9"/>
    <sheet name="EL PAJARITO AV. GUTNISKI" sheetId="10" r:id="rId10"/>
    <sheet name="EL PAJARITO MAXI MERCADO" sheetId="11" r:id="rId11"/>
    <sheet name="EL PAJARITO HIPER" sheetId="12" r:id="rId12"/>
    <sheet name="FORMOSA RERESCOS S.A. ARENALES" sheetId="13" r:id="rId13"/>
    <sheet name="AGUAS DE FORMOSA RIBERA RIO" sheetId="14" r:id="rId14"/>
    <sheet name="AGUAS DE FORMOSA P.C." sheetId="15" r:id="rId15"/>
    <sheet name="UNITAN SAICA" sheetId="16" r:id="rId16"/>
  </sheets>
  <definedNames>
    <definedName name="_xlnm.Print_Area" localSheetId="14">'AGUAS DE FORMOSA P.C.'!$A$1:$K$45</definedName>
    <definedName name="_xlnm.Print_Area" localSheetId="13">'AGUAS DE FORMOSA RIBERA RIO'!$A$1:$K$46</definedName>
    <definedName name="_xlnm.Print_Area" localSheetId="5">'COOP. CLORINDA - TOMA DE AG (2)'!$A$1:$K$46</definedName>
    <definedName name="_xlnm.Print_Area" localSheetId="6">'COOP. CLORINDA - TOMA DE AG (3)'!$A$1:$K$46</definedName>
    <definedName name="_xlnm.Print_Area" localSheetId="4">'COOP. CLORINDA - TOMA DE AGUA'!$A$1:$K$46</definedName>
    <definedName name="_xlnm.Print_Area" localSheetId="7">'COOP. CLORINDA P. T. CLOAC '!$A$1:$K$46</definedName>
    <definedName name="_xlnm.Print_Area" localSheetId="8">'COOP. CLORINDA P. T. CLOAC (2)'!$A$1:$K$46</definedName>
    <definedName name="_xlnm.Print_Area" localSheetId="2">'COOP. CLORINDA PLANTA'!$A$1:$K$46</definedName>
    <definedName name="_xlnm.Print_Area" localSheetId="3">'COOP. CLORINDA PLANTA (2)'!$A$1:$K$46</definedName>
    <definedName name="_xlnm.Print_Area" localSheetId="9">'EL PAJARITO AV. GUTNISKI'!$A$1:$K$46</definedName>
    <definedName name="_xlnm.Print_Area" localSheetId="11">'EL PAJARITO HIPER'!$A$1:$K$46</definedName>
    <definedName name="_xlnm.Print_Area" localSheetId="10">'EL PAJARITO MAXI MERCADO'!$A$1:$K$46</definedName>
    <definedName name="_xlnm.Print_Area" localSheetId="1">'FORMOSA REFRESCOS S.A. JUNIN'!$A$1:$K$47</definedName>
    <definedName name="_xlnm.Print_Area" localSheetId="12">'FORMOSA RERESCOS S.A. ARENALES'!$A$1:$K$47</definedName>
    <definedName name="_xlnm.Print_Area" localSheetId="0">'RESUMEN'!$A$1:$I$34</definedName>
    <definedName name="_xlnm.Print_Area" localSheetId="15">'UNITAN SAICA'!$A$1:$K$53</definedName>
    <definedName name="DD">[0]!DD</definedName>
    <definedName name="DDD">[0]!DDD</definedName>
    <definedName name="INICIO">[0]!INICIO</definedName>
    <definedName name="INICIOTI">[0]!INICIOTI</definedName>
    <definedName name="LINEAS">[0]!LINEAS</definedName>
    <definedName name="LINEASTI">[0]!LINEASTI</definedName>
    <definedName name="NAME_L">[0]!NAME_L</definedName>
    <definedName name="NAME_L_TI">[0]!NAME_L_TI</definedName>
    <definedName name="TRANSNOA">[0]!TRANSNOA</definedName>
    <definedName name="TRANSPA">[0]!TRANSPA</definedName>
  </definedNames>
  <calcPr fullCalcOnLoad="1"/>
</workbook>
</file>

<file path=xl/comments10.xml><?xml version="1.0" encoding="utf-8"?>
<comments xmlns="http://schemas.openxmlformats.org/spreadsheetml/2006/main">
  <authors>
    <author>Guillermo MIr</author>
  </authors>
  <commentList>
    <comment ref="E41" authorId="0">
      <text>
        <r>
          <rPr>
            <b/>
            <sz val="8"/>
            <rFont val="Tahoma"/>
            <family val="0"/>
          </rPr>
          <t>Pablo Leonii:</t>
        </r>
        <r>
          <rPr>
            <sz val="8"/>
            <rFont val="Tahoma"/>
            <family val="0"/>
          </rPr>
          <t xml:space="preserve">
Considerando un CDF=2,98 US$/Kw-mes (Edesal) y la pot.de cada mes del semestre </t>
        </r>
      </text>
    </comment>
  </commentList>
</comments>
</file>

<file path=xl/comments11.xml><?xml version="1.0" encoding="utf-8"?>
<comments xmlns="http://schemas.openxmlformats.org/spreadsheetml/2006/main">
  <authors>
    <author>Guillermo MIr</author>
  </authors>
  <commentList>
    <comment ref="E41" authorId="0">
      <text>
        <r>
          <rPr>
            <b/>
            <sz val="8"/>
            <rFont val="Tahoma"/>
            <family val="0"/>
          </rPr>
          <t>Pablo Leonii:</t>
        </r>
        <r>
          <rPr>
            <sz val="8"/>
            <rFont val="Tahoma"/>
            <family val="0"/>
          </rPr>
          <t xml:space="preserve">
Considerando un CDF=2,98 US$/Kw-mes (Edesal) y la pot.de cada mes del semestre </t>
        </r>
      </text>
    </comment>
  </commentList>
</comments>
</file>

<file path=xl/comments12.xml><?xml version="1.0" encoding="utf-8"?>
<comments xmlns="http://schemas.openxmlformats.org/spreadsheetml/2006/main">
  <authors>
    <author>Guillermo MIr</author>
  </authors>
  <commentList>
    <comment ref="E41" authorId="0">
      <text>
        <r>
          <rPr>
            <b/>
            <sz val="8"/>
            <rFont val="Tahoma"/>
            <family val="0"/>
          </rPr>
          <t>Pablo Leonii:</t>
        </r>
        <r>
          <rPr>
            <sz val="8"/>
            <rFont val="Tahoma"/>
            <family val="0"/>
          </rPr>
          <t xml:space="preserve">
Considerando un CDF=2,98 US$/Kw-mes (Edesal) y la pot.de cada mes del semestre </t>
        </r>
      </text>
    </comment>
  </commentList>
</comments>
</file>

<file path=xl/comments13.xml><?xml version="1.0" encoding="utf-8"?>
<comments xmlns="http://schemas.openxmlformats.org/spreadsheetml/2006/main">
  <authors>
    <author>Guillermo MIr</author>
  </authors>
  <commentList>
    <comment ref="E42" authorId="0">
      <text>
        <r>
          <rPr>
            <b/>
            <sz val="8"/>
            <rFont val="Tahoma"/>
            <family val="0"/>
          </rPr>
          <t>Pablo Leonii:</t>
        </r>
        <r>
          <rPr>
            <sz val="8"/>
            <rFont val="Tahoma"/>
            <family val="0"/>
          </rPr>
          <t xml:space="preserve">
Considerando un CDF=2,98 US$/Kw-mes (Edesal) y la pot.de cada mes del semestre </t>
        </r>
      </text>
    </comment>
  </commentList>
</comments>
</file>

<file path=xl/comments14.xml><?xml version="1.0" encoding="utf-8"?>
<comments xmlns="http://schemas.openxmlformats.org/spreadsheetml/2006/main">
  <authors>
    <author>Guillermo MIr</author>
  </authors>
  <commentList>
    <comment ref="E41" authorId="0">
      <text>
        <r>
          <rPr>
            <b/>
            <sz val="8"/>
            <rFont val="Tahoma"/>
            <family val="0"/>
          </rPr>
          <t>Pablo Leonii:</t>
        </r>
        <r>
          <rPr>
            <sz val="8"/>
            <rFont val="Tahoma"/>
            <family val="0"/>
          </rPr>
          <t xml:space="preserve">
Considerando un CDF=2,98 US$/Kw-mes (Edesal) y la pot.de cada mes del semestre </t>
        </r>
      </text>
    </comment>
  </commentList>
</comments>
</file>

<file path=xl/comments15.xml><?xml version="1.0" encoding="utf-8"?>
<comments xmlns="http://schemas.openxmlformats.org/spreadsheetml/2006/main">
  <authors>
    <author>Guillermo MIr</author>
  </authors>
  <commentList>
    <comment ref="E40" authorId="0">
      <text>
        <r>
          <rPr>
            <b/>
            <sz val="8"/>
            <rFont val="Tahoma"/>
            <family val="0"/>
          </rPr>
          <t>Pablo Leonii:</t>
        </r>
        <r>
          <rPr>
            <sz val="8"/>
            <rFont val="Tahoma"/>
            <family val="0"/>
          </rPr>
          <t xml:space="preserve">
Considerando un CDF=2,98 US$/Kw-mes (Edesal) y la pot.de cada mes del semestre </t>
        </r>
      </text>
    </comment>
  </commentList>
</comments>
</file>

<file path=xl/comments16.xml><?xml version="1.0" encoding="utf-8"?>
<comments xmlns="http://schemas.openxmlformats.org/spreadsheetml/2006/main">
  <authors>
    <author>Guillermo MIr</author>
  </authors>
  <commentList>
    <comment ref="E48" authorId="0">
      <text>
        <r>
          <rPr>
            <b/>
            <sz val="8"/>
            <rFont val="Tahoma"/>
            <family val="0"/>
          </rPr>
          <t>Pablo Leonii:</t>
        </r>
        <r>
          <rPr>
            <sz val="8"/>
            <rFont val="Tahoma"/>
            <family val="0"/>
          </rPr>
          <t xml:space="preserve">
Considerando un CDF=2,98 US$/Kw-mes (Edesal) y la pot.de cada mes del semestre </t>
        </r>
      </text>
    </comment>
  </commentList>
</comments>
</file>

<file path=xl/comments2.xml><?xml version="1.0" encoding="utf-8"?>
<comments xmlns="http://schemas.openxmlformats.org/spreadsheetml/2006/main">
  <authors>
    <author>Guillermo MIr</author>
  </authors>
  <commentList>
    <comment ref="E42" authorId="0">
      <text>
        <r>
          <rPr>
            <b/>
            <sz val="8"/>
            <rFont val="Tahoma"/>
            <family val="0"/>
          </rPr>
          <t>Pablo Leonii:</t>
        </r>
        <r>
          <rPr>
            <sz val="8"/>
            <rFont val="Tahoma"/>
            <family val="0"/>
          </rPr>
          <t xml:space="preserve">
Considerando un CDF=2,98 US$/Kw-mes (Edesal) y la pot.de cada mes del semestre </t>
        </r>
      </text>
    </comment>
  </commentList>
</comments>
</file>

<file path=xl/comments4.xml><?xml version="1.0" encoding="utf-8"?>
<comments xmlns="http://schemas.openxmlformats.org/spreadsheetml/2006/main">
  <authors>
    <author>Guillermo MIr</author>
  </authors>
  <commentList>
    <comment ref="E41" authorId="0">
      <text>
        <r>
          <rPr>
            <b/>
            <sz val="8"/>
            <rFont val="Tahoma"/>
            <family val="0"/>
          </rPr>
          <t>Pablo Leonii:</t>
        </r>
        <r>
          <rPr>
            <sz val="8"/>
            <rFont val="Tahoma"/>
            <family val="0"/>
          </rPr>
          <t xml:space="preserve">
Considerando un CDF=2,98 US$/Kw-mes (Edesal) y la pot.de cada mes del semestre </t>
        </r>
      </text>
    </comment>
  </commentList>
</comments>
</file>

<file path=xl/comments7.xml><?xml version="1.0" encoding="utf-8"?>
<comments xmlns="http://schemas.openxmlformats.org/spreadsheetml/2006/main">
  <authors>
    <author>Guillermo MIr</author>
  </authors>
  <commentList>
    <comment ref="E41" authorId="0">
      <text>
        <r>
          <rPr>
            <b/>
            <sz val="8"/>
            <rFont val="Tahoma"/>
            <family val="0"/>
          </rPr>
          <t>Pablo Leonii:</t>
        </r>
        <r>
          <rPr>
            <sz val="8"/>
            <rFont val="Tahoma"/>
            <family val="0"/>
          </rPr>
          <t xml:space="preserve">
Considerando un CDF=2,98 US$/Kw-mes (Edesal) y la pot.de cada mes del semestre </t>
        </r>
      </text>
    </comment>
  </commentList>
</comments>
</file>

<file path=xl/sharedStrings.xml><?xml version="1.0" encoding="utf-8"?>
<sst xmlns="http://schemas.openxmlformats.org/spreadsheetml/2006/main" count="473" uniqueCount="68">
  <si>
    <t>NOMBRE</t>
  </si>
  <si>
    <t>AGFORRPN</t>
  </si>
  <si>
    <t>AGFOSAPN</t>
  </si>
  <si>
    <t>COCLITPN</t>
  </si>
  <si>
    <t>COCLLAPN</t>
  </si>
  <si>
    <t>COCLPUPN</t>
  </si>
  <si>
    <t>ELPAGUPN</t>
  </si>
  <si>
    <t>ELPAMIPN</t>
  </si>
  <si>
    <t>ELPAPEPN</t>
  </si>
  <si>
    <t>FORMARPN</t>
  </si>
  <si>
    <t>FORMJUPN</t>
  </si>
  <si>
    <t>UNITFOPN</t>
  </si>
  <si>
    <t>COOP.CLO. Planta Pot.</t>
  </si>
  <si>
    <t>UNITAN SAICA</t>
  </si>
  <si>
    <t>D</t>
  </si>
  <si>
    <t>MT</t>
  </si>
  <si>
    <t>AGUAS DE FORMOSA S.A. P. CENTRAL</t>
  </si>
  <si>
    <t>FORMOSA REFRESCOS S.A.</t>
  </si>
  <si>
    <t>COOP. CLORINDA</t>
  </si>
  <si>
    <t>COOP.CLORINDA P.T. CLOACAS</t>
  </si>
  <si>
    <t>EL PAJARITO Av. GUTNISKI</t>
  </si>
  <si>
    <t>EL PAJARITO MAXIMERCADO</t>
  </si>
  <si>
    <t>EL PAJARITO HIPERMERCADO</t>
  </si>
  <si>
    <t>AGUAS DE FORMOSA S.A. RIBERA RIO</t>
  </si>
  <si>
    <t xml:space="preserve">ENTE NACIONAL REGULADOR </t>
  </si>
  <si>
    <t>DE LA ELECTRICIDAD</t>
  </si>
  <si>
    <t xml:space="preserve">Semestre controlado: </t>
  </si>
  <si>
    <t>CODIGO_NEMOTEC</t>
  </si>
  <si>
    <t>SANCION</t>
  </si>
  <si>
    <t>SEMESTRAL</t>
  </si>
  <si>
    <t>MENSUAL</t>
  </si>
  <si>
    <t>CALIDAD DE SERVICIO - Resolución ex-S.E. Nº 159/94 y modificatorias</t>
  </si>
  <si>
    <t xml:space="preserve">Gran Usuario Mayor : </t>
  </si>
  <si>
    <t xml:space="preserve">Prestador de la F.T.T. : </t>
  </si>
  <si>
    <t xml:space="preserve">Tensión del suministro: </t>
  </si>
  <si>
    <t>Niveles admitidos</t>
  </si>
  <si>
    <t xml:space="preserve">Alternativa : </t>
  </si>
  <si>
    <t>INTERRUPCIONES VALIDAS para realizar los CARGOS</t>
  </si>
  <si>
    <t>Fecha y hora de inicio</t>
  </si>
  <si>
    <t>Fecha y hora de finalización</t>
  </si>
  <si>
    <t>Duración [hs:min]</t>
  </si>
  <si>
    <t>Duración [hs:min] &gt; 3´</t>
  </si>
  <si>
    <t>horas:min</t>
  </si>
  <si>
    <t>minutos</t>
  </si>
  <si>
    <t>Interrup.</t>
  </si>
  <si>
    <t xml:space="preserve">Consumo anual </t>
  </si>
  <si>
    <t>kWh</t>
  </si>
  <si>
    <t>Energía No Suministrada (ENS):</t>
  </si>
  <si>
    <t>Costo unitario de la Energía No Suministrada:</t>
  </si>
  <si>
    <t>$/kWh</t>
  </si>
  <si>
    <t>Costo de la Energía No Suministrada Total del semestre:</t>
  </si>
  <si>
    <t>Máxima reducción semestral aplicable (50% CDF)</t>
  </si>
  <si>
    <t>Reducción mensual en el peaje a facturar:</t>
  </si>
  <si>
    <t>*CDF: Costo Propio de Distribución asignable al cargo por potencia.</t>
  </si>
  <si>
    <t>Continua en hoja N° 2</t>
  </si>
  <si>
    <t>Transporte hoja 1/2</t>
  </si>
  <si>
    <t>Continua en hoja 2</t>
  </si>
  <si>
    <t>Continua en hoja 3</t>
  </si>
  <si>
    <t>Transporte hoja 2/3</t>
  </si>
  <si>
    <t>EDEFOR S.A.</t>
  </si>
  <si>
    <t>Expte. ENRE N° 10407/01</t>
  </si>
  <si>
    <t>TOTAL DE PENALIZACIONES A APLICAR</t>
  </si>
  <si>
    <t>Sanciones duplicadas por tasa de falla &gt; 4 Sal. x año/100km.</t>
  </si>
  <si>
    <t xml:space="preserve">TOTAL </t>
  </si>
  <si>
    <t>TABLA RESUMEN - SANCIONES POR INCUMPLIMIENTO AL ANEXO 27</t>
  </si>
  <si>
    <t>Semestre Controlado: noviembre/2000 - abril/2001</t>
  </si>
  <si>
    <t>noviembre/2000 - abril/2001</t>
  </si>
  <si>
    <t>ANEXO a la Resolución ENRE N°   444 /2002</t>
  </si>
</sst>
</file>

<file path=xl/styles.xml><?xml version="1.0" encoding="utf-8"?>
<styleSheet xmlns="http://schemas.openxmlformats.org/spreadsheetml/2006/main">
  <numFmts count="5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\ &quot;$&quot;;\-#,##0\ &quot;$&quot;"/>
    <numFmt numFmtId="182" formatCode="#,##0\ &quot;$&quot;;[Red]\-#,##0\ &quot;$&quot;"/>
    <numFmt numFmtId="183" formatCode="#,##0.00\ &quot;$&quot;;\-#,##0.00\ &quot;$&quot;"/>
    <numFmt numFmtId="184" formatCode="#,##0.00\ &quot;$&quot;;[Red]\-#,##0.00\ &quot;$&quot;"/>
    <numFmt numFmtId="185" formatCode="_-* #,##0\ &quot;$&quot;_-;\-* #,##0\ &quot;$&quot;_-;_-* &quot;-&quot;\ &quot;$&quot;_-;_-@_-"/>
    <numFmt numFmtId="186" formatCode="_-* #,##0\ _$_-;\-* #,##0\ _$_-;_-* &quot;-&quot;\ _$_-;_-@_-"/>
    <numFmt numFmtId="187" formatCode="_-* #,##0.00\ &quot;$&quot;_-;\-* #,##0.00\ &quot;$&quot;_-;_-* &quot;-&quot;??\ &quot;$&quot;_-;_-@_-"/>
    <numFmt numFmtId="188" formatCode="_-* #,##0.00\ _$_-;\-* #,##0.00\ _$_-;_-* &quot;-&quot;??\ _$_-;_-@_-"/>
    <numFmt numFmtId="189" formatCode="&quot;$&quot;\ #,##0;\-&quot;$&quot;\ #,##0"/>
    <numFmt numFmtId="190" formatCode="&quot;$&quot;\ #,##0;[Red]\-&quot;$&quot;\ #,##0"/>
    <numFmt numFmtId="191" formatCode="&quot;$&quot;\ #,##0.00;\-&quot;$&quot;\ #,##0.00"/>
    <numFmt numFmtId="192" formatCode="&quot;$&quot;\ #,##0.00;[Red]\-&quot;$&quot;\ #,##0.00"/>
    <numFmt numFmtId="193" formatCode="_-&quot;$&quot;\ * #,##0_-;\-&quot;$&quot;\ * #,##0_-;_-&quot;$&quot;\ * &quot;-&quot;_-;_-@_-"/>
    <numFmt numFmtId="194" formatCode="_-* #,##0_-;\-* #,##0_-;_-* &quot;-&quot;_-;_-@_-"/>
    <numFmt numFmtId="195" formatCode="_-&quot;$&quot;\ * #,##0.00_-;\-&quot;$&quot;\ * #,##0.00_-;_-&quot;$&quot;\ * &quot;-&quot;??_-;_-@_-"/>
    <numFmt numFmtId="196" formatCode="_-* #,##0.00_-;\-* #,##0.00_-;_-* &quot;-&quot;??_-;_-@_-"/>
    <numFmt numFmtId="197" formatCode="d&quot;d &quot;h&quot;h &quot;mm&quot;m&quot;"/>
    <numFmt numFmtId="198" formatCode="#,##0.0"/>
    <numFmt numFmtId="199" formatCode="0.000000_);\(0.000000\)"/>
    <numFmt numFmtId="200" formatCode="dd/mm/yy\ \ hh:mm"/>
    <numFmt numFmtId="201" formatCode="dd/mm/yy\ \ \ hh:mm"/>
    <numFmt numFmtId="202" formatCode="h:mm"/>
    <numFmt numFmtId="203" formatCode="&quot;$&quot;#,##0.00"/>
    <numFmt numFmtId="204" formatCode="0.000000"/>
    <numFmt numFmtId="205" formatCode="0.00000"/>
    <numFmt numFmtId="206" formatCode="0.0000"/>
    <numFmt numFmtId="207" formatCode="&quot;$&quot;\ #,##0.00"/>
    <numFmt numFmtId="208" formatCode="0_)"/>
    <numFmt numFmtId="209" formatCode="0.0_)"/>
    <numFmt numFmtId="210" formatCode="0.0000000_)"/>
    <numFmt numFmtId="211" formatCode="#,##0.0000"/>
    <numFmt numFmtId="212" formatCode="0.00_)"/>
    <numFmt numFmtId="213" formatCode="&quot;$&quot;\ #,##0.000;&quot;$&quot;\ \-#,##0.000"/>
  </numFmts>
  <fonts count="35">
    <font>
      <sz val="10"/>
      <name val="Arial"/>
      <family val="0"/>
    </font>
    <font>
      <sz val="8"/>
      <name val="Arial"/>
      <family val="2"/>
    </font>
    <font>
      <sz val="10"/>
      <color indexed="8"/>
      <name val="MS Sans Serif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0"/>
    </font>
    <font>
      <sz val="10"/>
      <color indexed="8"/>
      <name val="Arial"/>
      <family val="0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8"/>
      <name val="Arial"/>
      <family val="0"/>
    </font>
    <font>
      <sz val="8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MS Sans Serif"/>
      <family val="0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MS Sans Serif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22">
      <alignment/>
      <protection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5" fillId="0" borderId="0" xfId="21" applyFont="1" applyBorder="1" applyAlignment="1" applyProtection="1">
      <alignment horizontal="centerContinuous" vertical="center"/>
      <protection/>
    </xf>
    <xf numFmtId="0" fontId="6" fillId="0" borderId="0" xfId="21" applyFont="1" applyBorder="1" applyAlignment="1" quotePrefix="1">
      <alignment horizontal="left"/>
      <protection/>
    </xf>
    <xf numFmtId="0" fontId="6" fillId="0" borderId="0" xfId="21" applyFont="1" applyBorder="1" applyAlignment="1">
      <alignment horizontal="left"/>
      <protection/>
    </xf>
    <xf numFmtId="0" fontId="7" fillId="0" borderId="0" xfId="21" applyFont="1" applyBorder="1" applyAlignment="1" quotePrefix="1">
      <alignment horizontal="left"/>
      <protection/>
    </xf>
    <xf numFmtId="0" fontId="8" fillId="0" borderId="1" xfId="22" applyFont="1" applyBorder="1" applyAlignment="1">
      <alignment horizontal="center"/>
      <protection/>
    </xf>
    <xf numFmtId="203" fontId="8" fillId="0" borderId="1" xfId="22" applyNumberFormat="1" applyFont="1" applyBorder="1" applyAlignment="1">
      <alignment horizontal="center"/>
      <protection/>
    </xf>
    <xf numFmtId="0" fontId="9" fillId="0" borderId="2" xfId="22" applyFont="1" applyBorder="1" applyAlignment="1">
      <alignment horizontal="center"/>
      <protection/>
    </xf>
    <xf numFmtId="203" fontId="8" fillId="0" borderId="2" xfId="22" applyNumberFormat="1" applyFont="1" applyBorder="1" applyAlignment="1">
      <alignment horizontal="center"/>
      <protection/>
    </xf>
    <xf numFmtId="0" fontId="10" fillId="0" borderId="3" xfId="20" applyFont="1" applyFill="1" applyBorder="1" applyAlignment="1">
      <alignment horizontal="center" wrapText="1"/>
      <protection/>
    </xf>
    <xf numFmtId="0" fontId="10" fillId="0" borderId="3" xfId="20" applyFont="1" applyFill="1" applyBorder="1" applyAlignment="1">
      <alignment horizontal="left" wrapText="1"/>
      <protection/>
    </xf>
    <xf numFmtId="203" fontId="10" fillId="0" borderId="3" xfId="20" applyNumberFormat="1" applyFont="1" applyFill="1" applyBorder="1" applyAlignment="1">
      <alignment horizontal="center" wrapText="1"/>
      <protection/>
    </xf>
    <xf numFmtId="14" fontId="1" fillId="0" borderId="0" xfId="21" applyNumberFormat="1">
      <alignment/>
      <protection/>
    </xf>
    <xf numFmtId="0" fontId="11" fillId="0" borderId="0" xfId="22" applyFont="1" applyAlignment="1">
      <alignment horizontal="right" vertical="top"/>
      <protection/>
    </xf>
    <xf numFmtId="0" fontId="3" fillId="0" borderId="0" xfId="21" applyFont="1" applyAlignment="1">
      <alignment horizontal="centerContinuous"/>
      <protection/>
    </xf>
    <xf numFmtId="0" fontId="1" fillId="0" borderId="0" xfId="21" applyAlignment="1">
      <alignment horizontal="centerContinuous"/>
      <protection/>
    </xf>
    <xf numFmtId="14" fontId="4" fillId="0" borderId="0" xfId="21" applyNumberFormat="1" applyFont="1" applyAlignment="1">
      <alignment horizontal="centerContinuous"/>
      <protection/>
    </xf>
    <xf numFmtId="0" fontId="4" fillId="0" borderId="0" xfId="21" applyFont="1" applyAlignment="1">
      <alignment horizontal="centerContinuous"/>
      <protection/>
    </xf>
    <xf numFmtId="0" fontId="3" fillId="0" borderId="0" xfId="21" applyFont="1" applyAlignment="1" quotePrefix="1">
      <alignment horizontal="centerContinuous"/>
      <protection/>
    </xf>
    <xf numFmtId="0" fontId="12" fillId="0" borderId="0" xfId="21" applyFont="1" applyAlignment="1">
      <alignment/>
      <protection/>
    </xf>
    <xf numFmtId="14" fontId="12" fillId="0" borderId="0" xfId="21" applyNumberFormat="1" applyFont="1">
      <alignment/>
      <protection/>
    </xf>
    <xf numFmtId="0" fontId="12" fillId="0" borderId="0" xfId="21" applyFont="1">
      <alignment/>
      <protection/>
    </xf>
    <xf numFmtId="0" fontId="5" fillId="0" borderId="0" xfId="21" applyFont="1" applyAlignment="1">
      <alignment/>
      <protection/>
    </xf>
    <xf numFmtId="0" fontId="1" fillId="0" borderId="4" xfId="21" applyBorder="1">
      <alignment/>
      <protection/>
    </xf>
    <xf numFmtId="0" fontId="1" fillId="0" borderId="5" xfId="21" applyBorder="1">
      <alignment/>
      <protection/>
    </xf>
    <xf numFmtId="14" fontId="1" fillId="0" borderId="5" xfId="21" applyNumberFormat="1" applyBorder="1">
      <alignment/>
      <protection/>
    </xf>
    <xf numFmtId="20" fontId="13" fillId="0" borderId="5" xfId="21" applyNumberFormat="1" applyFont="1" applyBorder="1">
      <alignment/>
      <protection/>
    </xf>
    <xf numFmtId="0" fontId="1" fillId="0" borderId="6" xfId="21" applyBorder="1">
      <alignment/>
      <protection/>
    </xf>
    <xf numFmtId="0" fontId="1" fillId="0" borderId="7" xfId="21" applyBorder="1">
      <alignment/>
      <protection/>
    </xf>
    <xf numFmtId="14" fontId="1" fillId="0" borderId="0" xfId="21" applyNumberFormat="1" applyBorder="1">
      <alignment/>
      <protection/>
    </xf>
    <xf numFmtId="0" fontId="1" fillId="0" borderId="0" xfId="21" applyBorder="1">
      <alignment/>
      <protection/>
    </xf>
    <xf numFmtId="0" fontId="1" fillId="0" borderId="8" xfId="21" applyBorder="1">
      <alignment/>
      <protection/>
    </xf>
    <xf numFmtId="20" fontId="13" fillId="0" borderId="0" xfId="21" applyNumberFormat="1" applyFont="1" applyBorder="1">
      <alignment/>
      <protection/>
    </xf>
    <xf numFmtId="0" fontId="1" fillId="0" borderId="0" xfId="21" applyBorder="1" applyAlignment="1" quotePrefix="1">
      <alignment horizontal="left"/>
      <protection/>
    </xf>
    <xf numFmtId="0" fontId="14" fillId="0" borderId="0" xfId="21" applyFont="1" applyBorder="1" applyAlignment="1" quotePrefix="1">
      <alignment horizontal="left"/>
      <protection/>
    </xf>
    <xf numFmtId="14" fontId="14" fillId="0" borderId="0" xfId="21" applyNumberFormat="1" applyFont="1" applyBorder="1" applyAlignment="1" quotePrefix="1">
      <alignment horizontal="left"/>
      <protection/>
    </xf>
    <xf numFmtId="0" fontId="14" fillId="0" borderId="0" xfId="21" applyFont="1" applyBorder="1" applyAlignment="1">
      <alignment horizontal="center"/>
      <protection/>
    </xf>
    <xf numFmtId="0" fontId="14" fillId="0" borderId="0" xfId="21" applyFont="1" applyBorder="1">
      <alignment/>
      <protection/>
    </xf>
    <xf numFmtId="0" fontId="15" fillId="0" borderId="0" xfId="21" applyFont="1" applyBorder="1" applyAlignment="1" quotePrefix="1">
      <alignment horizontal="left"/>
      <protection/>
    </xf>
    <xf numFmtId="14" fontId="15" fillId="0" borderId="0" xfId="21" applyNumberFormat="1" applyFont="1" applyBorder="1">
      <alignment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>
      <alignment/>
      <protection/>
    </xf>
    <xf numFmtId="20" fontId="14" fillId="0" borderId="0" xfId="21" applyNumberFormat="1" applyFont="1" applyBorder="1">
      <alignment/>
      <protection/>
    </xf>
    <xf numFmtId="0" fontId="13" fillId="0" borderId="0" xfId="21" applyFont="1" applyBorder="1">
      <alignment/>
      <protection/>
    </xf>
    <xf numFmtId="0" fontId="16" fillId="0" borderId="0" xfId="21" applyFont="1" applyBorder="1">
      <alignment/>
      <protection/>
    </xf>
    <xf numFmtId="0" fontId="13" fillId="0" borderId="0" xfId="21" applyFont="1" applyBorder="1" applyAlignment="1">
      <alignment horizontal="right"/>
      <protection/>
    </xf>
    <xf numFmtId="0" fontId="13" fillId="2" borderId="9" xfId="21" applyFont="1" applyFill="1" applyBorder="1" applyAlignment="1">
      <alignment horizontal="center"/>
      <protection/>
    </xf>
    <xf numFmtId="0" fontId="13" fillId="2" borderId="9" xfId="21" applyFont="1" applyFill="1" applyBorder="1" applyAlignment="1">
      <alignment horizontal="right"/>
      <protection/>
    </xf>
    <xf numFmtId="22" fontId="1" fillId="0" borderId="0" xfId="22" applyNumberFormat="1">
      <alignment/>
      <protection/>
    </xf>
    <xf numFmtId="20" fontId="1" fillId="0" borderId="0" xfId="22" applyNumberFormat="1">
      <alignment/>
      <protection/>
    </xf>
    <xf numFmtId="20" fontId="13" fillId="0" borderId="0" xfId="22" applyNumberFormat="1" applyFont="1">
      <alignment/>
      <protection/>
    </xf>
    <xf numFmtId="200" fontId="17" fillId="0" borderId="0" xfId="22" applyNumberFormat="1" applyFont="1" applyFill="1" applyBorder="1" applyAlignment="1">
      <alignment horizontal="center" wrapText="1"/>
      <protection/>
    </xf>
    <xf numFmtId="201" fontId="17" fillId="0" borderId="0" xfId="22" applyNumberFormat="1" applyFont="1" applyFill="1" applyBorder="1" applyAlignment="1">
      <alignment horizontal="center" wrapText="1"/>
      <protection/>
    </xf>
    <xf numFmtId="20" fontId="1" fillId="0" borderId="0" xfId="22" applyNumberFormat="1" applyBorder="1">
      <alignment/>
      <protection/>
    </xf>
    <xf numFmtId="20" fontId="13" fillId="0" borderId="0" xfId="22" applyNumberFormat="1" applyFont="1" applyBorder="1">
      <alignment/>
      <protection/>
    </xf>
    <xf numFmtId="0" fontId="1" fillId="0" borderId="0" xfId="21" applyFont="1" applyBorder="1" applyAlignment="1">
      <alignment horizontal="right"/>
      <protection/>
    </xf>
    <xf numFmtId="0" fontId="1" fillId="0" borderId="0" xfId="21" applyFont="1" applyBorder="1">
      <alignment/>
      <protection/>
    </xf>
    <xf numFmtId="22" fontId="1" fillId="0" borderId="0" xfId="22" applyNumberFormat="1" applyBorder="1">
      <alignment/>
      <protection/>
    </xf>
    <xf numFmtId="14" fontId="1" fillId="0" borderId="0" xfId="21" applyNumberFormat="1" applyFill="1" applyBorder="1">
      <alignment/>
      <protection/>
    </xf>
    <xf numFmtId="20" fontId="1" fillId="0" borderId="0" xfId="21" applyNumberFormat="1" applyBorder="1">
      <alignment/>
      <protection/>
    </xf>
    <xf numFmtId="1" fontId="13" fillId="0" borderId="0" xfId="21" applyNumberFormat="1" applyFont="1" applyBorder="1">
      <alignment/>
      <protection/>
    </xf>
    <xf numFmtId="3" fontId="1" fillId="2" borderId="0" xfId="21" applyNumberFormat="1" applyFont="1" applyFill="1" applyBorder="1" applyAlignment="1">
      <alignment horizontal="right"/>
      <protection/>
    </xf>
    <xf numFmtId="0" fontId="1" fillId="0" borderId="0" xfId="21" applyBorder="1" applyAlignment="1">
      <alignment horizontal="left"/>
      <protection/>
    </xf>
    <xf numFmtId="4" fontId="1" fillId="2" borderId="0" xfId="21" applyNumberFormat="1" applyFill="1" applyBorder="1" applyAlignment="1" quotePrefix="1">
      <alignment horizontal="right"/>
      <protection/>
    </xf>
    <xf numFmtId="14" fontId="1" fillId="0" borderId="0" xfId="21" applyNumberFormat="1" applyBorder="1" applyAlignment="1">
      <alignment horizontal="left"/>
      <protection/>
    </xf>
    <xf numFmtId="4" fontId="1" fillId="2" borderId="0" xfId="21" applyNumberFormat="1" applyFont="1" applyFill="1" applyBorder="1" applyAlignment="1">
      <alignment horizontal="right"/>
      <protection/>
    </xf>
    <xf numFmtId="14" fontId="1" fillId="0" borderId="0" xfId="21" applyNumberFormat="1" applyBorder="1" applyAlignment="1" quotePrefix="1">
      <alignment horizontal="left"/>
      <protection/>
    </xf>
    <xf numFmtId="191" fontId="1" fillId="2" borderId="0" xfId="21" applyNumberFormat="1" applyFill="1" applyBorder="1" applyAlignment="1">
      <alignment horizontal="right"/>
      <protection/>
    </xf>
    <xf numFmtId="14" fontId="1" fillId="0" borderId="0" xfId="21" applyNumberFormat="1" applyFont="1" applyBorder="1" applyAlignment="1">
      <alignment horizontal="left"/>
      <protection/>
    </xf>
    <xf numFmtId="14" fontId="13" fillId="0" borderId="0" xfId="21" applyNumberFormat="1" applyFont="1" applyBorder="1" applyAlignment="1">
      <alignment horizontal="left"/>
      <protection/>
    </xf>
    <xf numFmtId="191" fontId="8" fillId="0" borderId="10" xfId="21" applyNumberFormat="1" applyFont="1" applyFill="1" applyBorder="1" applyAlignment="1">
      <alignment horizontal="right"/>
      <protection/>
    </xf>
    <xf numFmtId="0" fontId="1" fillId="0" borderId="11" xfId="21" applyBorder="1">
      <alignment/>
      <protection/>
    </xf>
    <xf numFmtId="0" fontId="1" fillId="0" borderId="12" xfId="21" applyBorder="1">
      <alignment/>
      <protection/>
    </xf>
    <xf numFmtId="0" fontId="1" fillId="0" borderId="13" xfId="21" applyBorder="1">
      <alignment/>
      <protection/>
    </xf>
    <xf numFmtId="20" fontId="1" fillId="0" borderId="0" xfId="22" applyNumberFormat="1" applyFont="1">
      <alignment/>
      <protection/>
    </xf>
    <xf numFmtId="0" fontId="10" fillId="0" borderId="3" xfId="20" applyFont="1" applyFill="1" applyBorder="1" applyAlignment="1">
      <alignment horizontal="center" vertical="center" wrapText="1"/>
      <protection/>
    </xf>
    <xf numFmtId="0" fontId="10" fillId="0" borderId="10" xfId="20" applyFont="1" applyFill="1" applyBorder="1" applyAlignment="1">
      <alignment horizontal="center" wrapText="1"/>
      <protection/>
    </xf>
    <xf numFmtId="0" fontId="10" fillId="0" borderId="10" xfId="20" applyFont="1" applyFill="1" applyBorder="1" applyAlignment="1">
      <alignment horizontal="left" wrapText="1"/>
      <protection/>
    </xf>
    <xf numFmtId="203" fontId="10" fillId="0" borderId="10" xfId="20" applyNumberFormat="1" applyFont="1" applyFill="1" applyBorder="1" applyAlignment="1">
      <alignment horizontal="center" wrapText="1"/>
      <protection/>
    </xf>
    <xf numFmtId="0" fontId="21" fillId="0" borderId="0" xfId="19" applyFont="1">
      <alignment/>
      <protection/>
    </xf>
    <xf numFmtId="0" fontId="22" fillId="0" borderId="0" xfId="19" applyFont="1" applyAlignment="1">
      <alignment horizontal="centerContinuous"/>
      <protection/>
    </xf>
    <xf numFmtId="0" fontId="11" fillId="0" borderId="0" xfId="19" applyFont="1" applyAlignment="1">
      <alignment horizontal="right" vertical="top"/>
      <protection/>
    </xf>
    <xf numFmtId="0" fontId="23" fillId="0" borderId="0" xfId="19" applyFont="1" applyAlignment="1">
      <alignment horizontal="centerContinuous"/>
      <protection/>
    </xf>
    <xf numFmtId="0" fontId="21" fillId="0" borderId="0" xfId="19" applyFont="1" applyAlignment="1">
      <alignment horizontal="centerContinuous"/>
      <protection/>
    </xf>
    <xf numFmtId="0" fontId="24" fillId="0" borderId="0" xfId="19" applyFont="1">
      <alignment/>
      <protection/>
    </xf>
    <xf numFmtId="0" fontId="20" fillId="0" borderId="0" xfId="19">
      <alignment/>
      <protection/>
    </xf>
    <xf numFmtId="0" fontId="24" fillId="0" borderId="0" xfId="19" applyFont="1" applyAlignment="1">
      <alignment horizontal="centerContinuous"/>
      <protection/>
    </xf>
    <xf numFmtId="0" fontId="24" fillId="0" borderId="0" xfId="19" applyFont="1" applyBorder="1">
      <alignment/>
      <protection/>
    </xf>
    <xf numFmtId="0" fontId="12" fillId="0" borderId="0" xfId="19" applyFont="1">
      <alignment/>
      <protection/>
    </xf>
    <xf numFmtId="0" fontId="12" fillId="0" borderId="0" xfId="19" applyFont="1" applyBorder="1">
      <alignment/>
      <protection/>
    </xf>
    <xf numFmtId="0" fontId="25" fillId="0" borderId="0" xfId="19" applyFont="1" applyFill="1" applyBorder="1" applyAlignment="1" applyProtection="1">
      <alignment horizontal="left"/>
      <protection/>
    </xf>
    <xf numFmtId="0" fontId="21" fillId="0" borderId="0" xfId="19" applyFont="1" applyBorder="1">
      <alignment/>
      <protection/>
    </xf>
    <xf numFmtId="0" fontId="26" fillId="0" borderId="0" xfId="19" applyFont="1">
      <alignment/>
      <protection/>
    </xf>
    <xf numFmtId="0" fontId="27" fillId="0" borderId="0" xfId="19" applyFont="1" applyBorder="1" applyAlignment="1">
      <alignment horizontal="centerContinuous"/>
      <protection/>
    </xf>
    <xf numFmtId="0" fontId="28" fillId="0" borderId="0" xfId="19" applyFont="1" applyAlignment="1">
      <alignment horizontal="centerContinuous"/>
      <protection/>
    </xf>
    <xf numFmtId="0" fontId="26" fillId="0" borderId="0" xfId="19" applyFont="1" applyAlignment="1">
      <alignment horizontal="centerContinuous"/>
      <protection/>
    </xf>
    <xf numFmtId="0" fontId="26" fillId="0" borderId="0" xfId="19" applyFont="1" applyBorder="1" applyAlignment="1">
      <alignment horizontal="centerContinuous"/>
      <protection/>
    </xf>
    <xf numFmtId="0" fontId="26" fillId="0" borderId="0" xfId="19" applyFont="1" applyBorder="1">
      <alignment/>
      <protection/>
    </xf>
    <xf numFmtId="0" fontId="29" fillId="0" borderId="0" xfId="19" applyFont="1">
      <alignment/>
      <protection/>
    </xf>
    <xf numFmtId="0" fontId="30" fillId="0" borderId="0" xfId="19" applyFont="1">
      <alignment/>
      <protection/>
    </xf>
    <xf numFmtId="0" fontId="31" fillId="0" borderId="0" xfId="19" applyFont="1" applyBorder="1">
      <alignment/>
      <protection/>
    </xf>
    <xf numFmtId="0" fontId="30" fillId="0" borderId="0" xfId="19" applyFont="1" applyBorder="1">
      <alignment/>
      <protection/>
    </xf>
    <xf numFmtId="0" fontId="32" fillId="0" borderId="4" xfId="19" applyFont="1" applyBorder="1">
      <alignment/>
      <protection/>
    </xf>
    <xf numFmtId="0" fontId="32" fillId="0" borderId="5" xfId="19" applyFont="1" applyBorder="1">
      <alignment/>
      <protection/>
    </xf>
    <xf numFmtId="0" fontId="30" fillId="0" borderId="5" xfId="19" applyFont="1" applyBorder="1">
      <alignment/>
      <protection/>
    </xf>
    <xf numFmtId="0" fontId="30" fillId="0" borderId="6" xfId="19" applyFont="1" applyBorder="1">
      <alignment/>
      <protection/>
    </xf>
    <xf numFmtId="0" fontId="33" fillId="0" borderId="7" xfId="19" applyFont="1" applyBorder="1" applyAlignment="1">
      <alignment horizontal="centerContinuous"/>
      <protection/>
    </xf>
    <xf numFmtId="0" fontId="20" fillId="0" borderId="0" xfId="19" applyNumberFormat="1" applyAlignment="1">
      <alignment horizontal="centerContinuous"/>
      <protection/>
    </xf>
    <xf numFmtId="0" fontId="26" fillId="0" borderId="0" xfId="19" applyNumberFormat="1" applyFont="1" applyAlignment="1">
      <alignment horizontal="centerContinuous"/>
      <protection/>
    </xf>
    <xf numFmtId="0" fontId="33" fillId="0" borderId="0" xfId="19" applyFont="1" applyBorder="1" applyAlignment="1">
      <alignment horizontal="centerContinuous"/>
      <protection/>
    </xf>
    <xf numFmtId="0" fontId="26" fillId="0" borderId="8" xfId="19" applyFont="1" applyBorder="1" applyAlignment="1">
      <alignment horizontal="centerContinuous"/>
      <protection/>
    </xf>
    <xf numFmtId="0" fontId="26" fillId="0" borderId="7" xfId="19" applyFont="1" applyBorder="1">
      <alignment/>
      <protection/>
    </xf>
    <xf numFmtId="0" fontId="34" fillId="0" borderId="0" xfId="19" applyNumberFormat="1" applyFont="1" applyBorder="1" applyAlignment="1">
      <alignment horizontal="right"/>
      <protection/>
    </xf>
    <xf numFmtId="0" fontId="33" fillId="0" borderId="0" xfId="19" applyFont="1" applyBorder="1">
      <alignment/>
      <protection/>
    </xf>
    <xf numFmtId="0" fontId="26" fillId="0" borderId="8" xfId="19" applyFont="1" applyBorder="1">
      <alignment/>
      <protection/>
    </xf>
    <xf numFmtId="0" fontId="34" fillId="0" borderId="0" xfId="19" applyNumberFormat="1" applyFont="1" applyBorder="1" applyAlignment="1">
      <alignment horizontal="centerContinuous"/>
      <protection/>
    </xf>
    <xf numFmtId="0" fontId="34" fillId="0" borderId="0" xfId="19" applyNumberFormat="1" applyFont="1" applyBorder="1" applyAlignment="1">
      <alignment horizontal="right"/>
      <protection/>
    </xf>
    <xf numFmtId="0" fontId="34" fillId="0" borderId="0" xfId="19" applyNumberFormat="1" applyFont="1" applyBorder="1" applyAlignment="1">
      <alignment/>
      <protection/>
    </xf>
    <xf numFmtId="0" fontId="34" fillId="0" borderId="14" xfId="19" applyFont="1" applyBorder="1" applyAlignment="1">
      <alignment horizontal="center"/>
      <protection/>
    </xf>
    <xf numFmtId="7" fontId="34" fillId="0" borderId="15" xfId="19" applyNumberFormat="1" applyFont="1" applyBorder="1" applyAlignment="1">
      <alignment horizontal="center"/>
      <protection/>
    </xf>
    <xf numFmtId="0" fontId="30" fillId="0" borderId="11" xfId="19" applyFont="1" applyBorder="1">
      <alignment/>
      <protection/>
    </xf>
    <xf numFmtId="0" fontId="30" fillId="0" borderId="12" xfId="19" applyNumberFormat="1" applyFont="1" applyBorder="1">
      <alignment/>
      <protection/>
    </xf>
    <xf numFmtId="0" fontId="30" fillId="0" borderId="12" xfId="19" applyFont="1" applyBorder="1">
      <alignment/>
      <protection/>
    </xf>
    <xf numFmtId="0" fontId="30" fillId="0" borderId="13" xfId="19" applyFont="1" applyBorder="1">
      <alignment/>
      <protection/>
    </xf>
    <xf numFmtId="0" fontId="30" fillId="0" borderId="0" xfId="19" applyFont="1" applyFill="1" applyBorder="1">
      <alignment/>
      <protection/>
    </xf>
    <xf numFmtId="4" fontId="30" fillId="0" borderId="0" xfId="19" applyNumberFormat="1" applyFont="1" applyFill="1" applyBorder="1">
      <alignment/>
      <protection/>
    </xf>
    <xf numFmtId="7" fontId="30" fillId="0" borderId="0" xfId="19" applyNumberFormat="1" applyFont="1" applyBorder="1">
      <alignment/>
      <protection/>
    </xf>
    <xf numFmtId="212" fontId="30" fillId="0" borderId="0" xfId="19" applyNumberFormat="1" applyFont="1" applyBorder="1" applyAlignment="1">
      <alignment horizontal="center"/>
      <protection/>
    </xf>
    <xf numFmtId="0" fontId="24" fillId="0" borderId="0" xfId="19" applyFont="1" applyFill="1" applyBorder="1">
      <alignment/>
      <protection/>
    </xf>
    <xf numFmtId="4" fontId="24" fillId="0" borderId="0" xfId="19" applyNumberFormat="1" applyFont="1" applyFill="1" applyBorder="1">
      <alignment/>
      <protection/>
    </xf>
    <xf numFmtId="0" fontId="24" fillId="0" borderId="0" xfId="19" applyFont="1" applyBorder="1" applyAlignment="1">
      <alignment horizontal="center"/>
      <protection/>
    </xf>
    <xf numFmtId="4" fontId="24" fillId="0" borderId="0" xfId="19" applyNumberFormat="1" applyFont="1" applyBorder="1">
      <alignment/>
      <protection/>
    </xf>
    <xf numFmtId="4" fontId="9" fillId="0" borderId="0" xfId="19" applyNumberFormat="1" applyFont="1" applyBorder="1" applyAlignment="1">
      <alignment horizontal="center"/>
      <protection/>
    </xf>
    <xf numFmtId="14" fontId="1" fillId="0" borderId="0" xfId="21" applyNumberFormat="1" applyFont="1" applyBorder="1">
      <alignment/>
      <protection/>
    </xf>
    <xf numFmtId="14" fontId="14" fillId="0" borderId="0" xfId="21" applyNumberFormat="1" applyFont="1" applyBorder="1" applyAlignment="1">
      <alignment horizontal="left"/>
      <protection/>
    </xf>
    <xf numFmtId="0" fontId="5" fillId="0" borderId="0" xfId="19" applyFont="1" applyFill="1" applyBorder="1" applyAlignment="1" applyProtection="1">
      <alignment horizontal="center"/>
      <protection/>
    </xf>
    <xf numFmtId="0" fontId="8" fillId="0" borderId="1" xfId="22" applyFont="1" applyBorder="1" applyAlignment="1">
      <alignment horizontal="center" vertical="center"/>
      <protection/>
    </xf>
    <xf numFmtId="0" fontId="9" fillId="0" borderId="2" xfId="22" applyFont="1" applyBorder="1" applyAlignment="1">
      <alignment horizontal="center" vertical="center"/>
      <protection/>
    </xf>
    <xf numFmtId="0" fontId="13" fillId="2" borderId="16" xfId="21" applyFont="1" applyFill="1" applyBorder="1" applyAlignment="1">
      <alignment horizontal="center"/>
      <protection/>
    </xf>
    <xf numFmtId="0" fontId="13" fillId="2" borderId="17" xfId="21" applyFont="1" applyFill="1" applyBorder="1" applyAlignment="1">
      <alignment horizontal="center"/>
      <protection/>
    </xf>
    <xf numFmtId="0" fontId="13" fillId="2" borderId="18" xfId="21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uyo" xfId="19"/>
    <cellStyle name="Normal_Hoja2" xfId="20"/>
    <cellStyle name="Normal_NOV96-ABR97_1" xfId="21"/>
    <cellStyle name="Normal_plantilla edefor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0</xdr:col>
      <xdr:colOff>1181100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49530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1</xdr:col>
      <xdr:colOff>133350</xdr:colOff>
      <xdr:row>2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295275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1</xdr:col>
      <xdr:colOff>200025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3714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1</xdr:col>
      <xdr:colOff>171450</xdr:colOff>
      <xdr:row>2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3429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1</xdr:col>
      <xdr:colOff>171450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34290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1</xdr:col>
      <xdr:colOff>152400</xdr:colOff>
      <xdr:row>2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3238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1</xdr:col>
      <xdr:colOff>66675</xdr:colOff>
      <xdr:row>1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228600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1</xdr:col>
      <xdr:colOff>133350</xdr:colOff>
      <xdr:row>2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3048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1</xdr:col>
      <xdr:colOff>314325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485775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1</xdr:col>
      <xdr:colOff>180975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35242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28575</xdr:rowOff>
    </xdr:from>
    <xdr:to>
      <xdr:col>1</xdr:col>
      <xdr:colOff>219075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8575"/>
          <a:ext cx="38100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1</xdr:col>
      <xdr:colOff>200025</xdr:colOff>
      <xdr:row>2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36195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333375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1</xdr:col>
      <xdr:colOff>142875</xdr:colOff>
      <xdr:row>1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31432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1</xdr:col>
      <xdr:colOff>123825</xdr:colOff>
      <xdr:row>1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285750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1</xdr:col>
      <xdr:colOff>104775</xdr:colOff>
      <xdr:row>1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27622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Q45"/>
  <sheetViews>
    <sheetView tabSelected="1" zoomScale="50" zoomScaleNormal="50" workbookViewId="0" topLeftCell="A1">
      <selection activeCell="B3" sqref="B3"/>
    </sheetView>
  </sheetViews>
  <sheetFormatPr defaultColWidth="11.421875" defaultRowHeight="12.75"/>
  <cols>
    <col min="1" max="1" width="18.8515625" style="88" customWidth="1"/>
    <col min="2" max="2" width="7.7109375" style="88" customWidth="1"/>
    <col min="3" max="3" width="9.00390625" style="88" customWidth="1"/>
    <col min="4" max="4" width="43.28125" style="88" customWidth="1"/>
    <col min="5" max="5" width="23.140625" style="88" customWidth="1"/>
    <col min="6" max="6" width="28.28125" style="88" customWidth="1"/>
    <col min="7" max="7" width="24.00390625" style="88" customWidth="1"/>
    <col min="8" max="8" width="13.28125" style="88" customWidth="1"/>
    <col min="9" max="9" width="15.7109375" style="88" customWidth="1"/>
    <col min="10" max="11" width="11.421875" style="88" customWidth="1"/>
    <col min="12" max="12" width="14.140625" style="88" customWidth="1"/>
    <col min="13" max="13" width="11.421875" style="88" customWidth="1"/>
    <col min="14" max="14" width="14.7109375" style="88" customWidth="1"/>
    <col min="15" max="15" width="11.421875" style="88" customWidth="1"/>
    <col min="16" max="16" width="12.00390625" style="88" customWidth="1"/>
    <col min="17" max="16384" width="11.421875" style="88" customWidth="1"/>
  </cols>
  <sheetData>
    <row r="1" spans="2:9" s="83" customFormat="1" ht="26.25">
      <c r="B1" s="84"/>
      <c r="I1" s="85"/>
    </row>
    <row r="2" spans="2:8" s="83" customFormat="1" ht="26.25">
      <c r="B2" s="84" t="s">
        <v>67</v>
      </c>
      <c r="C2" s="86"/>
      <c r="D2" s="87"/>
      <c r="E2" s="87"/>
      <c r="F2" s="87"/>
      <c r="G2" s="87"/>
      <c r="H2" s="87"/>
    </row>
    <row r="3" spans="3:17" ht="12.75">
      <c r="C3" s="89"/>
      <c r="D3" s="90"/>
      <c r="E3" s="90"/>
      <c r="F3" s="90"/>
      <c r="G3" s="90"/>
      <c r="H3" s="90"/>
      <c r="N3" s="91"/>
      <c r="O3" s="91"/>
      <c r="P3" s="91"/>
      <c r="Q3" s="91"/>
    </row>
    <row r="4" spans="1:17" s="92" customFormat="1" ht="11.25">
      <c r="A4" s="139" t="s">
        <v>24</v>
      </c>
      <c r="B4" s="139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s="92" customFormat="1" ht="11.25">
      <c r="A5" s="139" t="s">
        <v>25</v>
      </c>
      <c r="B5" s="139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2:17" s="83" customFormat="1" ht="8.25" customHeight="1">
      <c r="B6" s="94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2:17" s="96" customFormat="1" ht="19.5">
      <c r="B7" s="97" t="s">
        <v>64</v>
      </c>
      <c r="C7" s="98"/>
      <c r="D7" s="99"/>
      <c r="E7" s="99"/>
      <c r="F7" s="100"/>
      <c r="G7" s="100"/>
      <c r="H7" s="100"/>
      <c r="I7" s="101"/>
      <c r="J7" s="101"/>
      <c r="K7" s="101"/>
      <c r="L7" s="101"/>
      <c r="M7" s="101"/>
      <c r="N7" s="101"/>
      <c r="O7" s="101"/>
      <c r="P7" s="101"/>
      <c r="Q7" s="101"/>
    </row>
    <row r="8" spans="8:17" ht="12.75"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s="96" customFormat="1" ht="19.5">
      <c r="B9" s="97" t="s">
        <v>59</v>
      </c>
      <c r="C9" s="98"/>
      <c r="D9" s="99"/>
      <c r="E9" s="99"/>
      <c r="F9" s="100"/>
      <c r="G9" s="100"/>
      <c r="H9" s="100"/>
      <c r="I9" s="101"/>
      <c r="J9" s="101"/>
      <c r="K9" s="101"/>
      <c r="L9" s="101"/>
      <c r="M9" s="101"/>
      <c r="N9" s="101"/>
      <c r="O9" s="101"/>
      <c r="P9" s="101"/>
      <c r="Q9" s="101"/>
    </row>
    <row r="10" spans="4:17" ht="12.75">
      <c r="D10" s="102"/>
      <c r="E10" s="102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2:17" s="96" customFormat="1" ht="19.5">
      <c r="B11" s="97" t="s">
        <v>61</v>
      </c>
      <c r="C11" s="98"/>
      <c r="D11" s="99"/>
      <c r="E11" s="99"/>
      <c r="F11" s="100"/>
      <c r="G11" s="100"/>
      <c r="H11" s="100"/>
      <c r="I11" s="101"/>
      <c r="J11" s="101"/>
      <c r="K11" s="101"/>
      <c r="L11" s="101"/>
      <c r="M11" s="101"/>
      <c r="N11" s="101"/>
      <c r="O11" s="101"/>
      <c r="P11" s="101"/>
      <c r="Q11" s="101"/>
    </row>
    <row r="12" spans="4:17" s="103" customFormat="1" ht="16.5" thickBot="1">
      <c r="D12" s="104"/>
      <c r="E12" s="104"/>
      <c r="H12" s="105"/>
      <c r="I12" s="105"/>
      <c r="J12" s="105"/>
      <c r="K12" s="105"/>
      <c r="L12" s="105"/>
      <c r="M12" s="105"/>
      <c r="N12" s="105"/>
      <c r="O12" s="105"/>
      <c r="P12" s="105"/>
      <c r="Q12" s="105"/>
    </row>
    <row r="13" spans="2:17" s="103" customFormat="1" ht="16.5" thickTop="1">
      <c r="B13" s="106">
        <v>1</v>
      </c>
      <c r="C13" s="107" t="b">
        <v>0</v>
      </c>
      <c r="D13" s="108"/>
      <c r="E13" s="108"/>
      <c r="F13" s="108"/>
      <c r="G13" s="108"/>
      <c r="H13" s="109"/>
      <c r="I13" s="105"/>
      <c r="J13" s="105"/>
      <c r="K13" s="105"/>
      <c r="L13" s="105"/>
      <c r="M13" s="105"/>
      <c r="N13" s="105"/>
      <c r="O13" s="105"/>
      <c r="P13" s="105"/>
      <c r="Q13" s="105"/>
    </row>
    <row r="14" spans="2:17" s="96" customFormat="1" ht="19.5">
      <c r="B14" s="110" t="s">
        <v>65</v>
      </c>
      <c r="C14" s="111"/>
      <c r="D14" s="112"/>
      <c r="E14" s="113"/>
      <c r="F14" s="113"/>
      <c r="G14" s="113"/>
      <c r="H14" s="114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17" s="96" customFormat="1" ht="19.5" hidden="1">
      <c r="B15" s="115"/>
      <c r="C15" s="116"/>
      <c r="D15" s="116"/>
      <c r="E15" s="101"/>
      <c r="F15" s="117"/>
      <c r="G15" s="117"/>
      <c r="H15" s="118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17" s="96" customFormat="1" ht="19.5" hidden="1">
      <c r="B16" s="110" t="s">
        <v>62</v>
      </c>
      <c r="C16" s="119"/>
      <c r="D16" s="119"/>
      <c r="E16" s="100"/>
      <c r="F16" s="113"/>
      <c r="G16" s="113"/>
      <c r="H16" s="114"/>
      <c r="I16" s="89"/>
      <c r="J16" s="101"/>
      <c r="K16" s="101"/>
      <c r="L16" s="101"/>
      <c r="M16" s="101"/>
      <c r="N16" s="101"/>
      <c r="O16" s="101"/>
      <c r="P16" s="101"/>
      <c r="Q16" s="101"/>
    </row>
    <row r="17" spans="2:17" s="96" customFormat="1" ht="20.25" thickBot="1">
      <c r="B17" s="115"/>
      <c r="C17" s="116"/>
      <c r="D17" s="116"/>
      <c r="E17" s="101"/>
      <c r="F17" s="117"/>
      <c r="G17" s="117"/>
      <c r="H17" s="118"/>
      <c r="I17" s="89"/>
      <c r="J17" s="101"/>
      <c r="K17" s="101"/>
      <c r="L17" s="101"/>
      <c r="M17" s="101"/>
      <c r="N17" s="101"/>
      <c r="O17" s="101"/>
      <c r="P17" s="101"/>
      <c r="Q17" s="101"/>
    </row>
    <row r="18" spans="2:17" s="96" customFormat="1" ht="18.75">
      <c r="B18" s="115"/>
      <c r="C18" s="9"/>
      <c r="D18" s="140" t="s">
        <v>0</v>
      </c>
      <c r="E18" s="140" t="s">
        <v>27</v>
      </c>
      <c r="F18" s="10" t="s">
        <v>28</v>
      </c>
      <c r="G18" s="10" t="s">
        <v>28</v>
      </c>
      <c r="H18" s="118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 s="96" customFormat="1" ht="19.5" thickBot="1">
      <c r="B19" s="115"/>
      <c r="C19" s="11"/>
      <c r="D19" s="141"/>
      <c r="E19" s="141"/>
      <c r="F19" s="12" t="s">
        <v>29</v>
      </c>
      <c r="G19" s="12" t="s">
        <v>30</v>
      </c>
      <c r="H19" s="118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 s="96" customFormat="1" ht="19.5" thickBot="1">
      <c r="B20" s="115"/>
      <c r="C20" s="13">
        <v>1</v>
      </c>
      <c r="D20" s="14" t="s">
        <v>17</v>
      </c>
      <c r="E20" s="13" t="s">
        <v>10</v>
      </c>
      <c r="F20" s="15">
        <f>+G20*6</f>
        <v>3033.2963013698627</v>
      </c>
      <c r="G20" s="15">
        <f>'FORMOSA REFRESCOS S.A. JUNIN'!H43</f>
        <v>505.54938356164377</v>
      </c>
      <c r="H20" s="118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 s="96" customFormat="1" ht="19.5" thickBot="1">
      <c r="B21" s="115"/>
      <c r="C21" s="13">
        <v>2</v>
      </c>
      <c r="D21" s="14" t="s">
        <v>12</v>
      </c>
      <c r="E21" s="13" t="s">
        <v>3</v>
      </c>
      <c r="F21" s="15">
        <f aca="true" t="shared" si="0" ref="F21:F29">+G21*6</f>
        <v>875.7873687214612</v>
      </c>
      <c r="G21" s="15">
        <f>'COOP. CLORINDA PLANTA (2)'!H42</f>
        <v>145.96456145357686</v>
      </c>
      <c r="H21" s="118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 s="96" customFormat="1" ht="19.5" thickBot="1">
      <c r="B22" s="115"/>
      <c r="C22" s="13">
        <v>3</v>
      </c>
      <c r="D22" s="14" t="s">
        <v>18</v>
      </c>
      <c r="E22" s="13" t="s">
        <v>5</v>
      </c>
      <c r="F22" s="15">
        <f t="shared" si="0"/>
        <v>731.2</v>
      </c>
      <c r="G22" s="15">
        <f>'COOP. CLORINDA - TOMA DE AG (3)'!H42</f>
        <v>121.86666666666667</v>
      </c>
      <c r="H22" s="118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 s="96" customFormat="1" ht="19.5" thickBot="1">
      <c r="B23" s="115"/>
      <c r="C23" s="13">
        <v>4</v>
      </c>
      <c r="D23" s="14" t="s">
        <v>19</v>
      </c>
      <c r="E23" s="13" t="s">
        <v>4</v>
      </c>
      <c r="F23" s="15">
        <f t="shared" si="0"/>
        <v>102.79920662100457</v>
      </c>
      <c r="G23" s="15">
        <f>'COOP. CLORINDA P. T. CLOAC (2)'!H42</f>
        <v>17.133201103500763</v>
      </c>
      <c r="H23" s="118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 s="96" customFormat="1" ht="19.5" thickBot="1">
      <c r="B24" s="115"/>
      <c r="C24" s="13">
        <v>5</v>
      </c>
      <c r="D24" s="14" t="s">
        <v>20</v>
      </c>
      <c r="E24" s="13" t="s">
        <v>6</v>
      </c>
      <c r="F24" s="15">
        <f t="shared" si="0"/>
        <v>518.9010673515982</v>
      </c>
      <c r="G24" s="15">
        <f>'EL PAJARITO AV. GUTNISKI'!H42</f>
        <v>86.48351122526635</v>
      </c>
      <c r="H24" s="118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 s="96" customFormat="1" ht="19.5" thickBot="1">
      <c r="B25" s="115"/>
      <c r="C25" s="13">
        <v>6</v>
      </c>
      <c r="D25" s="14" t="s">
        <v>21</v>
      </c>
      <c r="E25" s="13" t="s">
        <v>7</v>
      </c>
      <c r="F25" s="15">
        <f t="shared" si="0"/>
        <v>751.3143749999999</v>
      </c>
      <c r="G25" s="15">
        <f>'EL PAJARITO MAXI MERCADO'!H42</f>
        <v>125.21906249999999</v>
      </c>
      <c r="H25" s="118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 s="96" customFormat="1" ht="19.5" thickBot="1">
      <c r="B26" s="115"/>
      <c r="C26" s="13">
        <v>7</v>
      </c>
      <c r="D26" s="14" t="s">
        <v>22</v>
      </c>
      <c r="E26" s="13" t="s">
        <v>8</v>
      </c>
      <c r="F26" s="15">
        <f t="shared" si="0"/>
        <v>1384.6903767123288</v>
      </c>
      <c r="G26" s="15">
        <f>'EL PAJARITO HIPER'!H42</f>
        <v>230.7817294520548</v>
      </c>
      <c r="H26" s="118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 s="96" customFormat="1" ht="19.5" thickBot="1">
      <c r="B27" s="115"/>
      <c r="C27" s="13">
        <v>8</v>
      </c>
      <c r="D27" s="14" t="s">
        <v>17</v>
      </c>
      <c r="E27" s="13" t="s">
        <v>9</v>
      </c>
      <c r="F27" s="15">
        <f t="shared" si="0"/>
        <v>2787.222328767123</v>
      </c>
      <c r="G27" s="15">
        <f>'FORMOSA RERESCOS S.A. ARENALES'!H43</f>
        <v>464.53705479452054</v>
      </c>
      <c r="H27" s="118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 s="96" customFormat="1" ht="19.5" thickBot="1">
      <c r="B28" s="115"/>
      <c r="C28" s="13">
        <v>9</v>
      </c>
      <c r="D28" s="14" t="s">
        <v>23</v>
      </c>
      <c r="E28" s="79" t="s">
        <v>1</v>
      </c>
      <c r="F28" s="15">
        <f t="shared" si="0"/>
        <v>984.6821718036531</v>
      </c>
      <c r="G28" s="15">
        <f>'AGUAS DE FORMOSA RIBERA RIO'!H42</f>
        <v>164.11369530060884</v>
      </c>
      <c r="H28" s="118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 s="96" customFormat="1" ht="19.5" thickBot="1">
      <c r="B29" s="115"/>
      <c r="C29" s="13">
        <v>10</v>
      </c>
      <c r="D29" s="14" t="s">
        <v>16</v>
      </c>
      <c r="E29" s="79" t="s">
        <v>2</v>
      </c>
      <c r="F29" s="15">
        <f t="shared" si="0"/>
        <v>594.6949315068493</v>
      </c>
      <c r="G29" s="15">
        <f>'AGUAS DE FORMOSA P.C.'!H41</f>
        <v>99.11582191780822</v>
      </c>
      <c r="H29" s="118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 s="96" customFormat="1" ht="19.5" thickBot="1">
      <c r="B30" s="115"/>
      <c r="C30" s="80">
        <v>11</v>
      </c>
      <c r="D30" s="81" t="s">
        <v>13</v>
      </c>
      <c r="E30" s="80" t="s">
        <v>11</v>
      </c>
      <c r="F30" s="82">
        <f>+G30*6</f>
        <v>4819.2</v>
      </c>
      <c r="G30" s="82">
        <f>'UNITAN SAICA'!H49</f>
        <v>803.1999999999999</v>
      </c>
      <c r="H30" s="118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 s="96" customFormat="1" ht="19.5">
      <c r="B31" s="115"/>
      <c r="C31" s="120"/>
      <c r="D31" s="121"/>
      <c r="E31" s="101"/>
      <c r="F31" s="117"/>
      <c r="G31" s="117"/>
      <c r="H31" s="118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 s="96" customFormat="1" ht="20.25" thickBot="1">
      <c r="B32" s="115"/>
      <c r="C32" s="116"/>
      <c r="D32" s="116"/>
      <c r="E32" s="101"/>
      <c r="F32" s="117"/>
      <c r="G32" s="117"/>
      <c r="H32" s="118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 s="96" customFormat="1" ht="20.25" thickBot="1" thickTop="1">
      <c r="B33" s="115"/>
      <c r="C33" s="120"/>
      <c r="D33" s="120"/>
      <c r="E33" s="122" t="s">
        <v>63</v>
      </c>
      <c r="F33" s="123">
        <f>SUM(F20:F30)</f>
        <v>16583.78812785388</v>
      </c>
      <c r="G33" s="101"/>
      <c r="H33" s="118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 s="103" customFormat="1" ht="17.25" thickBot="1" thickTop="1">
      <c r="B34" s="124"/>
      <c r="C34" s="125"/>
      <c r="D34" s="125"/>
      <c r="E34" s="126"/>
      <c r="F34" s="126"/>
      <c r="G34" s="126"/>
      <c r="H34" s="127"/>
      <c r="I34" s="105"/>
      <c r="J34" s="105"/>
      <c r="K34" s="128"/>
      <c r="L34" s="129"/>
      <c r="M34" s="129"/>
      <c r="N34" s="130"/>
      <c r="O34" s="131"/>
      <c r="P34" s="105"/>
      <c r="Q34" s="105"/>
    </row>
    <row r="35" spans="4:17" ht="13.5" thickTop="1">
      <c r="D35" s="91"/>
      <c r="F35" s="91"/>
      <c r="G35" s="91"/>
      <c r="H35" s="91"/>
      <c r="I35" s="91"/>
      <c r="J35" s="91"/>
      <c r="K35" s="132"/>
      <c r="L35" s="133"/>
      <c r="M35" s="133"/>
      <c r="N35" s="91"/>
      <c r="O35" s="134"/>
      <c r="P35" s="91"/>
      <c r="Q35" s="91"/>
    </row>
    <row r="36" spans="4:17" ht="12.75">
      <c r="D36" s="91"/>
      <c r="F36" s="91"/>
      <c r="G36" s="91"/>
      <c r="H36" s="91"/>
      <c r="I36" s="91"/>
      <c r="J36" s="91"/>
      <c r="K36" s="91"/>
      <c r="L36" s="135"/>
      <c r="M36" s="135"/>
      <c r="N36" s="136"/>
      <c r="O36" s="134"/>
      <c r="P36" s="91"/>
      <c r="Q36" s="91"/>
    </row>
    <row r="37" spans="4:17" ht="12.75">
      <c r="D37" s="91"/>
      <c r="E37" s="91"/>
      <c r="F37" s="91"/>
      <c r="G37" s="91"/>
      <c r="H37" s="91"/>
      <c r="I37" s="91"/>
      <c r="J37" s="91"/>
      <c r="K37" s="91"/>
      <c r="L37" s="135"/>
      <c r="M37" s="135"/>
      <c r="N37" s="136"/>
      <c r="O37" s="134"/>
      <c r="P37" s="91"/>
      <c r="Q37" s="91"/>
    </row>
    <row r="38" spans="4:17" ht="12.75">
      <c r="D38" s="91"/>
      <c r="E38" s="91"/>
      <c r="J38" s="91"/>
      <c r="K38" s="91"/>
      <c r="L38" s="91"/>
      <c r="M38" s="91"/>
      <c r="N38" s="91"/>
      <c r="O38" s="91"/>
      <c r="P38" s="91"/>
      <c r="Q38" s="91"/>
    </row>
    <row r="39" spans="4:17" ht="12.75">
      <c r="D39" s="91"/>
      <c r="E39" s="91"/>
      <c r="N39" s="91"/>
      <c r="O39" s="91"/>
      <c r="P39" s="91"/>
      <c r="Q39" s="91"/>
    </row>
    <row r="40" spans="4:17" ht="12.75">
      <c r="D40" s="91"/>
      <c r="E40" s="91"/>
      <c r="N40" s="91"/>
      <c r="O40" s="91"/>
      <c r="P40" s="91"/>
      <c r="Q40" s="91"/>
    </row>
    <row r="41" spans="4:17" ht="12.75">
      <c r="D41" s="91"/>
      <c r="E41" s="91"/>
      <c r="N41" s="91"/>
      <c r="O41" s="91"/>
      <c r="P41" s="91"/>
      <c r="Q41" s="91"/>
    </row>
    <row r="42" spans="4:17" ht="12.75">
      <c r="D42" s="91"/>
      <c r="E42" s="91"/>
      <c r="N42" s="91"/>
      <c r="O42" s="91"/>
      <c r="P42" s="91"/>
      <c r="Q42" s="91"/>
    </row>
    <row r="43" spans="4:17" ht="12.75">
      <c r="D43" s="91"/>
      <c r="E43" s="91"/>
      <c r="N43" s="91"/>
      <c r="O43" s="91"/>
      <c r="P43" s="91"/>
      <c r="Q43" s="91"/>
    </row>
    <row r="44" spans="14:17" ht="12.75">
      <c r="N44" s="91"/>
      <c r="O44" s="91"/>
      <c r="P44" s="91"/>
      <c r="Q44" s="91"/>
    </row>
    <row r="45" spans="14:17" ht="12.75">
      <c r="N45" s="91"/>
      <c r="O45" s="91"/>
      <c r="P45" s="91"/>
      <c r="Q45" s="91"/>
    </row>
  </sheetData>
  <mergeCells count="4">
    <mergeCell ref="A4:B4"/>
    <mergeCell ref="A5:B5"/>
    <mergeCell ref="D18:D19"/>
    <mergeCell ref="E18:E1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8" r:id="rId2"/>
  <headerFooter alignWithMargins="0">
    <oddFooter>&amp;L&amp;"Times New Roman,Normal"&amp;5&amp;F - TRANSPORTE de ENERGÍA ELÉCTRICA - AJF/PJL -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10.8515625" style="3" customWidth="1"/>
    <col min="2" max="2" width="13.57421875" style="3" customWidth="1"/>
    <col min="3" max="3" width="5.28125" style="3" customWidth="1"/>
    <col min="4" max="4" width="3.28125" style="3" customWidth="1"/>
    <col min="5" max="6" width="29.140625" style="3" customWidth="1"/>
    <col min="7" max="7" width="22.28125" style="3" customWidth="1"/>
    <col min="8" max="8" width="32.57421875" style="3" customWidth="1"/>
    <col min="9" max="9" width="13.00390625" style="3" customWidth="1"/>
    <col min="10" max="10" width="6.28125" style="3" customWidth="1"/>
    <col min="11" max="11" width="11.421875" style="3" customWidth="1"/>
  </cols>
  <sheetData>
    <row r="1" spans="5:10" ht="32.25" customHeight="1">
      <c r="E1" s="16"/>
      <c r="F1" s="16"/>
      <c r="J1" s="17"/>
    </row>
    <row r="2" spans="2:10" s="4" customFormat="1" ht="20.25">
      <c r="B2" s="18" t="str">
        <f>RESUMEN!B2</f>
        <v>ANEXO a la Resolución ENRE N°   444 /2002</v>
      </c>
      <c r="C2" s="19"/>
      <c r="D2" s="19"/>
      <c r="E2" s="20"/>
      <c r="F2" s="20"/>
      <c r="G2" s="21"/>
      <c r="H2" s="21"/>
      <c r="I2" s="21"/>
      <c r="J2" s="21"/>
    </row>
    <row r="3" spans="3:8" s="4" customFormat="1" ht="17.25" customHeight="1">
      <c r="C3" s="22"/>
      <c r="D3" s="22"/>
      <c r="E3" s="20"/>
      <c r="F3" s="20"/>
      <c r="G3" s="21"/>
      <c r="H3" s="21"/>
    </row>
    <row r="4" spans="1:6" s="25" customFormat="1" ht="11.25">
      <c r="A4" s="5" t="s">
        <v>24</v>
      </c>
      <c r="B4" s="5"/>
      <c r="C4" s="23"/>
      <c r="D4" s="23"/>
      <c r="E4" s="24"/>
      <c r="F4" s="24"/>
    </row>
    <row r="5" spans="1:6" s="25" customFormat="1" ht="11.25">
      <c r="A5" s="5" t="s">
        <v>25</v>
      </c>
      <c r="B5" s="5"/>
      <c r="C5" s="26"/>
      <c r="D5" s="26"/>
      <c r="E5" s="24"/>
      <c r="F5" s="24"/>
    </row>
    <row r="6" spans="5:6" ht="12" thickBot="1">
      <c r="E6" s="16"/>
      <c r="F6" s="16"/>
    </row>
    <row r="7" spans="2:10" ht="12" thickTop="1">
      <c r="B7" s="27"/>
      <c r="C7" s="28"/>
      <c r="D7" s="28"/>
      <c r="E7" s="29"/>
      <c r="F7" s="29"/>
      <c r="G7" s="28"/>
      <c r="H7" s="30"/>
      <c r="I7" s="28"/>
      <c r="J7" s="31"/>
    </row>
    <row r="8" spans="2:10" ht="15">
      <c r="B8" s="32"/>
      <c r="D8" s="6" t="s">
        <v>31</v>
      </c>
      <c r="E8" s="33"/>
      <c r="F8" s="33"/>
      <c r="G8" s="34"/>
      <c r="H8" s="34"/>
      <c r="I8" s="34"/>
      <c r="J8" s="35"/>
    </row>
    <row r="9" spans="2:10" ht="15">
      <c r="B9" s="32"/>
      <c r="D9" s="7" t="s">
        <v>32</v>
      </c>
      <c r="E9" s="33"/>
      <c r="F9" s="3" t="s">
        <v>20</v>
      </c>
      <c r="G9" s="3" t="s">
        <v>6</v>
      </c>
      <c r="H9" s="34"/>
      <c r="I9" s="34"/>
      <c r="J9" s="35"/>
    </row>
    <row r="10" spans="2:10" ht="15">
      <c r="B10" s="32"/>
      <c r="D10" s="6" t="s">
        <v>33</v>
      </c>
      <c r="E10" s="33"/>
      <c r="F10" s="34" t="str">
        <f>'FORMOSA REFRESCOS S.A. JUNIN'!F10</f>
        <v>EDEFOR S.A.</v>
      </c>
      <c r="G10" s="34"/>
      <c r="H10" s="34"/>
      <c r="I10" s="34"/>
      <c r="J10" s="35"/>
    </row>
    <row r="11" spans="2:10" ht="12.75">
      <c r="B11" s="32"/>
      <c r="D11" s="8" t="s">
        <v>26</v>
      </c>
      <c r="E11" s="33"/>
      <c r="F11" s="33" t="str">
        <f>'FORMOSA REFRESCOS S.A. JUNIN'!F11</f>
        <v>noviembre/2000 - abril/2001</v>
      </c>
      <c r="G11" s="34"/>
      <c r="H11" s="34"/>
      <c r="I11" s="34"/>
      <c r="J11" s="35"/>
    </row>
    <row r="12" spans="2:10" ht="11.25">
      <c r="B12" s="32"/>
      <c r="C12" s="34"/>
      <c r="D12" s="34"/>
      <c r="E12" s="33"/>
      <c r="F12" s="33"/>
      <c r="G12" s="34"/>
      <c r="H12" s="36"/>
      <c r="I12" s="34"/>
      <c r="J12" s="35"/>
    </row>
    <row r="13" spans="2:10" ht="11.25">
      <c r="B13" s="32"/>
      <c r="C13" s="37"/>
      <c r="D13" s="37"/>
      <c r="E13" s="33"/>
      <c r="F13" s="33"/>
      <c r="G13" s="34"/>
      <c r="H13" s="36"/>
      <c r="I13" s="34"/>
      <c r="J13" s="35"/>
    </row>
    <row r="14" spans="2:10" ht="12">
      <c r="B14" s="32"/>
      <c r="C14" s="38"/>
      <c r="D14" s="39" t="str">
        <f>'FORMOSA REFRESCOS S.A. JUNIN'!D14</f>
        <v>Expte. ENRE N° 10407/01</v>
      </c>
      <c r="E14" s="39"/>
      <c r="F14" s="38" t="s">
        <v>34</v>
      </c>
      <c r="G14" s="40" t="s">
        <v>15</v>
      </c>
      <c r="H14" s="41" t="s">
        <v>35</v>
      </c>
      <c r="I14" s="34"/>
      <c r="J14" s="35"/>
    </row>
    <row r="15" spans="2:10" ht="12">
      <c r="B15" s="32"/>
      <c r="C15" s="42"/>
      <c r="D15" s="42"/>
      <c r="E15" s="43"/>
      <c r="F15" s="44" t="s">
        <v>36</v>
      </c>
      <c r="G15" s="40" t="s">
        <v>14</v>
      </c>
      <c r="H15" s="45" t="str">
        <f>IF(G14="MT","4 interrupciones/semestre",IF(G14="AT","3 interrupciones/semestre"," "))</f>
        <v>4 interrupciones/semestre</v>
      </c>
      <c r="I15" s="34"/>
      <c r="J15" s="35"/>
    </row>
    <row r="16" spans="2:10" ht="12">
      <c r="B16" s="32"/>
      <c r="C16" s="42"/>
      <c r="D16" s="42"/>
      <c r="E16" s="43"/>
      <c r="F16" s="43"/>
      <c r="G16" s="45"/>
      <c r="H16" s="45" t="str">
        <f>IF(G14="MT","3 horas/interrupción",IF(G14="AT","2 horas/interrupción"," "))</f>
        <v>3 horas/interrupción</v>
      </c>
      <c r="I16" s="34"/>
      <c r="J16" s="35"/>
    </row>
    <row r="17" spans="2:10" s="3" customFormat="1" ht="12">
      <c r="B17" s="32"/>
      <c r="C17" s="45"/>
      <c r="D17" s="45"/>
      <c r="E17" s="43"/>
      <c r="F17" s="43"/>
      <c r="G17" s="45"/>
      <c r="H17" s="46"/>
      <c r="I17" s="34"/>
      <c r="J17" s="35"/>
    </row>
    <row r="18" spans="2:10" s="3" customFormat="1" ht="11.25">
      <c r="B18" s="32"/>
      <c r="C18" s="47"/>
      <c r="D18" s="47"/>
      <c r="E18" s="142" t="s">
        <v>37</v>
      </c>
      <c r="F18" s="143"/>
      <c r="G18" s="143"/>
      <c r="H18" s="144"/>
      <c r="I18" s="34"/>
      <c r="J18" s="35"/>
    </row>
    <row r="19" spans="2:10" s="3" customFormat="1" ht="11.25">
      <c r="B19" s="32"/>
      <c r="C19" s="48"/>
      <c r="D19" s="48"/>
      <c r="E19" s="48"/>
      <c r="F19" s="48"/>
      <c r="G19" s="48"/>
      <c r="H19" s="48"/>
      <c r="I19" s="34"/>
      <c r="J19" s="35"/>
    </row>
    <row r="20" spans="2:10" s="3" customFormat="1" ht="11.25">
      <c r="B20" s="32"/>
      <c r="C20" s="49"/>
      <c r="D20" s="49"/>
      <c r="E20" s="50" t="s">
        <v>38</v>
      </c>
      <c r="F20" s="50" t="s">
        <v>39</v>
      </c>
      <c r="G20" s="51" t="s">
        <v>40</v>
      </c>
      <c r="H20" s="51" t="s">
        <v>41</v>
      </c>
      <c r="I20" s="34"/>
      <c r="J20" s="35"/>
    </row>
    <row r="21" spans="2:10" s="3" customFormat="1" ht="11.25">
      <c r="B21" s="32"/>
      <c r="C21" s="34"/>
      <c r="D21" s="34"/>
      <c r="E21" s="52"/>
      <c r="F21" s="52"/>
      <c r="G21" s="53"/>
      <c r="H21" s="54"/>
      <c r="I21" s="54"/>
      <c r="J21" s="35"/>
    </row>
    <row r="22" spans="2:10" s="34" customFormat="1" ht="11.25">
      <c r="B22" s="32"/>
      <c r="E22" s="55">
        <v>36841.67569443304</v>
      </c>
      <c r="F22" s="56">
        <v>36841.700000000186</v>
      </c>
      <c r="G22" s="57">
        <f aca="true" t="shared" si="0" ref="G22:G32">+F22-E22</f>
        <v>0.024305567145347595</v>
      </c>
      <c r="H22" s="58">
        <f aca="true" t="shared" si="1" ref="H22:H27">IF(G22&lt;(3/24/60)," ",G22)</f>
        <v>0.024305567145347595</v>
      </c>
      <c r="I22" s="58"/>
      <c r="J22" s="35"/>
    </row>
    <row r="23" spans="2:10" s="34" customFormat="1" ht="11.25">
      <c r="B23" s="32"/>
      <c r="E23" s="55">
        <v>36850.31597221084</v>
      </c>
      <c r="F23" s="56">
        <v>36850.32430555578</v>
      </c>
      <c r="G23" s="57">
        <f t="shared" si="0"/>
        <v>0.00833334494382143</v>
      </c>
      <c r="H23" s="58">
        <f t="shared" si="1"/>
        <v>0.00833334494382143</v>
      </c>
      <c r="I23" s="58"/>
      <c r="J23" s="35"/>
    </row>
    <row r="24" spans="2:10" s="34" customFormat="1" ht="11.25">
      <c r="B24" s="32"/>
      <c r="D24" s="59"/>
      <c r="E24" s="55">
        <v>36861.291666643694</v>
      </c>
      <c r="F24" s="56">
        <v>36861.416666666664</v>
      </c>
      <c r="G24" s="57">
        <f t="shared" si="0"/>
        <v>0.1250000229701982</v>
      </c>
      <c r="H24" s="58">
        <f t="shared" si="1"/>
        <v>0.1250000229701982</v>
      </c>
      <c r="I24" s="58"/>
      <c r="J24" s="35"/>
    </row>
    <row r="25" spans="2:12" s="34" customFormat="1" ht="11.25">
      <c r="B25" s="32"/>
      <c r="D25" s="59"/>
      <c r="E25" s="55">
        <v>36875.350694444496</v>
      </c>
      <c r="F25" s="56">
        <v>36875.36111108819</v>
      </c>
      <c r="G25" s="57">
        <f t="shared" si="0"/>
        <v>0.01041664369404316</v>
      </c>
      <c r="H25" s="58">
        <f t="shared" si="1"/>
        <v>0.01041664369404316</v>
      </c>
      <c r="I25" s="58"/>
      <c r="J25" s="35"/>
      <c r="L25" s="57"/>
    </row>
    <row r="26" spans="2:13" s="34" customFormat="1" ht="11.25">
      <c r="B26" s="32"/>
      <c r="E26" s="55">
        <v>36878.49513887754</v>
      </c>
      <c r="F26" s="56">
        <v>36878.49722222239</v>
      </c>
      <c r="G26" s="57">
        <f t="shared" si="0"/>
        <v>0.0020833448506891727</v>
      </c>
      <c r="H26" s="58">
        <f t="shared" si="1"/>
        <v>0.0020833448506891727</v>
      </c>
      <c r="I26" s="58"/>
      <c r="J26" s="35"/>
      <c r="K26" s="60"/>
      <c r="M26" s="58"/>
    </row>
    <row r="27" spans="2:10" s="34" customFormat="1" ht="11.25">
      <c r="B27" s="32"/>
      <c r="E27" s="55">
        <v>36952.291666643694</v>
      </c>
      <c r="F27" s="56">
        <v>36952.332638889086</v>
      </c>
      <c r="G27" s="57">
        <f t="shared" si="0"/>
        <v>0.04097224539145827</v>
      </c>
      <c r="H27" s="58">
        <f t="shared" si="1"/>
        <v>0.04097224539145827</v>
      </c>
      <c r="I27" s="58"/>
      <c r="J27" s="35"/>
    </row>
    <row r="28" spans="2:10" s="34" customFormat="1" ht="11.25">
      <c r="B28" s="32"/>
      <c r="E28" s="55">
        <v>36838.208333333336</v>
      </c>
      <c r="F28" s="56">
        <v>36838.21041666667</v>
      </c>
      <c r="G28" s="57">
        <f t="shared" si="0"/>
        <v>0.0020833333328482695</v>
      </c>
      <c r="H28" s="58">
        <f>IF(G28&lt;(0.00208)," ",G28)</f>
        <v>0.0020833333328482695</v>
      </c>
      <c r="I28" s="58"/>
      <c r="J28" s="35"/>
    </row>
    <row r="29" spans="2:10" s="34" customFormat="1" ht="11.25">
      <c r="B29" s="32"/>
      <c r="D29" s="59"/>
      <c r="E29" s="55">
        <v>36838.625</v>
      </c>
      <c r="F29" s="56">
        <v>36838.62708333333</v>
      </c>
      <c r="G29" s="57">
        <f t="shared" si="0"/>
        <v>0.0020833333328482695</v>
      </c>
      <c r="H29" s="58">
        <f>IF(G29&lt;(0.00208)," ",G29)</f>
        <v>0.0020833333328482695</v>
      </c>
      <c r="I29" s="58"/>
      <c r="J29" s="35"/>
    </row>
    <row r="30" spans="2:10" s="34" customFormat="1" ht="11.25">
      <c r="B30" s="32"/>
      <c r="D30" s="59"/>
      <c r="E30" s="55">
        <v>36931.51111111111</v>
      </c>
      <c r="F30" s="56">
        <v>36931.521527777775</v>
      </c>
      <c r="G30" s="57">
        <f t="shared" si="0"/>
        <v>0.010416666664241347</v>
      </c>
      <c r="H30" s="58">
        <f>IF(G30&lt;(0.00208)," ",G30)</f>
        <v>0.010416666664241347</v>
      </c>
      <c r="I30" s="58"/>
      <c r="J30" s="35"/>
    </row>
    <row r="31" spans="2:10" s="34" customFormat="1" ht="11.25">
      <c r="B31" s="32"/>
      <c r="E31" s="55">
        <v>36980.209027777775</v>
      </c>
      <c r="F31" s="56">
        <v>36980.21111111111</v>
      </c>
      <c r="G31" s="57">
        <f t="shared" si="0"/>
        <v>0.0020833333328482695</v>
      </c>
      <c r="H31" s="58">
        <f>IF(G31&lt;(0.00208)," ",G31)</f>
        <v>0.0020833333328482695</v>
      </c>
      <c r="I31" s="58"/>
      <c r="J31" s="35"/>
    </row>
    <row r="32" spans="2:10" s="34" customFormat="1" ht="11.25">
      <c r="B32" s="32"/>
      <c r="E32" s="55">
        <v>36980.584027777775</v>
      </c>
      <c r="F32" s="56">
        <v>36980.58611111111</v>
      </c>
      <c r="G32" s="57">
        <f t="shared" si="0"/>
        <v>0.0020833333328482695</v>
      </c>
      <c r="H32" s="58">
        <f>IF(G32&lt;(0.00208)," ",G32)</f>
        <v>0.0020833333328482695</v>
      </c>
      <c r="I32" s="58"/>
      <c r="J32" s="35"/>
    </row>
    <row r="33" spans="2:10" s="34" customFormat="1" ht="11.25">
      <c r="B33" s="32"/>
      <c r="E33" s="62"/>
      <c r="F33" s="62"/>
      <c r="G33" s="57"/>
      <c r="H33" s="58"/>
      <c r="J33" s="35"/>
    </row>
    <row r="34" spans="2:10" s="34" customFormat="1" ht="11.25">
      <c r="B34" s="32"/>
      <c r="G34" s="63"/>
      <c r="H34" s="36">
        <f>SUM(H22:H33)</f>
        <v>0.22986116899119224</v>
      </c>
      <c r="I34" s="34" t="s">
        <v>42</v>
      </c>
      <c r="J34" s="35"/>
    </row>
    <row r="35" spans="2:10" ht="11.25">
      <c r="B35" s="32"/>
      <c r="C35" s="34"/>
      <c r="D35" s="34"/>
      <c r="E35" s="34"/>
      <c r="F35" s="34"/>
      <c r="G35" s="34"/>
      <c r="H35" s="64">
        <f>HOUR(H34)*60+MINUTE(H34)</f>
        <v>331</v>
      </c>
      <c r="I35" s="34" t="s">
        <v>43</v>
      </c>
      <c r="J35" s="35"/>
    </row>
    <row r="36" spans="2:10" ht="11.25">
      <c r="B36" s="32"/>
      <c r="C36" s="34"/>
      <c r="D36" s="34"/>
      <c r="E36" s="34"/>
      <c r="F36" s="34"/>
      <c r="G36" s="34"/>
      <c r="H36" s="64">
        <f>COUNT(H22:H33)</f>
        <v>11</v>
      </c>
      <c r="I36" s="34" t="s">
        <v>44</v>
      </c>
      <c r="J36" s="35"/>
    </row>
    <row r="37" spans="2:10" ht="11.25">
      <c r="B37" s="32"/>
      <c r="C37" s="34"/>
      <c r="D37" s="34"/>
      <c r="E37" s="2" t="s">
        <v>45</v>
      </c>
      <c r="F37" s="2"/>
      <c r="G37" s="34"/>
      <c r="H37" s="65">
        <v>549314</v>
      </c>
      <c r="I37" s="34" t="s">
        <v>46</v>
      </c>
      <c r="J37" s="35"/>
    </row>
    <row r="38" spans="2:10" ht="11.25">
      <c r="B38" s="32"/>
      <c r="C38" s="34"/>
      <c r="D38" s="34"/>
      <c r="E38" s="66" t="s">
        <v>47</v>
      </c>
      <c r="F38" s="66"/>
      <c r="G38" s="34"/>
      <c r="H38" s="67">
        <f>$H$37/525600*$H$35</f>
        <v>345.9340449010654</v>
      </c>
      <c r="I38" s="34" t="s">
        <v>46</v>
      </c>
      <c r="J38" s="35"/>
    </row>
    <row r="39" spans="2:10" ht="11.25">
      <c r="B39" s="32"/>
      <c r="C39" s="34"/>
      <c r="D39" s="34"/>
      <c r="E39" s="68" t="s">
        <v>48</v>
      </c>
      <c r="F39" s="68"/>
      <c r="G39" s="34"/>
      <c r="H39" s="69">
        <v>1.5</v>
      </c>
      <c r="I39" s="34" t="s">
        <v>49</v>
      </c>
      <c r="J39" s="35"/>
    </row>
    <row r="40" spans="2:10" ht="11.25">
      <c r="B40" s="32"/>
      <c r="C40" s="34"/>
      <c r="D40" s="34"/>
      <c r="E40" s="70" t="s">
        <v>50</v>
      </c>
      <c r="F40" s="70"/>
      <c r="G40" s="34"/>
      <c r="H40" s="71">
        <f>+$H$38*$H$39</f>
        <v>518.9010673515982</v>
      </c>
      <c r="I40" s="34"/>
      <c r="J40" s="35"/>
    </row>
    <row r="41" spans="2:10" ht="12" thickBot="1">
      <c r="B41" s="32"/>
      <c r="C41" s="34"/>
      <c r="D41" s="34"/>
      <c r="E41" s="72" t="s">
        <v>51</v>
      </c>
      <c r="F41" s="70"/>
      <c r="G41" s="34"/>
      <c r="H41" s="71">
        <f>3.2*0.5*790</f>
        <v>1264</v>
      </c>
      <c r="I41" s="34"/>
      <c r="J41" s="35"/>
    </row>
    <row r="42" spans="2:10" ht="13.5" thickBot="1">
      <c r="B42" s="32"/>
      <c r="C42" s="34"/>
      <c r="D42" s="34"/>
      <c r="E42" s="73" t="s">
        <v>52</v>
      </c>
      <c r="F42" s="73"/>
      <c r="G42" s="34"/>
      <c r="H42" s="74">
        <f>IF($H$40&gt;=$H$41,$H$41/6,$H$40/6)</f>
        <v>86.48351122526635</v>
      </c>
      <c r="I42" s="34"/>
      <c r="J42" s="35"/>
    </row>
    <row r="43" spans="2:10" ht="11.25">
      <c r="B43" s="32"/>
      <c r="C43" s="34"/>
      <c r="D43" s="34"/>
      <c r="E43" s="68"/>
      <c r="F43" s="68"/>
      <c r="G43" s="34"/>
      <c r="H43" s="34"/>
      <c r="I43" s="34"/>
      <c r="J43" s="35"/>
    </row>
    <row r="44" spans="2:10" ht="11.25">
      <c r="B44" s="32"/>
      <c r="C44" s="60" t="s">
        <v>53</v>
      </c>
      <c r="D44" s="34"/>
      <c r="E44" s="34"/>
      <c r="F44" s="34"/>
      <c r="G44" s="34"/>
      <c r="H44" s="34"/>
      <c r="I44" s="34"/>
      <c r="J44" s="35"/>
    </row>
    <row r="45" spans="2:10" ht="13.5" thickBot="1">
      <c r="B45" s="75"/>
      <c r="C45" s="76"/>
      <c r="D45" s="76"/>
      <c r="E45" s="76"/>
      <c r="F45" s="76"/>
      <c r="G45" s="76"/>
      <c r="H45" s="76"/>
      <c r="I45" s="76"/>
      <c r="J45" s="77"/>
    </row>
    <row r="46" ht="13.5" thickTop="1"/>
  </sheetData>
  <mergeCells count="1">
    <mergeCell ref="E18:H18"/>
  </mergeCells>
  <printOptions horizontalCentered="1" verticalCentered="1"/>
  <pageMargins left="0.984251968503937" right="0.984251968503937" top="0.6299212598425197" bottom="0.5905511811023623" header="0" footer="0"/>
  <pageSetup fitToHeight="1" fitToWidth="1" horizontalDpi="600" verticalDpi="600" orientation="landscape" paperSize="9" scale="71" r:id="rId4"/>
  <headerFooter alignWithMargins="0">
    <oddFooter>&amp;L&amp;5&amp;F - TRANSPORTE de ENERGÍA ELÉCTRICA - AJF/PJL - &amp;P/&amp;N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75" zoomScaleNormal="75" workbookViewId="0" topLeftCell="B1">
      <selection activeCell="K47" sqref="A1:K47"/>
    </sheetView>
  </sheetViews>
  <sheetFormatPr defaultColWidth="11.421875" defaultRowHeight="12.75"/>
  <cols>
    <col min="1" max="1" width="10.8515625" style="3" customWidth="1"/>
    <col min="2" max="2" width="13.57421875" style="3" customWidth="1"/>
    <col min="3" max="3" width="5.28125" style="3" customWidth="1"/>
    <col min="4" max="4" width="3.28125" style="3" customWidth="1"/>
    <col min="5" max="6" width="29.140625" style="3" customWidth="1"/>
    <col min="7" max="7" width="22.28125" style="3" customWidth="1"/>
    <col min="8" max="8" width="32.57421875" style="3" customWidth="1"/>
    <col min="9" max="9" width="13.00390625" style="3" customWidth="1"/>
    <col min="10" max="10" width="6.28125" style="3" customWidth="1"/>
    <col min="11" max="11" width="11.421875" style="3" customWidth="1"/>
  </cols>
  <sheetData>
    <row r="1" spans="5:10" ht="32.25" customHeight="1">
      <c r="E1" s="16"/>
      <c r="F1" s="16"/>
      <c r="J1" s="17"/>
    </row>
    <row r="2" spans="2:10" s="4" customFormat="1" ht="20.25">
      <c r="B2" s="18" t="str">
        <f>RESUMEN!B2</f>
        <v>ANEXO a la Resolución ENRE N°   444 /2002</v>
      </c>
      <c r="C2" s="19"/>
      <c r="D2" s="19"/>
      <c r="E2" s="20"/>
      <c r="F2" s="20"/>
      <c r="G2" s="21"/>
      <c r="H2" s="21"/>
      <c r="I2" s="21"/>
      <c r="J2" s="21"/>
    </row>
    <row r="3" spans="3:8" s="4" customFormat="1" ht="17.25" customHeight="1">
      <c r="C3" s="22"/>
      <c r="D3" s="22"/>
      <c r="E3" s="20"/>
      <c r="F3" s="20"/>
      <c r="G3" s="21"/>
      <c r="H3" s="21"/>
    </row>
    <row r="4" spans="1:6" s="25" customFormat="1" ht="11.25">
      <c r="A4" s="5" t="s">
        <v>24</v>
      </c>
      <c r="B4" s="5"/>
      <c r="C4" s="23"/>
      <c r="D4" s="23"/>
      <c r="E4" s="24"/>
      <c r="F4" s="24"/>
    </row>
    <row r="5" spans="1:6" s="25" customFormat="1" ht="11.25">
      <c r="A5" s="5" t="s">
        <v>25</v>
      </c>
      <c r="B5" s="5"/>
      <c r="C5" s="26"/>
      <c r="D5" s="26"/>
      <c r="E5" s="24"/>
      <c r="F5" s="24"/>
    </row>
    <row r="6" spans="5:6" ht="12" thickBot="1">
      <c r="E6" s="16"/>
      <c r="F6" s="16"/>
    </row>
    <row r="7" spans="2:10" ht="12" thickTop="1">
      <c r="B7" s="27"/>
      <c r="C7" s="28"/>
      <c r="D7" s="28"/>
      <c r="E7" s="29"/>
      <c r="F7" s="29"/>
      <c r="G7" s="28"/>
      <c r="H7" s="30"/>
      <c r="I7" s="28"/>
      <c r="J7" s="31"/>
    </row>
    <row r="8" spans="2:10" ht="15">
      <c r="B8" s="32"/>
      <c r="D8" s="6" t="s">
        <v>31</v>
      </c>
      <c r="E8" s="33"/>
      <c r="F8" s="33"/>
      <c r="G8" s="34"/>
      <c r="H8" s="34"/>
      <c r="I8" s="34"/>
      <c r="J8" s="35"/>
    </row>
    <row r="9" spans="2:10" ht="15">
      <c r="B9" s="32"/>
      <c r="D9" s="7" t="s">
        <v>32</v>
      </c>
      <c r="E9" s="33"/>
      <c r="F9" s="3" t="s">
        <v>21</v>
      </c>
      <c r="G9" s="3" t="s">
        <v>7</v>
      </c>
      <c r="H9" s="34"/>
      <c r="I9" s="34"/>
      <c r="J9" s="35"/>
    </row>
    <row r="10" spans="2:10" ht="15">
      <c r="B10" s="32"/>
      <c r="D10" s="6" t="s">
        <v>33</v>
      </c>
      <c r="E10" s="33"/>
      <c r="F10" s="34" t="str">
        <f>'FORMOSA REFRESCOS S.A. JUNIN'!F10</f>
        <v>EDEFOR S.A.</v>
      </c>
      <c r="G10" s="34"/>
      <c r="H10" s="34"/>
      <c r="I10" s="34"/>
      <c r="J10" s="35"/>
    </row>
    <row r="11" spans="2:10" ht="12.75">
      <c r="B11" s="32"/>
      <c r="D11" s="8" t="s">
        <v>26</v>
      </c>
      <c r="E11" s="33"/>
      <c r="F11" s="33" t="str">
        <f>'FORMOSA REFRESCOS S.A. JUNIN'!F11</f>
        <v>noviembre/2000 - abril/2001</v>
      </c>
      <c r="G11" s="34"/>
      <c r="H11" s="34"/>
      <c r="I11" s="34"/>
      <c r="J11" s="35"/>
    </row>
    <row r="12" spans="2:10" ht="11.25">
      <c r="B12" s="32"/>
      <c r="C12" s="34"/>
      <c r="D12" s="34"/>
      <c r="E12" s="33"/>
      <c r="F12" s="33"/>
      <c r="G12" s="34"/>
      <c r="H12" s="36"/>
      <c r="I12" s="34"/>
      <c r="J12" s="35"/>
    </row>
    <row r="13" spans="2:10" ht="11.25">
      <c r="B13" s="32"/>
      <c r="C13" s="37"/>
      <c r="D13" s="37"/>
      <c r="E13" s="33"/>
      <c r="F13" s="33"/>
      <c r="G13" s="34"/>
      <c r="H13" s="36"/>
      <c r="I13" s="34"/>
      <c r="J13" s="35"/>
    </row>
    <row r="14" spans="2:10" ht="12">
      <c r="B14" s="32"/>
      <c r="C14" s="38"/>
      <c r="D14" s="39" t="str">
        <f>'FORMOSA REFRESCOS S.A. JUNIN'!D14</f>
        <v>Expte. ENRE N° 10407/01</v>
      </c>
      <c r="E14" s="39"/>
      <c r="F14" s="38" t="s">
        <v>34</v>
      </c>
      <c r="G14" s="40" t="s">
        <v>15</v>
      </c>
      <c r="H14" s="41" t="s">
        <v>35</v>
      </c>
      <c r="I14" s="34"/>
      <c r="J14" s="35"/>
    </row>
    <row r="15" spans="2:10" ht="12">
      <c r="B15" s="32"/>
      <c r="C15" s="42"/>
      <c r="D15" s="42"/>
      <c r="E15" s="43"/>
      <c r="F15" s="44" t="s">
        <v>36</v>
      </c>
      <c r="G15" s="40" t="s">
        <v>14</v>
      </c>
      <c r="H15" s="45" t="str">
        <f>IF(G14="MT","4 interrupciones/semestre",IF(G14="AT","3 interrupciones/semestre"," "))</f>
        <v>4 interrupciones/semestre</v>
      </c>
      <c r="I15" s="34"/>
      <c r="J15" s="35"/>
    </row>
    <row r="16" spans="2:10" ht="12">
      <c r="B16" s="32"/>
      <c r="C16" s="42"/>
      <c r="D16" s="42"/>
      <c r="E16" s="43"/>
      <c r="F16" s="43"/>
      <c r="G16" s="45"/>
      <c r="H16" s="45" t="str">
        <f>IF(G14="MT","3 horas/interrupción",IF(G14="AT","2 horas/interrupción"," "))</f>
        <v>3 horas/interrupción</v>
      </c>
      <c r="I16" s="34"/>
      <c r="J16" s="35"/>
    </row>
    <row r="17" spans="2:10" s="3" customFormat="1" ht="12">
      <c r="B17" s="32"/>
      <c r="C17" s="45"/>
      <c r="D17" s="45"/>
      <c r="E17" s="43"/>
      <c r="F17" s="43"/>
      <c r="G17" s="45"/>
      <c r="H17" s="46"/>
      <c r="I17" s="34"/>
      <c r="J17" s="35"/>
    </row>
    <row r="18" spans="2:10" s="3" customFormat="1" ht="11.25">
      <c r="B18" s="32"/>
      <c r="C18" s="47"/>
      <c r="D18" s="47"/>
      <c r="E18" s="142" t="s">
        <v>37</v>
      </c>
      <c r="F18" s="143"/>
      <c r="G18" s="143"/>
      <c r="H18" s="144"/>
      <c r="I18" s="34"/>
      <c r="J18" s="35"/>
    </row>
    <row r="19" spans="2:10" s="3" customFormat="1" ht="11.25">
      <c r="B19" s="32"/>
      <c r="C19" s="48"/>
      <c r="D19" s="48"/>
      <c r="E19" s="48"/>
      <c r="F19" s="48"/>
      <c r="G19" s="48"/>
      <c r="H19" s="48"/>
      <c r="I19" s="34"/>
      <c r="J19" s="35"/>
    </row>
    <row r="20" spans="2:10" s="3" customFormat="1" ht="11.25">
      <c r="B20" s="32"/>
      <c r="C20" s="49"/>
      <c r="D20" s="49"/>
      <c r="E20" s="50" t="s">
        <v>38</v>
      </c>
      <c r="F20" s="50" t="s">
        <v>39</v>
      </c>
      <c r="G20" s="51" t="s">
        <v>40</v>
      </c>
      <c r="H20" s="51" t="s">
        <v>41</v>
      </c>
      <c r="I20" s="34"/>
      <c r="J20" s="35"/>
    </row>
    <row r="21" spans="2:10" s="3" customFormat="1" ht="11.25">
      <c r="B21" s="32"/>
      <c r="C21" s="34"/>
      <c r="D21" s="34"/>
      <c r="E21" s="52"/>
      <c r="F21" s="52"/>
      <c r="G21" s="53"/>
      <c r="H21" s="54"/>
      <c r="I21" s="54"/>
      <c r="J21" s="35"/>
    </row>
    <row r="22" spans="2:10" s="34" customFormat="1" ht="11.25">
      <c r="B22" s="32"/>
      <c r="E22" s="55">
        <v>36841.67569443304</v>
      </c>
      <c r="F22" s="56">
        <v>36841.700000000186</v>
      </c>
      <c r="G22" s="57">
        <f aca="true" t="shared" si="0" ref="G22:G28">+F22-E22</f>
        <v>0.024305567145347595</v>
      </c>
      <c r="H22" s="58">
        <f>IF(G22&lt;(3/24/60)," ",G22)</f>
        <v>0.024305567145347595</v>
      </c>
      <c r="I22" s="58"/>
      <c r="J22" s="35"/>
    </row>
    <row r="23" spans="2:10" s="34" customFormat="1" ht="11.25">
      <c r="B23" s="32"/>
      <c r="E23" s="55">
        <v>36919.29513888899</v>
      </c>
      <c r="F23" s="56">
        <v>36919.40416666679</v>
      </c>
      <c r="G23" s="57">
        <f t="shared" si="0"/>
        <v>0.10902777779847383</v>
      </c>
      <c r="H23" s="58">
        <f>IF(G23&lt;(3/24/60)," ",G23)</f>
        <v>0.10902777779847383</v>
      </c>
      <c r="I23" s="58"/>
      <c r="J23" s="35"/>
    </row>
    <row r="24" spans="2:10" s="34" customFormat="1" ht="11.25">
      <c r="B24" s="32"/>
      <c r="D24" s="59"/>
      <c r="E24" s="55">
        <v>36838.208333333336</v>
      </c>
      <c r="F24" s="56">
        <v>36838.21041666667</v>
      </c>
      <c r="G24" s="57">
        <f t="shared" si="0"/>
        <v>0.0020833333328482695</v>
      </c>
      <c r="H24" s="58">
        <f aca="true" t="shared" si="1" ref="H24:H31">IF(G24&lt;(0.00208)," ",G24)</f>
        <v>0.0020833333328482695</v>
      </c>
      <c r="I24" s="58"/>
      <c r="J24" s="35"/>
    </row>
    <row r="25" spans="2:12" s="34" customFormat="1" ht="11.25">
      <c r="B25" s="32"/>
      <c r="D25" s="59"/>
      <c r="E25" s="55">
        <v>36838.625</v>
      </c>
      <c r="F25" s="56">
        <v>36838.62708333333</v>
      </c>
      <c r="G25" s="57">
        <f t="shared" si="0"/>
        <v>0.0020833333328482695</v>
      </c>
      <c r="H25" s="58">
        <f t="shared" si="1"/>
        <v>0.0020833333328482695</v>
      </c>
      <c r="I25" s="58"/>
      <c r="J25" s="35"/>
      <c r="L25" s="57"/>
    </row>
    <row r="26" spans="2:13" s="34" customFormat="1" ht="11.25">
      <c r="B26" s="32"/>
      <c r="E26" s="55">
        <v>36931.51111111111</v>
      </c>
      <c r="F26" s="56">
        <v>36931.521527777775</v>
      </c>
      <c r="G26" s="57">
        <f t="shared" si="0"/>
        <v>0.010416666664241347</v>
      </c>
      <c r="H26" s="58">
        <f t="shared" si="1"/>
        <v>0.010416666664241347</v>
      </c>
      <c r="I26" s="58"/>
      <c r="J26" s="35"/>
      <c r="K26" s="60"/>
      <c r="M26" s="58"/>
    </row>
    <row r="27" spans="2:10" s="34" customFormat="1" ht="11.25">
      <c r="B27" s="32"/>
      <c r="E27" s="55">
        <v>36980.209027777775</v>
      </c>
      <c r="F27" s="56">
        <v>36980.21111111111</v>
      </c>
      <c r="G27" s="57">
        <f t="shared" si="0"/>
        <v>0.0020833333328482695</v>
      </c>
      <c r="H27" s="58">
        <f t="shared" si="1"/>
        <v>0.0020833333328482695</v>
      </c>
      <c r="I27" s="58"/>
      <c r="J27" s="35"/>
    </row>
    <row r="28" spans="2:10" s="34" customFormat="1" ht="11.25">
      <c r="B28" s="32"/>
      <c r="E28" s="55">
        <v>36980.584027777775</v>
      </c>
      <c r="F28" s="56">
        <v>36980.58611111111</v>
      </c>
      <c r="G28" s="57">
        <f t="shared" si="0"/>
        <v>0.0020833333328482695</v>
      </c>
      <c r="H28" s="58">
        <f t="shared" si="1"/>
        <v>0.0020833333328482695</v>
      </c>
      <c r="I28" s="58"/>
      <c r="J28" s="35"/>
    </row>
    <row r="29" spans="2:10" s="34" customFormat="1" ht="11.25">
      <c r="B29" s="32"/>
      <c r="D29" s="59"/>
      <c r="E29" s="55"/>
      <c r="F29" s="56"/>
      <c r="G29" s="57"/>
      <c r="H29" s="58" t="str">
        <f t="shared" si="1"/>
        <v> </v>
      </c>
      <c r="I29" s="58"/>
      <c r="J29" s="35"/>
    </row>
    <row r="30" spans="2:10" s="34" customFormat="1" ht="11.25">
      <c r="B30" s="32"/>
      <c r="D30" s="59"/>
      <c r="E30" s="55"/>
      <c r="F30" s="56"/>
      <c r="G30" s="57"/>
      <c r="H30" s="58" t="str">
        <f t="shared" si="1"/>
        <v> </v>
      </c>
      <c r="I30" s="58"/>
      <c r="J30" s="35"/>
    </row>
    <row r="31" spans="2:10" s="34" customFormat="1" ht="11.25">
      <c r="B31" s="32"/>
      <c r="E31" s="55"/>
      <c r="F31" s="56"/>
      <c r="G31" s="57"/>
      <c r="H31" s="58" t="str">
        <f t="shared" si="1"/>
        <v> </v>
      </c>
      <c r="I31" s="58"/>
      <c r="J31" s="35"/>
    </row>
    <row r="32" spans="2:10" s="34" customFormat="1" ht="11.25">
      <c r="B32" s="32"/>
      <c r="E32" s="61"/>
      <c r="F32" s="61"/>
      <c r="G32" s="57"/>
      <c r="H32" s="58" t="str">
        <f>IF(G32&lt;(3/24/60)," ",G32)</f>
        <v> </v>
      </c>
      <c r="I32" s="58"/>
      <c r="J32" s="35"/>
    </row>
    <row r="33" spans="2:10" s="34" customFormat="1" ht="11.25">
      <c r="B33" s="32"/>
      <c r="E33" s="62"/>
      <c r="F33" s="62"/>
      <c r="G33" s="57"/>
      <c r="H33" s="58"/>
      <c r="J33" s="35"/>
    </row>
    <row r="34" spans="2:10" s="34" customFormat="1" ht="11.25">
      <c r="B34" s="32"/>
      <c r="G34" s="63"/>
      <c r="H34" s="36">
        <f>SUM(H22:H33)</f>
        <v>0.15208334493945586</v>
      </c>
      <c r="I34" s="34" t="s">
        <v>42</v>
      </c>
      <c r="J34" s="35"/>
    </row>
    <row r="35" spans="2:10" ht="11.25">
      <c r="B35" s="32"/>
      <c r="C35" s="34"/>
      <c r="D35" s="34"/>
      <c r="E35" s="34"/>
      <c r="F35" s="34"/>
      <c r="G35" s="34"/>
      <c r="H35" s="64">
        <f>HOUR(H34)*60+MINUTE(H34)</f>
        <v>219</v>
      </c>
      <c r="I35" s="34" t="s">
        <v>43</v>
      </c>
      <c r="J35" s="35"/>
    </row>
    <row r="36" spans="2:10" ht="11.25">
      <c r="B36" s="32"/>
      <c r="C36" s="34"/>
      <c r="D36" s="34"/>
      <c r="E36" s="34"/>
      <c r="F36" s="34"/>
      <c r="G36" s="34"/>
      <c r="H36" s="64">
        <f>COUNT(H22:H33)</f>
        <v>7</v>
      </c>
      <c r="I36" s="34" t="s">
        <v>44</v>
      </c>
      <c r="J36" s="35"/>
    </row>
    <row r="37" spans="2:10" ht="11.25">
      <c r="B37" s="32"/>
      <c r="C37" s="34"/>
      <c r="D37" s="34"/>
      <c r="E37" s="2" t="s">
        <v>45</v>
      </c>
      <c r="F37" s="2"/>
      <c r="G37" s="34"/>
      <c r="H37" s="65">
        <v>1202103</v>
      </c>
      <c r="I37" s="34" t="s">
        <v>46</v>
      </c>
      <c r="J37" s="35"/>
    </row>
    <row r="38" spans="2:10" ht="11.25">
      <c r="B38" s="32"/>
      <c r="C38" s="34"/>
      <c r="D38" s="34"/>
      <c r="E38" s="66" t="s">
        <v>47</v>
      </c>
      <c r="F38" s="66"/>
      <c r="G38" s="34"/>
      <c r="H38" s="67">
        <f>$H$37/525600*$H$35</f>
        <v>500.87624999999997</v>
      </c>
      <c r="I38" s="34" t="s">
        <v>46</v>
      </c>
      <c r="J38" s="35"/>
    </row>
    <row r="39" spans="2:10" ht="11.25">
      <c r="B39" s="32"/>
      <c r="C39" s="34"/>
      <c r="D39" s="34"/>
      <c r="E39" s="68" t="s">
        <v>48</v>
      </c>
      <c r="F39" s="68"/>
      <c r="G39" s="34"/>
      <c r="H39" s="69">
        <v>1.5</v>
      </c>
      <c r="I39" s="34" t="s">
        <v>49</v>
      </c>
      <c r="J39" s="35"/>
    </row>
    <row r="40" spans="2:10" ht="11.25">
      <c r="B40" s="32"/>
      <c r="C40" s="34"/>
      <c r="D40" s="34"/>
      <c r="E40" s="70" t="s">
        <v>50</v>
      </c>
      <c r="F40" s="70"/>
      <c r="G40" s="34"/>
      <c r="H40" s="71">
        <f>+$H$38*$H$39</f>
        <v>751.3143749999999</v>
      </c>
      <c r="I40" s="34"/>
      <c r="J40" s="35"/>
    </row>
    <row r="41" spans="2:10" ht="12" thickBot="1">
      <c r="B41" s="32"/>
      <c r="C41" s="34"/>
      <c r="D41" s="34"/>
      <c r="E41" s="72" t="s">
        <v>51</v>
      </c>
      <c r="F41" s="70"/>
      <c r="G41" s="34"/>
      <c r="H41" s="71">
        <f>3.2*0.5*1638</f>
        <v>2620.8</v>
      </c>
      <c r="I41" s="34"/>
      <c r="J41" s="35"/>
    </row>
    <row r="42" spans="2:10" ht="13.5" thickBot="1">
      <c r="B42" s="32"/>
      <c r="C42" s="34"/>
      <c r="D42" s="34"/>
      <c r="E42" s="73" t="s">
        <v>52</v>
      </c>
      <c r="F42" s="73"/>
      <c r="G42" s="34"/>
      <c r="H42" s="74">
        <f>IF($H$40&gt;=$H$41,$H$41/6,$H$40/6)</f>
        <v>125.21906249999999</v>
      </c>
      <c r="I42" s="34"/>
      <c r="J42" s="35"/>
    </row>
    <row r="43" spans="2:10" ht="11.25">
      <c r="B43" s="32"/>
      <c r="C43" s="34"/>
      <c r="D43" s="34"/>
      <c r="E43" s="68"/>
      <c r="F43" s="68"/>
      <c r="G43" s="34"/>
      <c r="H43" s="34"/>
      <c r="I43" s="34"/>
      <c r="J43" s="35"/>
    </row>
    <row r="44" spans="2:10" ht="11.25">
      <c r="B44" s="32"/>
      <c r="C44" s="60" t="s">
        <v>53</v>
      </c>
      <c r="D44" s="34"/>
      <c r="E44" s="34"/>
      <c r="F44" s="34"/>
      <c r="G44" s="34"/>
      <c r="H44" s="34"/>
      <c r="I44" s="34"/>
      <c r="J44" s="35"/>
    </row>
    <row r="45" spans="2:10" ht="13.5" thickBot="1">
      <c r="B45" s="75"/>
      <c r="C45" s="76"/>
      <c r="D45" s="76"/>
      <c r="E45" s="76"/>
      <c r="F45" s="76"/>
      <c r="G45" s="76"/>
      <c r="H45" s="76"/>
      <c r="I45" s="76"/>
      <c r="J45" s="77"/>
    </row>
    <row r="46" ht="13.5" thickTop="1"/>
  </sheetData>
  <mergeCells count="1">
    <mergeCell ref="E18:H18"/>
  </mergeCells>
  <printOptions horizontalCentered="1" verticalCentered="1"/>
  <pageMargins left="0.984251968503937" right="0.984251968503937" top="0.6299212598425197" bottom="0.5905511811023623" header="0" footer="0"/>
  <pageSetup fitToHeight="1" fitToWidth="1" horizontalDpi="600" verticalDpi="600" orientation="landscape" paperSize="9" scale="71" r:id="rId4"/>
  <headerFooter alignWithMargins="0">
    <oddFooter>&amp;L&amp;5&amp;F - TRANSPORTE de ENERGÍA ELÉCTRICA - AJF/PJL - &amp;P/&amp;N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75" zoomScaleNormal="75" workbookViewId="0" topLeftCell="B1">
      <selection activeCell="K47" sqref="A1:K47"/>
    </sheetView>
  </sheetViews>
  <sheetFormatPr defaultColWidth="11.421875" defaultRowHeight="12.75"/>
  <cols>
    <col min="1" max="1" width="10.8515625" style="3" customWidth="1"/>
    <col min="2" max="2" width="13.57421875" style="3" customWidth="1"/>
    <col min="3" max="3" width="5.28125" style="3" customWidth="1"/>
    <col min="4" max="4" width="3.28125" style="3" customWidth="1"/>
    <col min="5" max="6" width="29.140625" style="3" customWidth="1"/>
    <col min="7" max="7" width="22.28125" style="3" customWidth="1"/>
    <col min="8" max="8" width="32.57421875" style="3" customWidth="1"/>
    <col min="9" max="9" width="13.00390625" style="3" customWidth="1"/>
    <col min="10" max="10" width="6.28125" style="3" customWidth="1"/>
    <col min="11" max="11" width="11.421875" style="3" customWidth="1"/>
  </cols>
  <sheetData>
    <row r="1" spans="5:10" ht="32.25" customHeight="1">
      <c r="E1" s="16"/>
      <c r="F1" s="16"/>
      <c r="J1" s="17"/>
    </row>
    <row r="2" spans="2:10" s="4" customFormat="1" ht="20.25">
      <c r="B2" s="18" t="str">
        <f>RESUMEN!B2</f>
        <v>ANEXO a la Resolución ENRE N°   444 /2002</v>
      </c>
      <c r="C2" s="19"/>
      <c r="D2" s="19"/>
      <c r="E2" s="20"/>
      <c r="F2" s="20"/>
      <c r="G2" s="21"/>
      <c r="H2" s="21"/>
      <c r="I2" s="21"/>
      <c r="J2" s="21"/>
    </row>
    <row r="3" spans="3:8" s="4" customFormat="1" ht="17.25" customHeight="1">
      <c r="C3" s="22"/>
      <c r="D3" s="22"/>
      <c r="E3" s="20"/>
      <c r="F3" s="20"/>
      <c r="G3" s="21"/>
      <c r="H3" s="21"/>
    </row>
    <row r="4" spans="1:6" s="25" customFormat="1" ht="11.25">
      <c r="A4" s="5" t="s">
        <v>24</v>
      </c>
      <c r="B4" s="5"/>
      <c r="C4" s="23"/>
      <c r="D4" s="23"/>
      <c r="E4" s="24"/>
      <c r="F4" s="24"/>
    </row>
    <row r="5" spans="1:6" s="25" customFormat="1" ht="11.25">
      <c r="A5" s="5" t="s">
        <v>25</v>
      </c>
      <c r="B5" s="5"/>
      <c r="C5" s="26"/>
      <c r="D5" s="26"/>
      <c r="E5" s="24"/>
      <c r="F5" s="24"/>
    </row>
    <row r="6" spans="5:6" ht="12" thickBot="1">
      <c r="E6" s="16"/>
      <c r="F6" s="16"/>
    </row>
    <row r="7" spans="2:10" ht="12" thickTop="1">
      <c r="B7" s="27"/>
      <c r="C7" s="28"/>
      <c r="D7" s="28"/>
      <c r="E7" s="29"/>
      <c r="F7" s="29"/>
      <c r="G7" s="28"/>
      <c r="H7" s="30"/>
      <c r="I7" s="28"/>
      <c r="J7" s="31"/>
    </row>
    <row r="8" spans="2:10" ht="15">
      <c r="B8" s="32"/>
      <c r="D8" s="6" t="s">
        <v>31</v>
      </c>
      <c r="E8" s="33"/>
      <c r="F8" s="33"/>
      <c r="G8" s="34"/>
      <c r="H8" s="34"/>
      <c r="I8" s="34"/>
      <c r="J8" s="35"/>
    </row>
    <row r="9" spans="2:10" ht="15">
      <c r="B9" s="32"/>
      <c r="D9" s="7" t="s">
        <v>32</v>
      </c>
      <c r="E9" s="33"/>
      <c r="F9" s="3" t="s">
        <v>22</v>
      </c>
      <c r="G9" s="3" t="s">
        <v>8</v>
      </c>
      <c r="H9" s="34"/>
      <c r="I9" s="34"/>
      <c r="J9" s="35"/>
    </row>
    <row r="10" spans="2:10" ht="15">
      <c r="B10" s="32"/>
      <c r="D10" s="6" t="s">
        <v>33</v>
      </c>
      <c r="E10" s="33"/>
      <c r="F10" s="34" t="str">
        <f>'FORMOSA REFRESCOS S.A. JUNIN'!F10</f>
        <v>EDEFOR S.A.</v>
      </c>
      <c r="G10" s="34"/>
      <c r="H10" s="34"/>
      <c r="I10" s="34"/>
      <c r="J10" s="35"/>
    </row>
    <row r="11" spans="2:10" ht="12.75">
      <c r="B11" s="32"/>
      <c r="D11" s="8" t="s">
        <v>26</v>
      </c>
      <c r="E11" s="33"/>
      <c r="F11" s="33" t="str">
        <f>'FORMOSA REFRESCOS S.A. JUNIN'!F11</f>
        <v>noviembre/2000 - abril/2001</v>
      </c>
      <c r="G11" s="34"/>
      <c r="H11" s="34"/>
      <c r="I11" s="34"/>
      <c r="J11" s="35"/>
    </row>
    <row r="12" spans="2:10" ht="11.25">
      <c r="B12" s="32"/>
      <c r="C12" s="34"/>
      <c r="D12" s="34"/>
      <c r="E12" s="33"/>
      <c r="F12" s="33"/>
      <c r="G12" s="34"/>
      <c r="H12" s="36"/>
      <c r="I12" s="34"/>
      <c r="J12" s="35"/>
    </row>
    <row r="13" spans="2:10" ht="11.25">
      <c r="B13" s="32"/>
      <c r="C13" s="37"/>
      <c r="D13" s="37"/>
      <c r="E13" s="33"/>
      <c r="F13" s="33"/>
      <c r="G13" s="34"/>
      <c r="H13" s="36"/>
      <c r="I13" s="34"/>
      <c r="J13" s="35"/>
    </row>
    <row r="14" spans="2:10" ht="12">
      <c r="B14" s="32"/>
      <c r="C14" s="38"/>
      <c r="D14" s="39" t="str">
        <f>'FORMOSA REFRESCOS S.A. JUNIN'!D14</f>
        <v>Expte. ENRE N° 10407/01</v>
      </c>
      <c r="E14" s="39"/>
      <c r="F14" s="38" t="s">
        <v>34</v>
      </c>
      <c r="G14" s="40" t="s">
        <v>15</v>
      </c>
      <c r="H14" s="41" t="s">
        <v>35</v>
      </c>
      <c r="I14" s="34"/>
      <c r="J14" s="35"/>
    </row>
    <row r="15" spans="2:10" ht="12">
      <c r="B15" s="32"/>
      <c r="C15" s="42"/>
      <c r="D15" s="42"/>
      <c r="E15" s="43"/>
      <c r="F15" s="44" t="s">
        <v>36</v>
      </c>
      <c r="G15" s="40" t="s">
        <v>14</v>
      </c>
      <c r="H15" s="45" t="str">
        <f>IF(G14="MT","4 interrupciones/semestre",IF(G14="AT","3 interrupciones/semestre"," "))</f>
        <v>4 interrupciones/semestre</v>
      </c>
      <c r="I15" s="34"/>
      <c r="J15" s="35"/>
    </row>
    <row r="16" spans="2:10" ht="12">
      <c r="B16" s="32"/>
      <c r="C16" s="42"/>
      <c r="D16" s="42"/>
      <c r="E16" s="43"/>
      <c r="F16" s="43"/>
      <c r="G16" s="45"/>
      <c r="H16" s="45" t="str">
        <f>IF(G14="MT","3 horas/interrupción",IF(G14="AT","2 horas/interrupción"," "))</f>
        <v>3 horas/interrupción</v>
      </c>
      <c r="I16" s="34"/>
      <c r="J16" s="35"/>
    </row>
    <row r="17" spans="2:10" s="3" customFormat="1" ht="12">
      <c r="B17" s="32"/>
      <c r="C17" s="45"/>
      <c r="D17" s="45"/>
      <c r="E17" s="43"/>
      <c r="F17" s="43"/>
      <c r="G17" s="45"/>
      <c r="H17" s="46"/>
      <c r="I17" s="34"/>
      <c r="J17" s="35"/>
    </row>
    <row r="18" spans="2:10" s="3" customFormat="1" ht="11.25">
      <c r="B18" s="32"/>
      <c r="C18" s="47"/>
      <c r="D18" s="47"/>
      <c r="E18" s="142" t="s">
        <v>37</v>
      </c>
      <c r="F18" s="143"/>
      <c r="G18" s="143"/>
      <c r="H18" s="144"/>
      <c r="I18" s="34"/>
      <c r="J18" s="35"/>
    </row>
    <row r="19" spans="2:10" s="3" customFormat="1" ht="11.25">
      <c r="B19" s="32"/>
      <c r="C19" s="48"/>
      <c r="D19" s="48"/>
      <c r="E19" s="48"/>
      <c r="F19" s="48"/>
      <c r="G19" s="48"/>
      <c r="H19" s="48"/>
      <c r="I19" s="34"/>
      <c r="J19" s="35"/>
    </row>
    <row r="20" spans="2:10" s="3" customFormat="1" ht="11.25">
      <c r="B20" s="32"/>
      <c r="C20" s="49"/>
      <c r="D20" s="49"/>
      <c r="E20" s="50" t="s">
        <v>38</v>
      </c>
      <c r="F20" s="50" t="s">
        <v>39</v>
      </c>
      <c r="G20" s="51" t="s">
        <v>40</v>
      </c>
      <c r="H20" s="51" t="s">
        <v>41</v>
      </c>
      <c r="I20" s="34"/>
      <c r="J20" s="35"/>
    </row>
    <row r="21" spans="2:10" s="3" customFormat="1" ht="11.25">
      <c r="B21" s="32"/>
      <c r="C21" s="34"/>
      <c r="D21" s="34"/>
      <c r="E21" s="52"/>
      <c r="F21" s="52"/>
      <c r="G21" s="53"/>
      <c r="H21" s="54"/>
      <c r="I21" s="54"/>
      <c r="J21" s="35"/>
    </row>
    <row r="22" spans="2:10" s="34" customFormat="1" ht="11.25">
      <c r="B22" s="32"/>
      <c r="E22" s="55">
        <v>36841.67569443304</v>
      </c>
      <c r="F22" s="56">
        <v>36841.69097221084</v>
      </c>
      <c r="G22" s="57">
        <f aca="true" t="shared" si="0" ref="G22:G32">+F22-E22</f>
        <v>0.015277777798473835</v>
      </c>
      <c r="H22" s="58">
        <f>IF(G22&lt;(3/24/60)," ",G22)</f>
        <v>0.015277777798473835</v>
      </c>
      <c r="I22" s="58"/>
      <c r="J22" s="35"/>
    </row>
    <row r="23" spans="2:10" s="34" customFormat="1" ht="11.25">
      <c r="B23" s="32"/>
      <c r="E23" s="55">
        <v>36899.58680553222</v>
      </c>
      <c r="F23" s="56">
        <v>36899.60347219929</v>
      </c>
      <c r="G23" s="57">
        <f t="shared" si="0"/>
        <v>0.016666667070239782</v>
      </c>
      <c r="H23" s="58">
        <f>IF(G23&lt;(3/24/60)," ",G23)</f>
        <v>0.016666667070239782</v>
      </c>
      <c r="I23" s="58"/>
      <c r="J23" s="35"/>
    </row>
    <row r="24" spans="2:10" s="34" customFormat="1" ht="11.25">
      <c r="B24" s="32"/>
      <c r="D24" s="59"/>
      <c r="E24" s="55">
        <v>36901.36319443304</v>
      </c>
      <c r="F24" s="56">
        <v>36901.379166666884</v>
      </c>
      <c r="G24" s="57">
        <f t="shared" si="0"/>
        <v>0.015972233843058348</v>
      </c>
      <c r="H24" s="58">
        <f>IF(G24&lt;(3/24/60)," ",G24)</f>
        <v>0.015972233843058348</v>
      </c>
      <c r="I24" s="58"/>
      <c r="J24" s="35"/>
    </row>
    <row r="25" spans="2:12" s="34" customFormat="1" ht="11.25">
      <c r="B25" s="32"/>
      <c r="D25" s="59"/>
      <c r="E25" s="55">
        <v>36919.5465277778</v>
      </c>
      <c r="F25" s="56">
        <v>36919.577083333395</v>
      </c>
      <c r="G25" s="57">
        <f t="shared" si="0"/>
        <v>0.03055555559694767</v>
      </c>
      <c r="H25" s="58">
        <f>IF(G25&lt;(3/24/60)," ",G25)</f>
        <v>0.03055555559694767</v>
      </c>
      <c r="I25" s="58"/>
      <c r="J25" s="35"/>
      <c r="L25" s="57"/>
    </row>
    <row r="26" spans="2:13" s="34" customFormat="1" ht="11.25">
      <c r="B26" s="32"/>
      <c r="E26" s="55">
        <v>36927.81736111129</v>
      </c>
      <c r="F26" s="56">
        <v>36927.90069442149</v>
      </c>
      <c r="G26" s="57">
        <f t="shared" si="0"/>
        <v>0.0833333102054894</v>
      </c>
      <c r="H26" s="58">
        <f aca="true" t="shared" si="1" ref="H26:H32">IF(G26&lt;(0.00208)," ",G26)</f>
        <v>0.0833333102054894</v>
      </c>
      <c r="I26" s="58"/>
      <c r="J26" s="35"/>
      <c r="K26" s="60"/>
      <c r="M26" s="58"/>
    </row>
    <row r="27" spans="2:10" s="34" customFormat="1" ht="11.25">
      <c r="B27" s="32"/>
      <c r="E27" s="55">
        <v>36838.208333333336</v>
      </c>
      <c r="F27" s="56">
        <v>36838.21041666667</v>
      </c>
      <c r="G27" s="57">
        <f t="shared" si="0"/>
        <v>0.0020833333328482695</v>
      </c>
      <c r="H27" s="58">
        <f t="shared" si="1"/>
        <v>0.0020833333328482695</v>
      </c>
      <c r="I27" s="58"/>
      <c r="J27" s="35"/>
    </row>
    <row r="28" spans="2:10" s="34" customFormat="1" ht="11.25">
      <c r="B28" s="32"/>
      <c r="E28" s="55">
        <v>36838.625</v>
      </c>
      <c r="F28" s="56">
        <v>36838.62708333333</v>
      </c>
      <c r="G28" s="57">
        <f t="shared" si="0"/>
        <v>0.0020833333328482695</v>
      </c>
      <c r="H28" s="58">
        <f t="shared" si="1"/>
        <v>0.0020833333328482695</v>
      </c>
      <c r="I28" s="58"/>
      <c r="J28" s="35"/>
    </row>
    <row r="29" spans="2:10" s="34" customFormat="1" ht="11.25">
      <c r="B29" s="32"/>
      <c r="D29" s="59"/>
      <c r="E29" s="55">
        <v>36843.29513888889</v>
      </c>
      <c r="F29" s="56">
        <v>36843.308333333334</v>
      </c>
      <c r="G29" s="57">
        <f t="shared" si="0"/>
        <v>0.013194444443797693</v>
      </c>
      <c r="H29" s="58">
        <f t="shared" si="1"/>
        <v>0.013194444443797693</v>
      </c>
      <c r="I29" s="58"/>
      <c r="J29" s="35"/>
    </row>
    <row r="30" spans="2:10" s="34" customFormat="1" ht="11.25">
      <c r="B30" s="32"/>
      <c r="D30" s="59"/>
      <c r="E30" s="55">
        <v>36931.51111111111</v>
      </c>
      <c r="F30" s="56">
        <v>36931.521527777775</v>
      </c>
      <c r="G30" s="57">
        <f t="shared" si="0"/>
        <v>0.010416666664241347</v>
      </c>
      <c r="H30" s="58">
        <f t="shared" si="1"/>
        <v>0.010416666664241347</v>
      </c>
      <c r="I30" s="58"/>
      <c r="J30" s="35"/>
    </row>
    <row r="31" spans="2:10" s="34" customFormat="1" ht="11.25">
      <c r="B31" s="32"/>
      <c r="E31" s="55">
        <v>36980.209027777775</v>
      </c>
      <c r="F31" s="56">
        <v>36980.21111111111</v>
      </c>
      <c r="G31" s="57">
        <f t="shared" si="0"/>
        <v>0.0020833333328482695</v>
      </c>
      <c r="H31" s="58">
        <f t="shared" si="1"/>
        <v>0.0020833333328482695</v>
      </c>
      <c r="I31" s="58"/>
      <c r="J31" s="35"/>
    </row>
    <row r="32" spans="2:10" s="34" customFormat="1" ht="11.25">
      <c r="B32" s="32"/>
      <c r="E32" s="55">
        <v>36980.584027777775</v>
      </c>
      <c r="F32" s="56">
        <v>36980.58611111111</v>
      </c>
      <c r="G32" s="57">
        <f t="shared" si="0"/>
        <v>0.0020833333328482695</v>
      </c>
      <c r="H32" s="58">
        <f t="shared" si="1"/>
        <v>0.0020833333328482695</v>
      </c>
      <c r="I32" s="58"/>
      <c r="J32" s="35"/>
    </row>
    <row r="33" spans="2:10" s="34" customFormat="1" ht="11.25">
      <c r="B33" s="32"/>
      <c r="E33" s="62"/>
      <c r="F33" s="62"/>
      <c r="G33" s="57"/>
      <c r="H33" s="58"/>
      <c r="J33" s="35"/>
    </row>
    <row r="34" spans="2:10" s="34" customFormat="1" ht="11.25">
      <c r="B34" s="32"/>
      <c r="G34" s="63"/>
      <c r="H34" s="36">
        <f>SUM(H22:H33)</f>
        <v>0.19374998895364115</v>
      </c>
      <c r="I34" s="34" t="s">
        <v>42</v>
      </c>
      <c r="J34" s="35"/>
    </row>
    <row r="35" spans="2:10" ht="11.25">
      <c r="B35" s="32"/>
      <c r="C35" s="34"/>
      <c r="D35" s="34"/>
      <c r="E35" s="34"/>
      <c r="F35" s="34"/>
      <c r="G35" s="34"/>
      <c r="H35" s="64">
        <f>HOUR(H34)*60+MINUTE(H34)</f>
        <v>279</v>
      </c>
      <c r="I35" s="34" t="s">
        <v>43</v>
      </c>
      <c r="J35" s="35"/>
    </row>
    <row r="36" spans="2:10" ht="11.25">
      <c r="B36" s="32"/>
      <c r="C36" s="34"/>
      <c r="D36" s="34"/>
      <c r="E36" s="34"/>
      <c r="F36" s="34"/>
      <c r="G36" s="34"/>
      <c r="H36" s="64">
        <f>COUNT(H22:H33)</f>
        <v>11</v>
      </c>
      <c r="I36" s="34" t="s">
        <v>44</v>
      </c>
      <c r="J36" s="35"/>
    </row>
    <row r="37" spans="2:10" ht="11.25">
      <c r="B37" s="32"/>
      <c r="C37" s="34"/>
      <c r="D37" s="34"/>
      <c r="E37" s="2" t="s">
        <v>45</v>
      </c>
      <c r="F37" s="2"/>
      <c r="G37" s="34"/>
      <c r="H37" s="65">
        <v>1739052</v>
      </c>
      <c r="I37" s="34" t="s">
        <v>46</v>
      </c>
      <c r="J37" s="35"/>
    </row>
    <row r="38" spans="2:10" ht="11.25">
      <c r="B38" s="32"/>
      <c r="C38" s="34"/>
      <c r="D38" s="34"/>
      <c r="E38" s="66" t="s">
        <v>47</v>
      </c>
      <c r="F38" s="66"/>
      <c r="G38" s="34"/>
      <c r="H38" s="67">
        <f>$H$37/525600*$H$35</f>
        <v>923.1269178082192</v>
      </c>
      <c r="I38" s="34" t="s">
        <v>46</v>
      </c>
      <c r="J38" s="35"/>
    </row>
    <row r="39" spans="2:10" ht="11.25">
      <c r="B39" s="32"/>
      <c r="C39" s="34"/>
      <c r="D39" s="34"/>
      <c r="E39" s="68" t="s">
        <v>48</v>
      </c>
      <c r="F39" s="68"/>
      <c r="G39" s="34"/>
      <c r="H39" s="69">
        <v>1.5</v>
      </c>
      <c r="I39" s="34" t="s">
        <v>49</v>
      </c>
      <c r="J39" s="35"/>
    </row>
    <row r="40" spans="2:10" ht="11.25">
      <c r="B40" s="32"/>
      <c r="C40" s="34"/>
      <c r="D40" s="34"/>
      <c r="E40" s="70" t="s">
        <v>50</v>
      </c>
      <c r="F40" s="70"/>
      <c r="G40" s="34"/>
      <c r="H40" s="71">
        <f>+$H$38*$H$39</f>
        <v>1384.6903767123288</v>
      </c>
      <c r="I40" s="34"/>
      <c r="J40" s="35"/>
    </row>
    <row r="41" spans="2:10" ht="12" thickBot="1">
      <c r="B41" s="32"/>
      <c r="C41" s="34"/>
      <c r="D41" s="34"/>
      <c r="E41" s="72" t="s">
        <v>51</v>
      </c>
      <c r="F41" s="70"/>
      <c r="G41" s="34"/>
      <c r="H41" s="71">
        <f>3.2*0.5*2323</f>
        <v>3716.8</v>
      </c>
      <c r="I41" s="34"/>
      <c r="J41" s="35"/>
    </row>
    <row r="42" spans="2:10" ht="13.5" thickBot="1">
      <c r="B42" s="32"/>
      <c r="C42" s="34"/>
      <c r="D42" s="34"/>
      <c r="E42" s="73" t="s">
        <v>52</v>
      </c>
      <c r="F42" s="73"/>
      <c r="G42" s="34"/>
      <c r="H42" s="74">
        <f>IF($H$40&gt;=$H$41,$H$41/6,$H$40/6)</f>
        <v>230.7817294520548</v>
      </c>
      <c r="I42" s="34"/>
      <c r="J42" s="35"/>
    </row>
    <row r="43" spans="2:10" ht="11.25">
      <c r="B43" s="32"/>
      <c r="C43" s="34"/>
      <c r="D43" s="34"/>
      <c r="E43" s="68"/>
      <c r="F43" s="68"/>
      <c r="G43" s="34"/>
      <c r="H43" s="34"/>
      <c r="I43" s="34"/>
      <c r="J43" s="35"/>
    </row>
    <row r="44" spans="2:10" ht="11.25">
      <c r="B44" s="32"/>
      <c r="C44" s="60" t="s">
        <v>53</v>
      </c>
      <c r="D44" s="34"/>
      <c r="E44" s="34"/>
      <c r="F44" s="34"/>
      <c r="G44" s="34"/>
      <c r="H44" s="34"/>
      <c r="I44" s="34"/>
      <c r="J44" s="35"/>
    </row>
    <row r="45" spans="2:10" ht="13.5" thickBot="1">
      <c r="B45" s="75"/>
      <c r="C45" s="76"/>
      <c r="D45" s="76"/>
      <c r="E45" s="76"/>
      <c r="F45" s="76"/>
      <c r="G45" s="76"/>
      <c r="H45" s="76"/>
      <c r="I45" s="76"/>
      <c r="J45" s="77"/>
    </row>
    <row r="46" ht="13.5" thickTop="1"/>
  </sheetData>
  <mergeCells count="1">
    <mergeCell ref="E18:H18"/>
  </mergeCells>
  <printOptions horizontalCentered="1" verticalCentered="1"/>
  <pageMargins left="0.984251968503937" right="0.984251968503937" top="0.6299212598425197" bottom="0.5905511811023623" header="0" footer="0"/>
  <pageSetup fitToHeight="1" fitToWidth="1" horizontalDpi="600" verticalDpi="600" orientation="landscape" paperSize="9" scale="71" r:id="rId4"/>
  <headerFooter alignWithMargins="0">
    <oddFooter>&amp;L&amp;5&amp;F - TRANSPORTE de ENERGÍA ELÉCTRICA - AJF/PJL - &amp;P/&amp;N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75" zoomScaleNormal="75" workbookViewId="0" topLeftCell="B1">
      <selection activeCell="K47" sqref="A1:K47"/>
    </sheetView>
  </sheetViews>
  <sheetFormatPr defaultColWidth="11.421875" defaultRowHeight="12.75"/>
  <cols>
    <col min="1" max="1" width="10.8515625" style="3" customWidth="1"/>
    <col min="2" max="2" width="13.57421875" style="3" customWidth="1"/>
    <col min="3" max="3" width="5.28125" style="3" customWidth="1"/>
    <col min="4" max="4" width="3.28125" style="3" customWidth="1"/>
    <col min="5" max="6" width="29.140625" style="3" customWidth="1"/>
    <col min="7" max="7" width="22.28125" style="3" customWidth="1"/>
    <col min="8" max="8" width="32.57421875" style="3" customWidth="1"/>
    <col min="9" max="9" width="13.00390625" style="3" customWidth="1"/>
    <col min="10" max="10" width="6.28125" style="3" customWidth="1"/>
    <col min="11" max="11" width="11.421875" style="3" customWidth="1"/>
  </cols>
  <sheetData>
    <row r="1" spans="5:10" ht="32.25" customHeight="1">
      <c r="E1" s="16"/>
      <c r="F1" s="16"/>
      <c r="J1" s="17"/>
    </row>
    <row r="2" spans="2:10" s="4" customFormat="1" ht="20.25">
      <c r="B2" s="18" t="str">
        <f>RESUMEN!B2</f>
        <v>ANEXO a la Resolución ENRE N°   444 /2002</v>
      </c>
      <c r="C2" s="19"/>
      <c r="D2" s="19"/>
      <c r="E2" s="20"/>
      <c r="F2" s="20"/>
      <c r="G2" s="21"/>
      <c r="H2" s="21"/>
      <c r="I2" s="21"/>
      <c r="J2" s="21"/>
    </row>
    <row r="3" spans="3:8" s="4" customFormat="1" ht="17.25" customHeight="1">
      <c r="C3" s="22"/>
      <c r="D3" s="22"/>
      <c r="E3" s="20"/>
      <c r="F3" s="20"/>
      <c r="G3" s="21"/>
      <c r="H3" s="21"/>
    </row>
    <row r="4" spans="1:6" s="25" customFormat="1" ht="11.25">
      <c r="A4" s="5" t="s">
        <v>24</v>
      </c>
      <c r="B4" s="5"/>
      <c r="C4" s="23"/>
      <c r="D4" s="23"/>
      <c r="E4" s="24"/>
      <c r="F4" s="24"/>
    </row>
    <row r="5" spans="1:6" s="25" customFormat="1" ht="11.25">
      <c r="A5" s="5" t="s">
        <v>25</v>
      </c>
      <c r="B5" s="5"/>
      <c r="C5" s="26"/>
      <c r="D5" s="26"/>
      <c r="E5" s="24"/>
      <c r="F5" s="24"/>
    </row>
    <row r="6" spans="5:6" ht="12" thickBot="1">
      <c r="E6" s="16"/>
      <c r="F6" s="16"/>
    </row>
    <row r="7" spans="2:10" ht="12" thickTop="1">
      <c r="B7" s="27"/>
      <c r="C7" s="28"/>
      <c r="D7" s="28"/>
      <c r="E7" s="29"/>
      <c r="F7" s="29"/>
      <c r="G7" s="28"/>
      <c r="H7" s="30"/>
      <c r="I7" s="28"/>
      <c r="J7" s="31"/>
    </row>
    <row r="8" spans="2:10" ht="15">
      <c r="B8" s="32"/>
      <c r="D8" s="6" t="s">
        <v>31</v>
      </c>
      <c r="E8" s="33"/>
      <c r="F8" s="33"/>
      <c r="G8" s="34"/>
      <c r="H8" s="34"/>
      <c r="I8" s="34"/>
      <c r="J8" s="35"/>
    </row>
    <row r="9" spans="2:10" ht="15">
      <c r="B9" s="32"/>
      <c r="D9" s="7" t="s">
        <v>32</v>
      </c>
      <c r="E9" s="33"/>
      <c r="F9" s="3" t="s">
        <v>17</v>
      </c>
      <c r="G9" s="3" t="s">
        <v>9</v>
      </c>
      <c r="H9" s="34"/>
      <c r="I9" s="34"/>
      <c r="J9" s="35"/>
    </row>
    <row r="10" spans="2:10" ht="15">
      <c r="B10" s="32"/>
      <c r="D10" s="6" t="s">
        <v>33</v>
      </c>
      <c r="E10" s="33"/>
      <c r="F10" s="34" t="str">
        <f>'FORMOSA REFRESCOS S.A. JUNIN'!F10</f>
        <v>EDEFOR S.A.</v>
      </c>
      <c r="G10" s="34"/>
      <c r="H10" s="34"/>
      <c r="I10" s="34"/>
      <c r="J10" s="35"/>
    </row>
    <row r="11" spans="2:10" ht="12.75">
      <c r="B11" s="32"/>
      <c r="D11" s="8" t="s">
        <v>26</v>
      </c>
      <c r="E11" s="33"/>
      <c r="F11" s="33" t="str">
        <f>'FORMOSA REFRESCOS S.A. JUNIN'!F11</f>
        <v>noviembre/2000 - abril/2001</v>
      </c>
      <c r="G11" s="34"/>
      <c r="H11" s="34"/>
      <c r="I11" s="34"/>
      <c r="J11" s="35"/>
    </row>
    <row r="12" spans="2:10" ht="11.25">
      <c r="B12" s="32"/>
      <c r="C12" s="34"/>
      <c r="D12" s="34"/>
      <c r="E12" s="33"/>
      <c r="F12" s="33"/>
      <c r="G12" s="34"/>
      <c r="H12" s="36"/>
      <c r="I12" s="34"/>
      <c r="J12" s="35"/>
    </row>
    <row r="13" spans="2:10" ht="11.25">
      <c r="B13" s="32"/>
      <c r="C13" s="37"/>
      <c r="D13" s="37"/>
      <c r="E13" s="33"/>
      <c r="F13" s="33"/>
      <c r="G13" s="34"/>
      <c r="H13" s="36"/>
      <c r="I13" s="34"/>
      <c r="J13" s="35"/>
    </row>
    <row r="14" spans="2:10" ht="12">
      <c r="B14" s="32"/>
      <c r="C14" s="38"/>
      <c r="D14" s="39" t="str">
        <f>'FORMOSA REFRESCOS S.A. JUNIN'!D14</f>
        <v>Expte. ENRE N° 10407/01</v>
      </c>
      <c r="E14" s="39"/>
      <c r="F14" s="38" t="s">
        <v>34</v>
      </c>
      <c r="G14" s="40" t="s">
        <v>15</v>
      </c>
      <c r="H14" s="41" t="s">
        <v>35</v>
      </c>
      <c r="I14" s="34"/>
      <c r="J14" s="35"/>
    </row>
    <row r="15" spans="2:10" ht="12">
      <c r="B15" s="32"/>
      <c r="C15" s="42"/>
      <c r="D15" s="42"/>
      <c r="E15" s="43"/>
      <c r="F15" s="44" t="s">
        <v>36</v>
      </c>
      <c r="G15" s="40" t="s">
        <v>14</v>
      </c>
      <c r="H15" s="45" t="str">
        <f>IF(G14="MT","4 interrupciones/semestre",IF(G14="AT","3 interrupciones/semestre"," "))</f>
        <v>4 interrupciones/semestre</v>
      </c>
      <c r="I15" s="34"/>
      <c r="J15" s="35"/>
    </row>
    <row r="16" spans="2:10" ht="12">
      <c r="B16" s="32"/>
      <c r="C16" s="42"/>
      <c r="D16" s="42"/>
      <c r="E16" s="43"/>
      <c r="F16" s="43"/>
      <c r="G16" s="45"/>
      <c r="H16" s="45" t="str">
        <f>IF(G14="MT","3 horas/interrupción",IF(G14="AT","2 horas/interrupción"," "))</f>
        <v>3 horas/interrupción</v>
      </c>
      <c r="I16" s="34"/>
      <c r="J16" s="35"/>
    </row>
    <row r="17" spans="2:10" s="3" customFormat="1" ht="12">
      <c r="B17" s="32"/>
      <c r="C17" s="45"/>
      <c r="D17" s="45"/>
      <c r="E17" s="43"/>
      <c r="F17" s="43"/>
      <c r="G17" s="45"/>
      <c r="H17" s="46"/>
      <c r="I17" s="34"/>
      <c r="J17" s="35"/>
    </row>
    <row r="18" spans="2:10" s="3" customFormat="1" ht="11.25">
      <c r="B18" s="32"/>
      <c r="C18" s="47"/>
      <c r="D18" s="47"/>
      <c r="E18" s="142" t="s">
        <v>37</v>
      </c>
      <c r="F18" s="143"/>
      <c r="G18" s="143"/>
      <c r="H18" s="144"/>
      <c r="I18" s="34"/>
      <c r="J18" s="35"/>
    </row>
    <row r="19" spans="2:10" s="3" customFormat="1" ht="11.25">
      <c r="B19" s="32"/>
      <c r="C19" s="48"/>
      <c r="D19" s="48"/>
      <c r="E19" s="48"/>
      <c r="F19" s="48"/>
      <c r="G19" s="48"/>
      <c r="H19" s="48"/>
      <c r="I19" s="34"/>
      <c r="J19" s="35"/>
    </row>
    <row r="20" spans="2:10" s="3" customFormat="1" ht="11.25">
      <c r="B20" s="32"/>
      <c r="C20" s="49"/>
      <c r="D20" s="49"/>
      <c r="E20" s="50" t="s">
        <v>38</v>
      </c>
      <c r="F20" s="50" t="s">
        <v>39</v>
      </c>
      <c r="G20" s="51" t="s">
        <v>40</v>
      </c>
      <c r="H20" s="51" t="s">
        <v>41</v>
      </c>
      <c r="I20" s="34"/>
      <c r="J20" s="35"/>
    </row>
    <row r="21" spans="2:10" s="3" customFormat="1" ht="11.25">
      <c r="B21" s="32"/>
      <c r="C21" s="34"/>
      <c r="D21" s="34"/>
      <c r="E21" s="52"/>
      <c r="F21" s="52"/>
      <c r="G21" s="53"/>
      <c r="H21" s="54"/>
      <c r="I21" s="54"/>
      <c r="J21" s="35"/>
    </row>
    <row r="22" spans="2:10" s="34" customFormat="1" ht="11.25">
      <c r="B22" s="32"/>
      <c r="E22" s="55">
        <v>36841.67569443304</v>
      </c>
      <c r="F22" s="56">
        <v>36841.69097221084</v>
      </c>
      <c r="G22" s="57">
        <f aca="true" t="shared" si="0" ref="G22:G33">+F22-E22</f>
        <v>0.015277777798473835</v>
      </c>
      <c r="H22" s="58">
        <f>IF(G22&lt;(3/24/60)," ",G22)</f>
        <v>0.015277777798473835</v>
      </c>
      <c r="I22" s="58"/>
      <c r="J22" s="35"/>
    </row>
    <row r="23" spans="2:10" s="34" customFormat="1" ht="11.25">
      <c r="B23" s="32"/>
      <c r="E23" s="55">
        <v>36899.58680553222</v>
      </c>
      <c r="F23" s="56">
        <v>36899.60347219929</v>
      </c>
      <c r="G23" s="57">
        <f t="shared" si="0"/>
        <v>0.016666667070239782</v>
      </c>
      <c r="H23" s="58">
        <f>IF(G23&lt;(3/24/60)," ",G23)</f>
        <v>0.016666667070239782</v>
      </c>
      <c r="I23" s="58"/>
      <c r="J23" s="35"/>
    </row>
    <row r="24" spans="2:10" s="34" customFormat="1" ht="11.25">
      <c r="B24" s="32"/>
      <c r="D24" s="59"/>
      <c r="E24" s="55">
        <v>36901.36319443304</v>
      </c>
      <c r="F24" s="56">
        <v>36901.379166666884</v>
      </c>
      <c r="G24" s="57">
        <f t="shared" si="0"/>
        <v>0.015972233843058348</v>
      </c>
      <c r="H24" s="58">
        <f>IF(G24&lt;(3/24/60)," ",G24)</f>
        <v>0.015972233843058348</v>
      </c>
      <c r="I24" s="58"/>
      <c r="J24" s="35"/>
    </row>
    <row r="25" spans="2:12" s="34" customFormat="1" ht="11.25">
      <c r="B25" s="32"/>
      <c r="D25" s="59"/>
      <c r="E25" s="55">
        <v>36919.5465277778</v>
      </c>
      <c r="F25" s="56">
        <v>36919.577083333395</v>
      </c>
      <c r="G25" s="57">
        <f t="shared" si="0"/>
        <v>0.03055555559694767</v>
      </c>
      <c r="H25" s="58">
        <f>IF(G25&lt;(3/24/60)," ",G25)</f>
        <v>0.03055555559694767</v>
      </c>
      <c r="I25" s="58"/>
      <c r="J25" s="35"/>
      <c r="L25" s="57"/>
    </row>
    <row r="26" spans="2:13" s="34" customFormat="1" ht="11.25">
      <c r="B26" s="32"/>
      <c r="E26" s="55">
        <v>36927.81319444445</v>
      </c>
      <c r="F26" s="56">
        <v>36927.81527777778</v>
      </c>
      <c r="G26" s="57">
        <f t="shared" si="0"/>
        <v>0.0020833333328482695</v>
      </c>
      <c r="H26" s="58">
        <f aca="true" t="shared" si="1" ref="H26:H33">IF(G26&lt;(0.00208)," ",G26)</f>
        <v>0.0020833333328482695</v>
      </c>
      <c r="I26" s="58"/>
      <c r="J26" s="35"/>
      <c r="K26" s="60"/>
      <c r="M26" s="58"/>
    </row>
    <row r="27" spans="2:10" s="34" customFormat="1" ht="11.25">
      <c r="B27" s="32"/>
      <c r="E27" s="55">
        <v>36927.81736111129</v>
      </c>
      <c r="F27" s="56">
        <v>36927.90069442149</v>
      </c>
      <c r="G27" s="57">
        <f t="shared" si="0"/>
        <v>0.0833333102054894</v>
      </c>
      <c r="H27" s="58">
        <f t="shared" si="1"/>
        <v>0.0833333102054894</v>
      </c>
      <c r="I27" s="58"/>
      <c r="J27" s="35"/>
    </row>
    <row r="28" spans="2:10" s="34" customFormat="1" ht="11.25">
      <c r="B28" s="32"/>
      <c r="E28" s="55">
        <v>36838.208333333336</v>
      </c>
      <c r="F28" s="56">
        <v>36838.21041666667</v>
      </c>
      <c r="G28" s="57">
        <f t="shared" si="0"/>
        <v>0.0020833333328482695</v>
      </c>
      <c r="H28" s="58">
        <f t="shared" si="1"/>
        <v>0.0020833333328482695</v>
      </c>
      <c r="I28" s="58"/>
      <c r="J28" s="35"/>
    </row>
    <row r="29" spans="2:10" s="34" customFormat="1" ht="11.25">
      <c r="B29" s="32"/>
      <c r="D29" s="59"/>
      <c r="E29" s="55">
        <v>36838.625</v>
      </c>
      <c r="F29" s="56">
        <v>36838.62708333333</v>
      </c>
      <c r="G29" s="57">
        <f t="shared" si="0"/>
        <v>0.0020833333328482695</v>
      </c>
      <c r="H29" s="58">
        <f t="shared" si="1"/>
        <v>0.0020833333328482695</v>
      </c>
      <c r="I29" s="58"/>
      <c r="J29" s="35"/>
    </row>
    <row r="30" spans="2:10" s="34" customFormat="1" ht="11.25">
      <c r="B30" s="32"/>
      <c r="D30" s="59"/>
      <c r="E30" s="55">
        <v>36843.29513888889</v>
      </c>
      <c r="F30" s="56">
        <v>36843.308333333334</v>
      </c>
      <c r="G30" s="57">
        <f t="shared" si="0"/>
        <v>0.013194444443797693</v>
      </c>
      <c r="H30" s="58">
        <f t="shared" si="1"/>
        <v>0.013194444443797693</v>
      </c>
      <c r="I30" s="58"/>
      <c r="J30" s="35"/>
    </row>
    <row r="31" spans="2:10" s="34" customFormat="1" ht="11.25">
      <c r="B31" s="32"/>
      <c r="E31" s="55">
        <v>36931.51111111111</v>
      </c>
      <c r="F31" s="56">
        <v>36931.521527777775</v>
      </c>
      <c r="G31" s="57">
        <f t="shared" si="0"/>
        <v>0.010416666664241347</v>
      </c>
      <c r="H31" s="58">
        <f t="shared" si="1"/>
        <v>0.010416666664241347</v>
      </c>
      <c r="I31" s="58"/>
      <c r="J31" s="35"/>
    </row>
    <row r="32" spans="2:10" s="34" customFormat="1" ht="11.25">
      <c r="B32" s="32"/>
      <c r="E32" s="55">
        <v>36980.209027777775</v>
      </c>
      <c r="F32" s="56">
        <v>36980.21111111111</v>
      </c>
      <c r="G32" s="57">
        <f t="shared" si="0"/>
        <v>0.0020833333328482695</v>
      </c>
      <c r="H32" s="58">
        <f t="shared" si="1"/>
        <v>0.0020833333328482695</v>
      </c>
      <c r="I32" s="58"/>
      <c r="J32" s="35"/>
    </row>
    <row r="33" spans="2:10" s="34" customFormat="1" ht="11.25">
      <c r="B33" s="32"/>
      <c r="E33" s="55">
        <v>36980.584027777775</v>
      </c>
      <c r="F33" s="56">
        <v>36980.58611111111</v>
      </c>
      <c r="G33" s="57">
        <f t="shared" si="0"/>
        <v>0.0020833333328482695</v>
      </c>
      <c r="H33" s="58">
        <f t="shared" si="1"/>
        <v>0.0020833333328482695</v>
      </c>
      <c r="J33" s="35"/>
    </row>
    <row r="34" spans="2:10" s="34" customFormat="1" ht="11.25">
      <c r="B34" s="32"/>
      <c r="E34" s="62"/>
      <c r="F34" s="62"/>
      <c r="G34" s="57"/>
      <c r="H34" s="58"/>
      <c r="J34" s="35"/>
    </row>
    <row r="35" spans="2:10" s="34" customFormat="1" ht="11.25">
      <c r="B35" s="32"/>
      <c r="G35" s="63"/>
      <c r="H35" s="36">
        <f>SUM(H22:H33)</f>
        <v>0.19583332228648942</v>
      </c>
      <c r="I35" s="34" t="s">
        <v>42</v>
      </c>
      <c r="J35" s="35"/>
    </row>
    <row r="36" spans="2:10" ht="11.25">
      <c r="B36" s="32"/>
      <c r="C36" s="34"/>
      <c r="D36" s="34"/>
      <c r="E36" s="34"/>
      <c r="F36" s="34"/>
      <c r="G36" s="34"/>
      <c r="H36" s="64">
        <f>HOUR(H35)*60+MINUTE(H35)</f>
        <v>282</v>
      </c>
      <c r="I36" s="34" t="s">
        <v>43</v>
      </c>
      <c r="J36" s="35"/>
    </row>
    <row r="37" spans="2:10" ht="11.25">
      <c r="B37" s="32"/>
      <c r="C37" s="34"/>
      <c r="D37" s="34"/>
      <c r="E37" s="34"/>
      <c r="F37" s="34"/>
      <c r="G37" s="34"/>
      <c r="H37" s="64">
        <f>COUNT(H22:H33)</f>
        <v>12</v>
      </c>
      <c r="I37" s="34" t="s">
        <v>44</v>
      </c>
      <c r="J37" s="35"/>
    </row>
    <row r="38" spans="2:10" ht="11.25">
      <c r="B38" s="32"/>
      <c r="C38" s="34"/>
      <c r="D38" s="34"/>
      <c r="E38" s="2" t="s">
        <v>45</v>
      </c>
      <c r="F38" s="2"/>
      <c r="G38" s="34"/>
      <c r="H38" s="65">
        <v>3463272</v>
      </c>
      <c r="I38" s="34" t="s">
        <v>46</v>
      </c>
      <c r="J38" s="35"/>
    </row>
    <row r="39" spans="2:10" ht="11.25">
      <c r="B39" s="32"/>
      <c r="C39" s="34"/>
      <c r="D39" s="34"/>
      <c r="E39" s="66" t="s">
        <v>47</v>
      </c>
      <c r="F39" s="66"/>
      <c r="G39" s="34"/>
      <c r="H39" s="67">
        <f>$H$38/525600*$H$36</f>
        <v>1858.1482191780822</v>
      </c>
      <c r="I39" s="34" t="s">
        <v>46</v>
      </c>
      <c r="J39" s="35"/>
    </row>
    <row r="40" spans="2:10" ht="11.25">
      <c r="B40" s="32"/>
      <c r="C40" s="34"/>
      <c r="D40" s="34"/>
      <c r="E40" s="68" t="s">
        <v>48</v>
      </c>
      <c r="F40" s="68"/>
      <c r="G40" s="34"/>
      <c r="H40" s="69">
        <v>1.5</v>
      </c>
      <c r="I40" s="34" t="s">
        <v>49</v>
      </c>
      <c r="J40" s="35"/>
    </row>
    <row r="41" spans="2:10" ht="11.25">
      <c r="B41" s="32"/>
      <c r="C41" s="34"/>
      <c r="D41" s="34"/>
      <c r="E41" s="70" t="s">
        <v>50</v>
      </c>
      <c r="F41" s="70"/>
      <c r="G41" s="34"/>
      <c r="H41" s="71">
        <f>+$H$39*$H$40</f>
        <v>2787.222328767123</v>
      </c>
      <c r="I41" s="34"/>
      <c r="J41" s="35"/>
    </row>
    <row r="42" spans="2:10" ht="12" thickBot="1">
      <c r="B42" s="32"/>
      <c r="C42" s="34"/>
      <c r="D42" s="34"/>
      <c r="E42" s="72" t="s">
        <v>51</v>
      </c>
      <c r="F42" s="70"/>
      <c r="G42" s="34"/>
      <c r="H42" s="71">
        <f>3.2*0.5*5306</f>
        <v>8489.6</v>
      </c>
      <c r="I42" s="34"/>
      <c r="J42" s="35"/>
    </row>
    <row r="43" spans="2:10" ht="13.5" thickBot="1">
      <c r="B43" s="32"/>
      <c r="C43" s="34"/>
      <c r="D43" s="34"/>
      <c r="E43" s="73" t="s">
        <v>52</v>
      </c>
      <c r="F43" s="73"/>
      <c r="G43" s="34"/>
      <c r="H43" s="74">
        <f>IF($H$41&gt;=$H$42,$H$42/6,$H$41/6)</f>
        <v>464.53705479452054</v>
      </c>
      <c r="I43" s="34"/>
      <c r="J43" s="35"/>
    </row>
    <row r="44" spans="2:10" ht="11.25">
      <c r="B44" s="32"/>
      <c r="C44" s="34"/>
      <c r="D44" s="34"/>
      <c r="E44" s="68"/>
      <c r="F44" s="68"/>
      <c r="G44" s="34"/>
      <c r="H44" s="34"/>
      <c r="I44" s="34"/>
      <c r="J44" s="35"/>
    </row>
    <row r="45" spans="2:10" ht="11.25">
      <c r="B45" s="32"/>
      <c r="C45" s="60" t="s">
        <v>53</v>
      </c>
      <c r="D45" s="34"/>
      <c r="E45" s="34"/>
      <c r="F45" s="34"/>
      <c r="G45" s="34"/>
      <c r="H45" s="34"/>
      <c r="I45" s="34"/>
      <c r="J45" s="35"/>
    </row>
    <row r="46" spans="2:10" ht="13.5" thickBot="1">
      <c r="B46" s="75"/>
      <c r="C46" s="76"/>
      <c r="D46" s="76"/>
      <c r="E46" s="76"/>
      <c r="F46" s="76"/>
      <c r="G46" s="76"/>
      <c r="H46" s="76"/>
      <c r="I46" s="76"/>
      <c r="J46" s="77"/>
    </row>
    <row r="47" ht="13.5" thickTop="1"/>
  </sheetData>
  <mergeCells count="1">
    <mergeCell ref="E18:H18"/>
  </mergeCells>
  <printOptions horizontalCentered="1" verticalCentered="1"/>
  <pageMargins left="0.984251968503937" right="0.984251968503937" top="0.6299212598425197" bottom="0.5905511811023623" header="0" footer="0"/>
  <pageSetup fitToHeight="1" fitToWidth="1" horizontalDpi="600" verticalDpi="600" orientation="landscape" paperSize="9" scale="71" r:id="rId4"/>
  <headerFooter alignWithMargins="0">
    <oddFooter>&amp;L&amp;5&amp;F - TRANSPORTE de ENERGÍA ELÉCTRICA - AJF/PJL - &amp;P/&amp;N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75" zoomScaleNormal="75" workbookViewId="0" topLeftCell="B1">
      <selection activeCell="K47" sqref="A1:K47"/>
    </sheetView>
  </sheetViews>
  <sheetFormatPr defaultColWidth="11.421875" defaultRowHeight="12.75"/>
  <cols>
    <col min="1" max="1" width="10.8515625" style="3" customWidth="1"/>
    <col min="2" max="2" width="13.57421875" style="3" customWidth="1"/>
    <col min="3" max="3" width="5.28125" style="3" customWidth="1"/>
    <col min="4" max="4" width="3.28125" style="3" customWidth="1"/>
    <col min="5" max="6" width="29.140625" style="3" customWidth="1"/>
    <col min="7" max="7" width="22.28125" style="3" customWidth="1"/>
    <col min="8" max="8" width="32.57421875" style="3" customWidth="1"/>
    <col min="9" max="9" width="13.00390625" style="3" customWidth="1"/>
    <col min="10" max="10" width="6.28125" style="3" customWidth="1"/>
    <col min="11" max="11" width="11.421875" style="3" customWidth="1"/>
  </cols>
  <sheetData>
    <row r="1" spans="5:10" ht="32.25" customHeight="1">
      <c r="E1" s="16"/>
      <c r="F1" s="16"/>
      <c r="J1" s="17"/>
    </row>
    <row r="2" spans="2:10" s="4" customFormat="1" ht="20.25">
      <c r="B2" s="18" t="str">
        <f>RESUMEN!B2</f>
        <v>ANEXO a la Resolución ENRE N°   444 /2002</v>
      </c>
      <c r="C2" s="19"/>
      <c r="D2" s="19"/>
      <c r="E2" s="20"/>
      <c r="F2" s="20"/>
      <c r="G2" s="21"/>
      <c r="H2" s="21"/>
      <c r="I2" s="21"/>
      <c r="J2" s="21"/>
    </row>
    <row r="3" spans="3:8" s="4" customFormat="1" ht="17.25" customHeight="1">
      <c r="C3" s="22"/>
      <c r="D3" s="22"/>
      <c r="E3" s="20"/>
      <c r="F3" s="20"/>
      <c r="G3" s="21"/>
      <c r="H3" s="21"/>
    </row>
    <row r="4" spans="1:6" s="25" customFormat="1" ht="11.25">
      <c r="A4" s="5" t="s">
        <v>24</v>
      </c>
      <c r="B4" s="5"/>
      <c r="C4" s="23"/>
      <c r="D4" s="23"/>
      <c r="E4" s="24"/>
      <c r="F4" s="24"/>
    </row>
    <row r="5" spans="1:6" s="25" customFormat="1" ht="11.25">
      <c r="A5" s="5" t="s">
        <v>25</v>
      </c>
      <c r="B5" s="5"/>
      <c r="C5" s="26"/>
      <c r="D5" s="26"/>
      <c r="E5" s="24"/>
      <c r="F5" s="24"/>
    </row>
    <row r="6" spans="5:6" ht="12" thickBot="1">
      <c r="E6" s="16"/>
      <c r="F6" s="16"/>
    </row>
    <row r="7" spans="2:10" ht="12" thickTop="1">
      <c r="B7" s="27"/>
      <c r="C7" s="28"/>
      <c r="D7" s="28"/>
      <c r="E7" s="29"/>
      <c r="F7" s="29"/>
      <c r="G7" s="28"/>
      <c r="H7" s="30"/>
      <c r="I7" s="28"/>
      <c r="J7" s="31"/>
    </row>
    <row r="8" spans="2:10" ht="15">
      <c r="B8" s="32"/>
      <c r="D8" s="6" t="s">
        <v>31</v>
      </c>
      <c r="E8" s="33"/>
      <c r="F8" s="33"/>
      <c r="G8" s="34"/>
      <c r="H8" s="34"/>
      <c r="I8" s="34"/>
      <c r="J8" s="35"/>
    </row>
    <row r="9" spans="2:10" ht="15">
      <c r="B9" s="32"/>
      <c r="D9" s="7" t="s">
        <v>32</v>
      </c>
      <c r="E9" s="33"/>
      <c r="F9" s="3" t="s">
        <v>23</v>
      </c>
      <c r="G9" s="3" t="s">
        <v>1</v>
      </c>
      <c r="H9" s="34"/>
      <c r="I9" s="34"/>
      <c r="J9" s="35"/>
    </row>
    <row r="10" spans="2:10" ht="15">
      <c r="B10" s="32"/>
      <c r="D10" s="6" t="s">
        <v>33</v>
      </c>
      <c r="E10" s="33"/>
      <c r="F10" s="34" t="str">
        <f>'FORMOSA REFRESCOS S.A. JUNIN'!F10</f>
        <v>EDEFOR S.A.</v>
      </c>
      <c r="G10" s="34"/>
      <c r="H10" s="34"/>
      <c r="I10" s="34"/>
      <c r="J10" s="35"/>
    </row>
    <row r="11" spans="2:10" ht="12.75">
      <c r="B11" s="32"/>
      <c r="D11" s="8" t="s">
        <v>26</v>
      </c>
      <c r="E11" s="33"/>
      <c r="F11" s="33" t="str">
        <f>'FORMOSA REFRESCOS S.A. JUNIN'!F11</f>
        <v>noviembre/2000 - abril/2001</v>
      </c>
      <c r="G11" s="34"/>
      <c r="H11" s="34"/>
      <c r="I11" s="34"/>
      <c r="J11" s="35"/>
    </row>
    <row r="12" spans="2:10" ht="11.25">
      <c r="B12" s="32"/>
      <c r="C12" s="34"/>
      <c r="D12" s="34"/>
      <c r="E12" s="33"/>
      <c r="F12" s="33"/>
      <c r="G12" s="34"/>
      <c r="H12" s="36"/>
      <c r="I12" s="34"/>
      <c r="J12" s="35"/>
    </row>
    <row r="13" spans="2:10" ht="11.25">
      <c r="B13" s="32"/>
      <c r="C13" s="37"/>
      <c r="D13" s="37"/>
      <c r="E13" s="33"/>
      <c r="F13" s="33"/>
      <c r="G13" s="34"/>
      <c r="H13" s="36"/>
      <c r="I13" s="34"/>
      <c r="J13" s="35"/>
    </row>
    <row r="14" spans="2:10" ht="12">
      <c r="B14" s="32"/>
      <c r="C14" s="38"/>
      <c r="D14" s="39" t="str">
        <f>'FORMOSA REFRESCOS S.A. JUNIN'!D14</f>
        <v>Expte. ENRE N° 10407/01</v>
      </c>
      <c r="E14" s="39"/>
      <c r="F14" s="38" t="s">
        <v>34</v>
      </c>
      <c r="G14" s="40" t="s">
        <v>15</v>
      </c>
      <c r="H14" s="41" t="s">
        <v>35</v>
      </c>
      <c r="I14" s="34"/>
      <c r="J14" s="35"/>
    </row>
    <row r="15" spans="2:10" ht="12">
      <c r="B15" s="32"/>
      <c r="C15" s="42"/>
      <c r="D15" s="42"/>
      <c r="E15" s="43"/>
      <c r="F15" s="44" t="s">
        <v>36</v>
      </c>
      <c r="G15" s="40" t="s">
        <v>14</v>
      </c>
      <c r="H15" s="45" t="str">
        <f>IF(G14="MT","4 interrupciones/semestre",IF(G14="AT","3 interrupciones/semestre"," "))</f>
        <v>4 interrupciones/semestre</v>
      </c>
      <c r="I15" s="34"/>
      <c r="J15" s="35"/>
    </row>
    <row r="16" spans="2:10" ht="12">
      <c r="B16" s="32"/>
      <c r="C16" s="42"/>
      <c r="D16" s="42"/>
      <c r="E16" s="43"/>
      <c r="F16" s="43"/>
      <c r="G16" s="45"/>
      <c r="H16" s="45" t="str">
        <f>IF(G14="MT","3 horas/interrupción",IF(G14="AT","2 horas/interrupción"," "))</f>
        <v>3 horas/interrupción</v>
      </c>
      <c r="I16" s="34"/>
      <c r="J16" s="35"/>
    </row>
    <row r="17" spans="2:10" s="3" customFormat="1" ht="12">
      <c r="B17" s="32"/>
      <c r="C17" s="45"/>
      <c r="D17" s="45"/>
      <c r="E17" s="43"/>
      <c r="F17" s="43"/>
      <c r="G17" s="45"/>
      <c r="H17" s="46"/>
      <c r="I17" s="34"/>
      <c r="J17" s="35"/>
    </row>
    <row r="18" spans="2:10" s="3" customFormat="1" ht="11.25">
      <c r="B18" s="32"/>
      <c r="C18" s="47"/>
      <c r="D18" s="47"/>
      <c r="E18" s="142" t="s">
        <v>37</v>
      </c>
      <c r="F18" s="143"/>
      <c r="G18" s="143"/>
      <c r="H18" s="144"/>
      <c r="I18" s="34"/>
      <c r="J18" s="35"/>
    </row>
    <row r="19" spans="2:10" s="3" customFormat="1" ht="11.25">
      <c r="B19" s="32"/>
      <c r="C19" s="48"/>
      <c r="D19" s="48"/>
      <c r="E19" s="48"/>
      <c r="F19" s="48"/>
      <c r="G19" s="48"/>
      <c r="H19" s="48"/>
      <c r="I19" s="34"/>
      <c r="J19" s="35"/>
    </row>
    <row r="20" spans="2:10" s="3" customFormat="1" ht="11.25">
      <c r="B20" s="32"/>
      <c r="C20" s="49"/>
      <c r="D20" s="49"/>
      <c r="E20" s="50" t="s">
        <v>38</v>
      </c>
      <c r="F20" s="50" t="s">
        <v>39</v>
      </c>
      <c r="G20" s="51" t="s">
        <v>40</v>
      </c>
      <c r="H20" s="51" t="s">
        <v>41</v>
      </c>
      <c r="I20" s="34"/>
      <c r="J20" s="35"/>
    </row>
    <row r="21" spans="2:10" s="3" customFormat="1" ht="11.25">
      <c r="B21" s="32"/>
      <c r="C21" s="34"/>
      <c r="D21" s="34"/>
      <c r="E21" s="52"/>
      <c r="F21" s="52"/>
      <c r="G21" s="53"/>
      <c r="H21" s="54"/>
      <c r="I21" s="54"/>
      <c r="J21" s="35"/>
    </row>
    <row r="22" spans="2:10" s="34" customFormat="1" ht="11.25">
      <c r="B22" s="32"/>
      <c r="E22" s="55">
        <v>36853.86041664332</v>
      </c>
      <c r="F22" s="56">
        <v>36853.86527777789</v>
      </c>
      <c r="G22" s="57">
        <f aca="true" t="shared" si="0" ref="G22:G32">+F22-E22</f>
        <v>0.004861134570091963</v>
      </c>
      <c r="H22" s="58">
        <f>IF(G22&lt;(3/24/60)," ",G22)</f>
        <v>0.004861134570091963</v>
      </c>
      <c r="I22" s="58"/>
      <c r="J22" s="35"/>
    </row>
    <row r="23" spans="2:10" s="34" customFormat="1" ht="11.25">
      <c r="B23" s="32"/>
      <c r="E23" s="55">
        <v>36881.29305555578</v>
      </c>
      <c r="F23" s="56">
        <v>36881.303472222295</v>
      </c>
      <c r="G23" s="57">
        <f t="shared" si="0"/>
        <v>0.010416666511446238</v>
      </c>
      <c r="H23" s="58">
        <f>IF(G23&lt;(3/24/60)," ",G23)</f>
        <v>0.010416666511446238</v>
      </c>
      <c r="I23" s="58"/>
      <c r="J23" s="35"/>
    </row>
    <row r="24" spans="2:10" s="34" customFormat="1" ht="11.25">
      <c r="B24" s="32"/>
      <c r="D24" s="59"/>
      <c r="E24" s="55">
        <v>36883.68888886552</v>
      </c>
      <c r="F24" s="56">
        <v>36883.69097221084</v>
      </c>
      <c r="G24" s="57">
        <f t="shared" si="0"/>
        <v>0.00208334531635046</v>
      </c>
      <c r="H24" s="58">
        <f>IF(G24&lt;(3/24/60)," ",G24)</f>
        <v>0.00208334531635046</v>
      </c>
      <c r="I24" s="58"/>
      <c r="J24" s="35"/>
    </row>
    <row r="25" spans="2:12" s="34" customFormat="1" ht="11.25">
      <c r="B25" s="32"/>
      <c r="D25" s="59"/>
      <c r="E25" s="55">
        <v>36883.72847219929</v>
      </c>
      <c r="F25" s="56">
        <v>36883.73055555578</v>
      </c>
      <c r="G25" s="57">
        <f t="shared" si="0"/>
        <v>0.0020833564922213554</v>
      </c>
      <c r="H25" s="58">
        <f aca="true" t="shared" si="1" ref="H25:H32">IF(G25&lt;(0.00208)," ",G25)</f>
        <v>0.0020833564922213554</v>
      </c>
      <c r="I25" s="58"/>
      <c r="J25" s="35"/>
      <c r="L25" s="57"/>
    </row>
    <row r="26" spans="2:13" s="34" customFormat="1" ht="11.25">
      <c r="B26" s="32"/>
      <c r="E26" s="55">
        <v>36883.74236111111</v>
      </c>
      <c r="F26" s="56">
        <v>36883.74444444444</v>
      </c>
      <c r="G26" s="57">
        <f t="shared" si="0"/>
        <v>0.0020833333328482695</v>
      </c>
      <c r="H26" s="58">
        <f t="shared" si="1"/>
        <v>0.0020833333328482695</v>
      </c>
      <c r="I26" s="58"/>
      <c r="J26" s="35"/>
      <c r="K26" s="60"/>
      <c r="M26" s="58"/>
    </row>
    <row r="27" spans="2:10" s="34" customFormat="1" ht="11.25">
      <c r="B27" s="32"/>
      <c r="E27" s="55">
        <v>36883.74027777789</v>
      </c>
      <c r="F27" s="56">
        <v>36883.77569442149</v>
      </c>
      <c r="G27" s="57">
        <f t="shared" si="0"/>
        <v>0.0354166436009109</v>
      </c>
      <c r="H27" s="58">
        <f t="shared" si="1"/>
        <v>0.0354166436009109</v>
      </c>
      <c r="I27" s="58"/>
      <c r="J27" s="35"/>
    </row>
    <row r="28" spans="2:10" s="34" customFormat="1" ht="11.25">
      <c r="B28" s="32"/>
      <c r="E28" s="55">
        <v>36838.208333333336</v>
      </c>
      <c r="F28" s="56">
        <v>36838.21041666667</v>
      </c>
      <c r="G28" s="57">
        <f t="shared" si="0"/>
        <v>0.0020833333328482695</v>
      </c>
      <c r="H28" s="58">
        <f t="shared" si="1"/>
        <v>0.0020833333328482695</v>
      </c>
      <c r="I28" s="58"/>
      <c r="J28" s="35"/>
    </row>
    <row r="29" spans="2:10" s="34" customFormat="1" ht="11.25">
      <c r="B29" s="32"/>
      <c r="D29" s="59"/>
      <c r="E29" s="55">
        <v>36838.625</v>
      </c>
      <c r="F29" s="56">
        <v>36838.62708333333</v>
      </c>
      <c r="G29" s="57">
        <f t="shared" si="0"/>
        <v>0.0020833333328482695</v>
      </c>
      <c r="H29" s="58">
        <f t="shared" si="1"/>
        <v>0.0020833333328482695</v>
      </c>
      <c r="I29" s="58"/>
      <c r="J29" s="35"/>
    </row>
    <row r="30" spans="2:10" s="34" customFormat="1" ht="11.25">
      <c r="B30" s="32"/>
      <c r="D30" s="59"/>
      <c r="E30" s="55">
        <v>36931.51111111111</v>
      </c>
      <c r="F30" s="56">
        <v>36931.521527777775</v>
      </c>
      <c r="G30" s="57">
        <f t="shared" si="0"/>
        <v>0.010416666664241347</v>
      </c>
      <c r="H30" s="58">
        <f t="shared" si="1"/>
        <v>0.010416666664241347</v>
      </c>
      <c r="I30" s="58"/>
      <c r="J30" s="35"/>
    </row>
    <row r="31" spans="2:10" s="34" customFormat="1" ht="11.25">
      <c r="B31" s="32"/>
      <c r="E31" s="55">
        <v>36980.209027777775</v>
      </c>
      <c r="F31" s="56">
        <v>36980.21111111111</v>
      </c>
      <c r="G31" s="57">
        <f t="shared" si="0"/>
        <v>0.0020833333328482695</v>
      </c>
      <c r="H31" s="58">
        <f t="shared" si="1"/>
        <v>0.0020833333328482695</v>
      </c>
      <c r="I31" s="58"/>
      <c r="J31" s="35"/>
    </row>
    <row r="32" spans="2:10" s="34" customFormat="1" ht="11.25">
      <c r="B32" s="32"/>
      <c r="E32" s="55">
        <v>36980.584027777775</v>
      </c>
      <c r="F32" s="56">
        <v>36980.58611111111</v>
      </c>
      <c r="G32" s="57">
        <f t="shared" si="0"/>
        <v>0.0020833333328482695</v>
      </c>
      <c r="H32" s="58">
        <f t="shared" si="1"/>
        <v>0.0020833333328482695</v>
      </c>
      <c r="I32" s="58"/>
      <c r="J32" s="35"/>
    </row>
    <row r="33" spans="2:10" s="34" customFormat="1" ht="11.25">
      <c r="B33" s="32"/>
      <c r="E33" s="62"/>
      <c r="F33" s="62"/>
      <c r="G33" s="57"/>
      <c r="H33" s="58"/>
      <c r="J33" s="35"/>
    </row>
    <row r="34" spans="2:10" s="34" customFormat="1" ht="11.25">
      <c r="B34" s="32"/>
      <c r="G34" s="63"/>
      <c r="H34" s="36">
        <f>SUM(H22:H33)</f>
        <v>0.07569447981950361</v>
      </c>
      <c r="I34" s="34" t="s">
        <v>42</v>
      </c>
      <c r="J34" s="35"/>
    </row>
    <row r="35" spans="2:10" ht="11.25">
      <c r="B35" s="32"/>
      <c r="C35" s="34"/>
      <c r="D35" s="34"/>
      <c r="E35" s="34"/>
      <c r="F35" s="34"/>
      <c r="G35" s="34"/>
      <c r="H35" s="64">
        <f>HOUR(H34)*60+MINUTE(H34)</f>
        <v>109</v>
      </c>
      <c r="I35" s="34" t="s">
        <v>43</v>
      </c>
      <c r="J35" s="35"/>
    </row>
    <row r="36" spans="2:10" ht="11.25">
      <c r="B36" s="32"/>
      <c r="C36" s="34"/>
      <c r="D36" s="34"/>
      <c r="E36" s="34"/>
      <c r="F36" s="34"/>
      <c r="G36" s="34"/>
      <c r="H36" s="64">
        <f>COUNT(H22:H33)</f>
        <v>11</v>
      </c>
      <c r="I36" s="34" t="s">
        <v>44</v>
      </c>
      <c r="J36" s="35"/>
    </row>
    <row r="37" spans="2:10" ht="11.25">
      <c r="B37" s="32"/>
      <c r="C37" s="34"/>
      <c r="D37" s="34"/>
      <c r="E37" s="2" t="s">
        <v>45</v>
      </c>
      <c r="F37" s="2"/>
      <c r="G37" s="34"/>
      <c r="H37" s="65">
        <v>3165437</v>
      </c>
      <c r="I37" s="34" t="s">
        <v>46</v>
      </c>
      <c r="J37" s="35"/>
    </row>
    <row r="38" spans="2:10" ht="11.25">
      <c r="B38" s="32"/>
      <c r="C38" s="34"/>
      <c r="D38" s="34"/>
      <c r="E38" s="66" t="s">
        <v>47</v>
      </c>
      <c r="F38" s="66"/>
      <c r="G38" s="34"/>
      <c r="H38" s="67">
        <f>$H$37/525600*$H$35</f>
        <v>656.4547812024354</v>
      </c>
      <c r="I38" s="34" t="s">
        <v>46</v>
      </c>
      <c r="J38" s="35"/>
    </row>
    <row r="39" spans="2:10" ht="11.25">
      <c r="B39" s="32"/>
      <c r="C39" s="34"/>
      <c r="D39" s="34"/>
      <c r="E39" s="68" t="s">
        <v>48</v>
      </c>
      <c r="F39" s="68"/>
      <c r="G39" s="34"/>
      <c r="H39" s="69">
        <v>1.5</v>
      </c>
      <c r="I39" s="34" t="s">
        <v>49</v>
      </c>
      <c r="J39" s="35"/>
    </row>
    <row r="40" spans="2:10" ht="11.25">
      <c r="B40" s="32"/>
      <c r="C40" s="34"/>
      <c r="D40" s="34"/>
      <c r="E40" s="70" t="s">
        <v>50</v>
      </c>
      <c r="F40" s="70"/>
      <c r="G40" s="34"/>
      <c r="H40" s="71">
        <f>+$H$38*$H$39</f>
        <v>984.6821718036531</v>
      </c>
      <c r="I40" s="34"/>
      <c r="J40" s="35"/>
    </row>
    <row r="41" spans="2:10" ht="12" thickBot="1">
      <c r="B41" s="32"/>
      <c r="C41" s="34"/>
      <c r="D41" s="34"/>
      <c r="E41" s="72" t="s">
        <v>51</v>
      </c>
      <c r="F41" s="70"/>
      <c r="G41" s="34"/>
      <c r="H41" s="71">
        <f>3.2*0.5*2693</f>
        <v>4308.8</v>
      </c>
      <c r="I41" s="34"/>
      <c r="J41" s="35"/>
    </row>
    <row r="42" spans="2:10" ht="13.5" thickBot="1">
      <c r="B42" s="32"/>
      <c r="C42" s="34"/>
      <c r="D42" s="34"/>
      <c r="E42" s="73" t="s">
        <v>52</v>
      </c>
      <c r="F42" s="73"/>
      <c r="G42" s="34"/>
      <c r="H42" s="74">
        <f>IF($H$40&gt;=$H$41,$H$41/6,$H$40/6)</f>
        <v>164.11369530060884</v>
      </c>
      <c r="I42" s="34"/>
      <c r="J42" s="35"/>
    </row>
    <row r="43" spans="2:10" ht="11.25">
      <c r="B43" s="32"/>
      <c r="C43" s="34"/>
      <c r="D43" s="34"/>
      <c r="E43" s="68"/>
      <c r="F43" s="68"/>
      <c r="G43" s="34"/>
      <c r="H43" s="34"/>
      <c r="I43" s="34"/>
      <c r="J43" s="35"/>
    </row>
    <row r="44" spans="2:10" ht="11.25">
      <c r="B44" s="32"/>
      <c r="C44" s="60" t="s">
        <v>53</v>
      </c>
      <c r="D44" s="34"/>
      <c r="E44" s="34"/>
      <c r="F44" s="34"/>
      <c r="G44" s="34"/>
      <c r="H44" s="34"/>
      <c r="I44" s="34"/>
      <c r="J44" s="35"/>
    </row>
    <row r="45" spans="2:10" ht="13.5" thickBot="1">
      <c r="B45" s="75"/>
      <c r="C45" s="76"/>
      <c r="D45" s="76"/>
      <c r="E45" s="76"/>
      <c r="F45" s="76"/>
      <c r="G45" s="76"/>
      <c r="H45" s="76"/>
      <c r="I45" s="76"/>
      <c r="J45" s="77"/>
    </row>
    <row r="46" ht="13.5" thickTop="1"/>
  </sheetData>
  <mergeCells count="1">
    <mergeCell ref="E18:H18"/>
  </mergeCells>
  <printOptions horizontalCentered="1" verticalCentered="1"/>
  <pageMargins left="0.984251968503937" right="0.984251968503937" top="0.6299212598425197" bottom="0.5905511811023623" header="0" footer="0"/>
  <pageSetup fitToHeight="1" fitToWidth="1" horizontalDpi="600" verticalDpi="600" orientation="landscape" paperSize="9" scale="71" r:id="rId4"/>
  <headerFooter alignWithMargins="0">
    <oddFooter>&amp;L&amp;5&amp;F - TRANSPORTE de ENERGÍA ELÉCTRICA - AJF/PJL - &amp;P/&amp;N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="75" zoomScaleNormal="75" workbookViewId="0" topLeftCell="A1">
      <selection activeCell="H1" sqref="H1:H2"/>
    </sheetView>
  </sheetViews>
  <sheetFormatPr defaultColWidth="11.421875" defaultRowHeight="12.75"/>
  <cols>
    <col min="1" max="1" width="10.8515625" style="3" customWidth="1"/>
    <col min="2" max="2" width="13.57421875" style="3" customWidth="1"/>
    <col min="3" max="3" width="5.28125" style="3" customWidth="1"/>
    <col min="4" max="4" width="3.28125" style="3" customWidth="1"/>
    <col min="5" max="6" width="29.140625" style="3" customWidth="1"/>
    <col min="7" max="7" width="22.28125" style="3" customWidth="1"/>
    <col min="8" max="8" width="32.57421875" style="3" customWidth="1"/>
    <col min="9" max="9" width="13.00390625" style="3" customWidth="1"/>
    <col min="10" max="10" width="6.28125" style="3" customWidth="1"/>
    <col min="11" max="11" width="11.421875" style="3" customWidth="1"/>
  </cols>
  <sheetData>
    <row r="1" spans="5:10" ht="32.25" customHeight="1">
      <c r="E1" s="16"/>
      <c r="F1" s="16"/>
      <c r="J1" s="17"/>
    </row>
    <row r="2" spans="2:10" s="4" customFormat="1" ht="20.25">
      <c r="B2" s="18" t="str">
        <f>RESUMEN!B2</f>
        <v>ANEXO a la Resolución ENRE N°   444 /2002</v>
      </c>
      <c r="C2" s="19"/>
      <c r="D2" s="19"/>
      <c r="E2" s="20"/>
      <c r="F2" s="20"/>
      <c r="G2" s="21"/>
      <c r="H2" s="21"/>
      <c r="I2" s="21"/>
      <c r="J2" s="21"/>
    </row>
    <row r="3" spans="3:8" s="4" customFormat="1" ht="17.25" customHeight="1">
      <c r="C3" s="22"/>
      <c r="D3" s="22"/>
      <c r="E3" s="20"/>
      <c r="F3" s="20"/>
      <c r="G3" s="21"/>
      <c r="H3" s="21"/>
    </row>
    <row r="4" spans="1:6" s="25" customFormat="1" ht="11.25">
      <c r="A4" s="5" t="s">
        <v>24</v>
      </c>
      <c r="B4" s="5"/>
      <c r="C4" s="23"/>
      <c r="D4" s="23"/>
      <c r="E4" s="24"/>
      <c r="F4" s="24"/>
    </row>
    <row r="5" spans="1:6" s="25" customFormat="1" ht="11.25">
      <c r="A5" s="5" t="s">
        <v>25</v>
      </c>
      <c r="B5" s="5"/>
      <c r="C5" s="26"/>
      <c r="D5" s="26"/>
      <c r="E5" s="24"/>
      <c r="F5" s="24"/>
    </row>
    <row r="6" spans="5:6" ht="12" thickBot="1">
      <c r="E6" s="16"/>
      <c r="F6" s="16"/>
    </row>
    <row r="7" spans="2:10" ht="12" thickTop="1">
      <c r="B7" s="27"/>
      <c r="C7" s="28"/>
      <c r="D7" s="28"/>
      <c r="E7" s="29"/>
      <c r="F7" s="29"/>
      <c r="G7" s="28"/>
      <c r="H7" s="30"/>
      <c r="I7" s="28"/>
      <c r="J7" s="31"/>
    </row>
    <row r="8" spans="2:10" ht="15">
      <c r="B8" s="32"/>
      <c r="D8" s="6" t="s">
        <v>31</v>
      </c>
      <c r="E8" s="33"/>
      <c r="F8" s="33"/>
      <c r="G8" s="34"/>
      <c r="H8" s="34"/>
      <c r="I8" s="34"/>
      <c r="J8" s="35"/>
    </row>
    <row r="9" spans="2:10" ht="15">
      <c r="B9" s="32"/>
      <c r="D9" s="7" t="s">
        <v>32</v>
      </c>
      <c r="E9" s="33"/>
      <c r="F9" s="3" t="s">
        <v>16</v>
      </c>
      <c r="G9" s="3" t="s">
        <v>2</v>
      </c>
      <c r="H9" s="34"/>
      <c r="I9" s="34"/>
      <c r="J9" s="35"/>
    </row>
    <row r="10" spans="2:10" ht="15">
      <c r="B10" s="32"/>
      <c r="D10" s="6" t="s">
        <v>33</v>
      </c>
      <c r="E10" s="33"/>
      <c r="F10" s="34" t="str">
        <f>'FORMOSA REFRESCOS S.A. JUNIN'!F10</f>
        <v>EDEFOR S.A.</v>
      </c>
      <c r="G10" s="34"/>
      <c r="H10" s="34"/>
      <c r="I10" s="34"/>
      <c r="J10" s="35"/>
    </row>
    <row r="11" spans="2:10" ht="12.75">
      <c r="B11" s="32"/>
      <c r="D11" s="8" t="s">
        <v>26</v>
      </c>
      <c r="E11" s="33"/>
      <c r="F11" s="33" t="str">
        <f>'FORMOSA REFRESCOS S.A. JUNIN'!F11</f>
        <v>noviembre/2000 - abril/2001</v>
      </c>
      <c r="G11" s="34"/>
      <c r="H11" s="34"/>
      <c r="I11" s="34"/>
      <c r="J11" s="35"/>
    </row>
    <row r="12" spans="2:10" ht="11.25">
      <c r="B12" s="32"/>
      <c r="C12" s="34"/>
      <c r="D12" s="34"/>
      <c r="E12" s="33"/>
      <c r="F12" s="33"/>
      <c r="G12" s="34"/>
      <c r="H12" s="36"/>
      <c r="I12" s="34"/>
      <c r="J12" s="35"/>
    </row>
    <row r="13" spans="2:10" ht="11.25">
      <c r="B13" s="32"/>
      <c r="C13" s="37"/>
      <c r="D13" s="37"/>
      <c r="E13" s="33"/>
      <c r="F13" s="33"/>
      <c r="G13" s="34"/>
      <c r="H13" s="36"/>
      <c r="I13" s="34"/>
      <c r="J13" s="35"/>
    </row>
    <row r="14" spans="2:10" ht="12">
      <c r="B14" s="32"/>
      <c r="C14" s="38"/>
      <c r="D14" s="39" t="str">
        <f>'FORMOSA REFRESCOS S.A. JUNIN'!D14</f>
        <v>Expte. ENRE N° 10407/01</v>
      </c>
      <c r="E14" s="39"/>
      <c r="F14" s="38" t="s">
        <v>34</v>
      </c>
      <c r="G14" s="40" t="s">
        <v>15</v>
      </c>
      <c r="H14" s="41" t="s">
        <v>35</v>
      </c>
      <c r="I14" s="34"/>
      <c r="J14" s="35"/>
    </row>
    <row r="15" spans="2:10" ht="12">
      <c r="B15" s="32"/>
      <c r="C15" s="42"/>
      <c r="D15" s="42"/>
      <c r="E15" s="43"/>
      <c r="F15" s="44" t="s">
        <v>36</v>
      </c>
      <c r="G15" s="40" t="s">
        <v>14</v>
      </c>
      <c r="H15" s="45" t="str">
        <f>IF(G14="MT","4 interrupciones/semestre",IF(G14="AT","3 interrupciones/semestre"," "))</f>
        <v>4 interrupciones/semestre</v>
      </c>
      <c r="I15" s="34"/>
      <c r="J15" s="35"/>
    </row>
    <row r="16" spans="2:10" ht="12">
      <c r="B16" s="32"/>
      <c r="C16" s="42"/>
      <c r="D16" s="42"/>
      <c r="E16" s="43"/>
      <c r="F16" s="43"/>
      <c r="G16" s="45"/>
      <c r="H16" s="45" t="str">
        <f>IF(G14="MT","3 horas/interrupción",IF(G14="AT","2 horas/interrupción"," "))</f>
        <v>3 horas/interrupción</v>
      </c>
      <c r="I16" s="34"/>
      <c r="J16" s="35"/>
    </row>
    <row r="17" spans="2:10" s="3" customFormat="1" ht="12">
      <c r="B17" s="32"/>
      <c r="C17" s="45"/>
      <c r="D17" s="45"/>
      <c r="E17" s="43"/>
      <c r="F17" s="43"/>
      <c r="G17" s="45"/>
      <c r="H17" s="46"/>
      <c r="I17" s="34"/>
      <c r="J17" s="35"/>
    </row>
    <row r="18" spans="2:10" s="3" customFormat="1" ht="11.25">
      <c r="B18" s="32"/>
      <c r="C18" s="47"/>
      <c r="D18" s="47"/>
      <c r="E18" s="142" t="s">
        <v>37</v>
      </c>
      <c r="F18" s="143"/>
      <c r="G18" s="143"/>
      <c r="H18" s="144"/>
      <c r="I18" s="34"/>
      <c r="J18" s="35"/>
    </row>
    <row r="19" spans="2:10" s="3" customFormat="1" ht="11.25">
      <c r="B19" s="32"/>
      <c r="C19" s="48"/>
      <c r="D19" s="48"/>
      <c r="E19" s="48"/>
      <c r="F19" s="48"/>
      <c r="G19" s="48"/>
      <c r="H19" s="48"/>
      <c r="I19" s="34"/>
      <c r="J19" s="35"/>
    </row>
    <row r="20" spans="2:10" s="3" customFormat="1" ht="11.25">
      <c r="B20" s="32"/>
      <c r="C20" s="49"/>
      <c r="D20" s="49"/>
      <c r="E20" s="50" t="s">
        <v>38</v>
      </c>
      <c r="F20" s="50" t="s">
        <v>39</v>
      </c>
      <c r="G20" s="51" t="s">
        <v>40</v>
      </c>
      <c r="H20" s="51" t="s">
        <v>41</v>
      </c>
      <c r="I20" s="34"/>
      <c r="J20" s="35"/>
    </row>
    <row r="21" spans="2:10" s="3" customFormat="1" ht="11.25">
      <c r="B21" s="32"/>
      <c r="C21" s="34"/>
      <c r="D21" s="34"/>
      <c r="E21" s="52"/>
      <c r="F21" s="52"/>
      <c r="G21" s="53"/>
      <c r="H21" s="54"/>
      <c r="I21" s="54"/>
      <c r="J21" s="35"/>
    </row>
    <row r="22" spans="2:10" s="34" customFormat="1" ht="11.25">
      <c r="B22" s="32"/>
      <c r="E22" s="55">
        <v>36841.67569443304</v>
      </c>
      <c r="F22" s="56">
        <v>36841.700000000186</v>
      </c>
      <c r="G22" s="57">
        <f aca="true" t="shared" si="0" ref="G22:G30">+F22-E22</f>
        <v>0.024305567145347595</v>
      </c>
      <c r="H22" s="58">
        <f aca="true" t="shared" si="1" ref="H22:H31">IF(G22&lt;(3/24/60)," ",G22)</f>
        <v>0.024305567145347595</v>
      </c>
      <c r="I22" s="58"/>
      <c r="J22" s="35"/>
    </row>
    <row r="23" spans="2:10" s="34" customFormat="1" ht="11.25">
      <c r="B23" s="32"/>
      <c r="E23" s="55">
        <v>36850.31597221084</v>
      </c>
      <c r="F23" s="56">
        <v>36850.32430555578</v>
      </c>
      <c r="G23" s="57">
        <f t="shared" si="0"/>
        <v>0.00833334494382143</v>
      </c>
      <c r="H23" s="58">
        <f t="shared" si="1"/>
        <v>0.00833334494382143</v>
      </c>
      <c r="I23" s="58"/>
      <c r="J23" s="35"/>
    </row>
    <row r="24" spans="2:10" s="34" customFormat="1" ht="11.25">
      <c r="B24" s="32"/>
      <c r="D24" s="59"/>
      <c r="E24" s="55">
        <v>36875.350694444496</v>
      </c>
      <c r="F24" s="56">
        <v>36875.36111108819</v>
      </c>
      <c r="G24" s="57">
        <f t="shared" si="0"/>
        <v>0.01041664369404316</v>
      </c>
      <c r="H24" s="58">
        <f t="shared" si="1"/>
        <v>0.01041664369404316</v>
      </c>
      <c r="I24" s="58"/>
      <c r="J24" s="35"/>
    </row>
    <row r="25" spans="2:12" s="34" customFormat="1" ht="11.25">
      <c r="B25" s="32"/>
      <c r="D25" s="59"/>
      <c r="E25" s="55">
        <v>36878.49513887754</v>
      </c>
      <c r="F25" s="56">
        <v>36878.49722222239</v>
      </c>
      <c r="G25" s="57">
        <f t="shared" si="0"/>
        <v>0.0020833448506891727</v>
      </c>
      <c r="H25" s="58">
        <f t="shared" si="1"/>
        <v>0.0020833448506891727</v>
      </c>
      <c r="I25" s="58"/>
      <c r="J25" s="35"/>
      <c r="L25" s="57"/>
    </row>
    <row r="26" spans="2:13" s="34" customFormat="1" ht="11.25">
      <c r="B26" s="32"/>
      <c r="E26" s="55">
        <v>36838.208333333336</v>
      </c>
      <c r="F26" s="56">
        <v>36838.21041666667</v>
      </c>
      <c r="G26" s="57">
        <f t="shared" si="0"/>
        <v>0.0020833333328482695</v>
      </c>
      <c r="H26" s="58">
        <f>IF(G26&lt;(0.00208)," ",G26)</f>
        <v>0.0020833333328482695</v>
      </c>
      <c r="I26" s="58"/>
      <c r="J26" s="35"/>
      <c r="K26" s="60"/>
      <c r="M26" s="58"/>
    </row>
    <row r="27" spans="2:10" s="34" customFormat="1" ht="11.25">
      <c r="B27" s="32"/>
      <c r="E27" s="55">
        <v>36838.625</v>
      </c>
      <c r="F27" s="56">
        <v>36838.62708333333</v>
      </c>
      <c r="G27" s="57">
        <f t="shared" si="0"/>
        <v>0.0020833333328482695</v>
      </c>
      <c r="H27" s="58">
        <f>IF(G27&lt;(0.00208)," ",G27)</f>
        <v>0.0020833333328482695</v>
      </c>
      <c r="I27" s="58"/>
      <c r="J27" s="35"/>
    </row>
    <row r="28" spans="2:10" s="34" customFormat="1" ht="11.25">
      <c r="B28" s="32"/>
      <c r="E28" s="55">
        <v>36931.51111111111</v>
      </c>
      <c r="F28" s="56">
        <v>36931.521527777775</v>
      </c>
      <c r="G28" s="57">
        <f t="shared" si="0"/>
        <v>0.010416666664241347</v>
      </c>
      <c r="H28" s="58">
        <f>IF(G28&lt;(0.00208)," ",G28)</f>
        <v>0.010416666664241347</v>
      </c>
      <c r="I28" s="58"/>
      <c r="J28" s="35"/>
    </row>
    <row r="29" spans="2:10" s="34" customFormat="1" ht="11.25">
      <c r="B29" s="32"/>
      <c r="D29" s="59"/>
      <c r="E29" s="55">
        <v>36980.209027777775</v>
      </c>
      <c r="F29" s="56">
        <v>36980.21111111111</v>
      </c>
      <c r="G29" s="57">
        <f t="shared" si="0"/>
        <v>0.0020833333328482695</v>
      </c>
      <c r="H29" s="58">
        <f>IF(G29&lt;(0.00208)," ",G29)</f>
        <v>0.0020833333328482695</v>
      </c>
      <c r="I29" s="58"/>
      <c r="J29" s="35"/>
    </row>
    <row r="30" spans="2:10" s="34" customFormat="1" ht="11.25">
      <c r="B30" s="32"/>
      <c r="D30" s="59"/>
      <c r="E30" s="55">
        <v>36980.584027777775</v>
      </c>
      <c r="F30" s="56">
        <v>36980.58611111111</v>
      </c>
      <c r="G30" s="57">
        <f t="shared" si="0"/>
        <v>0.0020833333328482695</v>
      </c>
      <c r="H30" s="58">
        <f>IF(G30&lt;(0.00208)," ",G30)</f>
        <v>0.0020833333328482695</v>
      </c>
      <c r="I30" s="58"/>
      <c r="J30" s="35"/>
    </row>
    <row r="31" spans="2:10" s="34" customFormat="1" ht="11.25">
      <c r="B31" s="32"/>
      <c r="E31" s="61"/>
      <c r="F31" s="61"/>
      <c r="G31" s="57"/>
      <c r="H31" s="58" t="str">
        <f t="shared" si="1"/>
        <v> </v>
      </c>
      <c r="I31" s="58"/>
      <c r="J31" s="35"/>
    </row>
    <row r="32" spans="2:10" s="34" customFormat="1" ht="11.25">
      <c r="B32" s="32"/>
      <c r="E32" s="62"/>
      <c r="F32" s="62"/>
      <c r="G32" s="57"/>
      <c r="H32" s="58"/>
      <c r="J32" s="35"/>
    </row>
    <row r="33" spans="2:10" s="34" customFormat="1" ht="11.25">
      <c r="B33" s="32"/>
      <c r="G33" s="63"/>
      <c r="H33" s="36">
        <f>SUM(H22:H32)</f>
        <v>0.06388890062953578</v>
      </c>
      <c r="I33" s="34" t="s">
        <v>42</v>
      </c>
      <c r="J33" s="35"/>
    </row>
    <row r="34" spans="2:10" ht="11.25">
      <c r="B34" s="32"/>
      <c r="C34" s="34"/>
      <c r="D34" s="34"/>
      <c r="E34" s="34"/>
      <c r="F34" s="34"/>
      <c r="G34" s="34"/>
      <c r="H34" s="64">
        <f>HOUR(H33)*60+MINUTE(H33)</f>
        <v>92</v>
      </c>
      <c r="I34" s="34" t="s">
        <v>43</v>
      </c>
      <c r="J34" s="35"/>
    </row>
    <row r="35" spans="2:10" ht="11.25">
      <c r="B35" s="32"/>
      <c r="C35" s="34"/>
      <c r="D35" s="34"/>
      <c r="E35" s="34"/>
      <c r="F35" s="34"/>
      <c r="G35" s="34"/>
      <c r="H35" s="64">
        <f>COUNT(H22:H32)</f>
        <v>9</v>
      </c>
      <c r="I35" s="34" t="s">
        <v>44</v>
      </c>
      <c r="J35" s="35"/>
    </row>
    <row r="36" spans="2:10" ht="11.25">
      <c r="B36" s="32"/>
      <c r="C36" s="34"/>
      <c r="D36" s="34"/>
      <c r="E36" s="2" t="s">
        <v>45</v>
      </c>
      <c r="F36" s="2"/>
      <c r="G36" s="34"/>
      <c r="H36" s="65">
        <v>2265012</v>
      </c>
      <c r="I36" s="34" t="s">
        <v>46</v>
      </c>
      <c r="J36" s="35"/>
    </row>
    <row r="37" spans="2:10" ht="11.25">
      <c r="B37" s="32"/>
      <c r="C37" s="34"/>
      <c r="D37" s="34"/>
      <c r="E37" s="66" t="s">
        <v>47</v>
      </c>
      <c r="F37" s="66"/>
      <c r="G37" s="34"/>
      <c r="H37" s="67">
        <f>$H$36/525600*$H$34</f>
        <v>396.4632876712329</v>
      </c>
      <c r="I37" s="34" t="s">
        <v>46</v>
      </c>
      <c r="J37" s="35"/>
    </row>
    <row r="38" spans="2:10" ht="11.25">
      <c r="B38" s="32"/>
      <c r="C38" s="34"/>
      <c r="D38" s="34"/>
      <c r="E38" s="68" t="s">
        <v>48</v>
      </c>
      <c r="F38" s="68"/>
      <c r="G38" s="34"/>
      <c r="H38" s="69">
        <v>1.5</v>
      </c>
      <c r="I38" s="34" t="s">
        <v>49</v>
      </c>
      <c r="J38" s="35"/>
    </row>
    <row r="39" spans="2:10" ht="11.25">
      <c r="B39" s="32"/>
      <c r="C39" s="34"/>
      <c r="D39" s="34"/>
      <c r="E39" s="70" t="s">
        <v>50</v>
      </c>
      <c r="F39" s="70"/>
      <c r="G39" s="34"/>
      <c r="H39" s="71">
        <f>+$H$37*$H$38</f>
        <v>594.6949315068493</v>
      </c>
      <c r="I39" s="34"/>
      <c r="J39" s="35"/>
    </row>
    <row r="40" spans="2:10" ht="12" thickBot="1">
      <c r="B40" s="32"/>
      <c r="C40" s="34"/>
      <c r="D40" s="34"/>
      <c r="E40" s="72" t="s">
        <v>51</v>
      </c>
      <c r="F40" s="70"/>
      <c r="G40" s="34"/>
      <c r="H40" s="71">
        <f>3.2*0.5*1922</f>
        <v>3075.2000000000003</v>
      </c>
      <c r="I40" s="34"/>
      <c r="J40" s="35"/>
    </row>
    <row r="41" spans="2:10" ht="13.5" thickBot="1">
      <c r="B41" s="32"/>
      <c r="C41" s="34"/>
      <c r="D41" s="34"/>
      <c r="E41" s="73" t="s">
        <v>52</v>
      </c>
      <c r="F41" s="73"/>
      <c r="G41" s="34"/>
      <c r="H41" s="74">
        <f>IF($H$39&gt;=$H$40,$H$40/6,$H$39/6)</f>
        <v>99.11582191780822</v>
      </c>
      <c r="I41" s="34"/>
      <c r="J41" s="35"/>
    </row>
    <row r="42" spans="2:10" ht="11.25">
      <c r="B42" s="32"/>
      <c r="C42" s="34"/>
      <c r="D42" s="34"/>
      <c r="E42" s="68"/>
      <c r="F42" s="68"/>
      <c r="G42" s="34"/>
      <c r="H42" s="34"/>
      <c r="I42" s="34"/>
      <c r="J42" s="35"/>
    </row>
    <row r="43" spans="2:10" ht="11.25">
      <c r="B43" s="32"/>
      <c r="C43" s="60" t="s">
        <v>53</v>
      </c>
      <c r="D43" s="34"/>
      <c r="E43" s="34"/>
      <c r="F43" s="34"/>
      <c r="G43" s="34"/>
      <c r="H43" s="34"/>
      <c r="I43" s="34"/>
      <c r="J43" s="35"/>
    </row>
    <row r="44" spans="2:10" ht="13.5" thickBot="1">
      <c r="B44" s="75"/>
      <c r="C44" s="76"/>
      <c r="D44" s="76"/>
      <c r="E44" s="76"/>
      <c r="F44" s="76"/>
      <c r="G44" s="76"/>
      <c r="H44" s="76"/>
      <c r="I44" s="76"/>
      <c r="J44" s="77"/>
    </row>
    <row r="45" ht="13.5" thickTop="1"/>
  </sheetData>
  <mergeCells count="1">
    <mergeCell ref="E18:H18"/>
  </mergeCells>
  <printOptions horizontalCentered="1" verticalCentered="1"/>
  <pageMargins left="0.984251968503937" right="0.984251968503937" top="0.6299212598425197" bottom="0.5905511811023623" header="0" footer="0"/>
  <pageSetup fitToHeight="1" fitToWidth="1" horizontalDpi="600" verticalDpi="600" orientation="landscape" paperSize="9" scale="71" r:id="rId4"/>
  <headerFooter alignWithMargins="0">
    <oddFooter>&amp;L&amp;5&amp;F - TRANSPORTE de ENERGÍA ELÉCTRICA - AJF/PJL - &amp;P/&amp;N</oddFoot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0.8515625" style="3" customWidth="1"/>
    <col min="2" max="2" width="13.57421875" style="3" customWidth="1"/>
    <col min="3" max="3" width="5.8515625" style="3" customWidth="1"/>
    <col min="4" max="4" width="3.28125" style="3" customWidth="1"/>
    <col min="5" max="6" width="29.140625" style="3" customWidth="1"/>
    <col min="7" max="7" width="22.28125" style="3" customWidth="1"/>
    <col min="8" max="8" width="32.57421875" style="3" customWidth="1"/>
    <col min="9" max="9" width="13.00390625" style="3" customWidth="1"/>
    <col min="10" max="10" width="6.28125" style="3" customWidth="1"/>
    <col min="11" max="11" width="11.421875" style="3" customWidth="1"/>
  </cols>
  <sheetData>
    <row r="1" spans="5:10" ht="32.25" customHeight="1">
      <c r="E1" s="16"/>
      <c r="F1" s="16"/>
      <c r="J1" s="17"/>
    </row>
    <row r="2" spans="2:10" s="4" customFormat="1" ht="20.25">
      <c r="B2" s="18" t="str">
        <f>RESUMEN!B2</f>
        <v>ANEXO a la Resolución ENRE N°   444 /2002</v>
      </c>
      <c r="C2" s="19"/>
      <c r="D2" s="19"/>
      <c r="E2" s="20"/>
      <c r="F2" s="20"/>
      <c r="G2" s="21"/>
      <c r="H2" s="21"/>
      <c r="I2" s="21"/>
      <c r="J2" s="21"/>
    </row>
    <row r="3" spans="3:8" s="4" customFormat="1" ht="17.25" customHeight="1">
      <c r="C3" s="22"/>
      <c r="D3" s="22"/>
      <c r="E3" s="20"/>
      <c r="F3" s="20"/>
      <c r="G3" s="21"/>
      <c r="H3" s="21"/>
    </row>
    <row r="4" spans="1:6" s="25" customFormat="1" ht="11.25">
      <c r="A4" s="5" t="s">
        <v>24</v>
      </c>
      <c r="B4" s="5"/>
      <c r="C4" s="23"/>
      <c r="D4" s="23"/>
      <c r="E4" s="24"/>
      <c r="F4" s="24"/>
    </row>
    <row r="5" spans="1:6" s="25" customFormat="1" ht="11.25">
      <c r="A5" s="5" t="s">
        <v>25</v>
      </c>
      <c r="B5" s="5"/>
      <c r="C5" s="26"/>
      <c r="D5" s="26"/>
      <c r="E5" s="24"/>
      <c r="F5" s="24"/>
    </row>
    <row r="6" spans="5:6" ht="12" thickBot="1">
      <c r="E6" s="16"/>
      <c r="F6" s="16"/>
    </row>
    <row r="7" spans="2:10" ht="12.75" thickBot="1" thickTop="1">
      <c r="B7" s="27"/>
      <c r="C7" s="28"/>
      <c r="D7" s="28"/>
      <c r="E7" s="29"/>
      <c r="G7" s="28"/>
      <c r="H7" s="30"/>
      <c r="I7" s="28"/>
      <c r="J7" s="31"/>
    </row>
    <row r="8" spans="2:10" ht="15.75" thickTop="1">
      <c r="B8" s="32"/>
      <c r="D8" s="6" t="s">
        <v>31</v>
      </c>
      <c r="E8" s="33"/>
      <c r="F8" s="33"/>
      <c r="G8" s="29"/>
      <c r="H8" s="34"/>
      <c r="I8" s="34"/>
      <c r="J8" s="35"/>
    </row>
    <row r="9" spans="2:10" ht="15">
      <c r="B9" s="32"/>
      <c r="D9" s="7" t="s">
        <v>32</v>
      </c>
      <c r="E9" s="33"/>
      <c r="F9" s="3" t="s">
        <v>13</v>
      </c>
      <c r="G9" s="3" t="s">
        <v>11</v>
      </c>
      <c r="H9" s="34"/>
      <c r="I9" s="34"/>
      <c r="J9" s="35"/>
    </row>
    <row r="10" spans="2:10" ht="15">
      <c r="B10" s="32"/>
      <c r="D10" s="6" t="s">
        <v>33</v>
      </c>
      <c r="E10" s="33"/>
      <c r="F10" s="34" t="str">
        <f>'FORMOSA REFRESCOS S.A. JUNIN'!F10</f>
        <v>EDEFOR S.A.</v>
      </c>
      <c r="G10" s="34"/>
      <c r="H10" s="34"/>
      <c r="I10" s="34"/>
      <c r="J10" s="35"/>
    </row>
    <row r="11" spans="2:10" ht="12.75">
      <c r="B11" s="32"/>
      <c r="D11" s="8" t="s">
        <v>26</v>
      </c>
      <c r="E11" s="33"/>
      <c r="F11" s="33" t="str">
        <f>'FORMOSA REFRESCOS S.A. JUNIN'!F11</f>
        <v>noviembre/2000 - abril/2001</v>
      </c>
      <c r="G11" s="34"/>
      <c r="H11" s="34"/>
      <c r="I11" s="34"/>
      <c r="J11" s="35"/>
    </row>
    <row r="12" spans="2:10" ht="11.25">
      <c r="B12" s="32"/>
      <c r="C12" s="34"/>
      <c r="D12" s="34"/>
      <c r="E12" s="33"/>
      <c r="F12" s="33"/>
      <c r="G12" s="34"/>
      <c r="H12" s="36"/>
      <c r="I12" s="34"/>
      <c r="J12" s="35"/>
    </row>
    <row r="13" spans="2:10" ht="11.25">
      <c r="B13" s="32"/>
      <c r="C13" s="37"/>
      <c r="D13" s="37"/>
      <c r="E13" s="33"/>
      <c r="F13" s="33"/>
      <c r="G13" s="34"/>
      <c r="H13" s="36"/>
      <c r="I13" s="34"/>
      <c r="J13" s="35"/>
    </row>
    <row r="14" spans="2:10" ht="12">
      <c r="B14" s="32"/>
      <c r="C14" s="38"/>
      <c r="D14" s="39" t="str">
        <f>'FORMOSA REFRESCOS S.A. JUNIN'!D14</f>
        <v>Expte. ENRE N° 10407/01</v>
      </c>
      <c r="E14" s="39"/>
      <c r="F14" s="38" t="s">
        <v>34</v>
      </c>
      <c r="G14" s="40" t="s">
        <v>15</v>
      </c>
      <c r="H14" s="41" t="s">
        <v>35</v>
      </c>
      <c r="I14" s="34"/>
      <c r="J14" s="35"/>
    </row>
    <row r="15" spans="2:10" ht="12">
      <c r="B15" s="32"/>
      <c r="C15" s="42"/>
      <c r="D15" s="42"/>
      <c r="E15" s="43"/>
      <c r="F15" s="44" t="s">
        <v>36</v>
      </c>
      <c r="G15" s="40" t="s">
        <v>14</v>
      </c>
      <c r="H15" s="45" t="str">
        <f>IF(G14="MT","4 interrupciones/semestre",IF(G14="AT","3 interrupciones/semestre"," "))</f>
        <v>4 interrupciones/semestre</v>
      </c>
      <c r="I15" s="34"/>
      <c r="J15" s="35"/>
    </row>
    <row r="16" spans="2:10" ht="12">
      <c r="B16" s="32"/>
      <c r="C16" s="42"/>
      <c r="D16" s="42"/>
      <c r="E16" s="43"/>
      <c r="F16" s="43"/>
      <c r="G16" s="45"/>
      <c r="H16" s="45" t="str">
        <f>IF(G14="MT","3 horas/interrupción",IF(G14="AT","2 horas/interrupción"," "))</f>
        <v>3 horas/interrupción</v>
      </c>
      <c r="I16" s="34"/>
      <c r="J16" s="35"/>
    </row>
    <row r="17" spans="2:10" s="3" customFormat="1" ht="12">
      <c r="B17" s="32"/>
      <c r="C17" s="45"/>
      <c r="D17" s="45"/>
      <c r="E17" s="43"/>
      <c r="F17" s="43"/>
      <c r="G17" s="45"/>
      <c r="H17" s="46"/>
      <c r="I17" s="34"/>
      <c r="J17" s="35"/>
    </row>
    <row r="18" spans="2:10" s="3" customFormat="1" ht="11.25">
      <c r="B18" s="32"/>
      <c r="C18" s="47"/>
      <c r="D18" s="47"/>
      <c r="E18" s="142" t="s">
        <v>37</v>
      </c>
      <c r="F18" s="143"/>
      <c r="G18" s="143"/>
      <c r="H18" s="144"/>
      <c r="I18" s="34"/>
      <c r="J18" s="35"/>
    </row>
    <row r="19" spans="2:10" s="3" customFormat="1" ht="11.25">
      <c r="B19" s="32"/>
      <c r="C19" s="48"/>
      <c r="D19" s="48"/>
      <c r="E19" s="48"/>
      <c r="F19" s="48"/>
      <c r="G19" s="48"/>
      <c r="H19" s="48"/>
      <c r="I19" s="34"/>
      <c r="J19" s="35"/>
    </row>
    <row r="20" spans="2:10" s="3" customFormat="1" ht="11.25">
      <c r="B20" s="32"/>
      <c r="C20" s="49"/>
      <c r="D20" s="49"/>
      <c r="E20" s="50" t="s">
        <v>38</v>
      </c>
      <c r="F20" s="50" t="s">
        <v>39</v>
      </c>
      <c r="G20" s="51" t="s">
        <v>40</v>
      </c>
      <c r="H20" s="51" t="s">
        <v>41</v>
      </c>
      <c r="I20" s="34"/>
      <c r="J20" s="35"/>
    </row>
    <row r="21" spans="2:10" s="3" customFormat="1" ht="11.25">
      <c r="B21" s="32"/>
      <c r="C21" s="34"/>
      <c r="D21" s="34"/>
      <c r="E21" s="52"/>
      <c r="F21" s="52"/>
      <c r="G21" s="53"/>
      <c r="H21" s="54"/>
      <c r="I21" s="54"/>
      <c r="J21" s="35"/>
    </row>
    <row r="22" spans="2:10" s="34" customFormat="1" ht="11.25">
      <c r="B22" s="32"/>
      <c r="E22" s="55">
        <v>36831.86736108782</v>
      </c>
      <c r="F22" s="56">
        <v>36831.90972221084</v>
      </c>
      <c r="G22" s="57">
        <f aca="true" t="shared" si="0" ref="G22:G30">+F22-E22</f>
        <v>0.04236112302169204</v>
      </c>
      <c r="H22" s="58">
        <f aca="true" t="shared" si="1" ref="H22:H39">IF(G22&lt;(3/24/60)," ",G22)</f>
        <v>0.04236112302169204</v>
      </c>
      <c r="I22" s="58"/>
      <c r="J22" s="35"/>
    </row>
    <row r="23" spans="2:10" s="34" customFormat="1" ht="11.25">
      <c r="B23" s="32"/>
      <c r="E23" s="55">
        <v>36841.67569443304</v>
      </c>
      <c r="F23" s="56">
        <v>36841.700000000186</v>
      </c>
      <c r="G23" s="57">
        <f t="shared" si="0"/>
        <v>0.024305567145347595</v>
      </c>
      <c r="H23" s="58">
        <f t="shared" si="1"/>
        <v>0.024305567145347595</v>
      </c>
      <c r="I23" s="58"/>
      <c r="J23" s="35"/>
    </row>
    <row r="24" spans="2:10" s="34" customFormat="1" ht="11.25">
      <c r="B24" s="32"/>
      <c r="D24" s="59"/>
      <c r="E24" s="55">
        <v>36856.090277777985</v>
      </c>
      <c r="F24" s="56">
        <v>36856.121527777985</v>
      </c>
      <c r="G24" s="57">
        <f t="shared" si="0"/>
        <v>0.03125</v>
      </c>
      <c r="H24" s="58">
        <f t="shared" si="1"/>
        <v>0.03125</v>
      </c>
      <c r="I24" s="58"/>
      <c r="J24" s="35"/>
    </row>
    <row r="25" spans="2:12" s="34" customFormat="1" ht="11.25">
      <c r="B25" s="32"/>
      <c r="D25" s="59"/>
      <c r="E25" s="55">
        <v>36857.319444444496</v>
      </c>
      <c r="F25" s="56">
        <v>36857.33333333349</v>
      </c>
      <c r="G25" s="57">
        <f t="shared" si="0"/>
        <v>0.013888888992369175</v>
      </c>
      <c r="H25" s="58">
        <f t="shared" si="1"/>
        <v>0.013888888992369175</v>
      </c>
      <c r="I25" s="58"/>
      <c r="J25" s="35"/>
      <c r="L25" s="57"/>
    </row>
    <row r="26" spans="2:13" s="34" customFormat="1" ht="11.25">
      <c r="B26" s="32"/>
      <c r="E26" s="55">
        <v>36864.17777777789</v>
      </c>
      <c r="F26" s="56">
        <v>36864.29444444459</v>
      </c>
      <c r="G26" s="57">
        <f t="shared" si="0"/>
        <v>0.11666666669771075</v>
      </c>
      <c r="H26" s="58">
        <f t="shared" si="1"/>
        <v>0.11666666669771075</v>
      </c>
      <c r="I26" s="58"/>
      <c r="J26" s="35"/>
      <c r="K26" s="60"/>
      <c r="M26" s="58"/>
    </row>
    <row r="27" spans="2:10" s="34" customFormat="1" ht="11.25">
      <c r="B27" s="32"/>
      <c r="E27" s="55">
        <v>36906.8125</v>
      </c>
      <c r="F27" s="56">
        <v>36906.834722222295</v>
      </c>
      <c r="G27" s="57">
        <f t="shared" si="0"/>
        <v>0.022222222294658422</v>
      </c>
      <c r="H27" s="58">
        <f t="shared" si="1"/>
        <v>0.022222222294658422</v>
      </c>
      <c r="I27" s="58"/>
      <c r="J27" s="35"/>
    </row>
    <row r="28" spans="2:10" s="34" customFormat="1" ht="11.25">
      <c r="B28" s="32"/>
      <c r="E28" s="55">
        <v>36918.79861108819</v>
      </c>
      <c r="F28" s="56">
        <v>36918.81388886552</v>
      </c>
      <c r="G28" s="57">
        <f t="shared" si="0"/>
        <v>0.015277777332812548</v>
      </c>
      <c r="H28" s="58">
        <f t="shared" si="1"/>
        <v>0.015277777332812548</v>
      </c>
      <c r="I28" s="58"/>
      <c r="J28" s="35"/>
    </row>
    <row r="29" spans="2:10" s="34" customFormat="1" ht="11.25">
      <c r="B29" s="32"/>
      <c r="D29" s="59"/>
      <c r="E29" s="55">
        <v>36925.381944444496</v>
      </c>
      <c r="F29" s="56">
        <v>36925.50555555556</v>
      </c>
      <c r="G29" s="57">
        <f t="shared" si="0"/>
        <v>0.1236111110629281</v>
      </c>
      <c r="H29" s="58">
        <f t="shared" si="1"/>
        <v>0.1236111110629281</v>
      </c>
      <c r="I29" s="58"/>
      <c r="J29" s="35"/>
    </row>
    <row r="30" spans="2:10" s="34" customFormat="1" ht="11.25">
      <c r="B30" s="32"/>
      <c r="D30" s="59"/>
      <c r="E30" s="55">
        <v>36928.6479166667</v>
      </c>
      <c r="F30" s="56">
        <v>36928.73333333333</v>
      </c>
      <c r="G30" s="57">
        <f t="shared" si="0"/>
        <v>0.08541666663222713</v>
      </c>
      <c r="H30" s="58">
        <f t="shared" si="1"/>
        <v>0.08541666663222713</v>
      </c>
      <c r="I30" s="58"/>
      <c r="J30" s="35"/>
    </row>
    <row r="31" spans="2:10" s="34" customFormat="1" ht="11.25">
      <c r="B31" s="32"/>
      <c r="E31" s="55">
        <v>36969.1243055556</v>
      </c>
      <c r="F31" s="56">
        <v>36969.17361108819</v>
      </c>
      <c r="G31" s="57">
        <f aca="true" t="shared" si="2" ref="G31:G38">+F31-E31</f>
        <v>0.04930553259328008</v>
      </c>
      <c r="H31" s="58">
        <f t="shared" si="1"/>
        <v>0.04930553259328008</v>
      </c>
      <c r="I31" s="58"/>
      <c r="J31" s="35"/>
    </row>
    <row r="32" spans="2:10" s="34" customFormat="1" ht="11.25">
      <c r="B32" s="32"/>
      <c r="E32" s="55">
        <v>36972.291666643694</v>
      </c>
      <c r="F32" s="56">
        <v>36972.30555553222</v>
      </c>
      <c r="G32" s="57">
        <f t="shared" si="2"/>
        <v>0.013888888526707888</v>
      </c>
      <c r="H32" s="58">
        <f t="shared" si="1"/>
        <v>0.013888888526707888</v>
      </c>
      <c r="I32" s="58"/>
      <c r="J32" s="35"/>
    </row>
    <row r="33" spans="2:10" s="34" customFormat="1" ht="11.25">
      <c r="B33" s="32"/>
      <c r="D33" s="59"/>
      <c r="E33" s="55">
        <v>36988.2027777778</v>
      </c>
      <c r="F33" s="56">
        <v>36988.21944442112</v>
      </c>
      <c r="G33" s="57">
        <f t="shared" si="2"/>
        <v>0.01666664332151413</v>
      </c>
      <c r="H33" s="58">
        <f t="shared" si="1"/>
        <v>0.01666664332151413</v>
      </c>
      <c r="I33" s="58"/>
      <c r="J33" s="35"/>
    </row>
    <row r="34" spans="2:12" s="34" customFormat="1" ht="11.25">
      <c r="B34" s="32"/>
      <c r="D34" s="59"/>
      <c r="E34" s="55">
        <v>36838.208333333336</v>
      </c>
      <c r="F34" s="56">
        <v>36838.21041666667</v>
      </c>
      <c r="G34" s="57">
        <f t="shared" si="2"/>
        <v>0.0020833333328482695</v>
      </c>
      <c r="H34" s="58">
        <f>IF(G34&lt;(0.00208)," ",G34)</f>
        <v>0.0020833333328482695</v>
      </c>
      <c r="I34" s="58"/>
      <c r="J34" s="35"/>
      <c r="L34" s="57"/>
    </row>
    <row r="35" spans="2:13" s="34" customFormat="1" ht="11.25">
      <c r="B35" s="32"/>
      <c r="E35" s="55">
        <v>36838.625</v>
      </c>
      <c r="F35" s="56">
        <v>36838.62708333333</v>
      </c>
      <c r="G35" s="57">
        <f t="shared" si="2"/>
        <v>0.0020833333328482695</v>
      </c>
      <c r="H35" s="58">
        <f>IF(G35&lt;(0.00208)," ",G35)</f>
        <v>0.0020833333328482695</v>
      </c>
      <c r="I35" s="58"/>
      <c r="J35" s="35"/>
      <c r="K35" s="60"/>
      <c r="M35" s="58"/>
    </row>
    <row r="36" spans="2:10" s="34" customFormat="1" ht="11.25">
      <c r="B36" s="32"/>
      <c r="E36" s="55">
        <v>36931.51111111111</v>
      </c>
      <c r="F36" s="56">
        <v>36931.521527777775</v>
      </c>
      <c r="G36" s="57">
        <f t="shared" si="2"/>
        <v>0.010416666664241347</v>
      </c>
      <c r="H36" s="58">
        <f>IF(G36&lt;(0.00208)," ",G36)</f>
        <v>0.010416666664241347</v>
      </c>
      <c r="I36" s="58"/>
      <c r="J36" s="35"/>
    </row>
    <row r="37" spans="2:10" s="34" customFormat="1" ht="11.25">
      <c r="B37" s="32"/>
      <c r="E37" s="55">
        <v>36980.209027777775</v>
      </c>
      <c r="F37" s="56">
        <v>36980.21111111111</v>
      </c>
      <c r="G37" s="57">
        <f t="shared" si="2"/>
        <v>0.0020833333328482695</v>
      </c>
      <c r="H37" s="58">
        <f>IF(G37&lt;(0.00208)," ",G37)</f>
        <v>0.0020833333328482695</v>
      </c>
      <c r="I37" s="58"/>
      <c r="J37" s="35"/>
    </row>
    <row r="38" spans="2:10" s="34" customFormat="1" ht="11.25">
      <c r="B38" s="32"/>
      <c r="D38" s="59"/>
      <c r="E38" s="55">
        <v>36980.584027777775</v>
      </c>
      <c r="F38" s="56">
        <v>36980.58611111111</v>
      </c>
      <c r="G38" s="57">
        <f t="shared" si="2"/>
        <v>0.0020833333328482695</v>
      </c>
      <c r="H38" s="58">
        <f>IF(G38&lt;(0.00208)," ",G38)</f>
        <v>0.0020833333328482695</v>
      </c>
      <c r="I38" s="58"/>
      <c r="J38" s="35"/>
    </row>
    <row r="39" spans="2:10" s="34" customFormat="1" ht="11.25">
      <c r="B39" s="32"/>
      <c r="E39" s="61"/>
      <c r="F39" s="61"/>
      <c r="G39" s="57"/>
      <c r="H39" s="58" t="str">
        <f t="shared" si="1"/>
        <v> </v>
      </c>
      <c r="I39" s="58"/>
      <c r="J39" s="35"/>
    </row>
    <row r="40" spans="2:10" s="34" customFormat="1" ht="11.25">
      <c r="B40" s="32"/>
      <c r="E40" s="62"/>
      <c r="F40" s="62"/>
      <c r="G40" s="57"/>
      <c r="H40" s="58"/>
      <c r="J40" s="35"/>
    </row>
    <row r="41" spans="2:10" s="34" customFormat="1" ht="11.25">
      <c r="B41" s="32"/>
      <c r="G41" s="63"/>
      <c r="H41" s="36">
        <f>SUM(H22:H40)</f>
        <v>0.5736110876168823</v>
      </c>
      <c r="I41" s="34" t="s">
        <v>42</v>
      </c>
      <c r="J41" s="35"/>
    </row>
    <row r="42" spans="2:10" s="3" customFormat="1" ht="11.25">
      <c r="B42" s="32"/>
      <c r="C42" s="34"/>
      <c r="D42" s="34"/>
      <c r="E42" s="34"/>
      <c r="F42" s="34"/>
      <c r="G42" s="34"/>
      <c r="H42" s="64">
        <f>HOUR(H41)*60+MINUTE(H41)</f>
        <v>826</v>
      </c>
      <c r="I42" s="34" t="s">
        <v>43</v>
      </c>
      <c r="J42" s="35"/>
    </row>
    <row r="43" spans="2:10" s="3" customFormat="1" ht="11.25">
      <c r="B43" s="32"/>
      <c r="C43" s="34"/>
      <c r="D43" s="34"/>
      <c r="E43" s="34"/>
      <c r="F43" s="34"/>
      <c r="G43" s="34"/>
      <c r="H43" s="64">
        <f>COUNT(H22:H40)</f>
        <v>17</v>
      </c>
      <c r="I43" s="34" t="s">
        <v>44</v>
      </c>
      <c r="J43" s="35"/>
    </row>
    <row r="44" spans="2:10" s="3" customFormat="1" ht="11.25">
      <c r="B44" s="32"/>
      <c r="C44" s="34"/>
      <c r="D44" s="34"/>
      <c r="E44" s="2" t="s">
        <v>45</v>
      </c>
      <c r="F44" s="2"/>
      <c r="G44" s="34"/>
      <c r="H44" s="65">
        <v>3342220</v>
      </c>
      <c r="I44" s="34" t="s">
        <v>46</v>
      </c>
      <c r="J44" s="35"/>
    </row>
    <row r="45" spans="2:10" s="3" customFormat="1" ht="11.25">
      <c r="B45" s="32"/>
      <c r="C45" s="34"/>
      <c r="D45" s="34"/>
      <c r="E45" s="66" t="s">
        <v>47</v>
      </c>
      <c r="F45" s="66"/>
      <c r="G45" s="34"/>
      <c r="H45" s="67">
        <f>$H$44/525600*$H$42</f>
        <v>5252.423363774734</v>
      </c>
      <c r="I45" s="34" t="s">
        <v>46</v>
      </c>
      <c r="J45" s="35"/>
    </row>
    <row r="46" spans="2:10" s="3" customFormat="1" ht="11.25">
      <c r="B46" s="32"/>
      <c r="C46" s="34"/>
      <c r="D46" s="34"/>
      <c r="E46" s="68" t="s">
        <v>48</v>
      </c>
      <c r="F46" s="68"/>
      <c r="G46" s="34"/>
      <c r="H46" s="69">
        <v>1.5</v>
      </c>
      <c r="I46" s="34" t="s">
        <v>49</v>
      </c>
      <c r="J46" s="35"/>
    </row>
    <row r="47" spans="2:10" s="3" customFormat="1" ht="11.25">
      <c r="B47" s="32"/>
      <c r="C47" s="34"/>
      <c r="D47" s="34"/>
      <c r="E47" s="70" t="s">
        <v>50</v>
      </c>
      <c r="F47" s="70"/>
      <c r="G47" s="34"/>
      <c r="H47" s="71">
        <f>+$H$45*$H$46</f>
        <v>7878.6350456621</v>
      </c>
      <c r="I47" s="34"/>
      <c r="J47" s="35"/>
    </row>
    <row r="48" spans="2:10" s="3" customFormat="1" ht="12" thickBot="1">
      <c r="B48" s="32"/>
      <c r="C48" s="34"/>
      <c r="D48" s="34"/>
      <c r="E48" s="72" t="s">
        <v>51</v>
      </c>
      <c r="F48" s="70"/>
      <c r="G48" s="34"/>
      <c r="H48" s="71">
        <f>3.2*0.5*3012</f>
        <v>4819.2</v>
      </c>
      <c r="I48" s="34"/>
      <c r="J48" s="35"/>
    </row>
    <row r="49" spans="2:10" ht="13.5" thickBot="1">
      <c r="B49" s="32"/>
      <c r="C49" s="34"/>
      <c r="D49" s="34"/>
      <c r="E49" s="73" t="s">
        <v>52</v>
      </c>
      <c r="F49" s="73"/>
      <c r="G49" s="34"/>
      <c r="H49" s="74">
        <f>IF($H$47&gt;=$H$48,$H$48/6,$H$47/6)</f>
        <v>803.1999999999999</v>
      </c>
      <c r="I49" s="34"/>
      <c r="J49" s="35"/>
    </row>
    <row r="50" spans="2:10" ht="11.25">
      <c r="B50" s="32"/>
      <c r="C50" s="34"/>
      <c r="D50" s="34"/>
      <c r="E50" s="68"/>
      <c r="F50" s="68"/>
      <c r="G50" s="34"/>
      <c r="H50" s="34"/>
      <c r="I50" s="34"/>
      <c r="J50" s="35"/>
    </row>
    <row r="51" spans="2:10" ht="11.25">
      <c r="B51" s="32"/>
      <c r="C51" s="60" t="s">
        <v>53</v>
      </c>
      <c r="D51" s="34"/>
      <c r="E51" s="34"/>
      <c r="F51" s="34"/>
      <c r="G51" s="34"/>
      <c r="H51" s="34"/>
      <c r="I51" s="34"/>
      <c r="J51" s="35"/>
    </row>
    <row r="52" spans="2:10" ht="13.5" thickBot="1">
      <c r="B52" s="75"/>
      <c r="C52" s="76"/>
      <c r="D52" s="76"/>
      <c r="E52" s="76"/>
      <c r="F52" s="76"/>
      <c r="G52" s="76"/>
      <c r="H52" s="76"/>
      <c r="I52" s="76"/>
      <c r="J52" s="77"/>
    </row>
    <row r="53" ht="13.5" thickTop="1"/>
  </sheetData>
  <mergeCells count="1">
    <mergeCell ref="E18:H18"/>
  </mergeCells>
  <printOptions horizontalCentered="1" verticalCentered="1"/>
  <pageMargins left="0.984251968503937" right="0.984251968503937" top="0.6299212598425197" bottom="0.5905511811023623" header="0" footer="0"/>
  <pageSetup fitToHeight="1" fitToWidth="1" horizontalDpi="600" verticalDpi="600" orientation="landscape" paperSize="9" scale="71" r:id="rId4"/>
  <headerFooter alignWithMargins="0">
    <oddFooter>&amp;L&amp;5&amp;F - TRANSPORTE de ENERGÍA ELÉCTRICA - AJF/PJL -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75" zoomScaleNormal="75" workbookViewId="0" topLeftCell="H32">
      <selection activeCell="K47" sqref="A1:K47"/>
    </sheetView>
  </sheetViews>
  <sheetFormatPr defaultColWidth="11.421875" defaultRowHeight="12.75"/>
  <cols>
    <col min="1" max="1" width="10.8515625" style="3" customWidth="1"/>
    <col min="2" max="2" width="13.57421875" style="3" customWidth="1"/>
    <col min="3" max="3" width="5.28125" style="3" customWidth="1"/>
    <col min="4" max="4" width="3.28125" style="3" customWidth="1"/>
    <col min="5" max="6" width="29.140625" style="3" customWidth="1"/>
    <col min="7" max="7" width="22.28125" style="3" customWidth="1"/>
    <col min="8" max="8" width="32.57421875" style="3" customWidth="1"/>
    <col min="9" max="9" width="13.00390625" style="3" customWidth="1"/>
    <col min="10" max="10" width="6.28125" style="3" customWidth="1"/>
    <col min="11" max="11" width="11.421875" style="3" customWidth="1"/>
  </cols>
  <sheetData>
    <row r="1" spans="5:10" ht="32.25" customHeight="1">
      <c r="E1" s="16"/>
      <c r="F1" s="16"/>
      <c r="J1" s="17"/>
    </row>
    <row r="2" spans="2:10" s="4" customFormat="1" ht="20.25">
      <c r="B2" s="18" t="str">
        <f>RESUMEN!B2</f>
        <v>ANEXO a la Resolución ENRE N°   444 /2002</v>
      </c>
      <c r="C2" s="19"/>
      <c r="D2" s="19"/>
      <c r="E2" s="20"/>
      <c r="F2" s="20"/>
      <c r="G2" s="21"/>
      <c r="H2" s="21"/>
      <c r="I2" s="21"/>
      <c r="J2" s="21"/>
    </row>
    <row r="3" spans="3:8" s="4" customFormat="1" ht="17.25" customHeight="1">
      <c r="C3" s="22"/>
      <c r="D3" s="22"/>
      <c r="E3" s="20"/>
      <c r="F3" s="20"/>
      <c r="G3" s="21"/>
      <c r="H3" s="21"/>
    </row>
    <row r="4" spans="1:6" s="25" customFormat="1" ht="11.25">
      <c r="A4" s="5" t="s">
        <v>24</v>
      </c>
      <c r="B4" s="5"/>
      <c r="C4" s="23"/>
      <c r="D4" s="23"/>
      <c r="E4" s="24"/>
      <c r="F4" s="24"/>
    </row>
    <row r="5" spans="1:6" s="25" customFormat="1" ht="11.25">
      <c r="A5" s="5" t="s">
        <v>25</v>
      </c>
      <c r="B5" s="5"/>
      <c r="C5" s="26"/>
      <c r="D5" s="26"/>
      <c r="E5" s="24"/>
      <c r="F5" s="24"/>
    </row>
    <row r="6" spans="5:6" ht="12" thickBot="1">
      <c r="E6" s="16"/>
      <c r="F6" s="16"/>
    </row>
    <row r="7" spans="2:10" ht="12" thickTop="1">
      <c r="B7" s="27"/>
      <c r="C7" s="28"/>
      <c r="D7" s="28"/>
      <c r="E7" s="29"/>
      <c r="F7" s="29"/>
      <c r="G7" s="28"/>
      <c r="H7" s="30"/>
      <c r="I7" s="28"/>
      <c r="J7" s="31"/>
    </row>
    <row r="8" spans="2:10" ht="15">
      <c r="B8" s="32"/>
      <c r="D8" s="6" t="s">
        <v>31</v>
      </c>
      <c r="E8" s="33"/>
      <c r="F8" s="33"/>
      <c r="G8" s="34"/>
      <c r="H8" s="34"/>
      <c r="I8" s="34"/>
      <c r="J8" s="35"/>
    </row>
    <row r="9" spans="2:10" ht="15">
      <c r="B9" s="32"/>
      <c r="D9" s="7" t="s">
        <v>32</v>
      </c>
      <c r="E9" s="33"/>
      <c r="F9" s="3" t="s">
        <v>17</v>
      </c>
      <c r="G9" s="3" t="s">
        <v>10</v>
      </c>
      <c r="H9" s="34"/>
      <c r="I9" s="34"/>
      <c r="J9" s="35"/>
    </row>
    <row r="10" spans="2:10" ht="15">
      <c r="B10" s="32"/>
      <c r="D10" s="6" t="s">
        <v>33</v>
      </c>
      <c r="E10" s="33"/>
      <c r="F10" s="34" t="s">
        <v>59</v>
      </c>
      <c r="G10" s="34"/>
      <c r="H10" s="34"/>
      <c r="I10" s="34"/>
      <c r="J10" s="35"/>
    </row>
    <row r="11" spans="2:10" ht="12.75">
      <c r="B11" s="32"/>
      <c r="D11" s="8" t="s">
        <v>26</v>
      </c>
      <c r="E11" s="33"/>
      <c r="F11" s="137" t="s">
        <v>66</v>
      </c>
      <c r="G11" s="34"/>
      <c r="H11" s="34"/>
      <c r="I11" s="34"/>
      <c r="J11" s="35"/>
    </row>
    <row r="12" spans="2:10" ht="11.25">
      <c r="B12" s="32"/>
      <c r="C12" s="34"/>
      <c r="D12" s="34"/>
      <c r="E12" s="33"/>
      <c r="F12" s="33"/>
      <c r="G12" s="34"/>
      <c r="H12" s="36"/>
      <c r="I12" s="34"/>
      <c r="J12" s="35"/>
    </row>
    <row r="13" spans="2:10" ht="11.25">
      <c r="B13" s="32"/>
      <c r="C13" s="37"/>
      <c r="D13" s="37"/>
      <c r="E13" s="33"/>
      <c r="F13" s="33"/>
      <c r="G13" s="34"/>
      <c r="H13" s="36"/>
      <c r="I13" s="34"/>
      <c r="J13" s="35"/>
    </row>
    <row r="14" spans="2:10" ht="12">
      <c r="B14" s="32"/>
      <c r="C14" s="38"/>
      <c r="D14" s="138" t="s">
        <v>60</v>
      </c>
      <c r="E14" s="138"/>
      <c r="F14" s="38" t="s">
        <v>34</v>
      </c>
      <c r="G14" s="40" t="s">
        <v>15</v>
      </c>
      <c r="H14" s="41" t="s">
        <v>35</v>
      </c>
      <c r="I14" s="34"/>
      <c r="J14" s="35"/>
    </row>
    <row r="15" spans="2:10" ht="12">
      <c r="B15" s="32"/>
      <c r="C15" s="42"/>
      <c r="D15" s="42"/>
      <c r="E15" s="43"/>
      <c r="F15" s="44" t="s">
        <v>36</v>
      </c>
      <c r="G15" s="40" t="s">
        <v>14</v>
      </c>
      <c r="H15" s="45" t="str">
        <f>IF(G14="MT","4 interrupciones/semestre",IF(G14="AT","3 interrupciones/semestre"," "))</f>
        <v>4 interrupciones/semestre</v>
      </c>
      <c r="I15" s="34"/>
      <c r="J15" s="35"/>
    </row>
    <row r="16" spans="2:10" ht="12">
      <c r="B16" s="32"/>
      <c r="C16" s="42"/>
      <c r="D16" s="42"/>
      <c r="E16" s="43"/>
      <c r="F16" s="43"/>
      <c r="G16" s="45"/>
      <c r="H16" s="45" t="str">
        <f>IF(G14="MT","3 horas/interrupción",IF(G14="AT","2 horas/interrupción"," "))</f>
        <v>3 horas/interrupción</v>
      </c>
      <c r="I16" s="34"/>
      <c r="J16" s="35"/>
    </row>
    <row r="17" spans="2:10" s="3" customFormat="1" ht="12">
      <c r="B17" s="32"/>
      <c r="C17" s="45"/>
      <c r="D17" s="45"/>
      <c r="E17" s="43"/>
      <c r="F17" s="43"/>
      <c r="G17" s="45"/>
      <c r="H17" s="46"/>
      <c r="I17" s="34"/>
      <c r="J17" s="35"/>
    </row>
    <row r="18" spans="2:10" s="3" customFormat="1" ht="11.25">
      <c r="B18" s="32"/>
      <c r="C18" s="47"/>
      <c r="D18" s="47"/>
      <c r="E18" s="142" t="s">
        <v>37</v>
      </c>
      <c r="F18" s="143"/>
      <c r="G18" s="143"/>
      <c r="H18" s="144"/>
      <c r="I18" s="34"/>
      <c r="J18" s="35"/>
    </row>
    <row r="19" spans="2:10" s="3" customFormat="1" ht="11.25">
      <c r="B19" s="32"/>
      <c r="C19" s="48"/>
      <c r="D19" s="48"/>
      <c r="E19" s="48"/>
      <c r="F19" s="48"/>
      <c r="G19" s="48"/>
      <c r="H19" s="48"/>
      <c r="I19" s="34"/>
      <c r="J19" s="35"/>
    </row>
    <row r="20" spans="2:10" s="3" customFormat="1" ht="11.25">
      <c r="B20" s="32"/>
      <c r="C20" s="49"/>
      <c r="D20" s="49"/>
      <c r="E20" s="50" t="s">
        <v>38</v>
      </c>
      <c r="F20" s="50" t="s">
        <v>39</v>
      </c>
      <c r="G20" s="51" t="s">
        <v>40</v>
      </c>
      <c r="H20" s="51" t="s">
        <v>41</v>
      </c>
      <c r="I20" s="34"/>
      <c r="J20" s="35"/>
    </row>
    <row r="21" spans="2:10" s="3" customFormat="1" ht="11.25">
      <c r="B21" s="32"/>
      <c r="C21" s="34"/>
      <c r="D21" s="34"/>
      <c r="E21" s="52"/>
      <c r="F21" s="52"/>
      <c r="G21" s="53"/>
      <c r="H21" s="54"/>
      <c r="I21" s="54"/>
      <c r="J21" s="35"/>
    </row>
    <row r="22" spans="2:10" s="34" customFormat="1" ht="11.25">
      <c r="B22" s="32"/>
      <c r="E22" s="55">
        <v>36841.67569443304</v>
      </c>
      <c r="F22" s="56">
        <v>36841.69097221084</v>
      </c>
      <c r="G22" s="57">
        <f aca="true" t="shared" si="0" ref="G22:G33">+F22-E22</f>
        <v>0.015277777798473835</v>
      </c>
      <c r="H22" s="58">
        <f>IF(G22&lt;(3/24/60)," ",G22)</f>
        <v>0.015277777798473835</v>
      </c>
      <c r="I22" s="58"/>
      <c r="J22" s="35"/>
    </row>
    <row r="23" spans="2:10" s="34" customFormat="1" ht="11.25">
      <c r="B23" s="32"/>
      <c r="E23" s="55">
        <v>36899.58680553222</v>
      </c>
      <c r="F23" s="56">
        <v>36899.60347219929</v>
      </c>
      <c r="G23" s="57">
        <f t="shared" si="0"/>
        <v>0.016666667070239782</v>
      </c>
      <c r="H23" s="58">
        <f>IF(G23&lt;(3/24/60)," ",G23)</f>
        <v>0.016666667070239782</v>
      </c>
      <c r="I23" s="58"/>
      <c r="J23" s="35"/>
    </row>
    <row r="24" spans="2:10" s="34" customFormat="1" ht="11.25">
      <c r="B24" s="32"/>
      <c r="D24" s="59"/>
      <c r="E24" s="55">
        <v>36901.36319443304</v>
      </c>
      <c r="F24" s="56">
        <v>36901.379166666884</v>
      </c>
      <c r="G24" s="57">
        <f t="shared" si="0"/>
        <v>0.015972233843058348</v>
      </c>
      <c r="H24" s="58">
        <f>IF(G24&lt;(3/24/60)," ",G24)</f>
        <v>0.015972233843058348</v>
      </c>
      <c r="I24" s="58"/>
      <c r="J24" s="35"/>
    </row>
    <row r="25" spans="2:12" s="34" customFormat="1" ht="11.25">
      <c r="B25" s="32"/>
      <c r="D25" s="59"/>
      <c r="E25" s="55">
        <v>36919.5465277778</v>
      </c>
      <c r="F25" s="56">
        <v>36919.577083333395</v>
      </c>
      <c r="G25" s="57">
        <f t="shared" si="0"/>
        <v>0.03055555559694767</v>
      </c>
      <c r="H25" s="58">
        <f>IF(G25&lt;(3/24/60)," ",G25)</f>
        <v>0.03055555559694767</v>
      </c>
      <c r="I25" s="58"/>
      <c r="J25" s="35"/>
      <c r="L25" s="57"/>
    </row>
    <row r="26" spans="2:13" s="34" customFormat="1" ht="11.25">
      <c r="B26" s="32"/>
      <c r="E26" s="55">
        <v>36927.81319444445</v>
      </c>
      <c r="F26" s="56">
        <v>36927.81527777778</v>
      </c>
      <c r="G26" s="57">
        <f t="shared" si="0"/>
        <v>0.0020833333328482695</v>
      </c>
      <c r="H26" s="58">
        <f aca="true" t="shared" si="1" ref="H26:H33">IF(G26&lt;(0.00208)," ",G26)</f>
        <v>0.0020833333328482695</v>
      </c>
      <c r="I26" s="58"/>
      <c r="J26" s="35"/>
      <c r="K26" s="60"/>
      <c r="M26" s="58"/>
    </row>
    <row r="27" spans="2:10" s="34" customFormat="1" ht="11.25">
      <c r="B27" s="32"/>
      <c r="E27" s="55">
        <v>36927.81736111129</v>
      </c>
      <c r="F27" s="56">
        <v>36927.90069442149</v>
      </c>
      <c r="G27" s="57">
        <f t="shared" si="0"/>
        <v>0.0833333102054894</v>
      </c>
      <c r="H27" s="58">
        <f t="shared" si="1"/>
        <v>0.0833333102054894</v>
      </c>
      <c r="I27" s="58"/>
      <c r="J27" s="35"/>
    </row>
    <row r="28" spans="2:10" s="34" customFormat="1" ht="11.25">
      <c r="B28" s="32"/>
      <c r="E28" s="55">
        <v>36838.208333333336</v>
      </c>
      <c r="F28" s="56">
        <v>36838.21041666667</v>
      </c>
      <c r="G28" s="57">
        <f t="shared" si="0"/>
        <v>0.0020833333328482695</v>
      </c>
      <c r="H28" s="58">
        <f t="shared" si="1"/>
        <v>0.0020833333328482695</v>
      </c>
      <c r="I28" s="58"/>
      <c r="J28" s="35"/>
    </row>
    <row r="29" spans="2:10" s="34" customFormat="1" ht="11.25">
      <c r="B29" s="32"/>
      <c r="D29" s="59"/>
      <c r="E29" s="55">
        <v>36838.625</v>
      </c>
      <c r="F29" s="56">
        <v>36838.62708333333</v>
      </c>
      <c r="G29" s="57">
        <f t="shared" si="0"/>
        <v>0.0020833333328482695</v>
      </c>
      <c r="H29" s="58">
        <f t="shared" si="1"/>
        <v>0.0020833333328482695</v>
      </c>
      <c r="I29" s="58"/>
      <c r="J29" s="35"/>
    </row>
    <row r="30" spans="2:10" s="34" customFormat="1" ht="11.25">
      <c r="B30" s="32"/>
      <c r="D30" s="59"/>
      <c r="E30" s="55">
        <v>36843.29513888889</v>
      </c>
      <c r="F30" s="56">
        <v>36843.308333333334</v>
      </c>
      <c r="G30" s="57">
        <f t="shared" si="0"/>
        <v>0.013194444443797693</v>
      </c>
      <c r="H30" s="58">
        <f t="shared" si="1"/>
        <v>0.013194444443797693</v>
      </c>
      <c r="I30" s="58"/>
      <c r="J30" s="35"/>
    </row>
    <row r="31" spans="2:10" s="34" customFormat="1" ht="11.25">
      <c r="B31" s="32"/>
      <c r="E31" s="55">
        <v>36931.51111111111</v>
      </c>
      <c r="F31" s="56">
        <v>36931.521527777775</v>
      </c>
      <c r="G31" s="57">
        <f t="shared" si="0"/>
        <v>0.010416666664241347</v>
      </c>
      <c r="H31" s="58">
        <f t="shared" si="1"/>
        <v>0.010416666664241347</v>
      </c>
      <c r="I31" s="58"/>
      <c r="J31" s="35"/>
    </row>
    <row r="32" spans="2:10" s="34" customFormat="1" ht="11.25">
      <c r="B32" s="32"/>
      <c r="E32" s="55">
        <v>36980.209027777775</v>
      </c>
      <c r="F32" s="55">
        <v>36980.21111111111</v>
      </c>
      <c r="G32" s="57">
        <f t="shared" si="0"/>
        <v>0.0020833333328482695</v>
      </c>
      <c r="H32" s="58">
        <f t="shared" si="1"/>
        <v>0.0020833333328482695</v>
      </c>
      <c r="I32" s="58"/>
      <c r="J32" s="35"/>
    </row>
    <row r="33" spans="2:10" s="34" customFormat="1" ht="11.25">
      <c r="B33" s="32"/>
      <c r="E33" s="55">
        <v>36980.584027777775</v>
      </c>
      <c r="F33" s="55">
        <v>36980.58611111111</v>
      </c>
      <c r="G33" s="57">
        <f t="shared" si="0"/>
        <v>0.0020833333328482695</v>
      </c>
      <c r="H33" s="58">
        <f t="shared" si="1"/>
        <v>0.0020833333328482695</v>
      </c>
      <c r="J33" s="35"/>
    </row>
    <row r="34" spans="2:10" s="34" customFormat="1" ht="11.25">
      <c r="B34" s="32"/>
      <c r="E34" s="62"/>
      <c r="F34" s="62"/>
      <c r="G34" s="57"/>
      <c r="H34" s="58"/>
      <c r="J34" s="35"/>
    </row>
    <row r="35" spans="2:10" s="34" customFormat="1" ht="11.25">
      <c r="B35" s="32"/>
      <c r="G35" s="63"/>
      <c r="H35" s="36">
        <f>SUM(H22:H33)</f>
        <v>0.19583332228648942</v>
      </c>
      <c r="I35" s="34" t="s">
        <v>42</v>
      </c>
      <c r="J35" s="35"/>
    </row>
    <row r="36" spans="2:10" ht="11.25">
      <c r="B36" s="32"/>
      <c r="C36" s="34"/>
      <c r="D36" s="34"/>
      <c r="E36" s="34"/>
      <c r="F36" s="34"/>
      <c r="G36" s="34"/>
      <c r="H36" s="64">
        <f>HOUR(H35)*60+MINUTE(H35)</f>
        <v>282</v>
      </c>
      <c r="I36" s="34" t="s">
        <v>43</v>
      </c>
      <c r="J36" s="35"/>
    </row>
    <row r="37" spans="2:10" ht="11.25">
      <c r="B37" s="32"/>
      <c r="C37" s="34"/>
      <c r="D37" s="34"/>
      <c r="E37" s="34"/>
      <c r="F37" s="34"/>
      <c r="G37" s="34"/>
      <c r="H37" s="64">
        <f>COUNT(H22:H33)</f>
        <v>12</v>
      </c>
      <c r="I37" s="34" t="s">
        <v>44</v>
      </c>
      <c r="J37" s="35"/>
    </row>
    <row r="38" spans="2:10" ht="11.25">
      <c r="B38" s="32"/>
      <c r="C38" s="34"/>
      <c r="D38" s="34"/>
      <c r="E38" s="2" t="s">
        <v>45</v>
      </c>
      <c r="F38" s="2"/>
      <c r="G38" s="34"/>
      <c r="H38" s="65">
        <v>3769032</v>
      </c>
      <c r="I38" s="34" t="s">
        <v>46</v>
      </c>
      <c r="J38" s="35"/>
    </row>
    <row r="39" spans="2:10" ht="11.25">
      <c r="B39" s="32"/>
      <c r="C39" s="34"/>
      <c r="D39" s="34"/>
      <c r="E39" s="66" t="s">
        <v>47</v>
      </c>
      <c r="F39" s="66"/>
      <c r="G39" s="34"/>
      <c r="H39" s="67">
        <f>$H$38/525600*$H$36</f>
        <v>2022.1975342465753</v>
      </c>
      <c r="I39" s="34" t="s">
        <v>46</v>
      </c>
      <c r="J39" s="35"/>
    </row>
    <row r="40" spans="2:10" ht="11.25">
      <c r="B40" s="32"/>
      <c r="C40" s="34"/>
      <c r="D40" s="34"/>
      <c r="E40" s="68" t="s">
        <v>48</v>
      </c>
      <c r="F40" s="68"/>
      <c r="G40" s="34"/>
      <c r="H40" s="69">
        <v>1.5</v>
      </c>
      <c r="I40" s="34" t="s">
        <v>49</v>
      </c>
      <c r="J40" s="35"/>
    </row>
    <row r="41" spans="2:10" ht="11.25">
      <c r="B41" s="32"/>
      <c r="C41" s="34"/>
      <c r="D41" s="34"/>
      <c r="E41" s="70" t="s">
        <v>50</v>
      </c>
      <c r="F41" s="70"/>
      <c r="G41" s="34"/>
      <c r="H41" s="71">
        <f>+$H$39*$H$40</f>
        <v>3033.2963013698627</v>
      </c>
      <c r="I41" s="34"/>
      <c r="J41" s="35"/>
    </row>
    <row r="42" spans="2:10" ht="12" thickBot="1">
      <c r="B42" s="32"/>
      <c r="C42" s="34"/>
      <c r="D42" s="34"/>
      <c r="E42" s="72" t="s">
        <v>51</v>
      </c>
      <c r="F42" s="70"/>
      <c r="G42" s="34"/>
      <c r="H42" s="71">
        <f>3.2*0.5*7155</f>
        <v>11448</v>
      </c>
      <c r="I42" s="34"/>
      <c r="J42" s="35"/>
    </row>
    <row r="43" spans="2:10" ht="13.5" thickBot="1">
      <c r="B43" s="32"/>
      <c r="C43" s="34"/>
      <c r="D43" s="34"/>
      <c r="E43" s="73" t="s">
        <v>52</v>
      </c>
      <c r="F43" s="73"/>
      <c r="G43" s="34"/>
      <c r="H43" s="74">
        <f>IF($H$41&gt;=$H$42,$H$42/6,$H$41/6)</f>
        <v>505.54938356164377</v>
      </c>
      <c r="I43" s="34"/>
      <c r="J43" s="35"/>
    </row>
    <row r="44" spans="2:10" ht="11.25">
      <c r="B44" s="32"/>
      <c r="C44" s="34"/>
      <c r="D44" s="34"/>
      <c r="E44" s="68"/>
      <c r="F44" s="68"/>
      <c r="G44" s="34"/>
      <c r="H44" s="34"/>
      <c r="I44" s="34"/>
      <c r="J44" s="35"/>
    </row>
    <row r="45" spans="2:10" ht="11.25">
      <c r="B45" s="32"/>
      <c r="C45" s="60" t="s">
        <v>53</v>
      </c>
      <c r="D45" s="34"/>
      <c r="E45" s="34"/>
      <c r="F45" s="34"/>
      <c r="G45" s="34"/>
      <c r="H45" s="34"/>
      <c r="I45" s="34"/>
      <c r="J45" s="35"/>
    </row>
    <row r="46" spans="2:10" ht="13.5" thickBot="1">
      <c r="B46" s="75"/>
      <c r="C46" s="76"/>
      <c r="D46" s="76"/>
      <c r="E46" s="76"/>
      <c r="F46" s="76"/>
      <c r="G46" s="76"/>
      <c r="H46" s="76"/>
      <c r="I46" s="76"/>
      <c r="J46" s="77"/>
    </row>
    <row r="47" ht="13.5" thickTop="1"/>
  </sheetData>
  <mergeCells count="1">
    <mergeCell ref="E18:H18"/>
  </mergeCells>
  <printOptions horizontalCentered="1" verticalCentered="1"/>
  <pageMargins left="0.984251968503937" right="0.984251968503937" top="0.6299212598425197" bottom="0.5905511811023623" header="0" footer="0"/>
  <pageSetup fitToHeight="1" fitToWidth="1" horizontalDpi="600" verticalDpi="600" orientation="landscape" paperSize="9" scale="71" r:id="rId4"/>
  <headerFooter alignWithMargins="0">
    <oddFooter>&amp;L&amp;5&amp;F - TRANSPORTE de ENERGÍA ELÉCTRICA - AJF/PJL - 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10.8515625" style="3" customWidth="1"/>
    <col min="2" max="2" width="13.57421875" style="3" customWidth="1"/>
    <col min="3" max="3" width="5.28125" style="3" customWidth="1"/>
    <col min="4" max="4" width="3.28125" style="3" customWidth="1"/>
    <col min="5" max="6" width="29.140625" style="3" customWidth="1"/>
    <col min="7" max="7" width="22.28125" style="3" customWidth="1"/>
    <col min="8" max="8" width="32.57421875" style="3" customWidth="1"/>
    <col min="9" max="9" width="13.00390625" style="3" customWidth="1"/>
    <col min="10" max="10" width="6.28125" style="3" customWidth="1"/>
    <col min="11" max="11" width="11.421875" style="3" customWidth="1"/>
  </cols>
  <sheetData>
    <row r="1" spans="5:10" ht="32.25" customHeight="1">
      <c r="E1" s="16"/>
      <c r="F1" s="16"/>
      <c r="J1" s="17"/>
    </row>
    <row r="2" spans="2:10" s="4" customFormat="1" ht="20.25">
      <c r="B2" s="18" t="str">
        <f>RESUMEN!B2</f>
        <v>ANEXO a la Resolución ENRE N°   444 /2002</v>
      </c>
      <c r="C2" s="19"/>
      <c r="D2" s="19"/>
      <c r="E2" s="20"/>
      <c r="F2" s="20"/>
      <c r="G2" s="21"/>
      <c r="H2" s="21"/>
      <c r="I2" s="21"/>
      <c r="J2" s="21"/>
    </row>
    <row r="3" spans="3:8" s="4" customFormat="1" ht="17.25" customHeight="1">
      <c r="C3" s="22"/>
      <c r="D3" s="22"/>
      <c r="E3" s="20"/>
      <c r="F3" s="20"/>
      <c r="G3" s="21"/>
      <c r="H3" s="21"/>
    </row>
    <row r="4" spans="1:6" s="25" customFormat="1" ht="11.25">
      <c r="A4" s="5" t="s">
        <v>24</v>
      </c>
      <c r="B4" s="5"/>
      <c r="C4" s="23"/>
      <c r="D4" s="23"/>
      <c r="E4" s="24"/>
      <c r="F4" s="24"/>
    </row>
    <row r="5" spans="1:6" s="25" customFormat="1" ht="11.25">
      <c r="A5" s="5" t="s">
        <v>25</v>
      </c>
      <c r="B5" s="5"/>
      <c r="C5" s="26"/>
      <c r="D5" s="26"/>
      <c r="E5" s="24"/>
      <c r="F5" s="24"/>
    </row>
    <row r="6" spans="5:6" ht="13.5" thickBot="1">
      <c r="E6" s="16"/>
      <c r="F6" s="16"/>
    </row>
    <row r="7" spans="2:10" ht="13.5" thickTop="1">
      <c r="B7" s="27"/>
      <c r="C7" s="28"/>
      <c r="D7" s="28"/>
      <c r="E7" s="29"/>
      <c r="F7" s="29"/>
      <c r="G7" s="28"/>
      <c r="H7" s="30"/>
      <c r="I7" s="28"/>
      <c r="J7" s="31"/>
    </row>
    <row r="8" spans="2:10" ht="15">
      <c r="B8" s="32"/>
      <c r="D8" s="6" t="s">
        <v>31</v>
      </c>
      <c r="E8" s="33"/>
      <c r="F8" s="33"/>
      <c r="G8" s="34"/>
      <c r="H8" s="34"/>
      <c r="I8" s="34"/>
      <c r="J8" s="35"/>
    </row>
    <row r="9" spans="2:10" ht="15">
      <c r="B9" s="32"/>
      <c r="D9" s="7" t="s">
        <v>32</v>
      </c>
      <c r="E9" s="33"/>
      <c r="F9" s="3" t="s">
        <v>12</v>
      </c>
      <c r="G9" s="3" t="s">
        <v>3</v>
      </c>
      <c r="H9" s="34"/>
      <c r="I9" s="34"/>
      <c r="J9" s="35"/>
    </row>
    <row r="10" spans="2:10" ht="15">
      <c r="B10" s="32"/>
      <c r="D10" s="6" t="s">
        <v>33</v>
      </c>
      <c r="E10" s="33"/>
      <c r="F10" s="34" t="str">
        <f>'FORMOSA REFRESCOS S.A. JUNIN'!F10</f>
        <v>EDEFOR S.A.</v>
      </c>
      <c r="G10" s="34"/>
      <c r="H10" s="34"/>
      <c r="I10" s="34"/>
      <c r="J10" s="35"/>
    </row>
    <row r="11" spans="2:10" ht="12.75">
      <c r="B11" s="32"/>
      <c r="D11" s="8" t="s">
        <v>26</v>
      </c>
      <c r="E11" s="33"/>
      <c r="F11" s="33" t="str">
        <f>'FORMOSA REFRESCOS S.A. JUNIN'!F11</f>
        <v>noviembre/2000 - abril/2001</v>
      </c>
      <c r="G11" s="34"/>
      <c r="H11" s="34"/>
      <c r="I11" s="34"/>
      <c r="J11" s="35"/>
    </row>
    <row r="12" spans="2:10" ht="12.75">
      <c r="B12" s="32"/>
      <c r="C12" s="34"/>
      <c r="D12" s="34"/>
      <c r="E12" s="33"/>
      <c r="F12" s="33"/>
      <c r="G12" s="34"/>
      <c r="H12" s="36"/>
      <c r="I12" s="34"/>
      <c r="J12" s="35"/>
    </row>
    <row r="13" spans="2:10" ht="12.75">
      <c r="B13" s="32"/>
      <c r="C13" s="37"/>
      <c r="D13" s="37"/>
      <c r="E13" s="33"/>
      <c r="F13" s="33"/>
      <c r="G13" s="34"/>
      <c r="H13" s="36"/>
      <c r="I13" s="34"/>
      <c r="J13" s="35"/>
    </row>
    <row r="14" spans="2:10" ht="12.75">
      <c r="B14" s="32"/>
      <c r="C14" s="38"/>
      <c r="D14" s="39" t="str">
        <f>'FORMOSA REFRESCOS S.A. JUNIN'!D14</f>
        <v>Expte. ENRE N° 10407/01</v>
      </c>
      <c r="E14" s="39"/>
      <c r="F14" s="38" t="s">
        <v>34</v>
      </c>
      <c r="G14" s="40" t="s">
        <v>15</v>
      </c>
      <c r="H14" s="41" t="s">
        <v>35</v>
      </c>
      <c r="I14" s="34"/>
      <c r="J14" s="35"/>
    </row>
    <row r="15" spans="2:10" ht="12.75">
      <c r="B15" s="32"/>
      <c r="C15" s="42"/>
      <c r="D15" s="42"/>
      <c r="E15" s="43"/>
      <c r="F15" s="44" t="s">
        <v>36</v>
      </c>
      <c r="G15" s="40" t="s">
        <v>14</v>
      </c>
      <c r="H15" s="45" t="str">
        <f>IF(G14="MT","4 interrupciones/semestre",IF(G14="AT","3 interrupciones/semestre"," "))</f>
        <v>4 interrupciones/semestre</v>
      </c>
      <c r="I15" s="34"/>
      <c r="J15" s="35"/>
    </row>
    <row r="16" spans="2:10" ht="12.75">
      <c r="B16" s="32"/>
      <c r="C16" s="42"/>
      <c r="D16" s="42"/>
      <c r="E16" s="43"/>
      <c r="F16" s="43"/>
      <c r="G16" s="45"/>
      <c r="H16" s="45" t="str">
        <f>IF(G14="MT","3 horas/interrupción",IF(G14="AT","2 horas/interrupción"," "))</f>
        <v>3 horas/interrupción</v>
      </c>
      <c r="I16" s="34"/>
      <c r="J16" s="35"/>
    </row>
    <row r="17" spans="2:10" s="3" customFormat="1" ht="12">
      <c r="B17" s="32"/>
      <c r="C17" s="45"/>
      <c r="D17" s="45"/>
      <c r="E17" s="43"/>
      <c r="F17" s="43"/>
      <c r="G17" s="45"/>
      <c r="H17" s="46"/>
      <c r="I17" s="34"/>
      <c r="J17" s="35"/>
    </row>
    <row r="18" spans="2:10" s="3" customFormat="1" ht="11.25">
      <c r="B18" s="32"/>
      <c r="C18" s="47"/>
      <c r="D18" s="47"/>
      <c r="E18" s="142" t="s">
        <v>37</v>
      </c>
      <c r="F18" s="143"/>
      <c r="G18" s="143"/>
      <c r="H18" s="144"/>
      <c r="I18" s="34"/>
      <c r="J18" s="35"/>
    </row>
    <row r="19" spans="2:10" s="3" customFormat="1" ht="11.25">
      <c r="B19" s="32"/>
      <c r="C19" s="48"/>
      <c r="D19" s="48"/>
      <c r="E19" s="48"/>
      <c r="F19" s="48"/>
      <c r="G19" s="48"/>
      <c r="H19" s="48"/>
      <c r="I19" s="34"/>
      <c r="J19" s="35"/>
    </row>
    <row r="20" spans="2:10" s="3" customFormat="1" ht="11.25">
      <c r="B20" s="32"/>
      <c r="C20" s="49"/>
      <c r="D20" s="49"/>
      <c r="E20" s="50" t="s">
        <v>38</v>
      </c>
      <c r="F20" s="50" t="s">
        <v>39</v>
      </c>
      <c r="G20" s="51" t="s">
        <v>40</v>
      </c>
      <c r="H20" s="51" t="s">
        <v>41</v>
      </c>
      <c r="I20" s="34"/>
      <c r="J20" s="35"/>
    </row>
    <row r="21" spans="2:10" s="3" customFormat="1" ht="11.25">
      <c r="B21" s="32"/>
      <c r="C21" s="34"/>
      <c r="D21" s="34"/>
      <c r="E21" s="52"/>
      <c r="F21" s="52"/>
      <c r="G21" s="53"/>
      <c r="H21" s="54"/>
      <c r="I21" s="54"/>
      <c r="J21" s="35"/>
    </row>
    <row r="22" spans="2:10" s="34" customFormat="1" ht="11.25">
      <c r="B22" s="32"/>
      <c r="E22" s="55">
        <v>36882.606250000186</v>
      </c>
      <c r="F22" s="56">
        <v>36882.645138889086</v>
      </c>
      <c r="G22" s="57">
        <f aca="true" t="shared" si="0" ref="G22:G38">+F22-E22</f>
        <v>0.03888888889923692</v>
      </c>
      <c r="H22" s="58">
        <f aca="true" t="shared" si="1" ref="H22:H38">IF(G22&lt;(0.00208)," ",G22)</f>
        <v>0.03888888889923692</v>
      </c>
      <c r="I22" s="58"/>
      <c r="J22" s="35"/>
    </row>
    <row r="23" spans="2:10" s="34" customFormat="1" ht="11.25">
      <c r="B23" s="32"/>
      <c r="E23" s="55">
        <v>36910.66111111129</v>
      </c>
      <c r="F23" s="56">
        <v>36910.7180555556</v>
      </c>
      <c r="G23" s="57">
        <f t="shared" si="0"/>
        <v>0.05694444430992007</v>
      </c>
      <c r="H23" s="58">
        <f t="shared" si="1"/>
        <v>0.05694444430992007</v>
      </c>
      <c r="I23" s="58"/>
      <c r="J23" s="35"/>
    </row>
    <row r="24" spans="2:10" s="34" customFormat="1" ht="11.25">
      <c r="B24" s="32"/>
      <c r="D24" s="59"/>
      <c r="E24" s="55">
        <v>36921.647222222295</v>
      </c>
      <c r="F24" s="56">
        <v>36921.777777777985</v>
      </c>
      <c r="G24" s="57">
        <f t="shared" si="0"/>
        <v>0.13055555569007993</v>
      </c>
      <c r="H24" s="58">
        <f t="shared" si="1"/>
        <v>0.13055555569007993</v>
      </c>
      <c r="I24" s="58"/>
      <c r="J24" s="35"/>
    </row>
    <row r="25" spans="2:12" s="34" customFormat="1" ht="11.25">
      <c r="B25" s="32"/>
      <c r="D25" s="59"/>
      <c r="E25" s="55">
        <v>36967.85486109974</v>
      </c>
      <c r="F25" s="56">
        <v>36967.85694444459</v>
      </c>
      <c r="G25" s="57">
        <f t="shared" si="0"/>
        <v>0.0020833448506891727</v>
      </c>
      <c r="H25" s="58">
        <f t="shared" si="1"/>
        <v>0.0020833448506891727</v>
      </c>
      <c r="I25" s="58"/>
      <c r="J25" s="35"/>
      <c r="L25" s="57"/>
    </row>
    <row r="26" spans="2:13" s="34" customFormat="1" ht="11.25">
      <c r="B26" s="32"/>
      <c r="E26" s="55">
        <v>36842.25347222222</v>
      </c>
      <c r="F26" s="56">
        <v>36842.354166666664</v>
      </c>
      <c r="G26" s="57">
        <f t="shared" si="0"/>
        <v>0.10069444444525288</v>
      </c>
      <c r="H26" s="58">
        <f t="shared" si="1"/>
        <v>0.10069444444525288</v>
      </c>
      <c r="I26" s="58"/>
      <c r="J26" s="35"/>
      <c r="K26" s="60"/>
      <c r="M26" s="58"/>
    </row>
    <row r="27" spans="2:10" s="34" customFormat="1" ht="11.25">
      <c r="B27" s="32"/>
      <c r="E27" s="55">
        <v>36874.208333333336</v>
      </c>
      <c r="F27" s="56">
        <v>36874.21041666667</v>
      </c>
      <c r="G27" s="57">
        <f t="shared" si="0"/>
        <v>0.0020833333328482695</v>
      </c>
      <c r="H27" s="58">
        <f t="shared" si="1"/>
        <v>0.0020833333328482695</v>
      </c>
      <c r="I27" s="58"/>
      <c r="J27" s="35"/>
    </row>
    <row r="28" spans="2:10" s="34" customFormat="1" ht="11.25">
      <c r="B28" s="32"/>
      <c r="E28" s="55">
        <v>36874.5</v>
      </c>
      <c r="F28" s="56">
        <v>36874.50208333333</v>
      </c>
      <c r="G28" s="57">
        <f t="shared" si="0"/>
        <v>0.0020833333328482695</v>
      </c>
      <c r="H28" s="58">
        <f t="shared" si="1"/>
        <v>0.0020833333328482695</v>
      </c>
      <c r="I28" s="58"/>
      <c r="J28" s="35"/>
    </row>
    <row r="29" spans="2:10" s="34" customFormat="1" ht="11.25">
      <c r="B29" s="32"/>
      <c r="D29" s="59"/>
      <c r="E29" s="55">
        <v>36908.73611111111</v>
      </c>
      <c r="F29" s="56">
        <v>36908.74722222222</v>
      </c>
      <c r="G29" s="57">
        <f t="shared" si="0"/>
        <v>0.011111111110949423</v>
      </c>
      <c r="H29" s="58">
        <f t="shared" si="1"/>
        <v>0.011111111110949423</v>
      </c>
      <c r="I29" s="58"/>
      <c r="J29" s="35"/>
    </row>
    <row r="30" spans="2:10" s="34" customFormat="1" ht="11.25">
      <c r="B30" s="32"/>
      <c r="D30" s="59"/>
      <c r="E30" s="55">
        <v>36920.84444444445</v>
      </c>
      <c r="F30" s="56">
        <v>36920.853472222225</v>
      </c>
      <c r="G30" s="57">
        <f t="shared" si="0"/>
        <v>0.009027777778101154</v>
      </c>
      <c r="H30" s="58">
        <f t="shared" si="1"/>
        <v>0.009027777778101154</v>
      </c>
      <c r="I30" s="58"/>
      <c r="J30" s="35"/>
    </row>
    <row r="31" spans="2:10" s="34" customFormat="1" ht="11.25">
      <c r="B31" s="32"/>
      <c r="E31" s="55">
        <v>36920.95972222222</v>
      </c>
      <c r="F31" s="56">
        <v>36920.96597222222</v>
      </c>
      <c r="G31" s="57">
        <f t="shared" si="0"/>
        <v>0.0062499999985448085</v>
      </c>
      <c r="H31" s="58">
        <f t="shared" si="1"/>
        <v>0.0062499999985448085</v>
      </c>
      <c r="I31" s="58"/>
      <c r="J31" s="35"/>
    </row>
    <row r="32" spans="2:10" s="34" customFormat="1" ht="11.25">
      <c r="B32" s="32"/>
      <c r="E32" s="56">
        <v>36926.209027777775</v>
      </c>
      <c r="F32" s="56">
        <v>36926.21111111111</v>
      </c>
      <c r="G32" s="57">
        <f t="shared" si="0"/>
        <v>0.0020833333328482695</v>
      </c>
      <c r="H32" s="58">
        <f t="shared" si="1"/>
        <v>0.0020833333328482695</v>
      </c>
      <c r="I32" s="58"/>
      <c r="J32" s="35"/>
    </row>
    <row r="33" spans="2:10" s="34" customFormat="1" ht="11.25">
      <c r="B33" s="32"/>
      <c r="E33" s="56">
        <v>36926.60833333333</v>
      </c>
      <c r="F33" s="56">
        <v>36926.61041666667</v>
      </c>
      <c r="G33" s="57">
        <f t="shared" si="0"/>
        <v>0.002083333340124227</v>
      </c>
      <c r="H33" s="58">
        <f t="shared" si="1"/>
        <v>0.002083333340124227</v>
      </c>
      <c r="J33" s="35"/>
    </row>
    <row r="34" spans="2:10" s="34" customFormat="1" ht="11.25">
      <c r="B34" s="32"/>
      <c r="E34" s="56">
        <v>36927.66180555556</v>
      </c>
      <c r="F34" s="56">
        <v>36927.67222222222</v>
      </c>
      <c r="G34" s="57">
        <f t="shared" si="0"/>
        <v>0.010416666664241347</v>
      </c>
      <c r="H34" s="58">
        <f t="shared" si="1"/>
        <v>0.010416666664241347</v>
      </c>
      <c r="J34" s="35"/>
    </row>
    <row r="35" spans="2:10" ht="12.75">
      <c r="B35" s="32"/>
      <c r="C35" s="34"/>
      <c r="D35" s="34"/>
      <c r="E35" s="56">
        <v>36940.259722222225</v>
      </c>
      <c r="F35" s="56">
        <v>36940.26180555556</v>
      </c>
      <c r="G35" s="57">
        <f t="shared" si="0"/>
        <v>0.0020833333328482695</v>
      </c>
      <c r="H35" s="58">
        <f t="shared" si="1"/>
        <v>0.0020833333328482695</v>
      </c>
      <c r="I35" s="34"/>
      <c r="J35" s="35"/>
    </row>
    <row r="36" spans="2:10" ht="12.75">
      <c r="B36" s="32"/>
      <c r="C36" s="34"/>
      <c r="D36" s="34"/>
      <c r="E36" s="56">
        <v>36940.419444444444</v>
      </c>
      <c r="F36" s="56">
        <v>36940.42152777778</v>
      </c>
      <c r="G36" s="57">
        <f t="shared" si="0"/>
        <v>0.0020833333328482695</v>
      </c>
      <c r="H36" s="58">
        <f t="shared" si="1"/>
        <v>0.0020833333328482695</v>
      </c>
      <c r="I36" s="34"/>
      <c r="J36" s="35"/>
    </row>
    <row r="37" spans="2:10" ht="12.75">
      <c r="B37" s="32"/>
      <c r="C37" s="34"/>
      <c r="D37" s="34"/>
      <c r="E37" s="56">
        <v>36943.20972222222</v>
      </c>
      <c r="F37" s="56">
        <v>36943.211805555555</v>
      </c>
      <c r="G37" s="57">
        <f t="shared" si="0"/>
        <v>0.0020833333328482695</v>
      </c>
      <c r="H37" s="58">
        <f t="shared" si="1"/>
        <v>0.0020833333328482695</v>
      </c>
      <c r="I37" s="34"/>
      <c r="J37" s="35"/>
    </row>
    <row r="38" spans="2:10" ht="12.75">
      <c r="B38" s="32"/>
      <c r="C38" s="34"/>
      <c r="D38" s="34"/>
      <c r="E38" s="56">
        <v>36944.138194444444</v>
      </c>
      <c r="F38" s="56">
        <v>36944.14375</v>
      </c>
      <c r="G38" s="57">
        <f t="shared" si="0"/>
        <v>0.00555555555911269</v>
      </c>
      <c r="H38" s="58">
        <f t="shared" si="1"/>
        <v>0.00555555555911269</v>
      </c>
      <c r="I38" s="34"/>
      <c r="J38" s="35"/>
    </row>
    <row r="39" spans="2:10" ht="12.75">
      <c r="B39" s="32"/>
      <c r="C39" s="34"/>
      <c r="D39" s="34"/>
      <c r="E39" s="68"/>
      <c r="F39" s="68"/>
      <c r="G39" s="34"/>
      <c r="H39" s="34"/>
      <c r="I39" s="34"/>
      <c r="J39" s="35"/>
    </row>
    <row r="40" spans="2:10" ht="12.75">
      <c r="B40" s="32"/>
      <c r="C40" s="34"/>
      <c r="D40" s="34"/>
      <c r="E40" s="70"/>
      <c r="F40" s="70"/>
      <c r="G40" s="34"/>
      <c r="H40" s="34"/>
      <c r="I40" s="34"/>
      <c r="J40" s="35"/>
    </row>
    <row r="41" spans="2:10" ht="12.75">
      <c r="B41" s="32"/>
      <c r="C41" s="34"/>
      <c r="D41" s="34"/>
      <c r="E41" s="72"/>
      <c r="F41" s="70"/>
      <c r="G41" s="34"/>
      <c r="H41" s="36">
        <f>SUM(H22:H40)</f>
        <v>0.38611112264334224</v>
      </c>
      <c r="I41" s="34" t="s">
        <v>42</v>
      </c>
      <c r="J41" s="35"/>
    </row>
    <row r="42" spans="2:10" ht="12.75">
      <c r="B42" s="32"/>
      <c r="C42" s="34"/>
      <c r="D42" s="34"/>
      <c r="E42" s="73"/>
      <c r="F42" s="73"/>
      <c r="G42" s="34"/>
      <c r="H42" s="64">
        <f>HOUR(H41)*60+MINUTE(H41)</f>
        <v>556</v>
      </c>
      <c r="I42" s="34" t="s">
        <v>43</v>
      </c>
      <c r="J42" s="35"/>
    </row>
    <row r="43" spans="2:10" ht="12.75">
      <c r="B43" s="32"/>
      <c r="C43" s="34"/>
      <c r="D43" s="34"/>
      <c r="E43" s="68"/>
      <c r="F43" s="72" t="s">
        <v>54</v>
      </c>
      <c r="G43" s="34"/>
      <c r="H43" s="64">
        <f>COUNT(H22:H40)</f>
        <v>17</v>
      </c>
      <c r="I43" s="34" t="s">
        <v>44</v>
      </c>
      <c r="J43" s="35"/>
    </row>
    <row r="44" spans="2:10" ht="12.75">
      <c r="B44" s="32"/>
      <c r="C44" s="60"/>
      <c r="D44" s="34"/>
      <c r="E44" s="34"/>
      <c r="F44" s="34"/>
      <c r="G44" s="34"/>
      <c r="H44" s="34"/>
      <c r="I44" s="34"/>
      <c r="J44" s="35"/>
    </row>
    <row r="45" spans="2:10" ht="13.5" thickBot="1">
      <c r="B45" s="75"/>
      <c r="C45" s="76"/>
      <c r="D45" s="76"/>
      <c r="E45" s="76"/>
      <c r="F45" s="76"/>
      <c r="G45" s="76"/>
      <c r="H45" s="76"/>
      <c r="I45" s="76"/>
      <c r="J45" s="77"/>
    </row>
    <row r="46" ht="13.5" thickTop="1"/>
  </sheetData>
  <mergeCells count="1">
    <mergeCell ref="E18:H18"/>
  </mergeCells>
  <printOptions horizontalCentered="1" verticalCentered="1"/>
  <pageMargins left="0.984251968503937" right="0.984251968503937" top="0.6299212598425197" bottom="0.5905511811023623" header="0" footer="0"/>
  <pageSetup fitToHeight="1" fitToWidth="1" horizontalDpi="600" verticalDpi="600" orientation="landscape" paperSize="9" scale="71" r:id="rId2"/>
  <headerFooter alignWithMargins="0">
    <oddFooter>&amp;L&amp;5&amp;F - TRANSPORTE de ENERGÍA ELÉCTRICA - AJF/PJL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75" zoomScaleNormal="75" workbookViewId="0" topLeftCell="A1">
      <selection activeCell="C3" sqref="C3"/>
    </sheetView>
  </sheetViews>
  <sheetFormatPr defaultColWidth="11.421875" defaultRowHeight="12.75"/>
  <cols>
    <col min="1" max="1" width="10.8515625" style="3" customWidth="1"/>
    <col min="2" max="2" width="13.57421875" style="3" customWidth="1"/>
    <col min="3" max="3" width="5.28125" style="3" customWidth="1"/>
    <col min="4" max="4" width="3.28125" style="3" customWidth="1"/>
    <col min="5" max="6" width="29.140625" style="3" customWidth="1"/>
    <col min="7" max="7" width="22.28125" style="3" customWidth="1"/>
    <col min="8" max="8" width="32.57421875" style="3" customWidth="1"/>
    <col min="9" max="9" width="13.00390625" style="3" customWidth="1"/>
    <col min="10" max="10" width="6.28125" style="3" customWidth="1"/>
    <col min="11" max="11" width="11.421875" style="3" customWidth="1"/>
  </cols>
  <sheetData>
    <row r="1" spans="5:10" ht="32.25" customHeight="1">
      <c r="E1" s="16"/>
      <c r="F1" s="16"/>
      <c r="J1" s="17"/>
    </row>
    <row r="2" spans="2:10" s="4" customFormat="1" ht="20.25">
      <c r="B2" s="18" t="str">
        <f>RESUMEN!B2</f>
        <v>ANEXO a la Resolución ENRE N°   444 /2002</v>
      </c>
      <c r="C2" s="19"/>
      <c r="D2" s="19"/>
      <c r="E2" s="20"/>
      <c r="F2" s="20"/>
      <c r="G2" s="21"/>
      <c r="H2" s="21"/>
      <c r="I2" s="21"/>
      <c r="J2" s="21"/>
    </row>
    <row r="3" spans="3:8" s="4" customFormat="1" ht="17.25" customHeight="1">
      <c r="C3" s="22"/>
      <c r="D3" s="22"/>
      <c r="E3" s="20"/>
      <c r="F3" s="20"/>
      <c r="G3" s="21"/>
      <c r="H3" s="21"/>
    </row>
    <row r="4" spans="1:6" s="25" customFormat="1" ht="11.25">
      <c r="A4" s="5" t="s">
        <v>24</v>
      </c>
      <c r="B4" s="5"/>
      <c r="C4" s="23"/>
      <c r="D4" s="23"/>
      <c r="E4" s="24"/>
      <c r="F4" s="24"/>
    </row>
    <row r="5" spans="1:6" s="25" customFormat="1" ht="11.25">
      <c r="A5" s="5" t="s">
        <v>25</v>
      </c>
      <c r="B5" s="5"/>
      <c r="C5" s="26"/>
      <c r="D5" s="26"/>
      <c r="E5" s="24"/>
      <c r="F5" s="24"/>
    </row>
    <row r="6" spans="5:6" ht="12" thickBot="1">
      <c r="E6" s="16"/>
      <c r="F6" s="16"/>
    </row>
    <row r="7" spans="2:10" ht="12" thickTop="1">
      <c r="B7" s="27"/>
      <c r="C7" s="28"/>
      <c r="D7" s="28"/>
      <c r="E7" s="29"/>
      <c r="F7" s="29"/>
      <c r="G7" s="28"/>
      <c r="H7" s="30"/>
      <c r="I7" s="28"/>
      <c r="J7" s="31"/>
    </row>
    <row r="8" spans="2:10" ht="15">
      <c r="B8" s="32"/>
      <c r="D8" s="6" t="s">
        <v>31</v>
      </c>
      <c r="E8" s="33"/>
      <c r="F8" s="33"/>
      <c r="G8" s="34"/>
      <c r="H8" s="34"/>
      <c r="I8" s="34"/>
      <c r="J8" s="35"/>
    </row>
    <row r="9" spans="2:10" ht="15">
      <c r="B9" s="32"/>
      <c r="D9" s="7" t="s">
        <v>32</v>
      </c>
      <c r="E9" s="33"/>
      <c r="F9" s="3" t="s">
        <v>12</v>
      </c>
      <c r="G9" s="3" t="s">
        <v>3</v>
      </c>
      <c r="H9" s="34"/>
      <c r="I9" s="34"/>
      <c r="J9" s="35"/>
    </row>
    <row r="10" spans="2:10" ht="15">
      <c r="B10" s="32"/>
      <c r="D10" s="6" t="s">
        <v>33</v>
      </c>
      <c r="E10" s="33"/>
      <c r="F10" s="34" t="str">
        <f>'FORMOSA REFRESCOS S.A. JUNIN'!F10</f>
        <v>EDEFOR S.A.</v>
      </c>
      <c r="G10" s="34"/>
      <c r="H10" s="34"/>
      <c r="I10" s="34"/>
      <c r="J10" s="35"/>
    </row>
    <row r="11" spans="2:10" ht="12.75">
      <c r="B11" s="32"/>
      <c r="D11" s="8" t="s">
        <v>26</v>
      </c>
      <c r="E11" s="33"/>
      <c r="F11" s="33" t="str">
        <f>'FORMOSA REFRESCOS S.A. JUNIN'!F11</f>
        <v>noviembre/2000 - abril/2001</v>
      </c>
      <c r="G11" s="34"/>
      <c r="H11" s="34"/>
      <c r="I11" s="34"/>
      <c r="J11" s="35"/>
    </row>
    <row r="12" spans="2:10" ht="11.25">
      <c r="B12" s="32"/>
      <c r="C12" s="34"/>
      <c r="D12" s="34"/>
      <c r="E12" s="33"/>
      <c r="F12" s="33"/>
      <c r="G12" s="34"/>
      <c r="H12" s="36"/>
      <c r="I12" s="34"/>
      <c r="J12" s="35"/>
    </row>
    <row r="13" spans="2:10" ht="11.25">
      <c r="B13" s="32"/>
      <c r="C13" s="37"/>
      <c r="D13" s="37"/>
      <c r="E13" s="33"/>
      <c r="F13" s="33"/>
      <c r="G13" s="34"/>
      <c r="H13" s="36"/>
      <c r="I13" s="34"/>
      <c r="J13" s="35"/>
    </row>
    <row r="14" spans="2:10" ht="12">
      <c r="B14" s="32"/>
      <c r="C14" s="38"/>
      <c r="D14" s="39" t="str">
        <f>'FORMOSA REFRESCOS S.A. JUNIN'!D14</f>
        <v>Expte. ENRE N° 10407/01</v>
      </c>
      <c r="E14" s="39"/>
      <c r="F14" s="38" t="s">
        <v>34</v>
      </c>
      <c r="G14" s="40" t="s">
        <v>15</v>
      </c>
      <c r="H14" s="41" t="s">
        <v>35</v>
      </c>
      <c r="I14" s="34"/>
      <c r="J14" s="35"/>
    </row>
    <row r="15" spans="2:10" ht="12">
      <c r="B15" s="32"/>
      <c r="C15" s="42"/>
      <c r="D15" s="42"/>
      <c r="E15" s="43"/>
      <c r="F15" s="44" t="s">
        <v>36</v>
      </c>
      <c r="G15" s="40" t="s">
        <v>14</v>
      </c>
      <c r="H15" s="45" t="str">
        <f>IF(G14="MT","4 interrupciones/semestre",IF(G14="AT","3 interrupciones/semestre"," "))</f>
        <v>4 interrupciones/semestre</v>
      </c>
      <c r="I15" s="34"/>
      <c r="J15" s="35"/>
    </row>
    <row r="16" spans="2:10" ht="12">
      <c r="B16" s="32"/>
      <c r="C16" s="42"/>
      <c r="D16" s="42"/>
      <c r="E16" s="43"/>
      <c r="F16" s="43"/>
      <c r="G16" s="45"/>
      <c r="H16" s="45" t="str">
        <f>IF(G14="MT","3 horas/interrupción",IF(G14="AT","2 horas/interrupción"," "))</f>
        <v>3 horas/interrupción</v>
      </c>
      <c r="I16" s="34"/>
      <c r="J16" s="35"/>
    </row>
    <row r="17" spans="2:10" s="3" customFormat="1" ht="12">
      <c r="B17" s="32"/>
      <c r="C17" s="45"/>
      <c r="D17" s="45"/>
      <c r="E17" s="43"/>
      <c r="F17" s="43"/>
      <c r="G17" s="45"/>
      <c r="H17" s="46"/>
      <c r="I17" s="34"/>
      <c r="J17" s="35"/>
    </row>
    <row r="18" spans="2:10" s="3" customFormat="1" ht="11.25">
      <c r="B18" s="32"/>
      <c r="C18" s="47"/>
      <c r="D18" s="47"/>
      <c r="E18" s="142" t="s">
        <v>37</v>
      </c>
      <c r="F18" s="143"/>
      <c r="G18" s="143"/>
      <c r="H18" s="144"/>
      <c r="I18" s="34"/>
      <c r="J18" s="35"/>
    </row>
    <row r="19" spans="2:10" s="3" customFormat="1" ht="11.25">
      <c r="B19" s="32"/>
      <c r="C19" s="48"/>
      <c r="D19" s="48"/>
      <c r="E19" s="48"/>
      <c r="F19" s="48"/>
      <c r="G19" s="48"/>
      <c r="H19" s="48"/>
      <c r="I19" s="34"/>
      <c r="J19" s="35"/>
    </row>
    <row r="20" spans="2:10" s="3" customFormat="1" ht="11.25">
      <c r="B20" s="32"/>
      <c r="C20" s="49"/>
      <c r="D20" s="49"/>
      <c r="E20" s="50" t="s">
        <v>38</v>
      </c>
      <c r="F20" s="50" t="s">
        <v>39</v>
      </c>
      <c r="G20" s="51" t="s">
        <v>40</v>
      </c>
      <c r="H20" s="51" t="s">
        <v>41</v>
      </c>
      <c r="I20" s="34"/>
      <c r="J20" s="35"/>
    </row>
    <row r="21" spans="2:10" s="3" customFormat="1" ht="11.25">
      <c r="B21" s="32"/>
      <c r="C21" s="34"/>
      <c r="D21" s="34"/>
      <c r="E21" s="52"/>
      <c r="F21" s="52"/>
      <c r="G21" s="78" t="s">
        <v>55</v>
      </c>
      <c r="H21" s="54">
        <f>'COOP. CLORINDA PLANTA'!H41</f>
        <v>0.38611112264334224</v>
      </c>
      <c r="I21" s="54"/>
      <c r="J21" s="35"/>
    </row>
    <row r="22" spans="2:10" s="34" customFormat="1" ht="11.25">
      <c r="B22" s="32"/>
      <c r="E22" s="55">
        <v>36944.584027777775</v>
      </c>
      <c r="F22" s="56">
        <v>36944.58611111111</v>
      </c>
      <c r="G22" s="57">
        <f aca="true" t="shared" si="0" ref="G22:G31">+F22-E22</f>
        <v>0.0020833333328482695</v>
      </c>
      <c r="H22" s="58">
        <v>0.0020833333328482695</v>
      </c>
      <c r="I22" s="58"/>
      <c r="J22" s="35"/>
    </row>
    <row r="23" spans="2:10" s="34" customFormat="1" ht="11.25">
      <c r="B23" s="32"/>
      <c r="E23" s="55">
        <v>36946.99652777778</v>
      </c>
      <c r="F23" s="56">
        <v>36947.00208333333</v>
      </c>
      <c r="G23" s="57">
        <f t="shared" si="0"/>
        <v>0.005555555551836733</v>
      </c>
      <c r="H23" s="58">
        <v>0.0020833333328482695</v>
      </c>
      <c r="I23" s="58"/>
      <c r="J23" s="35"/>
    </row>
    <row r="24" spans="2:10" s="34" customFormat="1" ht="11.25">
      <c r="B24" s="32"/>
      <c r="D24" s="59"/>
      <c r="E24" s="55">
        <v>36954.294444444444</v>
      </c>
      <c r="F24" s="56">
        <v>36954.29652777778</v>
      </c>
      <c r="G24" s="57">
        <f t="shared" si="0"/>
        <v>0.0020833333328482695</v>
      </c>
      <c r="H24" s="58">
        <v>0.0020833333328482695</v>
      </c>
      <c r="I24" s="58"/>
      <c r="J24" s="35"/>
    </row>
    <row r="25" spans="2:12" s="34" customFormat="1" ht="11.25">
      <c r="B25" s="32"/>
      <c r="D25" s="59"/>
      <c r="E25" s="55">
        <v>36954.364583333336</v>
      </c>
      <c r="F25" s="56">
        <v>36954.36666666667</v>
      </c>
      <c r="G25" s="57">
        <f t="shared" si="0"/>
        <v>0.0020833333328482695</v>
      </c>
      <c r="H25" s="58">
        <v>0.0020833333328482695</v>
      </c>
      <c r="I25" s="58"/>
      <c r="J25" s="35"/>
      <c r="L25" s="57"/>
    </row>
    <row r="26" spans="2:13" s="34" customFormat="1" ht="11.25">
      <c r="B26" s="32"/>
      <c r="E26" s="55">
        <v>36959.21111111111</v>
      </c>
      <c r="F26" s="56">
        <v>36959.21319444444</v>
      </c>
      <c r="G26" s="57">
        <f t="shared" si="0"/>
        <v>0.0020833333328482695</v>
      </c>
      <c r="H26" s="58">
        <v>0.0020833333328482695</v>
      </c>
      <c r="I26" s="58"/>
      <c r="J26" s="35"/>
      <c r="K26" s="60"/>
      <c r="M26" s="58"/>
    </row>
    <row r="27" spans="2:10" s="34" customFormat="1" ht="11.25">
      <c r="B27" s="32"/>
      <c r="E27" s="55">
        <v>36959.53125</v>
      </c>
      <c r="F27" s="56">
        <v>36959.53333333333</v>
      </c>
      <c r="G27" s="57">
        <f t="shared" si="0"/>
        <v>0.0020833333328482695</v>
      </c>
      <c r="H27" s="58">
        <v>0.0020833333328482695</v>
      </c>
      <c r="I27" s="58"/>
      <c r="J27" s="35"/>
    </row>
    <row r="28" spans="2:10" s="34" customFormat="1" ht="11.25">
      <c r="B28" s="32"/>
      <c r="E28" s="55">
        <v>36966.65</v>
      </c>
      <c r="F28" s="56">
        <v>36966.65416666667</v>
      </c>
      <c r="G28" s="57">
        <f t="shared" si="0"/>
        <v>0.004166666665696539</v>
      </c>
      <c r="H28" s="58">
        <v>0.0020833333328482695</v>
      </c>
      <c r="I28" s="58"/>
      <c r="J28" s="35"/>
    </row>
    <row r="29" spans="2:10" s="34" customFormat="1" ht="11.25">
      <c r="B29" s="32"/>
      <c r="D29" s="59"/>
      <c r="E29" s="55">
        <v>36973.91736111111</v>
      </c>
      <c r="F29" s="56">
        <v>36973.92291666667</v>
      </c>
      <c r="G29" s="57">
        <f t="shared" si="0"/>
        <v>0.00555555555911269</v>
      </c>
      <c r="H29" s="58">
        <v>0.0020833333328482695</v>
      </c>
      <c r="I29" s="58"/>
      <c r="J29" s="35"/>
    </row>
    <row r="30" spans="2:10" s="34" customFormat="1" ht="11.25">
      <c r="B30" s="32"/>
      <c r="D30" s="59"/>
      <c r="E30" s="55">
        <v>36975.71875</v>
      </c>
      <c r="F30" s="56">
        <v>36975.725</v>
      </c>
      <c r="G30" s="57">
        <f t="shared" si="0"/>
        <v>0.0062499999985448085</v>
      </c>
      <c r="H30" s="58">
        <v>0.0020833333328482695</v>
      </c>
      <c r="I30" s="58"/>
      <c r="J30" s="35"/>
    </row>
    <row r="31" spans="2:10" s="34" customFormat="1" ht="11.25">
      <c r="B31" s="32"/>
      <c r="E31" s="55">
        <v>37001.62986111111</v>
      </c>
      <c r="F31" s="56">
        <v>37001.63333333333</v>
      </c>
      <c r="G31" s="57">
        <f t="shared" si="0"/>
        <v>0.0034722222189884633</v>
      </c>
      <c r="H31" s="58">
        <v>0.0020833333328482695</v>
      </c>
      <c r="I31" s="58"/>
      <c r="J31" s="35"/>
    </row>
    <row r="32" spans="2:10" s="34" customFormat="1" ht="11.25">
      <c r="B32" s="32"/>
      <c r="E32" s="61"/>
      <c r="F32" s="61"/>
      <c r="G32" s="57"/>
      <c r="H32" s="58" t="str">
        <f>IF(G32&lt;(3/24/60)," ",G32)</f>
        <v> </v>
      </c>
      <c r="I32" s="58"/>
      <c r="J32" s="35"/>
    </row>
    <row r="33" spans="2:10" s="34" customFormat="1" ht="11.25">
      <c r="B33" s="32"/>
      <c r="E33" s="62"/>
      <c r="F33" s="62"/>
      <c r="G33" s="57"/>
      <c r="H33" s="58"/>
      <c r="J33" s="35"/>
    </row>
    <row r="34" spans="2:10" s="34" customFormat="1" ht="11.25">
      <c r="B34" s="32"/>
      <c r="G34" s="63"/>
      <c r="H34" s="36">
        <f>SUM(H21:H33)</f>
        <v>0.40694445597182494</v>
      </c>
      <c r="I34" s="34" t="s">
        <v>42</v>
      </c>
      <c r="J34" s="35"/>
    </row>
    <row r="35" spans="2:10" ht="11.25">
      <c r="B35" s="32"/>
      <c r="C35" s="34"/>
      <c r="D35" s="34"/>
      <c r="E35" s="34"/>
      <c r="F35" s="34"/>
      <c r="G35" s="34"/>
      <c r="H35" s="64">
        <f>HOUR(H34)*60+MINUTE(H34)</f>
        <v>586</v>
      </c>
      <c r="I35" s="34" t="s">
        <v>43</v>
      </c>
      <c r="J35" s="35"/>
    </row>
    <row r="36" spans="2:10" ht="11.25">
      <c r="B36" s="32"/>
      <c r="C36" s="34"/>
      <c r="D36" s="34"/>
      <c r="E36" s="34"/>
      <c r="F36" s="34"/>
      <c r="G36" s="34"/>
      <c r="H36" s="64">
        <f>COUNT(H22:H33)+'COOP. CLORINDA PLANTA'!H43</f>
        <v>27</v>
      </c>
      <c r="I36" s="34" t="s">
        <v>44</v>
      </c>
      <c r="J36" s="35"/>
    </row>
    <row r="37" spans="2:10" ht="11.25">
      <c r="B37" s="32"/>
      <c r="C37" s="34"/>
      <c r="D37" s="34"/>
      <c r="E37" s="2" t="s">
        <v>45</v>
      </c>
      <c r="F37" s="2"/>
      <c r="G37" s="34"/>
      <c r="H37" s="65">
        <v>523679</v>
      </c>
      <c r="I37" s="34" t="s">
        <v>46</v>
      </c>
      <c r="J37" s="35"/>
    </row>
    <row r="38" spans="2:10" ht="11.25">
      <c r="B38" s="32"/>
      <c r="C38" s="34"/>
      <c r="D38" s="34"/>
      <c r="E38" s="66" t="s">
        <v>47</v>
      </c>
      <c r="F38" s="66"/>
      <c r="G38" s="34"/>
      <c r="H38" s="67">
        <f>$H$37/525600*$H$35</f>
        <v>583.8582458143075</v>
      </c>
      <c r="I38" s="34" t="s">
        <v>46</v>
      </c>
      <c r="J38" s="35"/>
    </row>
    <row r="39" spans="2:10" ht="11.25">
      <c r="B39" s="32"/>
      <c r="C39" s="34"/>
      <c r="D39" s="34"/>
      <c r="E39" s="68" t="s">
        <v>48</v>
      </c>
      <c r="F39" s="68"/>
      <c r="G39" s="34"/>
      <c r="H39" s="69">
        <v>1.5</v>
      </c>
      <c r="I39" s="34" t="s">
        <v>49</v>
      </c>
      <c r="J39" s="35"/>
    </row>
    <row r="40" spans="2:10" ht="11.25">
      <c r="B40" s="32"/>
      <c r="C40" s="34"/>
      <c r="D40" s="34"/>
      <c r="E40" s="70" t="s">
        <v>50</v>
      </c>
      <c r="F40" s="70"/>
      <c r="G40" s="34"/>
      <c r="H40" s="71">
        <f>+$H$38*$H$39</f>
        <v>875.7873687214612</v>
      </c>
      <c r="I40" s="34"/>
      <c r="J40" s="35"/>
    </row>
    <row r="41" spans="2:10" ht="12" thickBot="1">
      <c r="B41" s="32"/>
      <c r="C41" s="34"/>
      <c r="D41" s="34"/>
      <c r="E41" s="72" t="s">
        <v>51</v>
      </c>
      <c r="F41" s="70"/>
      <c r="G41" s="34"/>
      <c r="H41" s="71">
        <f>3.2*0.5*569</f>
        <v>910.4000000000001</v>
      </c>
      <c r="I41" s="34"/>
      <c r="J41" s="35"/>
    </row>
    <row r="42" spans="2:10" ht="13.5" thickBot="1">
      <c r="B42" s="32"/>
      <c r="C42" s="34"/>
      <c r="D42" s="34"/>
      <c r="E42" s="73" t="s">
        <v>52</v>
      </c>
      <c r="F42" s="73"/>
      <c r="G42" s="34"/>
      <c r="H42" s="74">
        <f>IF($H$40&gt;=$H$41,$H$41/6,$H$40/6)</f>
        <v>145.96456145357686</v>
      </c>
      <c r="I42" s="34"/>
      <c r="J42" s="35"/>
    </row>
    <row r="43" spans="2:10" ht="11.25">
      <c r="B43" s="32"/>
      <c r="C43" s="34"/>
      <c r="D43" s="34"/>
      <c r="E43" s="68"/>
      <c r="F43" s="68"/>
      <c r="G43" s="34"/>
      <c r="H43" s="34"/>
      <c r="I43" s="34"/>
      <c r="J43" s="35"/>
    </row>
    <row r="44" spans="2:10" ht="11.25">
      <c r="B44" s="32"/>
      <c r="C44" s="60" t="s">
        <v>53</v>
      </c>
      <c r="D44" s="34"/>
      <c r="E44" s="34"/>
      <c r="F44" s="34"/>
      <c r="G44" s="34"/>
      <c r="H44" s="34"/>
      <c r="I44" s="34"/>
      <c r="J44" s="35"/>
    </row>
    <row r="45" spans="2:10" ht="13.5" thickBot="1">
      <c r="B45" s="75"/>
      <c r="C45" s="76"/>
      <c r="D45" s="76"/>
      <c r="E45" s="76"/>
      <c r="F45" s="76"/>
      <c r="G45" s="76"/>
      <c r="H45" s="76"/>
      <c r="I45" s="76"/>
      <c r="J45" s="77"/>
    </row>
    <row r="46" ht="13.5" thickTop="1"/>
  </sheetData>
  <mergeCells count="1">
    <mergeCell ref="E18:H18"/>
  </mergeCells>
  <printOptions horizontalCentered="1" verticalCentered="1"/>
  <pageMargins left="0.984251968503937" right="0.984251968503937" top="0.6299212598425197" bottom="0.5905511811023623" header="0" footer="0"/>
  <pageSetup fitToHeight="1" fitToWidth="1" horizontalDpi="600" verticalDpi="600" orientation="landscape" paperSize="9" scale="71" r:id="rId4"/>
  <headerFooter alignWithMargins="0">
    <oddFooter>&amp;L&amp;5&amp;F - TRANSPORTE de ENERGÍA ELÉCTRICA - AJF/PJL - 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10.8515625" style="3" customWidth="1"/>
    <col min="2" max="2" width="13.57421875" style="3" customWidth="1"/>
    <col min="3" max="3" width="5.28125" style="3" customWidth="1"/>
    <col min="4" max="4" width="3.28125" style="3" customWidth="1"/>
    <col min="5" max="6" width="29.140625" style="3" customWidth="1"/>
    <col min="7" max="7" width="22.28125" style="3" customWidth="1"/>
    <col min="8" max="8" width="32.57421875" style="3" customWidth="1"/>
    <col min="9" max="9" width="13.00390625" style="3" customWidth="1"/>
    <col min="10" max="10" width="6.28125" style="3" customWidth="1"/>
    <col min="11" max="11" width="11.421875" style="3" customWidth="1"/>
  </cols>
  <sheetData>
    <row r="1" spans="5:10" ht="32.25" customHeight="1">
      <c r="E1" s="16"/>
      <c r="F1" s="16"/>
      <c r="J1" s="17"/>
    </row>
    <row r="2" spans="2:10" s="4" customFormat="1" ht="20.25">
      <c r="B2" s="18" t="str">
        <f>RESUMEN!B2</f>
        <v>ANEXO a la Resolución ENRE N°   444 /2002</v>
      </c>
      <c r="C2" s="19"/>
      <c r="D2" s="19"/>
      <c r="E2" s="20"/>
      <c r="F2" s="20"/>
      <c r="G2" s="21"/>
      <c r="H2" s="21"/>
      <c r="I2" s="21"/>
      <c r="J2" s="21"/>
    </row>
    <row r="3" spans="3:8" s="4" customFormat="1" ht="17.25" customHeight="1">
      <c r="C3" s="22"/>
      <c r="D3" s="22"/>
      <c r="E3" s="20"/>
      <c r="F3" s="20"/>
      <c r="G3" s="21"/>
      <c r="H3" s="21"/>
    </row>
    <row r="4" spans="1:6" s="25" customFormat="1" ht="11.25">
      <c r="A4" s="5" t="s">
        <v>24</v>
      </c>
      <c r="B4" s="5"/>
      <c r="C4" s="23"/>
      <c r="D4" s="23"/>
      <c r="E4" s="24"/>
      <c r="F4" s="24"/>
    </row>
    <row r="5" spans="1:6" s="25" customFormat="1" ht="11.25">
      <c r="A5" s="5" t="s">
        <v>25</v>
      </c>
      <c r="B5" s="5"/>
      <c r="C5" s="26"/>
      <c r="D5" s="26"/>
      <c r="E5" s="24"/>
      <c r="F5" s="24"/>
    </row>
    <row r="6" spans="5:6" ht="13.5" thickBot="1">
      <c r="E6" s="16"/>
      <c r="F6" s="16"/>
    </row>
    <row r="7" spans="2:10" ht="13.5" thickTop="1">
      <c r="B7" s="27"/>
      <c r="C7" s="28"/>
      <c r="D7" s="28"/>
      <c r="E7" s="29"/>
      <c r="F7" s="29"/>
      <c r="G7" s="28"/>
      <c r="H7" s="30"/>
      <c r="I7" s="28"/>
      <c r="J7" s="31"/>
    </row>
    <row r="8" spans="2:10" ht="15">
      <c r="B8" s="32"/>
      <c r="D8" s="6" t="s">
        <v>31</v>
      </c>
      <c r="E8" s="33"/>
      <c r="F8" s="33"/>
      <c r="G8" s="34"/>
      <c r="H8" s="34"/>
      <c r="I8" s="34"/>
      <c r="J8" s="35"/>
    </row>
    <row r="9" spans="2:10" ht="15">
      <c r="B9" s="32"/>
      <c r="D9" s="7" t="s">
        <v>32</v>
      </c>
      <c r="E9" s="33"/>
      <c r="F9" s="3" t="s">
        <v>18</v>
      </c>
      <c r="G9" s="3" t="s">
        <v>5</v>
      </c>
      <c r="H9" s="34"/>
      <c r="I9" s="34"/>
      <c r="J9" s="35"/>
    </row>
    <row r="10" spans="2:10" ht="15">
      <c r="B10" s="32"/>
      <c r="D10" s="6" t="s">
        <v>33</v>
      </c>
      <c r="E10" s="33"/>
      <c r="F10" s="34" t="str">
        <f>'FORMOSA REFRESCOS S.A. JUNIN'!F10</f>
        <v>EDEFOR S.A.</v>
      </c>
      <c r="G10" s="34"/>
      <c r="H10" s="34"/>
      <c r="I10" s="34"/>
      <c r="J10" s="35"/>
    </row>
    <row r="11" spans="2:10" ht="12.75">
      <c r="B11" s="32"/>
      <c r="D11" s="8" t="s">
        <v>26</v>
      </c>
      <c r="E11" s="33"/>
      <c r="F11" s="33" t="str">
        <f>'FORMOSA REFRESCOS S.A. JUNIN'!F11</f>
        <v>noviembre/2000 - abril/2001</v>
      </c>
      <c r="G11" s="34"/>
      <c r="H11" s="34"/>
      <c r="I11" s="34"/>
      <c r="J11" s="35"/>
    </row>
    <row r="12" spans="2:10" ht="12.75">
      <c r="B12" s="32"/>
      <c r="C12" s="34"/>
      <c r="D12" s="34"/>
      <c r="E12" s="33"/>
      <c r="F12" s="33"/>
      <c r="G12" s="34"/>
      <c r="H12" s="36"/>
      <c r="I12" s="34"/>
      <c r="J12" s="35"/>
    </row>
    <row r="13" spans="2:10" ht="12.75">
      <c r="B13" s="32"/>
      <c r="C13" s="37"/>
      <c r="D13" s="37"/>
      <c r="E13" s="33"/>
      <c r="F13" s="33"/>
      <c r="G13" s="34"/>
      <c r="H13" s="36"/>
      <c r="I13" s="34"/>
      <c r="J13" s="35"/>
    </row>
    <row r="14" spans="2:10" ht="12.75">
      <c r="B14" s="32"/>
      <c r="C14" s="38"/>
      <c r="D14" s="39" t="str">
        <f>'FORMOSA REFRESCOS S.A. JUNIN'!D14</f>
        <v>Expte. ENRE N° 10407/01</v>
      </c>
      <c r="E14" s="39"/>
      <c r="F14" s="38" t="s">
        <v>34</v>
      </c>
      <c r="G14" s="40" t="s">
        <v>15</v>
      </c>
      <c r="H14" s="41" t="s">
        <v>35</v>
      </c>
      <c r="I14" s="34"/>
      <c r="J14" s="35"/>
    </row>
    <row r="15" spans="2:10" ht="12.75">
      <c r="B15" s="32"/>
      <c r="C15" s="42"/>
      <c r="D15" s="42"/>
      <c r="E15" s="43"/>
      <c r="F15" s="44" t="s">
        <v>36</v>
      </c>
      <c r="G15" s="40" t="s">
        <v>14</v>
      </c>
      <c r="H15" s="45" t="str">
        <f>IF(G14="MT","4 interrupciones/semestre",IF(G14="AT","3 interrupciones/semestre"," "))</f>
        <v>4 interrupciones/semestre</v>
      </c>
      <c r="I15" s="34"/>
      <c r="J15" s="35"/>
    </row>
    <row r="16" spans="2:10" ht="12.75">
      <c r="B16" s="32"/>
      <c r="C16" s="42"/>
      <c r="D16" s="42"/>
      <c r="E16" s="43"/>
      <c r="F16" s="43"/>
      <c r="G16" s="45"/>
      <c r="H16" s="45" t="str">
        <f>IF(G14="MT","3 horas/interrupción",IF(G14="AT","2 horas/interrupción"," "))</f>
        <v>3 horas/interrupción</v>
      </c>
      <c r="I16" s="34"/>
      <c r="J16" s="35"/>
    </row>
    <row r="17" spans="2:10" s="3" customFormat="1" ht="12">
      <c r="B17" s="32"/>
      <c r="C17" s="45"/>
      <c r="D17" s="45"/>
      <c r="E17" s="43"/>
      <c r="F17" s="43"/>
      <c r="G17" s="45"/>
      <c r="H17" s="46"/>
      <c r="I17" s="34"/>
      <c r="J17" s="35"/>
    </row>
    <row r="18" spans="2:10" s="3" customFormat="1" ht="11.25">
      <c r="B18" s="32"/>
      <c r="C18" s="47"/>
      <c r="D18" s="47"/>
      <c r="E18" s="142" t="s">
        <v>37</v>
      </c>
      <c r="F18" s="143"/>
      <c r="G18" s="143"/>
      <c r="H18" s="144"/>
      <c r="I18" s="34"/>
      <c r="J18" s="35"/>
    </row>
    <row r="19" spans="2:10" s="3" customFormat="1" ht="11.25">
      <c r="B19" s="32"/>
      <c r="C19" s="48"/>
      <c r="D19" s="48"/>
      <c r="E19" s="48"/>
      <c r="F19" s="48"/>
      <c r="G19" s="48"/>
      <c r="H19" s="48"/>
      <c r="I19" s="34"/>
      <c r="J19" s="35"/>
    </row>
    <row r="20" spans="2:10" s="3" customFormat="1" ht="11.25">
      <c r="B20" s="32"/>
      <c r="C20" s="49"/>
      <c r="D20" s="49"/>
      <c r="E20" s="50" t="s">
        <v>38</v>
      </c>
      <c r="F20" s="50" t="s">
        <v>39</v>
      </c>
      <c r="G20" s="51" t="s">
        <v>40</v>
      </c>
      <c r="H20" s="51" t="s">
        <v>41</v>
      </c>
      <c r="I20" s="34"/>
      <c r="J20" s="35"/>
    </row>
    <row r="21" spans="2:10" s="3" customFormat="1" ht="11.25">
      <c r="B21" s="32"/>
      <c r="C21" s="34"/>
      <c r="D21" s="34"/>
      <c r="E21" s="52"/>
      <c r="F21" s="52"/>
      <c r="G21" s="53"/>
      <c r="H21" s="54"/>
      <c r="I21" s="54"/>
      <c r="J21" s="35"/>
    </row>
    <row r="22" spans="2:10" s="34" customFormat="1" ht="11.25">
      <c r="B22" s="32"/>
      <c r="E22" s="55">
        <v>36854.65625</v>
      </c>
      <c r="F22" s="56">
        <v>36854.67777777789</v>
      </c>
      <c r="G22" s="57">
        <f aca="true" t="shared" si="0" ref="G22:G39">+F22-E22</f>
        <v>0.021527777891606092</v>
      </c>
      <c r="H22" s="58">
        <f aca="true" t="shared" si="1" ref="H22:H39">IF(G22&lt;(3/24/60)," ",G22)</f>
        <v>0.021527777891606092</v>
      </c>
      <c r="I22" s="58"/>
      <c r="J22" s="35"/>
    </row>
    <row r="23" spans="2:10" s="34" customFormat="1" ht="11.25">
      <c r="B23" s="32"/>
      <c r="E23" s="55">
        <v>36872.60763888899</v>
      </c>
      <c r="F23" s="56">
        <v>36872.61041664332</v>
      </c>
      <c r="G23" s="57">
        <f t="shared" si="0"/>
        <v>0.0027777543291449547</v>
      </c>
      <c r="H23" s="58">
        <f t="shared" si="1"/>
        <v>0.0027777543291449547</v>
      </c>
      <c r="I23" s="58"/>
      <c r="J23" s="35"/>
    </row>
    <row r="24" spans="2:10" s="34" customFormat="1" ht="11.25">
      <c r="B24" s="32"/>
      <c r="D24" s="59"/>
      <c r="E24" s="55">
        <v>36873.441666666884</v>
      </c>
      <c r="F24" s="56">
        <v>36873.444444444496</v>
      </c>
      <c r="G24" s="57">
        <f t="shared" si="0"/>
        <v>0.00277777761220932</v>
      </c>
      <c r="H24" s="58">
        <f t="shared" si="1"/>
        <v>0.00277777761220932</v>
      </c>
      <c r="I24" s="58"/>
      <c r="J24" s="35"/>
    </row>
    <row r="25" spans="2:12" s="34" customFormat="1" ht="11.25">
      <c r="B25" s="32"/>
      <c r="D25" s="59"/>
      <c r="E25" s="55">
        <v>36890.11458333349</v>
      </c>
      <c r="F25" s="56">
        <v>36890.11805553222</v>
      </c>
      <c r="G25" s="57">
        <f t="shared" si="0"/>
        <v>0.0034721987321972847</v>
      </c>
      <c r="H25" s="58">
        <f t="shared" si="1"/>
        <v>0.0034721987321972847</v>
      </c>
      <c r="I25" s="58"/>
      <c r="J25" s="35"/>
      <c r="L25" s="57"/>
    </row>
    <row r="26" spans="2:13" s="34" customFormat="1" ht="11.25">
      <c r="B26" s="32"/>
      <c r="E26" s="55">
        <v>36895.09513886552</v>
      </c>
      <c r="F26" s="56">
        <v>36895.18541666679</v>
      </c>
      <c r="G26" s="57">
        <f t="shared" si="0"/>
        <v>0.09027780126780272</v>
      </c>
      <c r="H26" s="58">
        <f t="shared" si="1"/>
        <v>0.09027780126780272</v>
      </c>
      <c r="I26" s="58"/>
      <c r="J26" s="35"/>
      <c r="K26" s="60"/>
      <c r="M26" s="58"/>
    </row>
    <row r="27" spans="2:10" s="34" customFormat="1" ht="11.25">
      <c r="B27" s="32"/>
      <c r="E27" s="55">
        <v>36900.385416643694</v>
      </c>
      <c r="F27" s="56">
        <v>36900.59722221084</v>
      </c>
      <c r="G27" s="57">
        <f t="shared" si="0"/>
        <v>0.2118055671453476</v>
      </c>
      <c r="H27" s="58">
        <f t="shared" si="1"/>
        <v>0.2118055671453476</v>
      </c>
      <c r="I27" s="58"/>
      <c r="J27" s="35"/>
    </row>
    <row r="28" spans="2:10" s="34" customFormat="1" ht="11.25">
      <c r="B28" s="32"/>
      <c r="E28" s="55">
        <v>36905.76597219892</v>
      </c>
      <c r="F28" s="56">
        <v>36905.76805553259</v>
      </c>
      <c r="G28" s="57">
        <f t="shared" si="0"/>
        <v>0.0020833336748182774</v>
      </c>
      <c r="H28" s="58">
        <f t="shared" si="1"/>
        <v>0.0020833336748182774</v>
      </c>
      <c r="I28" s="58"/>
      <c r="J28" s="35"/>
    </row>
    <row r="29" spans="2:10" s="34" customFormat="1" ht="11.25">
      <c r="B29" s="32"/>
      <c r="D29" s="59"/>
      <c r="E29" s="55">
        <v>36910.66111111129</v>
      </c>
      <c r="F29" s="56">
        <v>36910.70347219892</v>
      </c>
      <c r="G29" s="57">
        <f t="shared" si="0"/>
        <v>0.0423610876314342</v>
      </c>
      <c r="H29" s="58">
        <f t="shared" si="1"/>
        <v>0.0423610876314342</v>
      </c>
      <c r="I29" s="58"/>
      <c r="J29" s="35"/>
    </row>
    <row r="30" spans="2:10" s="34" customFormat="1" ht="11.25">
      <c r="B30" s="32"/>
      <c r="D30" s="59"/>
      <c r="E30" s="55">
        <v>36914.92708333349</v>
      </c>
      <c r="F30" s="56">
        <v>36914.95486108819</v>
      </c>
      <c r="G30" s="57">
        <f t="shared" si="0"/>
        <v>0.027777754701673985</v>
      </c>
      <c r="H30" s="58">
        <f t="shared" si="1"/>
        <v>0.027777754701673985</v>
      </c>
      <c r="I30" s="58"/>
      <c r="J30" s="35"/>
    </row>
    <row r="31" spans="2:10" s="34" customFormat="1" ht="11.25">
      <c r="B31" s="32"/>
      <c r="E31" s="55">
        <v>36921.854166643694</v>
      </c>
      <c r="F31" s="56">
        <v>36921.85694444459</v>
      </c>
      <c r="G31" s="57">
        <f t="shared" si="0"/>
        <v>0.0027778008952736855</v>
      </c>
      <c r="H31" s="58">
        <f t="shared" si="1"/>
        <v>0.0027778008952736855</v>
      </c>
      <c r="I31" s="58"/>
      <c r="J31" s="35"/>
    </row>
    <row r="32" spans="2:10" s="34" customFormat="1" ht="11.25">
      <c r="B32" s="32"/>
      <c r="E32" s="55">
        <v>36927.93055553222</v>
      </c>
      <c r="F32" s="56">
        <v>36927.934027777985</v>
      </c>
      <c r="G32" s="57">
        <f t="shared" si="0"/>
        <v>0.0034722457639873028</v>
      </c>
      <c r="H32" s="58">
        <f t="shared" si="1"/>
        <v>0.0034722457639873028</v>
      </c>
      <c r="I32" s="58"/>
      <c r="J32" s="35"/>
    </row>
    <row r="33" spans="2:10" s="34" customFormat="1" ht="11.25">
      <c r="B33" s="32"/>
      <c r="E33" s="55">
        <v>36928.243749976624</v>
      </c>
      <c r="F33" s="56">
        <v>36928.2888888889</v>
      </c>
      <c r="G33" s="57">
        <f t="shared" si="0"/>
        <v>0.04513891227543354</v>
      </c>
      <c r="H33" s="58">
        <f t="shared" si="1"/>
        <v>0.04513891227543354</v>
      </c>
      <c r="J33" s="35"/>
    </row>
    <row r="34" spans="2:10" s="34" customFormat="1" ht="11.25">
      <c r="B34" s="32"/>
      <c r="E34" s="55">
        <v>36935.877777766436</v>
      </c>
      <c r="F34" s="56">
        <v>36935.87986111129</v>
      </c>
      <c r="G34" s="57">
        <f t="shared" si="0"/>
        <v>0.0020833448506891727</v>
      </c>
      <c r="H34" s="58">
        <f>IF(G34&lt;(0.00208)," ",G34)</f>
        <v>0.0020833448506891727</v>
      </c>
      <c r="J34" s="35"/>
    </row>
    <row r="35" spans="2:10" ht="12.75">
      <c r="B35" s="32"/>
      <c r="C35" s="34"/>
      <c r="D35" s="34"/>
      <c r="E35" s="55">
        <v>36943.928472222295</v>
      </c>
      <c r="F35" s="56">
        <v>36943.93055553222</v>
      </c>
      <c r="G35" s="57">
        <f t="shared" si="0"/>
        <v>0.0020833099260926247</v>
      </c>
      <c r="H35" s="58">
        <f>IF(G35&lt;(0.00208)," ",G35)</f>
        <v>0.0020833099260926247</v>
      </c>
      <c r="I35" s="34"/>
      <c r="J35" s="35"/>
    </row>
    <row r="36" spans="2:10" ht="12.75">
      <c r="B36" s="32"/>
      <c r="C36" s="34"/>
      <c r="D36" s="34"/>
      <c r="E36" s="55">
        <v>36974.71875</v>
      </c>
      <c r="F36" s="56">
        <v>36974.762500000186</v>
      </c>
      <c r="G36" s="57">
        <f t="shared" si="0"/>
        <v>0.043750000186264515</v>
      </c>
      <c r="H36" s="58">
        <f>IF(G36&lt;(0.00208)," ",G36)</f>
        <v>0.043750000186264515</v>
      </c>
      <c r="I36" s="34"/>
      <c r="J36" s="35"/>
    </row>
    <row r="37" spans="2:10" ht="12.75">
      <c r="B37" s="32"/>
      <c r="C37" s="34"/>
      <c r="D37" s="34"/>
      <c r="E37" s="55">
        <v>36976.375</v>
      </c>
      <c r="F37" s="56">
        <v>36976.416666643694</v>
      </c>
      <c r="G37" s="57">
        <f t="shared" si="0"/>
        <v>0.04166664369404316</v>
      </c>
      <c r="H37" s="58">
        <f t="shared" si="1"/>
        <v>0.04166664369404316</v>
      </c>
      <c r="I37" s="34"/>
      <c r="J37" s="35"/>
    </row>
    <row r="38" spans="2:10" ht="12.75">
      <c r="B38" s="32"/>
      <c r="C38" s="34"/>
      <c r="D38" s="34"/>
      <c r="E38" s="55">
        <v>36987.80277777789</v>
      </c>
      <c r="F38" s="56">
        <v>36987.81319442112</v>
      </c>
      <c r="G38" s="57">
        <f t="shared" si="0"/>
        <v>0.010416643228381872</v>
      </c>
      <c r="H38" s="58">
        <f t="shared" si="1"/>
        <v>0.010416643228381872</v>
      </c>
      <c r="I38" s="34"/>
      <c r="J38" s="35"/>
    </row>
    <row r="39" spans="2:10" ht="12.75">
      <c r="B39" s="32"/>
      <c r="C39" s="34"/>
      <c r="D39" s="34"/>
      <c r="E39" s="55">
        <v>36990.20069444459</v>
      </c>
      <c r="F39" s="56">
        <v>36990.20416664332</v>
      </c>
      <c r="G39" s="57">
        <f t="shared" si="0"/>
        <v>0.0034721987321972847</v>
      </c>
      <c r="H39" s="58">
        <f t="shared" si="1"/>
        <v>0.0034721987321972847</v>
      </c>
      <c r="I39" s="34"/>
      <c r="J39" s="35"/>
    </row>
    <row r="40" spans="2:10" ht="12.75">
      <c r="B40" s="32"/>
      <c r="C40" s="34"/>
      <c r="D40" s="34"/>
      <c r="E40" s="70"/>
      <c r="F40" s="70"/>
      <c r="G40" s="34"/>
      <c r="H40" s="34"/>
      <c r="I40" s="34"/>
      <c r="J40" s="35"/>
    </row>
    <row r="41" spans="2:10" ht="12.75">
      <c r="B41" s="32"/>
      <c r="C41" s="34"/>
      <c r="D41" s="34"/>
      <c r="E41" s="72"/>
      <c r="F41" s="70"/>
      <c r="G41" s="34"/>
      <c r="H41" s="36">
        <f>SUM(H22:H40)</f>
        <v>0.5597221525385976</v>
      </c>
      <c r="I41" s="34" t="s">
        <v>42</v>
      </c>
      <c r="J41" s="35"/>
    </row>
    <row r="42" spans="2:10" ht="12.75">
      <c r="B42" s="32"/>
      <c r="C42" s="34"/>
      <c r="D42" s="34"/>
      <c r="E42" s="73"/>
      <c r="F42" s="73"/>
      <c r="G42" s="34"/>
      <c r="H42" s="64">
        <f>HOUR(H41)*60+MINUTE(H41)</f>
        <v>806</v>
      </c>
      <c r="I42" s="34" t="s">
        <v>43</v>
      </c>
      <c r="J42" s="35"/>
    </row>
    <row r="43" spans="2:10" ht="12.75">
      <c r="B43" s="32"/>
      <c r="C43" s="34"/>
      <c r="D43" s="34"/>
      <c r="E43" s="68"/>
      <c r="F43" s="72" t="s">
        <v>56</v>
      </c>
      <c r="G43" s="34"/>
      <c r="H43" s="64">
        <f>COUNT(H22:H40)</f>
        <v>18</v>
      </c>
      <c r="I43" s="34" t="s">
        <v>44</v>
      </c>
      <c r="J43" s="35"/>
    </row>
    <row r="44" spans="2:10" ht="12.75">
      <c r="B44" s="32"/>
      <c r="C44" s="60"/>
      <c r="D44" s="34"/>
      <c r="E44" s="34"/>
      <c r="F44" s="34"/>
      <c r="G44" s="34"/>
      <c r="H44" s="34"/>
      <c r="I44" s="34"/>
      <c r="J44" s="35"/>
    </row>
    <row r="45" spans="2:10" ht="13.5" thickBot="1">
      <c r="B45" s="75"/>
      <c r="C45" s="76"/>
      <c r="D45" s="76"/>
      <c r="E45" s="76"/>
      <c r="F45" s="76"/>
      <c r="G45" s="76"/>
      <c r="H45" s="76"/>
      <c r="I45" s="76"/>
      <c r="J45" s="77"/>
    </row>
    <row r="46" ht="13.5" thickTop="1"/>
  </sheetData>
  <mergeCells count="1">
    <mergeCell ref="E18:H18"/>
  </mergeCells>
  <printOptions horizontalCentered="1" verticalCentered="1"/>
  <pageMargins left="0.984251968503937" right="0.984251968503937" top="0.6299212598425197" bottom="0.5905511811023623" header="0" footer="0"/>
  <pageSetup fitToHeight="1" fitToWidth="1" horizontalDpi="600" verticalDpi="600" orientation="landscape" paperSize="9" scale="71" r:id="rId2"/>
  <headerFooter alignWithMargins="0">
    <oddFooter>&amp;L&amp;5&amp;F - TRANSPORTE de ENERGÍA ELÉCTRICA - AJF/PJL -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10.8515625" style="3" customWidth="1"/>
    <col min="2" max="2" width="13.57421875" style="3" customWidth="1"/>
    <col min="3" max="3" width="5.28125" style="3" customWidth="1"/>
    <col min="4" max="4" width="3.28125" style="3" customWidth="1"/>
    <col min="5" max="6" width="29.140625" style="3" customWidth="1"/>
    <col min="7" max="7" width="22.28125" style="3" customWidth="1"/>
    <col min="8" max="8" width="32.57421875" style="3" customWidth="1"/>
    <col min="9" max="9" width="13.00390625" style="3" customWidth="1"/>
    <col min="10" max="10" width="6.28125" style="3" customWidth="1"/>
    <col min="11" max="11" width="11.421875" style="3" customWidth="1"/>
  </cols>
  <sheetData>
    <row r="1" spans="5:10" ht="32.25" customHeight="1">
      <c r="E1" s="16"/>
      <c r="F1" s="16"/>
      <c r="J1" s="17"/>
    </row>
    <row r="2" spans="2:10" s="4" customFormat="1" ht="20.25">
      <c r="B2" s="18" t="str">
        <f>RESUMEN!B2</f>
        <v>ANEXO a la Resolución ENRE N°   444 /2002</v>
      </c>
      <c r="C2" s="19"/>
      <c r="D2" s="19"/>
      <c r="E2" s="20"/>
      <c r="F2" s="20"/>
      <c r="G2" s="21"/>
      <c r="H2" s="21"/>
      <c r="I2" s="21"/>
      <c r="J2" s="21"/>
    </row>
    <row r="3" spans="3:8" s="4" customFormat="1" ht="17.25" customHeight="1">
      <c r="C3" s="22"/>
      <c r="D3" s="22"/>
      <c r="E3" s="20"/>
      <c r="F3" s="20"/>
      <c r="G3" s="21"/>
      <c r="H3" s="21"/>
    </row>
    <row r="4" spans="1:6" s="25" customFormat="1" ht="11.25">
      <c r="A4" s="5" t="s">
        <v>24</v>
      </c>
      <c r="B4" s="5"/>
      <c r="C4" s="23"/>
      <c r="D4" s="23"/>
      <c r="E4" s="24"/>
      <c r="F4" s="24"/>
    </row>
    <row r="5" spans="1:6" s="25" customFormat="1" ht="11.25">
      <c r="A5" s="5" t="s">
        <v>25</v>
      </c>
      <c r="B5" s="5"/>
      <c r="C5" s="26"/>
      <c r="D5" s="26"/>
      <c r="E5" s="24"/>
      <c r="F5" s="24"/>
    </row>
    <row r="6" spans="5:6" ht="13.5" thickBot="1">
      <c r="E6" s="16"/>
      <c r="F6" s="16"/>
    </row>
    <row r="7" spans="2:10" ht="13.5" thickTop="1">
      <c r="B7" s="27"/>
      <c r="C7" s="28"/>
      <c r="D7" s="28"/>
      <c r="E7" s="29"/>
      <c r="F7" s="29"/>
      <c r="G7" s="28"/>
      <c r="H7" s="30"/>
      <c r="I7" s="28"/>
      <c r="J7" s="31"/>
    </row>
    <row r="8" spans="2:10" ht="15">
      <c r="B8" s="32"/>
      <c r="D8" s="6" t="s">
        <v>31</v>
      </c>
      <c r="E8" s="33"/>
      <c r="F8" s="33"/>
      <c r="G8" s="34"/>
      <c r="H8" s="34"/>
      <c r="I8" s="34"/>
      <c r="J8" s="35"/>
    </row>
    <row r="9" spans="2:10" ht="15">
      <c r="B9" s="32"/>
      <c r="D9" s="7" t="s">
        <v>32</v>
      </c>
      <c r="E9" s="33"/>
      <c r="F9" s="3" t="s">
        <v>18</v>
      </c>
      <c r="G9" s="3" t="s">
        <v>5</v>
      </c>
      <c r="H9" s="34"/>
      <c r="I9" s="34"/>
      <c r="J9" s="35"/>
    </row>
    <row r="10" spans="2:10" ht="15">
      <c r="B10" s="32"/>
      <c r="D10" s="6" t="s">
        <v>33</v>
      </c>
      <c r="E10" s="33"/>
      <c r="F10" s="34" t="str">
        <f>'FORMOSA REFRESCOS S.A. JUNIN'!F10</f>
        <v>EDEFOR S.A.</v>
      </c>
      <c r="G10" s="34"/>
      <c r="H10" s="34"/>
      <c r="I10" s="34"/>
      <c r="J10" s="35"/>
    </row>
    <row r="11" spans="2:10" ht="12.75">
      <c r="B11" s="32"/>
      <c r="D11" s="8" t="s">
        <v>26</v>
      </c>
      <c r="E11" s="33"/>
      <c r="F11" s="33" t="str">
        <f>'FORMOSA REFRESCOS S.A. JUNIN'!F11</f>
        <v>noviembre/2000 - abril/2001</v>
      </c>
      <c r="G11" s="34"/>
      <c r="H11" s="34"/>
      <c r="I11" s="34"/>
      <c r="J11" s="35"/>
    </row>
    <row r="12" spans="2:10" ht="12.75">
      <c r="B12" s="32"/>
      <c r="C12" s="34"/>
      <c r="D12" s="34"/>
      <c r="E12" s="33"/>
      <c r="F12" s="33"/>
      <c r="G12" s="34"/>
      <c r="H12" s="36"/>
      <c r="I12" s="34"/>
      <c r="J12" s="35"/>
    </row>
    <row r="13" spans="2:10" ht="12.75">
      <c r="B13" s="32"/>
      <c r="C13" s="37"/>
      <c r="D13" s="37"/>
      <c r="E13" s="33"/>
      <c r="F13" s="33"/>
      <c r="G13" s="34"/>
      <c r="H13" s="36"/>
      <c r="I13" s="34"/>
      <c r="J13" s="35"/>
    </row>
    <row r="14" spans="2:10" ht="12.75">
      <c r="B14" s="32"/>
      <c r="C14" s="38"/>
      <c r="D14" s="39" t="str">
        <f>'FORMOSA REFRESCOS S.A. JUNIN'!D14</f>
        <v>Expte. ENRE N° 10407/01</v>
      </c>
      <c r="E14" s="39"/>
      <c r="F14" s="38" t="s">
        <v>34</v>
      </c>
      <c r="G14" s="40" t="s">
        <v>15</v>
      </c>
      <c r="H14" s="41" t="s">
        <v>35</v>
      </c>
      <c r="I14" s="34"/>
      <c r="J14" s="35"/>
    </row>
    <row r="15" spans="2:10" ht="12.75">
      <c r="B15" s="32"/>
      <c r="C15" s="42"/>
      <c r="D15" s="42"/>
      <c r="E15" s="43"/>
      <c r="F15" s="44" t="s">
        <v>36</v>
      </c>
      <c r="G15" s="40" t="s">
        <v>14</v>
      </c>
      <c r="H15" s="45" t="str">
        <f>IF(G14="MT","4 interrupciones/semestre",IF(G14="AT","3 interrupciones/semestre"," "))</f>
        <v>4 interrupciones/semestre</v>
      </c>
      <c r="I15" s="34"/>
      <c r="J15" s="35"/>
    </row>
    <row r="16" spans="2:10" ht="12.75">
      <c r="B16" s="32"/>
      <c r="C16" s="42"/>
      <c r="D16" s="42"/>
      <c r="E16" s="43"/>
      <c r="F16" s="43"/>
      <c r="G16" s="45"/>
      <c r="H16" s="45" t="str">
        <f>IF(G14="MT","3 horas/interrupción",IF(G14="AT","2 horas/interrupción"," "))</f>
        <v>3 horas/interrupción</v>
      </c>
      <c r="I16" s="34"/>
      <c r="J16" s="35"/>
    </row>
    <row r="17" spans="2:10" s="3" customFormat="1" ht="12">
      <c r="B17" s="32"/>
      <c r="C17" s="45"/>
      <c r="D17" s="45"/>
      <c r="E17" s="43"/>
      <c r="F17" s="43"/>
      <c r="G17" s="45"/>
      <c r="H17" s="46"/>
      <c r="I17" s="34"/>
      <c r="J17" s="35"/>
    </row>
    <row r="18" spans="2:10" s="3" customFormat="1" ht="11.25">
      <c r="B18" s="32"/>
      <c r="C18" s="47"/>
      <c r="D18" s="47"/>
      <c r="E18" s="142" t="s">
        <v>37</v>
      </c>
      <c r="F18" s="143"/>
      <c r="G18" s="143"/>
      <c r="H18" s="144"/>
      <c r="I18" s="34"/>
      <c r="J18" s="35"/>
    </row>
    <row r="19" spans="2:10" s="3" customFormat="1" ht="11.25">
      <c r="B19" s="32"/>
      <c r="C19" s="48"/>
      <c r="D19" s="48"/>
      <c r="E19" s="48"/>
      <c r="F19" s="48"/>
      <c r="G19" s="48"/>
      <c r="H19" s="48"/>
      <c r="I19" s="34"/>
      <c r="J19" s="35"/>
    </row>
    <row r="20" spans="2:10" s="3" customFormat="1" ht="11.25">
      <c r="B20" s="32"/>
      <c r="C20" s="49"/>
      <c r="D20" s="49"/>
      <c r="E20" s="50" t="s">
        <v>38</v>
      </c>
      <c r="F20" s="50" t="s">
        <v>39</v>
      </c>
      <c r="G20" s="51" t="s">
        <v>40</v>
      </c>
      <c r="H20" s="51" t="s">
        <v>41</v>
      </c>
      <c r="I20" s="34"/>
      <c r="J20" s="35"/>
    </row>
    <row r="21" spans="2:10" s="3" customFormat="1" ht="11.25">
      <c r="B21" s="32"/>
      <c r="C21" s="34"/>
      <c r="D21" s="34"/>
      <c r="E21" s="52"/>
      <c r="F21" s="52"/>
      <c r="G21" s="78" t="s">
        <v>55</v>
      </c>
      <c r="H21" s="54">
        <f>'COOP. CLORINDA - TOMA DE AGUA'!H41</f>
        <v>0.5597221525385976</v>
      </c>
      <c r="I21" s="54"/>
      <c r="J21" s="35"/>
    </row>
    <row r="22" spans="2:10" s="34" customFormat="1" ht="11.25">
      <c r="B22" s="32"/>
      <c r="E22" s="55">
        <v>37001.584722222295</v>
      </c>
      <c r="F22" s="55">
        <v>37001.58680553222</v>
      </c>
      <c r="G22" s="57">
        <f aca="true" t="shared" si="0" ref="G22:G39">+F22-E22</f>
        <v>0.0020833099260926247</v>
      </c>
      <c r="H22" s="58">
        <f aca="true" t="shared" si="1" ref="H22:H39">IF(G22&lt;(0.00208)," ",G22)</f>
        <v>0.0020833099260926247</v>
      </c>
      <c r="I22" s="58"/>
      <c r="J22" s="35"/>
    </row>
    <row r="23" spans="2:10" s="34" customFormat="1" ht="11.25">
      <c r="B23" s="32"/>
      <c r="E23" s="55">
        <v>37001.61319443304</v>
      </c>
      <c r="F23" s="55">
        <v>37001.63472219929</v>
      </c>
      <c r="G23" s="57">
        <f t="shared" si="0"/>
        <v>0.02152776625007391</v>
      </c>
      <c r="H23" s="58">
        <f t="shared" si="1"/>
        <v>0.02152776625007391</v>
      </c>
      <c r="I23" s="58"/>
      <c r="J23" s="35"/>
    </row>
    <row r="24" spans="2:10" s="34" customFormat="1" ht="11.25">
      <c r="B24" s="32"/>
      <c r="D24" s="59"/>
      <c r="E24" s="55">
        <v>37002.40416666679</v>
      </c>
      <c r="F24" s="55">
        <v>37002.48611108819</v>
      </c>
      <c r="G24" s="57">
        <f t="shared" si="0"/>
        <v>0.08194442139938474</v>
      </c>
      <c r="H24" s="58">
        <f t="shared" si="1"/>
        <v>0.08194442139938474</v>
      </c>
      <c r="I24" s="58"/>
      <c r="J24" s="35"/>
    </row>
    <row r="25" spans="2:12" s="34" customFormat="1" ht="11.25">
      <c r="B25" s="32"/>
      <c r="D25" s="59"/>
      <c r="E25" s="55">
        <v>36842.25347222222</v>
      </c>
      <c r="F25" s="55">
        <v>36842.354166666664</v>
      </c>
      <c r="G25" s="57">
        <f t="shared" si="0"/>
        <v>0.10069444444525288</v>
      </c>
      <c r="H25" s="58">
        <f t="shared" si="1"/>
        <v>0.10069444444525288</v>
      </c>
      <c r="I25" s="58"/>
      <c r="J25" s="35"/>
      <c r="L25" s="57"/>
    </row>
    <row r="26" spans="2:13" s="34" customFormat="1" ht="11.25">
      <c r="B26" s="32"/>
      <c r="E26" s="55">
        <v>36874.208333333336</v>
      </c>
      <c r="F26" s="55">
        <v>36874.21041666667</v>
      </c>
      <c r="G26" s="57">
        <f t="shared" si="0"/>
        <v>0.0020833333328482695</v>
      </c>
      <c r="H26" s="58">
        <f t="shared" si="1"/>
        <v>0.0020833333328482695</v>
      </c>
      <c r="I26" s="58"/>
      <c r="J26" s="35"/>
      <c r="K26" s="60"/>
      <c r="M26" s="58"/>
    </row>
    <row r="27" spans="2:10" s="34" customFormat="1" ht="11.25">
      <c r="B27" s="32"/>
      <c r="E27" s="55">
        <v>36874.5</v>
      </c>
      <c r="F27" s="55">
        <v>36874.50208333333</v>
      </c>
      <c r="G27" s="57">
        <f t="shared" si="0"/>
        <v>0.0020833333328482695</v>
      </c>
      <c r="H27" s="58">
        <f t="shared" si="1"/>
        <v>0.0020833333328482695</v>
      </c>
      <c r="I27" s="58"/>
      <c r="J27" s="35"/>
    </row>
    <row r="28" spans="2:10" s="34" customFormat="1" ht="11.25">
      <c r="B28" s="32"/>
      <c r="E28" s="55">
        <v>36908.73611111111</v>
      </c>
      <c r="F28" s="55">
        <v>36908.74722222222</v>
      </c>
      <c r="G28" s="57">
        <f t="shared" si="0"/>
        <v>0.011111111110949423</v>
      </c>
      <c r="H28" s="58">
        <f t="shared" si="1"/>
        <v>0.011111111110949423</v>
      </c>
      <c r="I28" s="58"/>
      <c r="J28" s="35"/>
    </row>
    <row r="29" spans="2:10" s="34" customFormat="1" ht="11.25">
      <c r="B29" s="32"/>
      <c r="D29" s="59"/>
      <c r="E29" s="55">
        <v>36920.84444444445</v>
      </c>
      <c r="F29" s="55">
        <v>36920.853472222225</v>
      </c>
      <c r="G29" s="57">
        <f t="shared" si="0"/>
        <v>0.009027777778101154</v>
      </c>
      <c r="H29" s="58">
        <f t="shared" si="1"/>
        <v>0.009027777778101154</v>
      </c>
      <c r="I29" s="58"/>
      <c r="J29" s="35"/>
    </row>
    <row r="30" spans="2:10" s="34" customFormat="1" ht="11.25">
      <c r="B30" s="32"/>
      <c r="D30" s="59"/>
      <c r="E30" s="55">
        <v>36920.95972222222</v>
      </c>
      <c r="F30" s="55">
        <v>36920.96597222222</v>
      </c>
      <c r="G30" s="57">
        <f t="shared" si="0"/>
        <v>0.0062499999985448085</v>
      </c>
      <c r="H30" s="58">
        <f t="shared" si="1"/>
        <v>0.0062499999985448085</v>
      </c>
      <c r="I30" s="58"/>
      <c r="J30" s="35"/>
    </row>
    <row r="31" spans="2:10" s="34" customFormat="1" ht="11.25">
      <c r="B31" s="32"/>
      <c r="E31" s="55">
        <v>36926.209027777775</v>
      </c>
      <c r="F31" s="55">
        <v>36926.21111111111</v>
      </c>
      <c r="G31" s="57">
        <f t="shared" si="0"/>
        <v>0.0020833333328482695</v>
      </c>
      <c r="H31" s="58">
        <f t="shared" si="1"/>
        <v>0.0020833333328482695</v>
      </c>
      <c r="I31" s="58"/>
      <c r="J31" s="35"/>
    </row>
    <row r="32" spans="2:10" s="34" customFormat="1" ht="11.25">
      <c r="B32" s="32"/>
      <c r="E32" s="55">
        <v>36926.60833333333</v>
      </c>
      <c r="F32" s="55">
        <v>36926.61041666667</v>
      </c>
      <c r="G32" s="57">
        <f t="shared" si="0"/>
        <v>0.002083333340124227</v>
      </c>
      <c r="H32" s="58">
        <f t="shared" si="1"/>
        <v>0.002083333340124227</v>
      </c>
      <c r="I32" s="58"/>
      <c r="J32" s="35"/>
    </row>
    <row r="33" spans="2:10" s="34" customFormat="1" ht="11.25">
      <c r="B33" s="32"/>
      <c r="E33" s="55">
        <v>36927.66180555556</v>
      </c>
      <c r="F33" s="55">
        <v>36927.67222222222</v>
      </c>
      <c r="G33" s="57">
        <f t="shared" si="0"/>
        <v>0.010416666664241347</v>
      </c>
      <c r="H33" s="58">
        <f t="shared" si="1"/>
        <v>0.010416666664241347</v>
      </c>
      <c r="J33" s="35"/>
    </row>
    <row r="34" spans="2:10" s="34" customFormat="1" ht="11.25">
      <c r="B34" s="32"/>
      <c r="E34" s="55">
        <v>36940.259722222225</v>
      </c>
      <c r="F34" s="55">
        <v>36940.26180555556</v>
      </c>
      <c r="G34" s="57">
        <f t="shared" si="0"/>
        <v>0.0020833333328482695</v>
      </c>
      <c r="H34" s="58">
        <f t="shared" si="1"/>
        <v>0.0020833333328482695</v>
      </c>
      <c r="J34" s="35"/>
    </row>
    <row r="35" spans="2:10" ht="12.75">
      <c r="B35" s="32"/>
      <c r="C35" s="34"/>
      <c r="D35" s="34"/>
      <c r="E35" s="55">
        <v>36940.419444444444</v>
      </c>
      <c r="F35" s="55">
        <v>36940.42152777778</v>
      </c>
      <c r="G35" s="57">
        <f t="shared" si="0"/>
        <v>0.0020833333328482695</v>
      </c>
      <c r="H35" s="58">
        <f t="shared" si="1"/>
        <v>0.0020833333328482695</v>
      </c>
      <c r="I35" s="34"/>
      <c r="J35" s="35"/>
    </row>
    <row r="36" spans="2:10" ht="12.75">
      <c r="B36" s="32"/>
      <c r="C36" s="34"/>
      <c r="D36" s="34"/>
      <c r="E36" s="55">
        <v>36943.20972222222</v>
      </c>
      <c r="F36" s="55">
        <v>36943.211805555555</v>
      </c>
      <c r="G36" s="57">
        <f t="shared" si="0"/>
        <v>0.0020833333328482695</v>
      </c>
      <c r="H36" s="58">
        <f>IF(G36&lt;(0.00208)," ",G36)</f>
        <v>0.0020833333328482695</v>
      </c>
      <c r="I36" s="34"/>
      <c r="J36" s="35"/>
    </row>
    <row r="37" spans="2:10" ht="12.75">
      <c r="B37" s="32"/>
      <c r="C37" s="34"/>
      <c r="D37" s="34"/>
      <c r="E37" s="55">
        <v>36944.138194444444</v>
      </c>
      <c r="F37" s="55">
        <v>36944.14375</v>
      </c>
      <c r="G37" s="57">
        <f t="shared" si="0"/>
        <v>0.00555555555911269</v>
      </c>
      <c r="H37" s="58">
        <f t="shared" si="1"/>
        <v>0.00555555555911269</v>
      </c>
      <c r="I37" s="34"/>
      <c r="J37" s="35"/>
    </row>
    <row r="38" spans="2:10" ht="12.75">
      <c r="B38" s="32"/>
      <c r="C38" s="34"/>
      <c r="D38" s="34"/>
      <c r="E38" s="55">
        <v>36944.584027777775</v>
      </c>
      <c r="F38" s="55">
        <v>36944.58611111111</v>
      </c>
      <c r="G38" s="57">
        <f t="shared" si="0"/>
        <v>0.0020833333328482695</v>
      </c>
      <c r="H38" s="58">
        <f t="shared" si="1"/>
        <v>0.0020833333328482695</v>
      </c>
      <c r="I38" s="34"/>
      <c r="J38" s="35"/>
    </row>
    <row r="39" spans="2:10" ht="12.75">
      <c r="B39" s="32"/>
      <c r="C39" s="34"/>
      <c r="D39" s="34"/>
      <c r="E39" s="55">
        <v>36946.99652777778</v>
      </c>
      <c r="F39" s="55">
        <v>36947.00208333333</v>
      </c>
      <c r="G39" s="57">
        <f t="shared" si="0"/>
        <v>0.005555555551836733</v>
      </c>
      <c r="H39" s="58">
        <f t="shared" si="1"/>
        <v>0.005555555551836733</v>
      </c>
      <c r="I39" s="34"/>
      <c r="J39" s="35"/>
    </row>
    <row r="40" spans="2:10" ht="12.75">
      <c r="B40" s="32"/>
      <c r="C40" s="34"/>
      <c r="D40" s="34"/>
      <c r="E40" s="70"/>
      <c r="F40" s="70"/>
      <c r="G40" s="34"/>
      <c r="H40" s="34"/>
      <c r="I40" s="34"/>
      <c r="J40" s="35"/>
    </row>
    <row r="41" spans="2:10" ht="12.75">
      <c r="B41" s="32"/>
      <c r="C41" s="34"/>
      <c r="D41" s="34"/>
      <c r="E41" s="72"/>
      <c r="F41" s="70"/>
      <c r="G41" s="34"/>
      <c r="H41" s="36">
        <f>SUM(H21:H40)</f>
        <v>0.83055542789225</v>
      </c>
      <c r="I41" s="34" t="s">
        <v>42</v>
      </c>
      <c r="J41" s="35"/>
    </row>
    <row r="42" spans="2:10" ht="12.75">
      <c r="B42" s="32"/>
      <c r="C42" s="34"/>
      <c r="D42" s="34"/>
      <c r="E42" s="73"/>
      <c r="F42" s="73"/>
      <c r="G42" s="34"/>
      <c r="H42" s="64">
        <f>HOUR(H41)*60+MINUTE(H41)</f>
        <v>1196</v>
      </c>
      <c r="I42" s="34" t="s">
        <v>43</v>
      </c>
      <c r="J42" s="35"/>
    </row>
    <row r="43" spans="2:10" ht="12.75">
      <c r="B43" s="32"/>
      <c r="C43" s="34"/>
      <c r="D43" s="34"/>
      <c r="E43" s="68"/>
      <c r="F43" s="72" t="s">
        <v>57</v>
      </c>
      <c r="G43" s="34"/>
      <c r="H43" s="64">
        <f>COUNT(H22:H40)+'COOP. CLORINDA - TOMA DE AGUA'!H43</f>
        <v>36</v>
      </c>
      <c r="I43" s="34" t="s">
        <v>44</v>
      </c>
      <c r="J43" s="35"/>
    </row>
    <row r="44" spans="2:10" ht="12.75">
      <c r="B44" s="32"/>
      <c r="C44" s="60"/>
      <c r="D44" s="34"/>
      <c r="E44" s="34"/>
      <c r="F44" s="34"/>
      <c r="G44" s="34"/>
      <c r="H44" s="34"/>
      <c r="I44" s="34"/>
      <c r="J44" s="35"/>
    </row>
    <row r="45" spans="2:10" ht="13.5" thickBot="1">
      <c r="B45" s="75"/>
      <c r="C45" s="76"/>
      <c r="D45" s="76"/>
      <c r="E45" s="76"/>
      <c r="F45" s="76"/>
      <c r="G45" s="76"/>
      <c r="H45" s="76"/>
      <c r="I45" s="76"/>
      <c r="J45" s="77"/>
    </row>
    <row r="46" ht="13.5" thickTop="1"/>
  </sheetData>
  <mergeCells count="1">
    <mergeCell ref="E18:H18"/>
  </mergeCells>
  <printOptions horizontalCentered="1" verticalCentered="1"/>
  <pageMargins left="0.984251968503937" right="0.984251968503937" top="0.6299212598425197" bottom="0.5905511811023623" header="0" footer="0"/>
  <pageSetup fitToHeight="1" fitToWidth="1" horizontalDpi="600" verticalDpi="600" orientation="landscape" paperSize="9" scale="71" r:id="rId2"/>
  <headerFooter alignWithMargins="0">
    <oddFooter>&amp;L&amp;5&amp;F - TRANSPORTE de ENERGÍA ELÉCTRICA - AJF/PJL -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10.8515625" style="3" customWidth="1"/>
    <col min="2" max="2" width="13.57421875" style="3" customWidth="1"/>
    <col min="3" max="3" width="5.28125" style="3" customWidth="1"/>
    <col min="4" max="4" width="3.28125" style="3" customWidth="1"/>
    <col min="5" max="6" width="29.140625" style="3" customWidth="1"/>
    <col min="7" max="7" width="22.28125" style="3" customWidth="1"/>
    <col min="8" max="8" width="32.57421875" style="3" customWidth="1"/>
    <col min="9" max="9" width="13.00390625" style="3" customWidth="1"/>
    <col min="10" max="10" width="6.28125" style="3" customWidth="1"/>
    <col min="11" max="11" width="11.421875" style="3" customWidth="1"/>
  </cols>
  <sheetData>
    <row r="1" spans="5:10" ht="32.25" customHeight="1">
      <c r="E1" s="16"/>
      <c r="F1" s="16"/>
      <c r="J1" s="17"/>
    </row>
    <row r="2" spans="2:10" s="4" customFormat="1" ht="20.25">
      <c r="B2" s="18" t="str">
        <f>RESUMEN!B2</f>
        <v>ANEXO a la Resolución ENRE N°   444 /2002</v>
      </c>
      <c r="C2" s="19"/>
      <c r="D2" s="19"/>
      <c r="E2" s="20"/>
      <c r="F2" s="20"/>
      <c r="G2" s="21"/>
      <c r="H2" s="21"/>
      <c r="I2" s="21"/>
      <c r="J2" s="21"/>
    </row>
    <row r="3" spans="3:8" s="4" customFormat="1" ht="17.25" customHeight="1">
      <c r="C3" s="22"/>
      <c r="D3" s="22"/>
      <c r="E3" s="20"/>
      <c r="F3" s="20"/>
      <c r="G3" s="21"/>
      <c r="H3" s="21"/>
    </row>
    <row r="4" spans="1:6" s="25" customFormat="1" ht="11.25">
      <c r="A4" s="5" t="s">
        <v>24</v>
      </c>
      <c r="B4" s="5"/>
      <c r="C4" s="23"/>
      <c r="D4" s="23"/>
      <c r="E4" s="24"/>
      <c r="F4" s="24"/>
    </row>
    <row r="5" spans="1:6" s="25" customFormat="1" ht="11.25">
      <c r="A5" s="5" t="s">
        <v>25</v>
      </c>
      <c r="B5" s="5"/>
      <c r="C5" s="26"/>
      <c r="D5" s="26"/>
      <c r="E5" s="24"/>
      <c r="F5" s="24"/>
    </row>
    <row r="6" spans="5:6" ht="12" thickBot="1">
      <c r="E6" s="16"/>
      <c r="F6" s="16"/>
    </row>
    <row r="7" spans="2:10" ht="12" thickTop="1">
      <c r="B7" s="27"/>
      <c r="C7" s="28"/>
      <c r="D7" s="28"/>
      <c r="E7" s="29"/>
      <c r="F7" s="29"/>
      <c r="G7" s="28"/>
      <c r="H7" s="30"/>
      <c r="I7" s="28"/>
      <c r="J7" s="31"/>
    </row>
    <row r="8" spans="2:10" ht="15">
      <c r="B8" s="32"/>
      <c r="D8" s="6" t="s">
        <v>31</v>
      </c>
      <c r="E8" s="33"/>
      <c r="F8" s="33"/>
      <c r="G8" s="34"/>
      <c r="H8" s="34"/>
      <c r="I8" s="34"/>
      <c r="J8" s="35"/>
    </row>
    <row r="9" spans="2:10" ht="15">
      <c r="B9" s="32"/>
      <c r="D9" s="7" t="s">
        <v>32</v>
      </c>
      <c r="E9" s="33"/>
      <c r="F9" s="3" t="s">
        <v>18</v>
      </c>
      <c r="G9" s="3" t="s">
        <v>5</v>
      </c>
      <c r="H9" s="34"/>
      <c r="I9" s="34"/>
      <c r="J9" s="35"/>
    </row>
    <row r="10" spans="2:10" ht="15">
      <c r="B10" s="32"/>
      <c r="D10" s="6" t="s">
        <v>33</v>
      </c>
      <c r="E10" s="33"/>
      <c r="F10" s="34" t="str">
        <f>'FORMOSA REFRESCOS S.A. JUNIN'!F10</f>
        <v>EDEFOR S.A.</v>
      </c>
      <c r="G10" s="34"/>
      <c r="H10" s="34"/>
      <c r="I10" s="34"/>
      <c r="J10" s="35"/>
    </row>
    <row r="11" spans="2:10" ht="12.75">
      <c r="B11" s="32"/>
      <c r="D11" s="8" t="s">
        <v>26</v>
      </c>
      <c r="E11" s="33"/>
      <c r="F11" s="33" t="str">
        <f>'FORMOSA REFRESCOS S.A. JUNIN'!F11</f>
        <v>noviembre/2000 - abril/2001</v>
      </c>
      <c r="G11" s="34"/>
      <c r="H11" s="34"/>
      <c r="I11" s="34"/>
      <c r="J11" s="35"/>
    </row>
    <row r="12" spans="2:10" ht="11.25">
      <c r="B12" s="32"/>
      <c r="C12" s="34"/>
      <c r="D12" s="34"/>
      <c r="E12" s="33"/>
      <c r="F12" s="33"/>
      <c r="G12" s="34"/>
      <c r="H12" s="36"/>
      <c r="I12" s="34"/>
      <c r="J12" s="35"/>
    </row>
    <row r="13" spans="2:10" ht="11.25">
      <c r="B13" s="32"/>
      <c r="C13" s="37"/>
      <c r="D13" s="37"/>
      <c r="E13" s="33"/>
      <c r="F13" s="33"/>
      <c r="G13" s="34"/>
      <c r="H13" s="36"/>
      <c r="I13" s="34"/>
      <c r="J13" s="35"/>
    </row>
    <row r="14" spans="2:10" ht="12">
      <c r="B14" s="32"/>
      <c r="C14" s="38"/>
      <c r="D14" s="39" t="str">
        <f>'FORMOSA REFRESCOS S.A. JUNIN'!D14</f>
        <v>Expte. ENRE N° 10407/01</v>
      </c>
      <c r="E14" s="39"/>
      <c r="F14" s="38" t="s">
        <v>34</v>
      </c>
      <c r="G14" s="40" t="s">
        <v>15</v>
      </c>
      <c r="H14" s="41" t="s">
        <v>35</v>
      </c>
      <c r="I14" s="34"/>
      <c r="J14" s="35"/>
    </row>
    <row r="15" spans="2:10" ht="12">
      <c r="B15" s="32"/>
      <c r="C15" s="42"/>
      <c r="D15" s="42"/>
      <c r="E15" s="43"/>
      <c r="F15" s="44" t="s">
        <v>36</v>
      </c>
      <c r="G15" s="40" t="s">
        <v>14</v>
      </c>
      <c r="H15" s="45" t="str">
        <f>IF(G14="MT","4 interrupciones/semestre",IF(G14="AT","3 interrupciones/semestre"," "))</f>
        <v>4 interrupciones/semestre</v>
      </c>
      <c r="I15" s="34"/>
      <c r="J15" s="35"/>
    </row>
    <row r="16" spans="2:10" ht="12">
      <c r="B16" s="32"/>
      <c r="C16" s="42"/>
      <c r="D16" s="42"/>
      <c r="E16" s="43"/>
      <c r="F16" s="43"/>
      <c r="G16" s="45"/>
      <c r="H16" s="45" t="str">
        <f>IF(G14="MT","3 horas/interrupción",IF(G14="AT","2 horas/interrupción"," "))</f>
        <v>3 horas/interrupción</v>
      </c>
      <c r="I16" s="34"/>
      <c r="J16" s="35"/>
    </row>
    <row r="17" spans="2:10" s="3" customFormat="1" ht="12">
      <c r="B17" s="32"/>
      <c r="C17" s="45"/>
      <c r="D17" s="45"/>
      <c r="E17" s="43"/>
      <c r="F17" s="43"/>
      <c r="G17" s="45"/>
      <c r="H17" s="46"/>
      <c r="I17" s="34"/>
      <c r="J17" s="35"/>
    </row>
    <row r="18" spans="2:10" s="3" customFormat="1" ht="11.25">
      <c r="B18" s="32"/>
      <c r="C18" s="47"/>
      <c r="D18" s="47"/>
      <c r="E18" s="142" t="s">
        <v>37</v>
      </c>
      <c r="F18" s="143"/>
      <c r="G18" s="143"/>
      <c r="H18" s="144"/>
      <c r="I18" s="34"/>
      <c r="J18" s="35"/>
    </row>
    <row r="19" spans="2:10" s="3" customFormat="1" ht="11.25">
      <c r="B19" s="32"/>
      <c r="C19" s="48"/>
      <c r="D19" s="48"/>
      <c r="E19" s="48"/>
      <c r="F19" s="48"/>
      <c r="G19" s="48"/>
      <c r="H19" s="48"/>
      <c r="I19" s="34"/>
      <c r="J19" s="35"/>
    </row>
    <row r="20" spans="2:10" s="3" customFormat="1" ht="11.25">
      <c r="B20" s="32"/>
      <c r="C20" s="49"/>
      <c r="D20" s="49"/>
      <c r="E20" s="50" t="s">
        <v>38</v>
      </c>
      <c r="F20" s="50" t="s">
        <v>39</v>
      </c>
      <c r="G20" s="51" t="s">
        <v>40</v>
      </c>
      <c r="H20" s="51" t="s">
        <v>41</v>
      </c>
      <c r="I20" s="34"/>
      <c r="J20" s="35"/>
    </row>
    <row r="21" spans="2:10" s="3" customFormat="1" ht="11.25">
      <c r="B21" s="32"/>
      <c r="C21" s="34"/>
      <c r="D21" s="34"/>
      <c r="E21" s="52"/>
      <c r="F21" s="52"/>
      <c r="G21" s="78" t="s">
        <v>58</v>
      </c>
      <c r="H21" s="54">
        <f>'COOP. CLORINDA - TOMA DE AG (2)'!H41</f>
        <v>0.83055542789225</v>
      </c>
      <c r="I21" s="54"/>
      <c r="J21" s="35"/>
    </row>
    <row r="22" spans="2:10" s="34" customFormat="1" ht="11.25">
      <c r="B22" s="32"/>
      <c r="E22" s="55">
        <v>36954.294444444444</v>
      </c>
      <c r="F22" s="55">
        <v>36954.29652777778</v>
      </c>
      <c r="G22" s="57">
        <f aca="true" t="shared" si="0" ref="G22:G29">+F22-E22</f>
        <v>0.0020833333328482695</v>
      </c>
      <c r="H22" s="58">
        <f aca="true" t="shared" si="1" ref="H22:H29">IF(G22&lt;(0.00208)," ",G22)</f>
        <v>0.0020833333328482695</v>
      </c>
      <c r="I22" s="58"/>
      <c r="J22" s="35"/>
    </row>
    <row r="23" spans="2:10" s="34" customFormat="1" ht="11.25">
      <c r="B23" s="32"/>
      <c r="E23" s="55">
        <v>36954.364583333336</v>
      </c>
      <c r="F23" s="55">
        <v>36954.36666666667</v>
      </c>
      <c r="G23" s="57">
        <f t="shared" si="0"/>
        <v>0.0020833333328482695</v>
      </c>
      <c r="H23" s="58">
        <f t="shared" si="1"/>
        <v>0.0020833333328482695</v>
      </c>
      <c r="I23" s="58"/>
      <c r="J23" s="35"/>
    </row>
    <row r="24" spans="2:10" s="34" customFormat="1" ht="11.25">
      <c r="B24" s="32"/>
      <c r="D24" s="59"/>
      <c r="E24" s="55">
        <v>36959.21111111111</v>
      </c>
      <c r="F24" s="55">
        <v>36959.21319444444</v>
      </c>
      <c r="G24" s="57">
        <f t="shared" si="0"/>
        <v>0.0020833333328482695</v>
      </c>
      <c r="H24" s="58">
        <f t="shared" si="1"/>
        <v>0.0020833333328482695</v>
      </c>
      <c r="I24" s="58"/>
      <c r="J24" s="35"/>
    </row>
    <row r="25" spans="2:12" s="34" customFormat="1" ht="11.25">
      <c r="B25" s="32"/>
      <c r="D25" s="59"/>
      <c r="E25" s="55">
        <v>36959.53125</v>
      </c>
      <c r="F25" s="55">
        <v>36959.53333333333</v>
      </c>
      <c r="G25" s="57">
        <f t="shared" si="0"/>
        <v>0.0020833333328482695</v>
      </c>
      <c r="H25" s="58">
        <f t="shared" si="1"/>
        <v>0.0020833333328482695</v>
      </c>
      <c r="I25" s="58"/>
      <c r="J25" s="35"/>
      <c r="L25" s="57"/>
    </row>
    <row r="26" spans="2:13" s="34" customFormat="1" ht="11.25">
      <c r="B26" s="32"/>
      <c r="E26" s="55">
        <v>36966.65</v>
      </c>
      <c r="F26" s="55">
        <v>36966.65416666667</v>
      </c>
      <c r="G26" s="57">
        <f t="shared" si="0"/>
        <v>0.004166666665696539</v>
      </c>
      <c r="H26" s="58">
        <f t="shared" si="1"/>
        <v>0.004166666665696539</v>
      </c>
      <c r="I26" s="58"/>
      <c r="J26" s="35"/>
      <c r="K26" s="60"/>
      <c r="M26" s="58"/>
    </row>
    <row r="27" spans="2:10" s="34" customFormat="1" ht="11.25">
      <c r="B27" s="32"/>
      <c r="E27" s="55">
        <v>36973.91736111111</v>
      </c>
      <c r="F27" s="55">
        <v>36973.92291666667</v>
      </c>
      <c r="G27" s="57">
        <f t="shared" si="0"/>
        <v>0.00555555555911269</v>
      </c>
      <c r="H27" s="58">
        <f t="shared" si="1"/>
        <v>0.00555555555911269</v>
      </c>
      <c r="I27" s="58"/>
      <c r="J27" s="35"/>
    </row>
    <row r="28" spans="2:10" s="34" customFormat="1" ht="11.25">
      <c r="B28" s="32"/>
      <c r="E28" s="55">
        <v>36975.71875</v>
      </c>
      <c r="F28" s="55">
        <v>36975.725</v>
      </c>
      <c r="G28" s="57">
        <f t="shared" si="0"/>
        <v>0.0062499999985448085</v>
      </c>
      <c r="H28" s="58">
        <f t="shared" si="1"/>
        <v>0.0062499999985448085</v>
      </c>
      <c r="I28" s="58"/>
      <c r="J28" s="35"/>
    </row>
    <row r="29" spans="2:10" s="34" customFormat="1" ht="11.25">
      <c r="B29" s="32"/>
      <c r="D29" s="59"/>
      <c r="E29" s="55">
        <v>37001.62986111111</v>
      </c>
      <c r="F29" s="55">
        <v>37001.63333333333</v>
      </c>
      <c r="G29" s="57">
        <f t="shared" si="0"/>
        <v>0.0034722222189884633</v>
      </c>
      <c r="H29" s="58">
        <f t="shared" si="1"/>
        <v>0.0034722222189884633</v>
      </c>
      <c r="I29" s="58"/>
      <c r="J29" s="35"/>
    </row>
    <row r="30" spans="2:10" s="34" customFormat="1" ht="11.25">
      <c r="B30" s="32"/>
      <c r="D30" s="59"/>
      <c r="E30" s="55"/>
      <c r="F30" s="56"/>
      <c r="G30" s="57"/>
      <c r="H30" s="58" t="str">
        <f>IF(G30&lt;(3/24/60)," ",G30)</f>
        <v> </v>
      </c>
      <c r="I30" s="58"/>
      <c r="J30" s="35"/>
    </row>
    <row r="31" spans="2:10" s="34" customFormat="1" ht="11.25">
      <c r="B31" s="32"/>
      <c r="E31" s="55"/>
      <c r="F31" s="56"/>
      <c r="G31" s="57"/>
      <c r="H31" s="58" t="str">
        <f>IF(G31&lt;(3/24/60)," ",G31)</f>
        <v> </v>
      </c>
      <c r="I31" s="58"/>
      <c r="J31" s="35"/>
    </row>
    <row r="32" spans="2:10" s="34" customFormat="1" ht="11.25">
      <c r="B32" s="32"/>
      <c r="E32" s="61"/>
      <c r="F32" s="61"/>
      <c r="G32" s="57"/>
      <c r="H32" s="58" t="str">
        <f>IF(G32&lt;(3/24/60)," ",G32)</f>
        <v> </v>
      </c>
      <c r="I32" s="58"/>
      <c r="J32" s="35"/>
    </row>
    <row r="33" spans="2:10" s="34" customFormat="1" ht="11.25">
      <c r="B33" s="32"/>
      <c r="E33" s="62"/>
      <c r="F33" s="62"/>
      <c r="G33" s="57"/>
      <c r="H33" s="58"/>
      <c r="J33" s="35"/>
    </row>
    <row r="34" spans="2:10" s="34" customFormat="1" ht="11.25">
      <c r="B34" s="32"/>
      <c r="G34" s="63"/>
      <c r="H34" s="36">
        <f>SUM(H21:H33)</f>
        <v>0.8583332056659856</v>
      </c>
      <c r="I34" s="34" t="s">
        <v>42</v>
      </c>
      <c r="J34" s="35"/>
    </row>
    <row r="35" spans="2:10" ht="11.25">
      <c r="B35" s="32"/>
      <c r="C35" s="34"/>
      <c r="D35" s="34"/>
      <c r="E35" s="34"/>
      <c r="F35" s="34"/>
      <c r="G35" s="34"/>
      <c r="H35" s="64">
        <f>HOUR(H34)*60+MINUTE(H34)</f>
        <v>1236</v>
      </c>
      <c r="I35" s="34" t="s">
        <v>43</v>
      </c>
      <c r="J35" s="35"/>
    </row>
    <row r="36" spans="2:10" ht="11.25">
      <c r="B36" s="32"/>
      <c r="C36" s="34"/>
      <c r="D36" s="34"/>
      <c r="E36" s="34"/>
      <c r="F36" s="34"/>
      <c r="G36" s="34"/>
      <c r="H36" s="64">
        <f>COUNT(H22:H33)+'COOP. CLORINDA - TOMA DE AG (2)'!H43</f>
        <v>44</v>
      </c>
      <c r="I36" s="34" t="s">
        <v>44</v>
      </c>
      <c r="J36" s="35"/>
    </row>
    <row r="37" spans="2:10" ht="11.25">
      <c r="B37" s="32"/>
      <c r="C37" s="34"/>
      <c r="D37" s="34"/>
      <c r="E37" s="2" t="s">
        <v>45</v>
      </c>
      <c r="F37" s="2"/>
      <c r="G37" s="34"/>
      <c r="H37" s="65">
        <v>573825</v>
      </c>
      <c r="I37" s="34" t="s">
        <v>46</v>
      </c>
      <c r="J37" s="35"/>
    </row>
    <row r="38" spans="2:10" ht="11.25">
      <c r="B38" s="32"/>
      <c r="C38" s="34"/>
      <c r="D38" s="34"/>
      <c r="E38" s="66" t="s">
        <v>47</v>
      </c>
      <c r="F38" s="66"/>
      <c r="G38" s="34"/>
      <c r="H38" s="67">
        <f>$H$37/525600*$H$35</f>
        <v>1349.4058219178082</v>
      </c>
      <c r="I38" s="34" t="s">
        <v>46</v>
      </c>
      <c r="J38" s="35"/>
    </row>
    <row r="39" spans="2:10" ht="11.25">
      <c r="B39" s="32"/>
      <c r="C39" s="34"/>
      <c r="D39" s="34"/>
      <c r="E39" s="68" t="s">
        <v>48</v>
      </c>
      <c r="F39" s="68"/>
      <c r="G39" s="34"/>
      <c r="H39" s="69">
        <v>1.5</v>
      </c>
      <c r="I39" s="34" t="s">
        <v>49</v>
      </c>
      <c r="J39" s="35"/>
    </row>
    <row r="40" spans="2:10" ht="11.25">
      <c r="B40" s="32"/>
      <c r="C40" s="34"/>
      <c r="D40" s="34"/>
      <c r="E40" s="70" t="s">
        <v>50</v>
      </c>
      <c r="F40" s="70"/>
      <c r="G40" s="34"/>
      <c r="H40" s="71">
        <f>+$H$38*$H$39</f>
        <v>2024.1087328767123</v>
      </c>
      <c r="I40" s="34"/>
      <c r="J40" s="35"/>
    </row>
    <row r="41" spans="2:10" ht="12" thickBot="1">
      <c r="B41" s="32"/>
      <c r="C41" s="34"/>
      <c r="D41" s="34"/>
      <c r="E41" s="72" t="s">
        <v>51</v>
      </c>
      <c r="F41" s="70"/>
      <c r="G41" s="34"/>
      <c r="H41" s="71">
        <f>3.2*0.5*457</f>
        <v>731.2</v>
      </c>
      <c r="I41" s="34"/>
      <c r="J41" s="35"/>
    </row>
    <row r="42" spans="2:10" ht="13.5" thickBot="1">
      <c r="B42" s="32"/>
      <c r="C42" s="34"/>
      <c r="D42" s="34"/>
      <c r="E42" s="73" t="s">
        <v>52</v>
      </c>
      <c r="F42" s="73"/>
      <c r="G42" s="34"/>
      <c r="H42" s="74">
        <f>IF($H$40&gt;=$H$41,$H$41/6,$H$40/6)</f>
        <v>121.86666666666667</v>
      </c>
      <c r="I42" s="34"/>
      <c r="J42" s="35"/>
    </row>
    <row r="43" spans="2:10" ht="11.25">
      <c r="B43" s="32"/>
      <c r="C43" s="34"/>
      <c r="D43" s="34"/>
      <c r="E43" s="68"/>
      <c r="F43" s="68"/>
      <c r="G43" s="34"/>
      <c r="H43" s="34"/>
      <c r="I43" s="34"/>
      <c r="J43" s="35"/>
    </row>
    <row r="44" spans="2:10" ht="11.25">
      <c r="B44" s="32"/>
      <c r="C44" s="60" t="s">
        <v>53</v>
      </c>
      <c r="D44" s="34"/>
      <c r="E44" s="34"/>
      <c r="F44" s="34"/>
      <c r="G44" s="34"/>
      <c r="H44" s="34"/>
      <c r="I44" s="34"/>
      <c r="J44" s="35"/>
    </row>
    <row r="45" spans="2:10" ht="13.5" thickBot="1">
      <c r="B45" s="75"/>
      <c r="C45" s="76"/>
      <c r="D45" s="76"/>
      <c r="E45" s="76"/>
      <c r="F45" s="76"/>
      <c r="G45" s="76"/>
      <c r="H45" s="76"/>
      <c r="I45" s="76"/>
      <c r="J45" s="77"/>
    </row>
    <row r="46" ht="13.5" thickTop="1"/>
    <row r="47" ht="12.75" customHeight="1"/>
    <row r="50" spans="1:11" s="1" customFormat="1" ht="11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s="1" customFormat="1" ht="11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</sheetData>
  <mergeCells count="1">
    <mergeCell ref="E18:H18"/>
  </mergeCells>
  <printOptions horizontalCentered="1" verticalCentered="1"/>
  <pageMargins left="0.984251968503937" right="0.984251968503937" top="0.6299212598425197" bottom="0.5905511811023623" header="0" footer="0"/>
  <pageSetup fitToHeight="1" fitToWidth="1" horizontalDpi="600" verticalDpi="600" orientation="landscape" paperSize="9" scale="71" r:id="rId4"/>
  <headerFooter alignWithMargins="0">
    <oddFooter>&amp;L&amp;5&amp;F - TRANSPORTE de ENERGÍA ELÉCTRICA - AJF/PJL - &amp;P/&amp;N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10.8515625" style="3" customWidth="1"/>
    <col min="2" max="2" width="13.57421875" style="3" customWidth="1"/>
    <col min="3" max="3" width="5.28125" style="3" customWidth="1"/>
    <col min="4" max="4" width="3.28125" style="3" customWidth="1"/>
    <col min="5" max="6" width="29.140625" style="3" customWidth="1"/>
    <col min="7" max="7" width="22.28125" style="3" customWidth="1"/>
    <col min="8" max="8" width="32.57421875" style="3" customWidth="1"/>
    <col min="9" max="9" width="13.00390625" style="3" customWidth="1"/>
    <col min="10" max="10" width="6.28125" style="3" customWidth="1"/>
    <col min="11" max="11" width="11.421875" style="3" customWidth="1"/>
  </cols>
  <sheetData>
    <row r="1" spans="5:10" ht="32.25" customHeight="1">
      <c r="E1" s="16"/>
      <c r="F1" s="16"/>
      <c r="J1" s="17"/>
    </row>
    <row r="2" spans="2:10" s="4" customFormat="1" ht="20.25">
      <c r="B2" s="18" t="str">
        <f>RESUMEN!B2</f>
        <v>ANEXO a la Resolución ENRE N°   444 /2002</v>
      </c>
      <c r="C2" s="19"/>
      <c r="D2" s="19"/>
      <c r="E2" s="20"/>
      <c r="F2" s="20"/>
      <c r="G2" s="21"/>
      <c r="H2" s="21"/>
      <c r="I2" s="21"/>
      <c r="J2" s="21"/>
    </row>
    <row r="3" spans="3:8" s="4" customFormat="1" ht="17.25" customHeight="1">
      <c r="C3" s="22"/>
      <c r="D3" s="22"/>
      <c r="E3" s="20"/>
      <c r="F3" s="20"/>
      <c r="G3" s="21"/>
      <c r="H3" s="21"/>
    </row>
    <row r="4" spans="1:6" s="25" customFormat="1" ht="11.25">
      <c r="A4" s="5" t="s">
        <v>24</v>
      </c>
      <c r="B4" s="5"/>
      <c r="C4" s="23"/>
      <c r="D4" s="23"/>
      <c r="E4" s="24"/>
      <c r="F4" s="24"/>
    </row>
    <row r="5" spans="1:6" s="25" customFormat="1" ht="11.25">
      <c r="A5" s="5" t="s">
        <v>25</v>
      </c>
      <c r="B5" s="5"/>
      <c r="C5" s="26"/>
      <c r="D5" s="26"/>
      <c r="E5" s="24"/>
      <c r="F5" s="24"/>
    </row>
    <row r="6" spans="5:6" ht="13.5" thickBot="1">
      <c r="E6" s="16"/>
      <c r="F6" s="16"/>
    </row>
    <row r="7" spans="2:10" ht="13.5" thickTop="1">
      <c r="B7" s="27"/>
      <c r="C7" s="28"/>
      <c r="D7" s="28"/>
      <c r="E7" s="29"/>
      <c r="F7" s="29"/>
      <c r="G7" s="28"/>
      <c r="H7" s="30"/>
      <c r="I7" s="28"/>
      <c r="J7" s="31"/>
    </row>
    <row r="8" spans="2:10" ht="15">
      <c r="B8" s="32"/>
      <c r="D8" s="6" t="s">
        <v>31</v>
      </c>
      <c r="E8" s="33"/>
      <c r="F8" s="33"/>
      <c r="G8" s="34"/>
      <c r="H8" s="34"/>
      <c r="I8" s="34"/>
      <c r="J8" s="35"/>
    </row>
    <row r="9" spans="2:10" ht="15">
      <c r="B9" s="32"/>
      <c r="D9" s="7" t="s">
        <v>32</v>
      </c>
      <c r="E9" s="33"/>
      <c r="F9" s="3" t="s">
        <v>19</v>
      </c>
      <c r="G9" s="3" t="s">
        <v>4</v>
      </c>
      <c r="H9" s="34"/>
      <c r="I9" s="34"/>
      <c r="J9" s="35"/>
    </row>
    <row r="10" spans="2:10" ht="15">
      <c r="B10" s="32"/>
      <c r="D10" s="6" t="s">
        <v>33</v>
      </c>
      <c r="E10" s="33"/>
      <c r="F10" s="34" t="str">
        <f>'FORMOSA REFRESCOS S.A. JUNIN'!F10</f>
        <v>EDEFOR S.A.</v>
      </c>
      <c r="G10" s="34"/>
      <c r="H10" s="34"/>
      <c r="I10" s="34"/>
      <c r="J10" s="35"/>
    </row>
    <row r="11" spans="2:10" ht="12.75">
      <c r="B11" s="32"/>
      <c r="D11" s="8" t="s">
        <v>26</v>
      </c>
      <c r="E11" s="33"/>
      <c r="F11" s="33" t="str">
        <f>'FORMOSA REFRESCOS S.A. JUNIN'!F11</f>
        <v>noviembre/2000 - abril/2001</v>
      </c>
      <c r="G11" s="34"/>
      <c r="H11" s="34"/>
      <c r="I11" s="34"/>
      <c r="J11" s="35"/>
    </row>
    <row r="12" spans="2:10" ht="12.75">
      <c r="B12" s="32"/>
      <c r="C12" s="34"/>
      <c r="D12" s="34"/>
      <c r="E12" s="33"/>
      <c r="F12" s="33"/>
      <c r="G12" s="34"/>
      <c r="H12" s="36"/>
      <c r="I12" s="34"/>
      <c r="J12" s="35"/>
    </row>
    <row r="13" spans="2:10" ht="12.75">
      <c r="B13" s="32"/>
      <c r="C13" s="37"/>
      <c r="D13" s="37"/>
      <c r="E13" s="33"/>
      <c r="F13" s="33"/>
      <c r="G13" s="34"/>
      <c r="H13" s="36"/>
      <c r="I13" s="34"/>
      <c r="J13" s="35"/>
    </row>
    <row r="14" spans="2:10" ht="12.75">
      <c r="B14" s="32"/>
      <c r="C14" s="38"/>
      <c r="D14" s="39" t="str">
        <f>'FORMOSA REFRESCOS S.A. JUNIN'!D14</f>
        <v>Expte. ENRE N° 10407/01</v>
      </c>
      <c r="E14" s="39"/>
      <c r="F14" s="38" t="s">
        <v>34</v>
      </c>
      <c r="G14" s="40" t="s">
        <v>15</v>
      </c>
      <c r="H14" s="41" t="s">
        <v>35</v>
      </c>
      <c r="I14" s="34"/>
      <c r="J14" s="35"/>
    </row>
    <row r="15" spans="2:10" ht="12.75">
      <c r="B15" s="32"/>
      <c r="C15" s="42"/>
      <c r="D15" s="42"/>
      <c r="E15" s="43"/>
      <c r="F15" s="44" t="s">
        <v>36</v>
      </c>
      <c r="G15" s="40" t="s">
        <v>14</v>
      </c>
      <c r="H15" s="45" t="str">
        <f>IF(G14="MT","4 interrupciones/semestre",IF(G14="AT","3 interrupciones/semestre"," "))</f>
        <v>4 interrupciones/semestre</v>
      </c>
      <c r="I15" s="34"/>
      <c r="J15" s="35"/>
    </row>
    <row r="16" spans="2:10" ht="12.75">
      <c r="B16" s="32"/>
      <c r="C16" s="42"/>
      <c r="D16" s="42"/>
      <c r="E16" s="43"/>
      <c r="F16" s="43"/>
      <c r="G16" s="45"/>
      <c r="H16" s="45" t="str">
        <f>IF(G14="MT","3 horas/interrupción",IF(G14="AT","2 horas/interrupción"," "))</f>
        <v>3 horas/interrupción</v>
      </c>
      <c r="I16" s="34"/>
      <c r="J16" s="35"/>
    </row>
    <row r="17" spans="2:10" s="3" customFormat="1" ht="12">
      <c r="B17" s="32"/>
      <c r="C17" s="45"/>
      <c r="D17" s="45"/>
      <c r="E17" s="43"/>
      <c r="F17" s="43"/>
      <c r="G17" s="45"/>
      <c r="H17" s="46"/>
      <c r="I17" s="34"/>
      <c r="J17" s="35"/>
    </row>
    <row r="18" spans="2:10" s="3" customFormat="1" ht="11.25">
      <c r="B18" s="32"/>
      <c r="C18" s="47"/>
      <c r="D18" s="47"/>
      <c r="E18" s="142" t="s">
        <v>37</v>
      </c>
      <c r="F18" s="143"/>
      <c r="G18" s="143"/>
      <c r="H18" s="144"/>
      <c r="I18" s="34"/>
      <c r="J18" s="35"/>
    </row>
    <row r="19" spans="2:10" s="3" customFormat="1" ht="11.25">
      <c r="B19" s="32"/>
      <c r="C19" s="48"/>
      <c r="D19" s="48"/>
      <c r="E19" s="48"/>
      <c r="F19" s="48"/>
      <c r="G19" s="48"/>
      <c r="H19" s="48"/>
      <c r="I19" s="34"/>
      <c r="J19" s="35"/>
    </row>
    <row r="20" spans="2:10" s="3" customFormat="1" ht="11.25">
      <c r="B20" s="32"/>
      <c r="C20" s="49"/>
      <c r="D20" s="49"/>
      <c r="E20" s="50" t="s">
        <v>38</v>
      </c>
      <c r="F20" s="50" t="s">
        <v>39</v>
      </c>
      <c r="G20" s="51" t="s">
        <v>40</v>
      </c>
      <c r="H20" s="51" t="s">
        <v>41</v>
      </c>
      <c r="I20" s="34"/>
      <c r="J20" s="35"/>
    </row>
    <row r="21" spans="2:10" s="3" customFormat="1" ht="11.25">
      <c r="B21" s="32"/>
      <c r="C21" s="34"/>
      <c r="D21" s="34"/>
      <c r="E21" s="52"/>
      <c r="F21" s="52"/>
      <c r="G21" s="53"/>
      <c r="H21" s="54"/>
      <c r="I21" s="54"/>
      <c r="J21" s="35"/>
    </row>
    <row r="22" spans="2:10" s="34" customFormat="1" ht="11.25">
      <c r="B22" s="32"/>
      <c r="E22" s="55">
        <v>36882.604166643694</v>
      </c>
      <c r="F22" s="56">
        <v>36882.60763888899</v>
      </c>
      <c r="G22" s="57">
        <f aca="true" t="shared" si="0" ref="G22:G40">+F22-E22</f>
        <v>0.0034722452983260155</v>
      </c>
      <c r="H22" s="58">
        <f>IF(G22&lt;(3/24/60)," ",G22)</f>
        <v>0.0034722452983260155</v>
      </c>
      <c r="I22" s="58"/>
      <c r="J22" s="35"/>
    </row>
    <row r="23" spans="2:10" s="34" customFormat="1" ht="11.25">
      <c r="B23" s="32"/>
      <c r="E23" s="55">
        <v>36908.55833332194</v>
      </c>
      <c r="F23" s="56">
        <v>36908.5625</v>
      </c>
      <c r="G23" s="57">
        <f t="shared" si="0"/>
        <v>0.004166678059846163</v>
      </c>
      <c r="H23" s="58">
        <f>IF(G23&lt;(3/24/60)," ",G23)</f>
        <v>0.004166678059846163</v>
      </c>
      <c r="I23" s="58"/>
      <c r="J23" s="35"/>
    </row>
    <row r="24" spans="2:10" s="34" customFormat="1" ht="11.25">
      <c r="B24" s="32"/>
      <c r="D24" s="59"/>
      <c r="E24" s="55">
        <v>36936.65625</v>
      </c>
      <c r="F24" s="56">
        <v>36936.66736109974</v>
      </c>
      <c r="G24" s="57">
        <f t="shared" si="0"/>
        <v>0.011111099738627672</v>
      </c>
      <c r="H24" s="58">
        <f>IF(G24&lt;(3/24/60)," ",G24)</f>
        <v>0.011111099738627672</v>
      </c>
      <c r="I24" s="58"/>
      <c r="J24" s="35"/>
    </row>
    <row r="25" spans="2:12" s="34" customFormat="1" ht="11.25">
      <c r="B25" s="32"/>
      <c r="D25" s="59"/>
      <c r="E25" s="55">
        <v>36944.868749976624</v>
      </c>
      <c r="F25" s="56">
        <v>36944.871527777985</v>
      </c>
      <c r="G25" s="57">
        <f t="shared" si="0"/>
        <v>0.0027778013609349728</v>
      </c>
      <c r="H25" s="58">
        <f>IF(G25&lt;(3/24/60)," ",G25)</f>
        <v>0.0027778013609349728</v>
      </c>
      <c r="I25" s="58"/>
      <c r="J25" s="35"/>
      <c r="L25" s="57"/>
    </row>
    <row r="26" spans="2:13" s="34" customFormat="1" ht="11.25">
      <c r="B26" s="32"/>
      <c r="E26" s="55">
        <v>36969.28958331002</v>
      </c>
      <c r="F26" s="56">
        <v>36969.29444444459</v>
      </c>
      <c r="G26" s="57">
        <f t="shared" si="0"/>
        <v>0.004861134570091963</v>
      </c>
      <c r="H26" s="58">
        <f>IF(G26&lt;(3/24/60)," ",G26)</f>
        <v>0.004861134570091963</v>
      </c>
      <c r="I26" s="58"/>
      <c r="J26" s="35"/>
      <c r="K26" s="60"/>
      <c r="M26" s="58"/>
    </row>
    <row r="27" spans="2:10" s="34" customFormat="1" ht="11.25">
      <c r="B27" s="32"/>
      <c r="E27" s="55">
        <v>36988.40416666679</v>
      </c>
      <c r="F27" s="56">
        <v>36988.40625</v>
      </c>
      <c r="G27" s="57">
        <f t="shared" si="0"/>
        <v>0.00208333320915699</v>
      </c>
      <c r="H27" s="58">
        <f>IF(G27&lt;(0.00208)," ",G27)</f>
        <v>0.00208333320915699</v>
      </c>
      <c r="I27" s="58"/>
      <c r="J27" s="35"/>
    </row>
    <row r="28" spans="2:10" s="34" customFormat="1" ht="11.25">
      <c r="B28" s="32"/>
      <c r="E28" s="55">
        <v>36842.25347222222</v>
      </c>
      <c r="F28" s="56">
        <v>36842.354166666664</v>
      </c>
      <c r="G28" s="57">
        <f t="shared" si="0"/>
        <v>0.10069444444525288</v>
      </c>
      <c r="H28" s="58">
        <f aca="true" t="shared" si="1" ref="H28:H40">IF(G28&lt;(0.00208)," ",G28)</f>
        <v>0.10069444444525288</v>
      </c>
      <c r="I28" s="58"/>
      <c r="J28" s="35"/>
    </row>
    <row r="29" spans="2:10" s="34" customFormat="1" ht="11.25">
      <c r="B29" s="32"/>
      <c r="D29" s="59"/>
      <c r="E29" s="55">
        <v>36874.208333333336</v>
      </c>
      <c r="F29" s="56">
        <v>36874.21041666667</v>
      </c>
      <c r="G29" s="57">
        <f t="shared" si="0"/>
        <v>0.0020833333328482695</v>
      </c>
      <c r="H29" s="58">
        <f t="shared" si="1"/>
        <v>0.0020833333328482695</v>
      </c>
      <c r="I29" s="58"/>
      <c r="J29" s="35"/>
    </row>
    <row r="30" spans="2:10" s="34" customFormat="1" ht="11.25">
      <c r="B30" s="32"/>
      <c r="D30" s="59"/>
      <c r="E30" s="55">
        <v>36874.5</v>
      </c>
      <c r="F30" s="56">
        <v>36874.50208333333</v>
      </c>
      <c r="G30" s="57">
        <f t="shared" si="0"/>
        <v>0.0020833333328482695</v>
      </c>
      <c r="H30" s="58">
        <f t="shared" si="1"/>
        <v>0.0020833333328482695</v>
      </c>
      <c r="I30" s="58"/>
      <c r="J30" s="35"/>
    </row>
    <row r="31" spans="2:10" s="34" customFormat="1" ht="11.25">
      <c r="B31" s="32"/>
      <c r="E31" s="55">
        <v>36908.73611111111</v>
      </c>
      <c r="F31" s="56">
        <v>36908.74722222222</v>
      </c>
      <c r="G31" s="57">
        <f t="shared" si="0"/>
        <v>0.011111111110949423</v>
      </c>
      <c r="H31" s="58">
        <f t="shared" si="1"/>
        <v>0.011111111110949423</v>
      </c>
      <c r="I31" s="58"/>
      <c r="J31" s="35"/>
    </row>
    <row r="32" spans="2:10" s="34" customFormat="1" ht="11.25">
      <c r="B32" s="32"/>
      <c r="E32" s="55">
        <v>36920.84444444445</v>
      </c>
      <c r="F32" s="56">
        <v>36920.853472222225</v>
      </c>
      <c r="G32" s="57">
        <f t="shared" si="0"/>
        <v>0.009027777778101154</v>
      </c>
      <c r="H32" s="58">
        <f t="shared" si="1"/>
        <v>0.009027777778101154</v>
      </c>
      <c r="I32" s="58"/>
      <c r="J32" s="35"/>
    </row>
    <row r="33" spans="2:10" s="34" customFormat="1" ht="11.25">
      <c r="B33" s="32"/>
      <c r="E33" s="55">
        <v>36920.95972222222</v>
      </c>
      <c r="F33" s="56">
        <v>36920.96597222222</v>
      </c>
      <c r="G33" s="57">
        <f t="shared" si="0"/>
        <v>0.0062499999985448085</v>
      </c>
      <c r="H33" s="58">
        <f t="shared" si="1"/>
        <v>0.0062499999985448085</v>
      </c>
      <c r="J33" s="35"/>
    </row>
    <row r="34" spans="2:10" s="34" customFormat="1" ht="11.25">
      <c r="B34" s="32"/>
      <c r="E34" s="55">
        <v>36926.209027777775</v>
      </c>
      <c r="F34" s="56">
        <v>36926.21111111111</v>
      </c>
      <c r="G34" s="57">
        <f t="shared" si="0"/>
        <v>0.0020833333328482695</v>
      </c>
      <c r="H34" s="58">
        <f t="shared" si="1"/>
        <v>0.0020833333328482695</v>
      </c>
      <c r="J34" s="35"/>
    </row>
    <row r="35" spans="2:10" ht="12.75">
      <c r="B35" s="32"/>
      <c r="C35" s="34"/>
      <c r="D35" s="34"/>
      <c r="E35" s="55">
        <v>36926.60833333333</v>
      </c>
      <c r="F35" s="56">
        <v>36926.61041666667</v>
      </c>
      <c r="G35" s="57">
        <f t="shared" si="0"/>
        <v>0.002083333340124227</v>
      </c>
      <c r="H35" s="58">
        <f t="shared" si="1"/>
        <v>0.002083333340124227</v>
      </c>
      <c r="I35" s="34"/>
      <c r="J35" s="35"/>
    </row>
    <row r="36" spans="2:10" ht="12.75">
      <c r="B36" s="32"/>
      <c r="C36" s="34"/>
      <c r="D36" s="34"/>
      <c r="E36" s="55">
        <v>36927.66180555556</v>
      </c>
      <c r="F36" s="56">
        <v>36927.67222222222</v>
      </c>
      <c r="G36" s="57">
        <f t="shared" si="0"/>
        <v>0.010416666664241347</v>
      </c>
      <c r="H36" s="58">
        <f t="shared" si="1"/>
        <v>0.010416666664241347</v>
      </c>
      <c r="I36" s="34"/>
      <c r="J36" s="35"/>
    </row>
    <row r="37" spans="2:10" ht="12.75">
      <c r="B37" s="32"/>
      <c r="C37" s="34"/>
      <c r="D37" s="34"/>
      <c r="E37" s="55">
        <v>36940.259722222225</v>
      </c>
      <c r="F37" s="56">
        <v>36940.26180555556</v>
      </c>
      <c r="G37" s="57">
        <f t="shared" si="0"/>
        <v>0.0020833333328482695</v>
      </c>
      <c r="H37" s="58">
        <f t="shared" si="1"/>
        <v>0.0020833333328482695</v>
      </c>
      <c r="I37" s="34"/>
      <c r="J37" s="35"/>
    </row>
    <row r="38" spans="2:10" ht="12.75">
      <c r="B38" s="32"/>
      <c r="C38" s="34"/>
      <c r="D38" s="34"/>
      <c r="E38" s="55">
        <v>36940.419444444444</v>
      </c>
      <c r="F38" s="56">
        <v>36940.42152777778</v>
      </c>
      <c r="G38" s="57">
        <f t="shared" si="0"/>
        <v>0.0020833333328482695</v>
      </c>
      <c r="H38" s="58">
        <f t="shared" si="1"/>
        <v>0.0020833333328482695</v>
      </c>
      <c r="I38" s="34"/>
      <c r="J38" s="35"/>
    </row>
    <row r="39" spans="2:10" ht="12.75">
      <c r="B39" s="32"/>
      <c r="C39" s="34"/>
      <c r="D39" s="34"/>
      <c r="E39" s="55">
        <v>36943.20972222222</v>
      </c>
      <c r="F39" s="56">
        <v>36943.211805555555</v>
      </c>
      <c r="G39" s="57">
        <f t="shared" si="0"/>
        <v>0.0020833333328482695</v>
      </c>
      <c r="H39" s="58">
        <f t="shared" si="1"/>
        <v>0.0020833333328482695</v>
      </c>
      <c r="I39" s="34"/>
      <c r="J39" s="35"/>
    </row>
    <row r="40" spans="2:10" ht="12.75">
      <c r="B40" s="32"/>
      <c r="C40" s="34"/>
      <c r="D40" s="34"/>
      <c r="E40" s="55">
        <v>36944.138194444444</v>
      </c>
      <c r="F40" s="56">
        <v>36944.14375</v>
      </c>
      <c r="G40" s="57">
        <f t="shared" si="0"/>
        <v>0.00555555555911269</v>
      </c>
      <c r="H40" s="58">
        <f t="shared" si="1"/>
        <v>0.00555555555911269</v>
      </c>
      <c r="I40" s="34"/>
      <c r="J40" s="35"/>
    </row>
    <row r="41" spans="2:10" ht="12.75">
      <c r="B41" s="32"/>
      <c r="C41" s="34"/>
      <c r="D41" s="34"/>
      <c r="E41" s="72"/>
      <c r="F41" s="70"/>
      <c r="G41" s="34"/>
      <c r="H41" s="64"/>
      <c r="I41" s="34"/>
      <c r="J41" s="35"/>
    </row>
    <row r="42" spans="2:10" ht="12.75">
      <c r="B42" s="32"/>
      <c r="C42" s="34"/>
      <c r="D42" s="34"/>
      <c r="E42" s="73"/>
      <c r="F42" s="73"/>
      <c r="G42" s="34"/>
      <c r="H42" s="36">
        <f>SUM(H22:H41)</f>
        <v>0.18611118113039993</v>
      </c>
      <c r="I42" s="34" t="s">
        <v>42</v>
      </c>
      <c r="J42" s="35"/>
    </row>
    <row r="43" spans="2:10" ht="12.75">
      <c r="B43" s="32"/>
      <c r="C43" s="34"/>
      <c r="D43" s="34"/>
      <c r="E43" s="68"/>
      <c r="F43" s="68"/>
      <c r="G43" s="34"/>
      <c r="H43" s="64">
        <f>HOUR(H42)*60+MINUTE(H42)</f>
        <v>268</v>
      </c>
      <c r="I43" s="34" t="s">
        <v>43</v>
      </c>
      <c r="J43" s="35"/>
    </row>
    <row r="44" spans="2:10" ht="12.75">
      <c r="B44" s="32"/>
      <c r="C44" s="60"/>
      <c r="D44" s="34"/>
      <c r="E44" s="34"/>
      <c r="F44" s="60" t="s">
        <v>54</v>
      </c>
      <c r="G44" s="34"/>
      <c r="H44" s="64">
        <f>COUNT(H22:H41)</f>
        <v>19</v>
      </c>
      <c r="I44" s="34" t="s">
        <v>44</v>
      </c>
      <c r="J44" s="35"/>
    </row>
    <row r="45" spans="2:10" ht="13.5" thickBot="1">
      <c r="B45" s="75"/>
      <c r="C45" s="76"/>
      <c r="D45" s="76"/>
      <c r="E45" s="76"/>
      <c r="F45" s="76"/>
      <c r="G45" s="76"/>
      <c r="H45" s="76"/>
      <c r="I45" s="76"/>
      <c r="J45" s="77"/>
    </row>
    <row r="46" ht="13.5" thickTop="1"/>
  </sheetData>
  <mergeCells count="1">
    <mergeCell ref="E18:H18"/>
  </mergeCells>
  <printOptions horizontalCentered="1" verticalCentered="1"/>
  <pageMargins left="0.984251968503937" right="0.984251968503937" top="0.6299212598425197" bottom="0.5905511811023623" header="0" footer="0"/>
  <pageSetup fitToHeight="1" fitToWidth="1" horizontalDpi="600" verticalDpi="600" orientation="landscape" paperSize="9" scale="71" r:id="rId2"/>
  <headerFooter alignWithMargins="0">
    <oddFooter>&amp;L&amp;5&amp;F - TRANSPORTE de ENERGÍA ELÉCTRICA - AJF/PJL - 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10.8515625" style="3" customWidth="1"/>
    <col min="2" max="2" width="13.57421875" style="3" customWidth="1"/>
    <col min="3" max="3" width="5.28125" style="3" customWidth="1"/>
    <col min="4" max="4" width="3.28125" style="3" customWidth="1"/>
    <col min="5" max="6" width="29.140625" style="3" customWidth="1"/>
    <col min="7" max="7" width="22.28125" style="3" customWidth="1"/>
    <col min="8" max="8" width="32.57421875" style="3" customWidth="1"/>
    <col min="9" max="9" width="13.00390625" style="3" customWidth="1"/>
    <col min="10" max="10" width="6.28125" style="3" customWidth="1"/>
    <col min="11" max="11" width="11.421875" style="3" customWidth="1"/>
  </cols>
  <sheetData>
    <row r="1" spans="5:10" ht="32.25" customHeight="1">
      <c r="E1" s="16"/>
      <c r="F1" s="16"/>
      <c r="J1" s="17"/>
    </row>
    <row r="2" spans="2:10" s="4" customFormat="1" ht="20.25">
      <c r="B2" s="18" t="str">
        <f>RESUMEN!B2</f>
        <v>ANEXO a la Resolución ENRE N°   444 /2002</v>
      </c>
      <c r="C2" s="19"/>
      <c r="D2" s="19"/>
      <c r="E2" s="20"/>
      <c r="F2" s="20"/>
      <c r="G2" s="21"/>
      <c r="H2" s="21"/>
      <c r="I2" s="21"/>
      <c r="J2" s="21"/>
    </row>
    <row r="3" spans="3:8" s="4" customFormat="1" ht="17.25" customHeight="1">
      <c r="C3" s="22"/>
      <c r="D3" s="22"/>
      <c r="E3" s="20"/>
      <c r="F3" s="20"/>
      <c r="G3" s="21"/>
      <c r="H3" s="21"/>
    </row>
    <row r="4" spans="1:6" s="25" customFormat="1" ht="11.25">
      <c r="A4" s="5" t="s">
        <v>24</v>
      </c>
      <c r="B4" s="5"/>
      <c r="C4" s="23"/>
      <c r="D4" s="23"/>
      <c r="E4" s="24"/>
      <c r="F4" s="24"/>
    </row>
    <row r="5" spans="1:6" s="25" customFormat="1" ht="11.25">
      <c r="A5" s="5" t="s">
        <v>25</v>
      </c>
      <c r="B5" s="5"/>
      <c r="C5" s="26"/>
      <c r="D5" s="26"/>
      <c r="E5" s="24"/>
      <c r="F5" s="24"/>
    </row>
    <row r="6" spans="5:6" ht="13.5" thickBot="1">
      <c r="E6" s="16"/>
      <c r="F6" s="16"/>
    </row>
    <row r="7" spans="2:10" ht="13.5" thickTop="1">
      <c r="B7" s="27"/>
      <c r="C7" s="28"/>
      <c r="D7" s="28"/>
      <c r="E7" s="29"/>
      <c r="F7" s="29"/>
      <c r="G7" s="28"/>
      <c r="H7" s="30"/>
      <c r="I7" s="28"/>
      <c r="J7" s="31"/>
    </row>
    <row r="8" spans="2:10" ht="15">
      <c r="B8" s="32"/>
      <c r="D8" s="6" t="s">
        <v>31</v>
      </c>
      <c r="E8" s="33"/>
      <c r="F8" s="33"/>
      <c r="G8" s="34"/>
      <c r="H8" s="34"/>
      <c r="I8" s="34"/>
      <c r="J8" s="35"/>
    </row>
    <row r="9" spans="2:10" ht="15">
      <c r="B9" s="32"/>
      <c r="D9" s="7" t="s">
        <v>32</v>
      </c>
      <c r="E9" s="33"/>
      <c r="F9" s="3" t="s">
        <v>19</v>
      </c>
      <c r="G9" s="3" t="s">
        <v>4</v>
      </c>
      <c r="H9" s="34"/>
      <c r="I9" s="34"/>
      <c r="J9" s="35"/>
    </row>
    <row r="10" spans="2:10" ht="15">
      <c r="B10" s="32"/>
      <c r="D10" s="6" t="s">
        <v>33</v>
      </c>
      <c r="E10" s="33"/>
      <c r="F10" s="34" t="str">
        <f>'FORMOSA REFRESCOS S.A. JUNIN'!F10</f>
        <v>EDEFOR S.A.</v>
      </c>
      <c r="G10" s="34"/>
      <c r="H10" s="34"/>
      <c r="I10" s="34"/>
      <c r="J10" s="35"/>
    </row>
    <row r="11" spans="2:10" ht="12.75">
      <c r="B11" s="32"/>
      <c r="D11" s="8" t="s">
        <v>26</v>
      </c>
      <c r="E11" s="33"/>
      <c r="F11" s="33" t="str">
        <f>'FORMOSA REFRESCOS S.A. JUNIN'!F11</f>
        <v>noviembre/2000 - abril/2001</v>
      </c>
      <c r="G11" s="34"/>
      <c r="H11" s="34"/>
      <c r="I11" s="34"/>
      <c r="J11" s="35"/>
    </row>
    <row r="12" spans="2:10" ht="12.75">
      <c r="B12" s="32"/>
      <c r="C12" s="34"/>
      <c r="D12" s="34"/>
      <c r="E12" s="33"/>
      <c r="F12" s="33"/>
      <c r="G12" s="34"/>
      <c r="H12" s="36"/>
      <c r="I12" s="34"/>
      <c r="J12" s="35"/>
    </row>
    <row r="13" spans="2:10" ht="12.75">
      <c r="B13" s="32"/>
      <c r="C13" s="37"/>
      <c r="D13" s="37"/>
      <c r="E13" s="33"/>
      <c r="F13" s="33"/>
      <c r="G13" s="34"/>
      <c r="H13" s="36"/>
      <c r="I13" s="34"/>
      <c r="J13" s="35"/>
    </row>
    <row r="14" spans="2:10" ht="12.75">
      <c r="B14" s="32"/>
      <c r="C14" s="38"/>
      <c r="D14" s="39" t="str">
        <f>'FORMOSA REFRESCOS S.A. JUNIN'!D14</f>
        <v>Expte. ENRE N° 10407/01</v>
      </c>
      <c r="E14" s="39"/>
      <c r="F14" s="38" t="s">
        <v>34</v>
      </c>
      <c r="G14" s="40" t="s">
        <v>15</v>
      </c>
      <c r="H14" s="41" t="s">
        <v>35</v>
      </c>
      <c r="I14" s="34"/>
      <c r="J14" s="35"/>
    </row>
    <row r="15" spans="2:10" ht="12.75">
      <c r="B15" s="32"/>
      <c r="C15" s="42"/>
      <c r="D15" s="42"/>
      <c r="E15" s="43"/>
      <c r="F15" s="44" t="s">
        <v>36</v>
      </c>
      <c r="G15" s="40" t="s">
        <v>14</v>
      </c>
      <c r="H15" s="45" t="str">
        <f>IF(G14="MT","4 interrupciones/semestre",IF(G14="AT","3 interrupciones/semestre"," "))</f>
        <v>4 interrupciones/semestre</v>
      </c>
      <c r="I15" s="34"/>
      <c r="J15" s="35"/>
    </row>
    <row r="16" spans="2:10" ht="12.75">
      <c r="B16" s="32"/>
      <c r="C16" s="42"/>
      <c r="D16" s="42"/>
      <c r="E16" s="43"/>
      <c r="F16" s="43"/>
      <c r="G16" s="45"/>
      <c r="H16" s="45" t="str">
        <f>IF(G14="MT","3 horas/interrupción",IF(G14="AT","2 horas/interrupción"," "))</f>
        <v>3 horas/interrupción</v>
      </c>
      <c r="I16" s="34"/>
      <c r="J16" s="35"/>
    </row>
    <row r="17" spans="2:10" s="3" customFormat="1" ht="12">
      <c r="B17" s="32"/>
      <c r="C17" s="45"/>
      <c r="D17" s="45"/>
      <c r="E17" s="43"/>
      <c r="F17" s="43"/>
      <c r="G17" s="45"/>
      <c r="H17" s="46"/>
      <c r="I17" s="34"/>
      <c r="J17" s="35"/>
    </row>
    <row r="18" spans="2:10" s="3" customFormat="1" ht="11.25">
      <c r="B18" s="32"/>
      <c r="C18" s="47"/>
      <c r="D18" s="47"/>
      <c r="E18" s="142" t="s">
        <v>37</v>
      </c>
      <c r="F18" s="143"/>
      <c r="G18" s="143"/>
      <c r="H18" s="144"/>
      <c r="I18" s="34"/>
      <c r="J18" s="35"/>
    </row>
    <row r="19" spans="2:10" s="3" customFormat="1" ht="11.25">
      <c r="B19" s="32"/>
      <c r="C19" s="48"/>
      <c r="D19" s="48"/>
      <c r="E19" s="48"/>
      <c r="F19" s="48"/>
      <c r="G19" s="48"/>
      <c r="H19" s="48"/>
      <c r="I19" s="34"/>
      <c r="J19" s="35"/>
    </row>
    <row r="20" spans="2:10" s="3" customFormat="1" ht="11.25">
      <c r="B20" s="32"/>
      <c r="C20" s="49"/>
      <c r="D20" s="49"/>
      <c r="E20" s="50" t="s">
        <v>38</v>
      </c>
      <c r="F20" s="50" t="s">
        <v>39</v>
      </c>
      <c r="G20" s="51" t="s">
        <v>40</v>
      </c>
      <c r="H20" s="51" t="s">
        <v>41</v>
      </c>
      <c r="I20" s="34"/>
      <c r="J20" s="35"/>
    </row>
    <row r="21" spans="2:10" s="3" customFormat="1" ht="11.25">
      <c r="B21" s="32"/>
      <c r="C21" s="34"/>
      <c r="D21" s="34"/>
      <c r="E21" s="52"/>
      <c r="F21" s="52"/>
      <c r="G21" s="78" t="s">
        <v>55</v>
      </c>
      <c r="H21" s="54">
        <f>'COOP. CLORINDA P. T. CLOAC '!H42</f>
        <v>0.18611118113039993</v>
      </c>
      <c r="I21" s="54"/>
      <c r="J21" s="35"/>
    </row>
    <row r="22" spans="2:10" s="34" customFormat="1" ht="11.25">
      <c r="B22" s="32"/>
      <c r="E22" s="55">
        <v>36944.584027777775</v>
      </c>
      <c r="F22" s="56">
        <v>36944.58611111111</v>
      </c>
      <c r="G22" s="57">
        <f aca="true" t="shared" si="0" ref="G22:G31">+F22-E22</f>
        <v>0.0020833333328482695</v>
      </c>
      <c r="H22" s="58">
        <f aca="true" t="shared" si="1" ref="H22:H31">IF(G22&lt;(0.00208)," ",G22)</f>
        <v>0.0020833333328482695</v>
      </c>
      <c r="I22" s="58"/>
      <c r="J22" s="35"/>
    </row>
    <row r="23" spans="2:10" s="34" customFormat="1" ht="11.25">
      <c r="B23" s="32"/>
      <c r="E23" s="55">
        <v>36946.99652777778</v>
      </c>
      <c r="F23" s="56">
        <v>36947.00208333333</v>
      </c>
      <c r="G23" s="57">
        <f t="shared" si="0"/>
        <v>0.005555555551836733</v>
      </c>
      <c r="H23" s="58">
        <f t="shared" si="1"/>
        <v>0.005555555551836733</v>
      </c>
      <c r="I23" s="58"/>
      <c r="J23" s="35"/>
    </row>
    <row r="24" spans="2:10" s="34" customFormat="1" ht="11.25">
      <c r="B24" s="32"/>
      <c r="D24" s="59"/>
      <c r="E24" s="55">
        <v>36954.294444444444</v>
      </c>
      <c r="F24" s="56">
        <v>36954.29652777778</v>
      </c>
      <c r="G24" s="57">
        <f t="shared" si="0"/>
        <v>0.0020833333328482695</v>
      </c>
      <c r="H24" s="58">
        <f t="shared" si="1"/>
        <v>0.0020833333328482695</v>
      </c>
      <c r="I24" s="58"/>
      <c r="J24" s="35"/>
    </row>
    <row r="25" spans="2:12" s="34" customFormat="1" ht="11.25">
      <c r="B25" s="32"/>
      <c r="D25" s="59"/>
      <c r="E25" s="55">
        <v>36954.364583333336</v>
      </c>
      <c r="F25" s="56">
        <v>36954.36666666667</v>
      </c>
      <c r="G25" s="57">
        <f t="shared" si="0"/>
        <v>0.0020833333328482695</v>
      </c>
      <c r="H25" s="58">
        <f t="shared" si="1"/>
        <v>0.0020833333328482695</v>
      </c>
      <c r="I25" s="58"/>
      <c r="J25" s="35"/>
      <c r="L25" s="57"/>
    </row>
    <row r="26" spans="2:13" s="34" customFormat="1" ht="11.25">
      <c r="B26" s="32"/>
      <c r="E26" s="55">
        <v>36959.21111111111</v>
      </c>
      <c r="F26" s="56">
        <v>36959.21319444444</v>
      </c>
      <c r="G26" s="57">
        <f t="shared" si="0"/>
        <v>0.0020833333328482695</v>
      </c>
      <c r="H26" s="58">
        <f t="shared" si="1"/>
        <v>0.0020833333328482695</v>
      </c>
      <c r="I26" s="58"/>
      <c r="J26" s="35"/>
      <c r="K26" s="60"/>
      <c r="M26" s="58"/>
    </row>
    <row r="27" spans="2:10" s="34" customFormat="1" ht="11.25">
      <c r="B27" s="32"/>
      <c r="E27" s="55">
        <v>36959.53125</v>
      </c>
      <c r="F27" s="56">
        <v>36959.53333333333</v>
      </c>
      <c r="G27" s="57">
        <f t="shared" si="0"/>
        <v>0.0020833333328482695</v>
      </c>
      <c r="H27" s="58">
        <f t="shared" si="1"/>
        <v>0.0020833333328482695</v>
      </c>
      <c r="I27" s="58"/>
      <c r="J27" s="35"/>
    </row>
    <row r="28" spans="2:10" s="34" customFormat="1" ht="11.25">
      <c r="B28" s="32"/>
      <c r="E28" s="55">
        <v>36966.65</v>
      </c>
      <c r="F28" s="56">
        <v>36966.65416666667</v>
      </c>
      <c r="G28" s="57">
        <f t="shared" si="0"/>
        <v>0.004166666665696539</v>
      </c>
      <c r="H28" s="58">
        <f t="shared" si="1"/>
        <v>0.004166666665696539</v>
      </c>
      <c r="I28" s="58"/>
      <c r="J28" s="35"/>
    </row>
    <row r="29" spans="2:10" s="34" customFormat="1" ht="11.25">
      <c r="B29" s="32"/>
      <c r="D29" s="59"/>
      <c r="E29" s="55">
        <v>36973.91736111111</v>
      </c>
      <c r="F29" s="56">
        <v>36973.92291666667</v>
      </c>
      <c r="G29" s="57">
        <f t="shared" si="0"/>
        <v>0.00555555555911269</v>
      </c>
      <c r="H29" s="58">
        <f t="shared" si="1"/>
        <v>0.00555555555911269</v>
      </c>
      <c r="I29" s="58"/>
      <c r="J29" s="35"/>
    </row>
    <row r="30" spans="2:10" s="34" customFormat="1" ht="11.25">
      <c r="B30" s="32"/>
      <c r="D30" s="59"/>
      <c r="E30" s="55">
        <v>36975.71875</v>
      </c>
      <c r="F30" s="56">
        <v>36975.725</v>
      </c>
      <c r="G30" s="57">
        <f t="shared" si="0"/>
        <v>0.0062499999985448085</v>
      </c>
      <c r="H30" s="58">
        <f t="shared" si="1"/>
        <v>0.0062499999985448085</v>
      </c>
      <c r="I30" s="58"/>
      <c r="J30" s="35"/>
    </row>
    <row r="31" spans="2:10" s="34" customFormat="1" ht="11.25">
      <c r="B31" s="32"/>
      <c r="E31" s="55">
        <v>37001.62986111111</v>
      </c>
      <c r="F31" s="56">
        <v>37001.63333333333</v>
      </c>
      <c r="G31" s="57">
        <f t="shared" si="0"/>
        <v>0.0034722222189884633</v>
      </c>
      <c r="H31" s="58">
        <f t="shared" si="1"/>
        <v>0.0034722222189884633</v>
      </c>
      <c r="I31" s="58"/>
      <c r="J31" s="35"/>
    </row>
    <row r="32" spans="2:10" s="34" customFormat="1" ht="11.25">
      <c r="B32" s="32"/>
      <c r="E32" s="61"/>
      <c r="F32" s="61"/>
      <c r="G32" s="57"/>
      <c r="H32" s="58" t="str">
        <f>IF(G32&lt;(3/24/60)," ",G32)</f>
        <v> </v>
      </c>
      <c r="I32" s="58"/>
      <c r="J32" s="35"/>
    </row>
    <row r="33" spans="2:10" s="34" customFormat="1" ht="11.25">
      <c r="B33" s="32"/>
      <c r="E33" s="62"/>
      <c r="F33" s="62"/>
      <c r="G33" s="57"/>
      <c r="H33" s="58"/>
      <c r="J33" s="35"/>
    </row>
    <row r="34" spans="2:10" s="34" customFormat="1" ht="11.25">
      <c r="B34" s="32"/>
      <c r="G34" s="63"/>
      <c r="H34" s="36">
        <f>SUM(H21:H33)</f>
        <v>0.2215278477888205</v>
      </c>
      <c r="I34" s="34" t="s">
        <v>42</v>
      </c>
      <c r="J34" s="35"/>
    </row>
    <row r="35" spans="2:10" ht="12.75">
      <c r="B35" s="32"/>
      <c r="C35" s="34"/>
      <c r="D35" s="34"/>
      <c r="E35" s="34"/>
      <c r="F35" s="34"/>
      <c r="G35" s="34"/>
      <c r="H35" s="64">
        <f>HOUR(H34)*60+MINUTE(H34)</f>
        <v>319</v>
      </c>
      <c r="I35" s="34" t="s">
        <v>43</v>
      </c>
      <c r="J35" s="35"/>
    </row>
    <row r="36" spans="2:10" ht="12.75">
      <c r="B36" s="32"/>
      <c r="C36" s="34"/>
      <c r="D36" s="34"/>
      <c r="E36" s="34"/>
      <c r="F36" s="34"/>
      <c r="G36" s="34"/>
      <c r="H36" s="64">
        <f>COUNT(H22:H33)+'COOP. CLORINDA P. T. CLOAC '!H44</f>
        <v>29</v>
      </c>
      <c r="I36" s="34" t="s">
        <v>44</v>
      </c>
      <c r="J36" s="35"/>
    </row>
    <row r="37" spans="2:10" ht="12.75">
      <c r="B37" s="32"/>
      <c r="C37" s="34"/>
      <c r="D37" s="34"/>
      <c r="E37" s="2" t="s">
        <v>45</v>
      </c>
      <c r="F37" s="2"/>
      <c r="G37" s="34"/>
      <c r="H37" s="65">
        <v>112918</v>
      </c>
      <c r="I37" s="34" t="s">
        <v>46</v>
      </c>
      <c r="J37" s="35"/>
    </row>
    <row r="38" spans="2:10" ht="12.75">
      <c r="B38" s="32"/>
      <c r="C38" s="34"/>
      <c r="D38" s="34"/>
      <c r="E38" s="66" t="s">
        <v>47</v>
      </c>
      <c r="F38" s="66"/>
      <c r="G38" s="34"/>
      <c r="H38" s="67">
        <f>$H$37/525600*$H$35</f>
        <v>68.53280441400305</v>
      </c>
      <c r="I38" s="34" t="s">
        <v>46</v>
      </c>
      <c r="J38" s="35"/>
    </row>
    <row r="39" spans="2:10" ht="12.75">
      <c r="B39" s="32"/>
      <c r="C39" s="34"/>
      <c r="D39" s="34"/>
      <c r="E39" s="68" t="s">
        <v>48</v>
      </c>
      <c r="F39" s="68"/>
      <c r="G39" s="34"/>
      <c r="H39" s="69">
        <v>1.5</v>
      </c>
      <c r="I39" s="34" t="s">
        <v>49</v>
      </c>
      <c r="J39" s="35"/>
    </row>
    <row r="40" spans="2:10" ht="12.75">
      <c r="B40" s="32"/>
      <c r="C40" s="34"/>
      <c r="D40" s="34"/>
      <c r="E40" s="70" t="s">
        <v>50</v>
      </c>
      <c r="F40" s="70"/>
      <c r="G40" s="34"/>
      <c r="H40" s="71">
        <f>+$H$38*$H$39</f>
        <v>102.79920662100457</v>
      </c>
      <c r="I40" s="34"/>
      <c r="J40" s="35"/>
    </row>
    <row r="41" spans="2:10" ht="13.5" thickBot="1">
      <c r="B41" s="32"/>
      <c r="C41" s="34"/>
      <c r="D41" s="34"/>
      <c r="E41" s="72" t="s">
        <v>51</v>
      </c>
      <c r="F41" s="70"/>
      <c r="G41" s="34"/>
      <c r="H41" s="71">
        <f>3.2*0.5*346</f>
        <v>553.6</v>
      </c>
      <c r="I41" s="34"/>
      <c r="J41" s="35"/>
    </row>
    <row r="42" spans="2:10" ht="13.5" thickBot="1">
      <c r="B42" s="32"/>
      <c r="C42" s="34"/>
      <c r="D42" s="34"/>
      <c r="E42" s="73" t="s">
        <v>52</v>
      </c>
      <c r="F42" s="73"/>
      <c r="G42" s="34"/>
      <c r="H42" s="74">
        <f>IF($H$40&gt;=$H$41,$H$41/6,$H$40/6)</f>
        <v>17.133201103500763</v>
      </c>
      <c r="I42" s="34"/>
      <c r="J42" s="35"/>
    </row>
    <row r="43" spans="2:10" ht="12.75">
      <c r="B43" s="32"/>
      <c r="C43" s="34"/>
      <c r="D43" s="34"/>
      <c r="E43" s="68"/>
      <c r="F43" s="68"/>
      <c r="G43" s="34"/>
      <c r="H43" s="34"/>
      <c r="I43" s="34"/>
      <c r="J43" s="35"/>
    </row>
    <row r="44" spans="2:10" ht="12.75">
      <c r="B44" s="32"/>
      <c r="C44" s="60" t="s">
        <v>53</v>
      </c>
      <c r="D44" s="34"/>
      <c r="E44" s="34"/>
      <c r="F44" s="34"/>
      <c r="G44" s="34"/>
      <c r="H44" s="34"/>
      <c r="I44" s="34"/>
      <c r="J44" s="35"/>
    </row>
    <row r="45" spans="2:10" ht="13.5" thickBot="1">
      <c r="B45" s="75"/>
      <c r="C45" s="76"/>
      <c r="D45" s="76"/>
      <c r="E45" s="76"/>
      <c r="F45" s="76"/>
      <c r="G45" s="76"/>
      <c r="H45" s="76"/>
      <c r="I45" s="76"/>
      <c r="J45" s="77"/>
    </row>
    <row r="46" ht="13.5" thickTop="1"/>
  </sheetData>
  <mergeCells count="1">
    <mergeCell ref="E18:H18"/>
  </mergeCells>
  <printOptions horizontalCentered="1" verticalCentered="1"/>
  <pageMargins left="0.984251968503937" right="0.984251968503937" top="0.6299212598425197" bottom="0.5905511811023623" header="0" footer="0"/>
  <pageSetup fitToHeight="1" fitToWidth="1" horizontalDpi="600" verticalDpi="600" orientation="landscape" paperSize="9" scale="71" r:id="rId2"/>
  <headerFooter alignWithMargins="0">
    <oddFooter>&amp;L&amp;5&amp;F - TRANSPORTE de ENERGÍA ELÉCTRICA - AJF/PJL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EDEFOR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Albornoz</dc:creator>
  <cp:keywords/>
  <dc:description/>
  <cp:lastModifiedBy>ABragulat</cp:lastModifiedBy>
  <cp:lastPrinted>2002-09-03T15:27:27Z</cp:lastPrinted>
  <dcterms:created xsi:type="dcterms:W3CDTF">2001-04-03T19:16:51Z</dcterms:created>
  <dcterms:modified xsi:type="dcterms:W3CDTF">2002-10-04T20:41:39Z</dcterms:modified>
  <cp:category/>
  <cp:version/>
  <cp:contentType/>
  <cp:contentStatus/>
</cp:coreProperties>
</file>