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711" sheetId="1" r:id="rId1"/>
    <sheet name="SA-07 (1)" sheetId="2" r:id="rId2"/>
    <sheet name="SA-07 (2)" sheetId="3" r:id="rId3"/>
    <sheet name="SA-07 (3)" sheetId="4" r:id="rId4"/>
    <sheet name="SA-07 (4)" sheetId="5" r:id="rId5"/>
  </sheets>
  <definedNames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QITBA">#REF!</definedName>
    <definedName name="TRANSNOA">[0]!TRANSNOA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<sst xmlns="http://schemas.openxmlformats.org/spreadsheetml/2006/main" count="392" uniqueCount="133">
  <si>
    <t>TRANSBA S.A.</t>
  </si>
  <si>
    <t>LÍNEAS</t>
  </si>
  <si>
    <t xml:space="preserve">ENTE NACIONAL REGULADOR </t>
  </si>
  <si>
    <t>DE LA ELECTRICIDAD</t>
  </si>
  <si>
    <t>N°</t>
  </si>
  <si>
    <t>U
[kV]</t>
  </si>
  <si>
    <t>$/h</t>
  </si>
  <si>
    <t>Salida</t>
  </si>
  <si>
    <t>Entrada</t>
  </si>
  <si>
    <t>RESTANTE
FORZADA</t>
  </si>
  <si>
    <t>Informó
en Térm.</t>
  </si>
  <si>
    <t>TOTAL
PENALIZAC.</t>
  </si>
  <si>
    <t>ESTACIÓN 
TRANSFORMADORA</t>
  </si>
  <si>
    <t>EQUIPO</t>
  </si>
  <si>
    <t>Hs
Indisp.</t>
  </si>
  <si>
    <t>Minutos.
Indisp.</t>
  </si>
  <si>
    <t>AUT.</t>
  </si>
  <si>
    <t>PENALIZACIÓN FORZADA
Por Salida   hs. Restantes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</si>
  <si>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</si>
  <si>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</si>
  <si>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</si>
  <si>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</si>
  <si>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</si>
  <si>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</si>
  <si>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</si>
  <si>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</si>
  <si>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</si>
  <si>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</si>
  <si>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</si>
  <si>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</si>
  <si>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</si>
  <si>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</si>
  <si>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</si>
  <si>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</si>
  <si>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</si>
  <si>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</si>
  <si>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</si>
  <si>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</t>
  </si>
  <si>
    <t>Equipamiento propio Res. 01_03</t>
  </si>
  <si>
    <t>INDISP</t>
  </si>
  <si>
    <t>ID EQUIPO</t>
  </si>
  <si>
    <t>Desde el 01 al 31 de julio de 2011</t>
  </si>
  <si>
    <t>P</t>
  </si>
  <si>
    <t>SI</t>
  </si>
  <si>
    <t>F</t>
  </si>
  <si>
    <t>CHASCOMUS</t>
  </si>
  <si>
    <t>LAS FLORES</t>
  </si>
  <si>
    <t>HENDERSON</t>
  </si>
  <si>
    <t>ARRECIFES</t>
  </si>
  <si>
    <t>LINCOLN</t>
  </si>
  <si>
    <t>CAMPANA</t>
  </si>
  <si>
    <t>PUNTA ALTA</t>
  </si>
  <si>
    <t>PETROQUIMICA</t>
  </si>
  <si>
    <t>NECOCHEA</t>
  </si>
  <si>
    <t>PEHUAJO</t>
  </si>
  <si>
    <t>TANDIL</t>
  </si>
  <si>
    <t>PIGUE</t>
  </si>
  <si>
    <t>S. CLEMENTE</t>
  </si>
  <si>
    <t>Alimentador 5 a CHASCOMUS</t>
  </si>
  <si>
    <t>Alimentador 8 a CHASCOMUS</t>
  </si>
  <si>
    <t>Alimentador 9 a Banco Capacitores</t>
  </si>
  <si>
    <t>Alimentador 3 a  SAAVEDRA</t>
  </si>
  <si>
    <t>Salida Alimentador 2 a Mage In</t>
  </si>
  <si>
    <t>MIRAMAR</t>
  </si>
  <si>
    <t>Alimentador 8 a EL MARQUESADO</t>
  </si>
  <si>
    <t>Alimentador a  VELA</t>
  </si>
  <si>
    <t>LUJAN</t>
  </si>
  <si>
    <t>Alimentador a LOBOS</t>
  </si>
  <si>
    <t>Alimentador a TOLUENO 4-32</t>
  </si>
  <si>
    <t>Alimentador a URDAMPILLETA</t>
  </si>
  <si>
    <t>Alimentador 1 a Coop. LAS FLORES</t>
  </si>
  <si>
    <t>Alimentador 2 a Coop. LAS FLORES</t>
  </si>
  <si>
    <t>Alimentador a DAIREAUX</t>
  </si>
  <si>
    <t>Alimentador a SIDERCA</t>
  </si>
  <si>
    <t>C. SARMIENTO</t>
  </si>
  <si>
    <t>Alimentador 7 a C. SARMIENTO</t>
  </si>
  <si>
    <t>Alimentador a CARDALES  4-34</t>
  </si>
  <si>
    <t>Alimentador 3 a Coop. LAS FLORES</t>
  </si>
  <si>
    <t>Alimentador 4 a C. SARMIENTO</t>
  </si>
  <si>
    <t>T. LAUQUEN</t>
  </si>
  <si>
    <t>Alimentador a RIVADAVIA</t>
  </si>
  <si>
    <t>QUEQUEN</t>
  </si>
  <si>
    <t>Alimentador a LOBERIA.PIERES</t>
  </si>
  <si>
    <t>Alimentador 1 a Coop. NECOCHEA</t>
  </si>
  <si>
    <t>Alimentador a Coop. PUNTA ALTA 5</t>
  </si>
  <si>
    <t>Alimentador 2 a MIRAMAR</t>
  </si>
  <si>
    <t>Alimentador 2 a Coop. NECOCHEA</t>
  </si>
  <si>
    <t>Alimentador 1 a MIRAMAR</t>
  </si>
  <si>
    <t>Alimentador a EGANA y RAUCH</t>
  </si>
  <si>
    <t>Alimentador 5 a C. SARMIENTO</t>
  </si>
  <si>
    <t>MONTE</t>
  </si>
  <si>
    <t>Alimentador 1 a MONTE</t>
  </si>
  <si>
    <t>Alimentador 6 a MONTE</t>
  </si>
  <si>
    <t>Alimentador 3 a Coop. NECOCHEA</t>
  </si>
  <si>
    <t>Alimentador 4 a Coop. NECOCHEA</t>
  </si>
  <si>
    <t>Alimentador a SALTO 1</t>
  </si>
  <si>
    <t>Alimentador 6 a Coop. NECOCHEA</t>
  </si>
  <si>
    <t>CHIVILCOY</t>
  </si>
  <si>
    <t>Alimentador MOQUEHUA</t>
  </si>
  <si>
    <t>Alimentador 2 a CHIVILCOY</t>
  </si>
  <si>
    <t>Alimentador 8 a Coop. NECOCHEA</t>
  </si>
  <si>
    <t>Alimentador 9 a Coop. NECOCHEA</t>
  </si>
  <si>
    <t>OLAVARRIA</t>
  </si>
  <si>
    <t>Alimentador 11 a Coop. OLAVARRIA</t>
  </si>
  <si>
    <t>Alimentador a ESSO S.A.P.A.</t>
  </si>
  <si>
    <t>Alimentador 10 a Coop. NECOCHEA</t>
  </si>
  <si>
    <t>Alimentador a  1 SAN CLEMENTE</t>
  </si>
  <si>
    <t>Alimentador a  2 SAN CLEMENTE</t>
  </si>
  <si>
    <t>Alimentador a S.G. AEG</t>
  </si>
  <si>
    <t>Alimentador 1 a PEHUAJO</t>
  </si>
  <si>
    <t>Alimentador 6 a PEHUAJO</t>
  </si>
  <si>
    <t>Alimentador 5 a PEHUAJO</t>
  </si>
  <si>
    <t>Alimentador 1 a LINCOLN</t>
  </si>
  <si>
    <t>Alimentador 4 a CHIVILCOY</t>
  </si>
  <si>
    <t>Alimentador a SAN A. DE GILES</t>
  </si>
  <si>
    <t>RF</t>
  </si>
  <si>
    <t>Alimentador a DAIREAUX 2</t>
  </si>
  <si>
    <t>CHAÑARES</t>
  </si>
  <si>
    <t>Alimentador a CUYO</t>
  </si>
  <si>
    <t>SALTO B.A.</t>
  </si>
  <si>
    <t>Alimentador a CT SALTO</t>
  </si>
  <si>
    <t>NORTE II</t>
  </si>
  <si>
    <t>Alimentador CAMARA PARAGUAY</t>
  </si>
  <si>
    <t>Valores remuneratorios según "Acuerdo Instrumental del Acta Acuerdo UNIREN - TRANSBA" (Dec. PEN Nº 1460/05)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</si>
  <si>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</si>
  <si>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P - PROGRAMADA ;   F - FORZADA </t>
  </si>
  <si>
    <t>P - PROGRAMADA ;   RF - RESTANTE FORZADA</t>
  </si>
  <si>
    <t>TOTAL DE PENALIZACIONES A APLICAR</t>
  </si>
  <si>
    <t>Nota ENRE N° 102539</t>
  </si>
  <si>
    <t>Recurso</t>
  </si>
  <si>
    <t>Diferencia</t>
  </si>
  <si>
    <t>Res. ENRE 231/13</t>
  </si>
  <si>
    <t xml:space="preserve">ANEXO I al Memorándum  D.T.E.E.  N°  697/2015                         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</si>
</sst>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  <numFmt numFmtId="192" formatCode="#&quot;.&quot;#&quot;.-&quot;"/>
    <numFmt numFmtId="193" formatCode="#&quot;.&quot;#&quot;.&quot;#&quot;.-&quot;"/>
  </numFmts>
  <fonts count="82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b/>
      <sz val="7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2" fillId="0" borderId="8" applyNumberFormat="0" applyFill="0" applyAlignment="0" applyProtection="0"/>
    <xf numFmtId="0" fontId="81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6" fillId="0" borderId="0" xfId="56" applyFont="1">
      <alignment/>
      <protection/>
    </xf>
    <xf numFmtId="0" fontId="6" fillId="0" borderId="0" xfId="56" applyFont="1" applyFill="1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Continuous"/>
      <protection/>
    </xf>
    <xf numFmtId="0" fontId="1" fillId="0" borderId="0" xfId="56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 applyBorder="1">
      <alignment/>
      <protection/>
    </xf>
    <xf numFmtId="0" fontId="4" fillId="0" borderId="0" xfId="56" applyFont="1" applyFill="1" applyBorder="1" applyAlignment="1" applyProtection="1">
      <alignment horizontal="centerContinuous"/>
      <protection/>
    </xf>
    <xf numFmtId="0" fontId="10" fillId="0" borderId="0" xfId="56" applyFont="1">
      <alignment/>
      <protection/>
    </xf>
    <xf numFmtId="0" fontId="11" fillId="0" borderId="0" xfId="56" applyFont="1">
      <alignment/>
      <protection/>
    </xf>
    <xf numFmtId="0" fontId="13" fillId="0" borderId="10" xfId="56" applyFont="1" applyBorder="1" applyAlignment="1">
      <alignment horizontal="centerContinuous"/>
      <protection/>
    </xf>
    <xf numFmtId="0" fontId="13" fillId="0" borderId="0" xfId="56" applyFont="1" applyBorder="1" applyAlignment="1">
      <alignment horizontal="centerContinuous"/>
      <protection/>
    </xf>
    <xf numFmtId="0" fontId="6" fillId="0" borderId="10" xfId="56" applyFont="1" applyBorder="1">
      <alignment/>
      <protection/>
    </xf>
    <xf numFmtId="0" fontId="6" fillId="0" borderId="11" xfId="56" applyFont="1" applyBorder="1">
      <alignment/>
      <protection/>
    </xf>
    <xf numFmtId="0" fontId="6" fillId="0" borderId="0" xfId="56" applyFont="1" applyBorder="1" applyAlignment="1">
      <alignment horizontal="center"/>
      <protection/>
    </xf>
    <xf numFmtId="0" fontId="9" fillId="0" borderId="0" xfId="56" applyFont="1" applyAlignment="1" applyProtection="1">
      <alignment horizontal="centerContinuous"/>
      <protection locked="0"/>
    </xf>
    <xf numFmtId="0" fontId="12" fillId="0" borderId="0" xfId="56" applyFont="1" applyAlignment="1" applyProtection="1">
      <alignment horizontal="centerContinuous"/>
      <protection locked="0"/>
    </xf>
    <xf numFmtId="0" fontId="6" fillId="0" borderId="12" xfId="56" applyFont="1" applyBorder="1">
      <alignment/>
      <protection/>
    </xf>
    <xf numFmtId="0" fontId="6" fillId="0" borderId="13" xfId="56" applyFont="1" applyBorder="1">
      <alignment/>
      <protection/>
    </xf>
    <xf numFmtId="0" fontId="6" fillId="0" borderId="14" xfId="56" applyFont="1" applyBorder="1">
      <alignment/>
      <protection/>
    </xf>
    <xf numFmtId="0" fontId="15" fillId="0" borderId="0" xfId="56" applyFont="1">
      <alignment/>
      <protection/>
    </xf>
    <xf numFmtId="0" fontId="15" fillId="0" borderId="10" xfId="56" applyFont="1" applyBorder="1">
      <alignment/>
      <protection/>
    </xf>
    <xf numFmtId="0" fontId="16" fillId="0" borderId="0" xfId="56" applyFont="1" applyBorder="1">
      <alignment/>
      <protection/>
    </xf>
    <xf numFmtId="0" fontId="15" fillId="0" borderId="0" xfId="56" applyFont="1" applyBorder="1">
      <alignment/>
      <protection/>
    </xf>
    <xf numFmtId="0" fontId="15" fillId="0" borderId="11" xfId="56" applyFont="1" applyBorder="1">
      <alignment/>
      <protection/>
    </xf>
    <xf numFmtId="0" fontId="13" fillId="0" borderId="0" xfId="56" applyFont="1" applyAlignment="1">
      <alignment horizontal="centerContinuous"/>
      <protection/>
    </xf>
    <xf numFmtId="0" fontId="13" fillId="0" borderId="11" xfId="56" applyFont="1" applyBorder="1" applyAlignment="1">
      <alignment horizontal="centerContinuous"/>
      <protection/>
    </xf>
    <xf numFmtId="0" fontId="12" fillId="0" borderId="0" xfId="56" applyFont="1" applyBorder="1">
      <alignment/>
      <protection/>
    </xf>
    <xf numFmtId="0" fontId="6" fillId="0" borderId="0" xfId="56" applyFont="1" applyBorder="1" applyProtection="1">
      <alignment/>
      <protection/>
    </xf>
    <xf numFmtId="0" fontId="17" fillId="0" borderId="15" xfId="56" applyFont="1" applyBorder="1" applyAlignment="1" applyProtection="1">
      <alignment horizontal="center" vertical="center" wrapText="1"/>
      <protection/>
    </xf>
    <xf numFmtId="0" fontId="18" fillId="33" borderId="15" xfId="56" applyFont="1" applyFill="1" applyBorder="1" applyAlignment="1" applyProtection="1">
      <alignment horizontal="center" vertical="center"/>
      <protection/>
    </xf>
    <xf numFmtId="0" fontId="27" fillId="0" borderId="0" xfId="56" applyFont="1" applyBorder="1" applyAlignment="1" applyProtection="1">
      <alignment horizontal="left"/>
      <protection/>
    </xf>
    <xf numFmtId="0" fontId="26" fillId="0" borderId="0" xfId="56" applyFont="1">
      <alignment/>
      <protection/>
    </xf>
    <xf numFmtId="0" fontId="26" fillId="0" borderId="10" xfId="56" applyFont="1" applyBorder="1">
      <alignment/>
      <protection/>
    </xf>
    <xf numFmtId="0" fontId="26" fillId="0" borderId="0" xfId="56" applyFont="1" applyBorder="1" applyAlignment="1">
      <alignment horizontal="center"/>
      <protection/>
    </xf>
    <xf numFmtId="0" fontId="27" fillId="0" borderId="0" xfId="56" applyFont="1" applyBorder="1" applyAlignment="1" applyProtection="1">
      <alignment horizontal="left" vertical="top"/>
      <protection/>
    </xf>
    <xf numFmtId="0" fontId="6" fillId="0" borderId="16" xfId="56" applyFont="1" applyBorder="1">
      <alignment/>
      <protection/>
    </xf>
    <xf numFmtId="0" fontId="6" fillId="0" borderId="11" xfId="56" applyFont="1" applyFill="1" applyBorder="1">
      <alignment/>
      <protection/>
    </xf>
    <xf numFmtId="0" fontId="6" fillId="0" borderId="0" xfId="56" applyFont="1" applyAlignment="1" applyProtection="1">
      <alignment/>
      <protection/>
    </xf>
    <xf numFmtId="0" fontId="17" fillId="0" borderId="15" xfId="56" applyFont="1" applyFill="1" applyBorder="1" applyAlignment="1" applyProtection="1">
      <alignment horizontal="center" vertical="center" wrapText="1"/>
      <protection/>
    </xf>
    <xf numFmtId="0" fontId="17" fillId="0" borderId="15" xfId="56" applyFont="1" applyFill="1" applyBorder="1" applyAlignment="1" applyProtection="1">
      <alignment horizontal="center" vertical="center"/>
      <protection/>
    </xf>
    <xf numFmtId="0" fontId="17" fillId="0" borderId="15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 applyProtection="1">
      <alignment horizontal="center"/>
      <protection locked="0"/>
    </xf>
    <xf numFmtId="0" fontId="6" fillId="0" borderId="18" xfId="56" applyFont="1" applyFill="1" applyBorder="1" applyAlignment="1" applyProtection="1">
      <alignment horizontal="center"/>
      <protection locked="0"/>
    </xf>
    <xf numFmtId="0" fontId="6" fillId="0" borderId="18" xfId="56" applyFont="1" applyFill="1" applyBorder="1" applyProtection="1">
      <alignment/>
      <protection locked="0"/>
    </xf>
    <xf numFmtId="0" fontId="6" fillId="0" borderId="18" xfId="56" applyFont="1" applyFill="1" applyBorder="1" applyAlignment="1">
      <alignment horizontal="center"/>
      <protection/>
    </xf>
    <xf numFmtId="176" fontId="25" fillId="0" borderId="18" xfId="56" applyNumberFormat="1" applyFont="1" applyFill="1" applyBorder="1" applyAlignment="1">
      <alignment horizontal="right"/>
      <protection/>
    </xf>
    <xf numFmtId="0" fontId="6" fillId="0" borderId="19" xfId="56" applyFont="1" applyFill="1" applyBorder="1" applyAlignment="1" applyProtection="1">
      <alignment horizontal="center"/>
      <protection locked="0"/>
    </xf>
    <xf numFmtId="0" fontId="6" fillId="0" borderId="20" xfId="56" applyFont="1" applyFill="1" applyBorder="1" applyAlignment="1" applyProtection="1">
      <alignment horizontal="center"/>
      <protection locked="0"/>
    </xf>
    <xf numFmtId="2" fontId="6" fillId="0" borderId="20" xfId="56" applyNumberFormat="1" applyFont="1" applyFill="1" applyBorder="1" applyAlignment="1" applyProtection="1">
      <alignment horizontal="center"/>
      <protection/>
    </xf>
    <xf numFmtId="172" fontId="6" fillId="0" borderId="20" xfId="56" applyNumberFormat="1" applyFont="1" applyFill="1" applyBorder="1" applyAlignment="1" applyProtection="1">
      <alignment horizontal="center"/>
      <protection locked="0"/>
    </xf>
    <xf numFmtId="2" fontId="6" fillId="0" borderId="11" xfId="56" applyNumberFormat="1" applyFont="1" applyFill="1" applyBorder="1">
      <alignment/>
      <protection/>
    </xf>
    <xf numFmtId="0" fontId="6" fillId="0" borderId="21" xfId="56" applyFont="1" applyFill="1" applyBorder="1">
      <alignment/>
      <protection/>
    </xf>
    <xf numFmtId="0" fontId="26" fillId="0" borderId="0" xfId="56" applyFont="1" applyFill="1" applyBorder="1">
      <alignment/>
      <protection/>
    </xf>
    <xf numFmtId="7" fontId="26" fillId="0" borderId="0" xfId="56" applyNumberFormat="1" applyFont="1" applyFill="1" applyBorder="1" applyAlignment="1">
      <alignment horizontal="center"/>
      <protection/>
    </xf>
    <xf numFmtId="0" fontId="26" fillId="0" borderId="11" xfId="56" applyFont="1" applyFill="1" applyBorder="1">
      <alignment/>
      <protection/>
    </xf>
    <xf numFmtId="0" fontId="6" fillId="0" borderId="22" xfId="56" applyFont="1" applyFill="1" applyBorder="1">
      <alignment/>
      <protection/>
    </xf>
    <xf numFmtId="0" fontId="6" fillId="0" borderId="23" xfId="56" applyFont="1" applyFill="1" applyBorder="1">
      <alignment/>
      <protection/>
    </xf>
    <xf numFmtId="0" fontId="8" fillId="0" borderId="0" xfId="56" applyFont="1" applyAlignment="1">
      <alignment horizontal="centerContinuous" vertical="center"/>
      <protection/>
    </xf>
    <xf numFmtId="0" fontId="6" fillId="0" borderId="0" xfId="56" applyFont="1" applyAlignment="1">
      <alignment horizontal="centerContinuous" vertical="center"/>
      <protection/>
    </xf>
    <xf numFmtId="0" fontId="10" fillId="0" borderId="0" xfId="56" applyFont="1" applyAlignment="1">
      <alignment horizontal="centerContinuous"/>
      <protection/>
    </xf>
    <xf numFmtId="0" fontId="29" fillId="0" borderId="0" xfId="56" applyFont="1" applyBorder="1">
      <alignment/>
      <protection/>
    </xf>
    <xf numFmtId="0" fontId="13" fillId="0" borderId="0" xfId="56" applyFont="1" applyFill="1" applyBorder="1" applyAlignment="1" applyProtection="1" quotePrefix="1">
      <alignment horizontal="centerContinuous"/>
      <protection locked="0"/>
    </xf>
    <xf numFmtId="0" fontId="1" fillId="0" borderId="24" xfId="56" applyFont="1" applyBorder="1" applyAlignment="1" applyProtection="1">
      <alignment horizontal="left"/>
      <protection/>
    </xf>
    <xf numFmtId="173" fontId="1" fillId="0" borderId="25" xfId="56" applyNumberFormat="1" applyFont="1" applyBorder="1" applyAlignment="1" applyProtection="1">
      <alignment horizontal="center"/>
      <protection/>
    </xf>
    <xf numFmtId="0" fontId="1" fillId="0" borderId="15" xfId="56" applyFont="1" applyBorder="1" applyAlignment="1">
      <alignment horizontal="center"/>
      <protection/>
    </xf>
    <xf numFmtId="22" fontId="6" fillId="0" borderId="0" xfId="56" applyNumberFormat="1" applyFont="1" applyBorder="1">
      <alignment/>
      <protection/>
    </xf>
    <xf numFmtId="0" fontId="1" fillId="0" borderId="24" xfId="56" applyFont="1" applyBorder="1">
      <alignment/>
      <protection/>
    </xf>
    <xf numFmtId="173" fontId="30" fillId="0" borderId="25" xfId="56" applyNumberFormat="1" applyFont="1" applyBorder="1" applyAlignment="1">
      <alignment horizontal="center"/>
      <protection/>
    </xf>
    <xf numFmtId="0" fontId="1" fillId="0" borderId="21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/>
      <protection/>
    </xf>
    <xf numFmtId="173" fontId="6" fillId="0" borderId="0" xfId="56" applyNumberFormat="1" applyFont="1" applyBorder="1">
      <alignment/>
      <protection/>
    </xf>
    <xf numFmtId="0" fontId="6" fillId="0" borderId="0" xfId="56" applyFont="1" applyBorder="1" applyAlignment="1" quotePrefix="1">
      <alignment horizontal="center"/>
      <protection/>
    </xf>
    <xf numFmtId="0" fontId="1" fillId="0" borderId="24" xfId="56" applyFont="1" applyBorder="1" applyAlignment="1">
      <alignment horizontal="left"/>
      <protection/>
    </xf>
    <xf numFmtId="1" fontId="1" fillId="0" borderId="21" xfId="56" applyNumberFormat="1" applyFont="1" applyBorder="1" applyAlignment="1">
      <alignment horizontal="center"/>
      <protection/>
    </xf>
    <xf numFmtId="0" fontId="17" fillId="0" borderId="0" xfId="56" applyFont="1">
      <alignment/>
      <protection/>
    </xf>
    <xf numFmtId="0" fontId="17" fillId="0" borderId="10" xfId="56" applyFont="1" applyBorder="1">
      <alignment/>
      <protection/>
    </xf>
    <xf numFmtId="0" fontId="20" fillId="34" borderId="15" xfId="56" applyFont="1" applyFill="1" applyBorder="1" applyAlignment="1" applyProtection="1">
      <alignment horizontal="center" vertical="center"/>
      <protection/>
    </xf>
    <xf numFmtId="0" fontId="31" fillId="35" borderId="15" xfId="56" applyFont="1" applyFill="1" applyBorder="1" applyAlignment="1">
      <alignment horizontal="center" vertical="center" wrapText="1"/>
      <protection/>
    </xf>
    <xf numFmtId="0" fontId="20" fillId="36" borderId="24" xfId="56" applyFont="1" applyFill="1" applyBorder="1" applyAlignment="1" applyProtection="1">
      <alignment horizontal="centerContinuous" vertical="center" wrapText="1"/>
      <protection/>
    </xf>
    <xf numFmtId="0" fontId="20" fillId="36" borderId="26" xfId="56" applyFont="1" applyFill="1" applyBorder="1" applyAlignment="1">
      <alignment horizontal="centerContinuous" vertical="center"/>
      <protection/>
    </xf>
    <xf numFmtId="0" fontId="21" fillId="37" borderId="15" xfId="56" applyFont="1" applyFill="1" applyBorder="1" applyAlignment="1">
      <alignment horizontal="center" vertical="center" wrapText="1"/>
      <protection/>
    </xf>
    <xf numFmtId="0" fontId="17" fillId="0" borderId="11" xfId="56" applyFont="1" applyFill="1" applyBorder="1">
      <alignment/>
      <protection/>
    </xf>
    <xf numFmtId="168" fontId="6" fillId="0" borderId="18" xfId="56" applyNumberFormat="1" applyFont="1" applyFill="1" applyBorder="1" applyAlignment="1" applyProtection="1">
      <alignment horizontal="center"/>
      <protection locked="0"/>
    </xf>
    <xf numFmtId="0" fontId="22" fillId="33" borderId="18" xfId="56" applyFont="1" applyFill="1" applyBorder="1" applyAlignment="1" applyProtection="1">
      <alignment horizontal="center"/>
      <protection locked="0"/>
    </xf>
    <xf numFmtId="0" fontId="23" fillId="34" borderId="18" xfId="56" applyFont="1" applyFill="1" applyBorder="1" applyAlignment="1" applyProtection="1">
      <alignment horizontal="center"/>
      <protection locked="0"/>
    </xf>
    <xf numFmtId="0" fontId="32" fillId="35" borderId="18" xfId="56" applyFont="1" applyFill="1" applyBorder="1" applyAlignment="1" applyProtection="1">
      <alignment horizontal="center"/>
      <protection locked="0"/>
    </xf>
    <xf numFmtId="172" fontId="5" fillId="36" borderId="27" xfId="56" applyNumberFormat="1" applyFont="1" applyFill="1" applyBorder="1" applyAlignment="1" applyProtection="1" quotePrefix="1">
      <alignment horizontal="center"/>
      <protection locked="0"/>
    </xf>
    <xf numFmtId="172" fontId="5" fillId="36" borderId="28" xfId="56" applyNumberFormat="1" applyFont="1" applyFill="1" applyBorder="1" applyAlignment="1" applyProtection="1" quotePrefix="1">
      <alignment horizontal="center"/>
      <protection locked="0"/>
    </xf>
    <xf numFmtId="172" fontId="24" fillId="37" borderId="18" xfId="56" applyNumberFormat="1" applyFont="1" applyFill="1" applyBorder="1" applyAlignment="1" applyProtection="1" quotePrefix="1">
      <alignment horizontal="center"/>
      <protection locked="0"/>
    </xf>
    <xf numFmtId="0" fontId="6" fillId="0" borderId="17" xfId="56" applyFont="1" applyFill="1" applyBorder="1" applyAlignment="1" applyProtection="1">
      <alignment horizontal="left"/>
      <protection locked="0"/>
    </xf>
    <xf numFmtId="0" fontId="33" fillId="0" borderId="19" xfId="56" applyFont="1" applyFill="1" applyBorder="1" applyAlignment="1" applyProtection="1">
      <alignment horizontal="center"/>
      <protection locked="0"/>
    </xf>
    <xf numFmtId="174" fontId="7" fillId="0" borderId="20" xfId="56" applyNumberFormat="1" applyFont="1" applyFill="1" applyBorder="1" applyAlignment="1" applyProtection="1">
      <alignment horizontal="center"/>
      <protection locked="0"/>
    </xf>
    <xf numFmtId="173" fontId="22" fillId="33" borderId="20" xfId="56" applyNumberFormat="1" applyFont="1" applyFill="1" applyBorder="1" applyAlignment="1" applyProtection="1">
      <alignment horizontal="center"/>
      <protection locked="0"/>
    </xf>
    <xf numFmtId="168" fontId="6" fillId="0" borderId="20" xfId="56" applyNumberFormat="1" applyFont="1" applyFill="1" applyBorder="1" applyAlignment="1" applyProtection="1" quotePrefix="1">
      <alignment horizontal="center"/>
      <protection/>
    </xf>
    <xf numFmtId="168" fontId="23" fillId="34" borderId="20" xfId="56" applyNumberFormat="1" applyFont="1" applyFill="1" applyBorder="1" applyAlignment="1" applyProtection="1">
      <alignment horizontal="center"/>
      <protection locked="0"/>
    </xf>
    <xf numFmtId="2" fontId="32" fillId="35" borderId="20" xfId="56" applyNumberFormat="1" applyFont="1" applyFill="1" applyBorder="1" applyAlignment="1" applyProtection="1">
      <alignment horizontal="center"/>
      <protection locked="0"/>
    </xf>
    <xf numFmtId="172" fontId="5" fillId="36" borderId="29" xfId="56" applyNumberFormat="1" applyFont="1" applyFill="1" applyBorder="1" applyAlignment="1" applyProtection="1" quotePrefix="1">
      <alignment horizontal="center"/>
      <protection locked="0"/>
    </xf>
    <xf numFmtId="172" fontId="5" fillId="36" borderId="30" xfId="56" applyNumberFormat="1" applyFont="1" applyFill="1" applyBorder="1" applyAlignment="1" applyProtection="1" quotePrefix="1">
      <alignment horizontal="center"/>
      <protection locked="0"/>
    </xf>
    <xf numFmtId="172" fontId="24" fillId="37" borderId="20" xfId="56" applyNumberFormat="1" applyFont="1" applyFill="1" applyBorder="1" applyAlignment="1" applyProtection="1" quotePrefix="1">
      <alignment horizontal="center"/>
      <protection locked="0"/>
    </xf>
    <xf numFmtId="172" fontId="6" fillId="0" borderId="19" xfId="56" applyNumberFormat="1" applyFont="1" applyFill="1" applyBorder="1" applyAlignment="1" applyProtection="1">
      <alignment horizontal="center"/>
      <protection locked="0"/>
    </xf>
    <xf numFmtId="172" fontId="25" fillId="0" borderId="20" xfId="56" applyNumberFormat="1" applyFont="1" applyFill="1" applyBorder="1" applyAlignment="1">
      <alignment horizontal="center"/>
      <protection/>
    </xf>
    <xf numFmtId="172" fontId="25" fillId="0" borderId="20" xfId="56" applyNumberFormat="1" applyFont="1" applyFill="1" applyBorder="1" applyAlignment="1">
      <alignment horizontal="right"/>
      <protection/>
    </xf>
    <xf numFmtId="0" fontId="22" fillId="33" borderId="21" xfId="56" applyFont="1" applyFill="1" applyBorder="1">
      <alignment/>
      <protection/>
    </xf>
    <xf numFmtId="0" fontId="25" fillId="0" borderId="31" xfId="56" applyFont="1" applyFill="1" applyBorder="1">
      <alignment/>
      <protection/>
    </xf>
    <xf numFmtId="2" fontId="32" fillId="35" borderId="15" xfId="56" applyNumberFormat="1" applyFont="1" applyFill="1" applyBorder="1" applyAlignment="1">
      <alignment horizontal="center"/>
      <protection/>
    </xf>
    <xf numFmtId="2" fontId="5" fillId="36" borderId="15" xfId="56" applyNumberFormat="1" applyFont="1" applyFill="1" applyBorder="1" applyAlignment="1">
      <alignment horizontal="center"/>
      <protection/>
    </xf>
    <xf numFmtId="2" fontId="24" fillId="37" borderId="15" xfId="56" applyNumberFormat="1" applyFont="1" applyFill="1" applyBorder="1" applyAlignment="1">
      <alignment horizontal="center"/>
      <protection/>
    </xf>
    <xf numFmtId="7" fontId="6" fillId="0" borderId="0" xfId="56" applyNumberFormat="1" applyFont="1" applyFill="1" applyBorder="1" applyAlignment="1">
      <alignment horizontal="center"/>
      <protection/>
    </xf>
    <xf numFmtId="7" fontId="28" fillId="0" borderId="0" xfId="56" applyNumberFormat="1" applyFont="1" applyFill="1" applyBorder="1" applyAlignment="1" applyProtection="1">
      <alignment horizontal="center"/>
      <protection locked="0"/>
    </xf>
    <xf numFmtId="0" fontId="1" fillId="0" borderId="0" xfId="56" applyFont="1">
      <alignment/>
      <protection/>
    </xf>
    <xf numFmtId="0" fontId="34" fillId="0" borderId="0" xfId="56" applyFont="1" applyAlignment="1">
      <alignment horizontal="right" vertical="top"/>
      <protection/>
    </xf>
    <xf numFmtId="173" fontId="1" fillId="0" borderId="25" xfId="56" applyNumberFormat="1" applyFont="1" applyFill="1" applyBorder="1" applyAlignment="1" applyProtection="1">
      <alignment horizontal="center"/>
      <protection/>
    </xf>
    <xf numFmtId="0" fontId="6" fillId="0" borderId="21" xfId="56" applyFont="1" applyFill="1" applyBorder="1" applyProtection="1">
      <alignment/>
      <protection locked="0"/>
    </xf>
    <xf numFmtId="0" fontId="23" fillId="34" borderId="21" xfId="56" applyFont="1" applyFill="1" applyBorder="1" applyProtection="1">
      <alignment/>
      <protection locked="0"/>
    </xf>
    <xf numFmtId="0" fontId="32" fillId="35" borderId="21" xfId="56" applyFont="1" applyFill="1" applyBorder="1" applyProtection="1">
      <alignment/>
      <protection locked="0"/>
    </xf>
    <xf numFmtId="0" fontId="5" fillId="36" borderId="32" xfId="56" applyFont="1" applyFill="1" applyBorder="1" applyProtection="1">
      <alignment/>
      <protection locked="0"/>
    </xf>
    <xf numFmtId="0" fontId="5" fillId="36" borderId="33" xfId="56" applyFont="1" applyFill="1" applyBorder="1" applyProtection="1">
      <alignment/>
      <protection locked="0"/>
    </xf>
    <xf numFmtId="0" fontId="24" fillId="37" borderId="21" xfId="56" applyFont="1" applyFill="1" applyBorder="1" applyProtection="1">
      <alignment/>
      <protection locked="0"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34" fillId="0" borderId="0" xfId="55" applyFont="1" applyAlignment="1">
      <alignment horizontal="right" vertical="top"/>
      <protection/>
    </xf>
    <xf numFmtId="0" fontId="35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1" fillId="0" borderId="0" xfId="55">
      <alignment/>
      <protection/>
    </xf>
    <xf numFmtId="0" fontId="6" fillId="0" borderId="0" xfId="55" applyFont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0" fillId="0" borderId="0" xfId="55" applyNumberFormat="1" applyFont="1" applyAlignment="1">
      <alignment horizontal="left"/>
      <protection/>
    </xf>
    <xf numFmtId="0" fontId="10" fillId="0" borderId="0" xfId="55" applyFont="1">
      <alignment/>
      <protection/>
    </xf>
    <xf numFmtId="0" fontId="10" fillId="0" borderId="0" xfId="55" applyFont="1" applyBorder="1">
      <alignment/>
      <protection/>
    </xf>
    <xf numFmtId="0" fontId="36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5" fillId="0" borderId="0" xfId="55" applyFont="1">
      <alignment/>
      <protection/>
    </xf>
    <xf numFmtId="0" fontId="37" fillId="0" borderId="0" xfId="55" applyFont="1" applyBorder="1" applyAlignment="1">
      <alignment horizontal="centerContinuous"/>
      <protection/>
    </xf>
    <xf numFmtId="0" fontId="38" fillId="0" borderId="0" xfId="55" applyFont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5" fillId="0" borderId="0" xfId="55" applyFont="1" applyBorder="1" applyAlignment="1">
      <alignment horizontal="centerContinuous"/>
      <protection/>
    </xf>
    <xf numFmtId="0" fontId="15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Alignment="1">
      <alignment horizontal="centerContinuous"/>
      <protection/>
    </xf>
    <xf numFmtId="0" fontId="39" fillId="0" borderId="0" xfId="55" applyFont="1">
      <alignment/>
      <protection/>
    </xf>
    <xf numFmtId="0" fontId="40" fillId="0" borderId="0" xfId="55" applyFont="1" applyBorder="1">
      <alignment/>
      <protection/>
    </xf>
    <xf numFmtId="0" fontId="39" fillId="0" borderId="0" xfId="55" applyFont="1" applyBorder="1">
      <alignment/>
      <protection/>
    </xf>
    <xf numFmtId="0" fontId="41" fillId="0" borderId="12" xfId="55" applyFont="1" applyBorder="1">
      <alignment/>
      <protection/>
    </xf>
    <xf numFmtId="0" fontId="41" fillId="0" borderId="13" xfId="54" applyFont="1" applyBorder="1">
      <alignment/>
      <protection/>
    </xf>
    <xf numFmtId="0" fontId="39" fillId="0" borderId="13" xfId="55" applyFont="1" applyBorder="1">
      <alignment/>
      <protection/>
    </xf>
    <xf numFmtId="0" fontId="39" fillId="0" borderId="14" xfId="55" applyFont="1" applyBorder="1">
      <alignment/>
      <protection/>
    </xf>
    <xf numFmtId="0" fontId="11" fillId="0" borderId="0" xfId="55" applyFont="1">
      <alignment/>
      <protection/>
    </xf>
    <xf numFmtId="0" fontId="13" fillId="0" borderId="10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1" fillId="0" borderId="0" xfId="55" applyFont="1" applyBorder="1" applyAlignment="1">
      <alignment horizontal="centerContinuous"/>
      <protection/>
    </xf>
    <xf numFmtId="0" fontId="11" fillId="0" borderId="11" xfId="55" applyFont="1" applyBorder="1" applyAlignment="1">
      <alignment horizontal="centerContinuous"/>
      <protection/>
    </xf>
    <xf numFmtId="0" fontId="11" fillId="0" borderId="0" xfId="55" applyFont="1" applyBorder="1">
      <alignment/>
      <protection/>
    </xf>
    <xf numFmtId="0" fontId="11" fillId="0" borderId="10" xfId="55" applyFont="1" applyBorder="1">
      <alignment/>
      <protection/>
    </xf>
    <xf numFmtId="0" fontId="42" fillId="0" borderId="0" xfId="55" applyNumberFormat="1" applyFont="1" applyBorder="1" applyAlignment="1">
      <alignment horizontal="right"/>
      <protection/>
    </xf>
    <xf numFmtId="0" fontId="13" fillId="0" borderId="0" xfId="55" applyFont="1" applyBorder="1">
      <alignment/>
      <protection/>
    </xf>
    <xf numFmtId="0" fontId="11" fillId="0" borderId="11" xfId="55" applyFont="1" applyBorder="1">
      <alignment/>
      <protection/>
    </xf>
    <xf numFmtId="0" fontId="42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42" fillId="0" borderId="0" xfId="55" applyNumberFormat="1" applyFont="1" applyBorder="1" applyAlignment="1">
      <alignment horizontal="right"/>
      <protection/>
    </xf>
    <xf numFmtId="0" fontId="42" fillId="0" borderId="0" xfId="55" applyNumberFormat="1" applyFont="1" applyBorder="1" applyAlignment="1">
      <alignment/>
      <protection/>
    </xf>
    <xf numFmtId="0" fontId="6" fillId="0" borderId="10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14" fillId="0" borderId="0" xfId="55" applyFont="1" applyBorder="1">
      <alignment/>
      <protection/>
    </xf>
    <xf numFmtId="0" fontId="6" fillId="0" borderId="11" xfId="55" applyFont="1" applyBorder="1">
      <alignment/>
      <protection/>
    </xf>
    <xf numFmtId="0" fontId="42" fillId="0" borderId="0" xfId="55" applyFont="1" applyBorder="1">
      <alignment/>
      <protection/>
    </xf>
    <xf numFmtId="0" fontId="42" fillId="0" borderId="0" xfId="55" applyFont="1" applyBorder="1" applyAlignment="1">
      <alignment horizontal="center"/>
      <protection/>
    </xf>
    <xf numFmtId="7" fontId="42" fillId="0" borderId="0" xfId="55" applyNumberFormat="1" applyFont="1" applyBorder="1" applyAlignment="1">
      <alignment horizontal="center"/>
      <protection/>
    </xf>
    <xf numFmtId="0" fontId="43" fillId="0" borderId="0" xfId="55" applyNumberFormat="1" applyFont="1" applyBorder="1" applyAlignment="1">
      <alignment horizontal="left"/>
      <protection/>
    </xf>
    <xf numFmtId="0" fontId="39" fillId="0" borderId="16" xfId="55" applyFont="1" applyBorder="1">
      <alignment/>
      <protection/>
    </xf>
    <xf numFmtId="0" fontId="39" fillId="0" borderId="22" xfId="55" applyFont="1" applyBorder="1">
      <alignment/>
      <protection/>
    </xf>
    <xf numFmtId="0" fontId="39" fillId="0" borderId="23" xfId="55" applyFont="1" applyBorder="1">
      <alignment/>
      <protection/>
    </xf>
    <xf numFmtId="49" fontId="6" fillId="0" borderId="18" xfId="56" applyNumberFormat="1" applyFont="1" applyFill="1" applyBorder="1" applyAlignment="1" applyProtection="1">
      <alignment horizontal="center"/>
      <protection locked="0"/>
    </xf>
    <xf numFmtId="49" fontId="6" fillId="0" borderId="21" xfId="56" applyNumberFormat="1" applyFont="1" applyFill="1" applyBorder="1" applyProtection="1">
      <alignment/>
      <protection locked="0"/>
    </xf>
    <xf numFmtId="49" fontId="6" fillId="0" borderId="34" xfId="56" applyNumberFormat="1" applyFont="1" applyFill="1" applyBorder="1" applyAlignment="1" applyProtection="1">
      <alignment horizontal="center"/>
      <protection locked="0"/>
    </xf>
    <xf numFmtId="7" fontId="42" fillId="0" borderId="0" xfId="55" applyNumberFormat="1" applyFont="1" applyBorder="1">
      <alignment/>
      <protection/>
    </xf>
    <xf numFmtId="7" fontId="2" fillId="0" borderId="15" xfId="56" applyNumberFormat="1" applyFont="1" applyFill="1" applyBorder="1" applyAlignment="1" applyProtection="1">
      <alignment horizontal="right"/>
      <protection/>
    </xf>
    <xf numFmtId="0" fontId="6" fillId="0" borderId="17" xfId="56" applyFont="1" applyFill="1" applyBorder="1" applyProtection="1">
      <alignment/>
      <protection locked="0"/>
    </xf>
    <xf numFmtId="0" fontId="17" fillId="0" borderId="15" xfId="0" applyFont="1" applyBorder="1" applyAlignment="1">
      <alignment horizontal="center" vertical="center"/>
    </xf>
    <xf numFmtId="0" fontId="23" fillId="0" borderId="0" xfId="56" applyFont="1" applyBorder="1">
      <alignment/>
      <protection/>
    </xf>
    <xf numFmtId="172" fontId="6" fillId="0" borderId="35" xfId="0" applyNumberFormat="1" applyFont="1" applyFill="1" applyBorder="1" applyAlignment="1" applyProtection="1" quotePrefix="1">
      <alignment horizontal="center"/>
      <protection/>
    </xf>
    <xf numFmtId="172" fontId="6" fillId="0" borderId="35" xfId="0" applyNumberFormat="1" applyFont="1" applyFill="1" applyBorder="1" applyAlignment="1" applyProtection="1">
      <alignment horizontal="center"/>
      <protection/>
    </xf>
    <xf numFmtId="22" fontId="6" fillId="0" borderId="35" xfId="56" applyNumberFormat="1" applyFont="1" applyFill="1" applyBorder="1" applyAlignment="1" applyProtection="1">
      <alignment horizontal="center"/>
      <protection locked="0"/>
    </xf>
    <xf numFmtId="22" fontId="6" fillId="0" borderId="30" xfId="56" applyNumberFormat="1" applyFont="1" applyFill="1" applyBorder="1" applyAlignment="1" applyProtection="1">
      <alignment horizontal="center"/>
      <protection locked="0"/>
    </xf>
    <xf numFmtId="0" fontId="46" fillId="0" borderId="36" xfId="56" applyFont="1" applyBorder="1" applyAlignment="1">
      <alignment horizontal="center"/>
      <protection/>
    </xf>
    <xf numFmtId="0" fontId="46" fillId="0" borderId="36" xfId="56" applyFont="1" applyBorder="1" applyAlignment="1" applyProtection="1">
      <alignment horizontal="left"/>
      <protection locked="0"/>
    </xf>
    <xf numFmtId="174" fontId="6" fillId="0" borderId="20" xfId="56" applyNumberFormat="1" applyFont="1" applyFill="1" applyBorder="1" applyAlignment="1" applyProtection="1">
      <alignment horizontal="center"/>
      <protection locked="0"/>
    </xf>
    <xf numFmtId="174" fontId="6" fillId="0" borderId="20" xfId="56" applyNumberFormat="1" applyFont="1" applyFill="1" applyBorder="1" applyAlignment="1" applyProtection="1" quotePrefix="1">
      <alignment horizontal="center"/>
      <protection locked="0"/>
    </xf>
    <xf numFmtId="0" fontId="11" fillId="0" borderId="0" xfId="57" applyFont="1">
      <alignment/>
      <protection/>
    </xf>
    <xf numFmtId="0" fontId="11" fillId="0" borderId="10" xfId="57" applyFont="1" applyBorder="1">
      <alignment/>
      <protection/>
    </xf>
    <xf numFmtId="0" fontId="42" fillId="0" borderId="0" xfId="57" applyNumberFormat="1" applyFont="1" applyBorder="1" applyAlignment="1">
      <alignment horizontal="right"/>
      <protection/>
    </xf>
    <xf numFmtId="192" fontId="42" fillId="0" borderId="0" xfId="57" applyNumberFormat="1" applyFont="1" applyBorder="1" applyAlignment="1">
      <alignment horizontal="right"/>
      <protection/>
    </xf>
    <xf numFmtId="193" fontId="11" fillId="0" borderId="0" xfId="57" applyNumberFormat="1" applyFont="1" applyBorder="1">
      <alignment/>
      <protection/>
    </xf>
    <xf numFmtId="0" fontId="13" fillId="0" borderId="0" xfId="57" applyFont="1" applyBorder="1">
      <alignment/>
      <protection/>
    </xf>
    <xf numFmtId="192" fontId="42" fillId="0" borderId="0" xfId="0" applyNumberFormat="1" applyFont="1" applyBorder="1" applyAlignment="1">
      <alignment horizontal="center"/>
    </xf>
    <xf numFmtId="0" fontId="11" fillId="0" borderId="11" xfId="57" applyFont="1" applyBorder="1">
      <alignment/>
      <protection/>
    </xf>
    <xf numFmtId="0" fontId="11" fillId="0" borderId="0" xfId="57" applyFont="1" applyBorder="1">
      <alignment/>
      <protection/>
    </xf>
    <xf numFmtId="7" fontId="42" fillId="0" borderId="37" xfId="0" applyNumberFormat="1" applyFont="1" applyBorder="1" applyAlignment="1">
      <alignment horizontal="center"/>
    </xf>
    <xf numFmtId="7" fontId="42" fillId="0" borderId="25" xfId="0" applyNumberFormat="1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rmal_TRANSBA" xfId="56"/>
    <cellStyle name="Normal_Transener_V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1047750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981075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70" zoomScaleNormal="70" zoomScalePageLayoutView="0" workbookViewId="0" topLeftCell="A1">
      <selection activeCell="B2" sqref="B2"/>
    </sheetView>
  </sheetViews>
  <sheetFormatPr defaultColWidth="11.421875" defaultRowHeight="12.75"/>
  <cols>
    <col min="1" max="1" width="23.140625" style="125" customWidth="1"/>
    <col min="2" max="2" width="7.7109375" style="125" customWidth="1"/>
    <col min="3" max="3" width="10.8515625" style="125" customWidth="1"/>
    <col min="4" max="4" width="6.7109375" style="125" customWidth="1"/>
    <col min="5" max="5" width="17.8515625" style="125" customWidth="1"/>
    <col min="6" max="7" width="16.7109375" style="125" customWidth="1"/>
    <col min="8" max="8" width="6.28125" style="125" customWidth="1"/>
    <col min="9" max="9" width="24.00390625" style="125" bestFit="1" customWidth="1"/>
    <col min="10" max="11" width="19.8515625" style="125" customWidth="1"/>
    <col min="12" max="12" width="11.140625" style="125" customWidth="1"/>
    <col min="13" max="13" width="15.7109375" style="125" customWidth="1"/>
    <col min="14" max="16384" width="11.421875" style="125" customWidth="1"/>
  </cols>
  <sheetData>
    <row r="1" spans="2:13" s="120" customFormat="1" ht="26.25">
      <c r="B1" s="121"/>
      <c r="M1" s="122"/>
    </row>
    <row r="2" spans="2:12" s="120" customFormat="1" ht="26.25">
      <c r="B2" s="121" t="s">
        <v>132</v>
      </c>
      <c r="C2" s="123"/>
      <c r="D2" s="124"/>
      <c r="E2" s="124"/>
      <c r="F2" s="124"/>
      <c r="G2" s="124"/>
      <c r="H2" s="124"/>
      <c r="I2" s="124"/>
      <c r="J2" s="124"/>
      <c r="K2" s="124"/>
      <c r="L2" s="124"/>
    </row>
    <row r="3" spans="3:12" ht="12.75">
      <c r="C3" s="126"/>
      <c r="D3" s="127"/>
      <c r="E3" s="127"/>
      <c r="F3" s="127"/>
      <c r="G3" s="127"/>
      <c r="H3" s="127"/>
      <c r="I3" s="127"/>
      <c r="J3" s="127"/>
      <c r="K3" s="127"/>
      <c r="L3" s="127"/>
    </row>
    <row r="4" spans="1:13" s="130" customFormat="1" ht="11.25">
      <c r="A4" s="128" t="s">
        <v>2</v>
      </c>
      <c r="B4" s="129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s="130" customFormat="1" ht="11.25">
      <c r="A5" s="128" t="s">
        <v>3</v>
      </c>
      <c r="B5" s="129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2:13" s="120" customFormat="1" ht="11.25" customHeight="1">
      <c r="B6" s="132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2:13" s="134" customFormat="1" ht="20.25">
      <c r="B7" s="135" t="s">
        <v>27</v>
      </c>
      <c r="C7" s="136"/>
      <c r="D7" s="137"/>
      <c r="E7" s="137"/>
      <c r="F7" s="137"/>
      <c r="G7" s="138"/>
      <c r="H7" s="138"/>
      <c r="I7" s="138"/>
      <c r="J7" s="138"/>
      <c r="K7" s="138"/>
      <c r="L7" s="138"/>
      <c r="M7" s="139"/>
    </row>
    <row r="8" spans="9:13" ht="12.75">
      <c r="I8" s="140"/>
      <c r="J8" s="140"/>
      <c r="K8" s="140"/>
      <c r="L8" s="140"/>
      <c r="M8" s="140"/>
    </row>
    <row r="9" spans="2:13" s="134" customFormat="1" ht="20.25">
      <c r="B9" s="135" t="s">
        <v>0</v>
      </c>
      <c r="C9" s="136"/>
      <c r="D9" s="137"/>
      <c r="E9" s="137"/>
      <c r="F9" s="137"/>
      <c r="G9" s="137"/>
      <c r="H9" s="137"/>
      <c r="I9" s="138"/>
      <c r="J9" s="138"/>
      <c r="K9" s="138"/>
      <c r="L9" s="138"/>
      <c r="M9" s="139"/>
    </row>
    <row r="10" spans="4:13" ht="12.75">
      <c r="D10" s="141"/>
      <c r="E10" s="141"/>
      <c r="F10" s="141"/>
      <c r="I10" s="140"/>
      <c r="J10" s="140"/>
      <c r="K10" s="140"/>
      <c r="L10" s="140"/>
      <c r="M10" s="140"/>
    </row>
    <row r="11" spans="2:13" s="134" customFormat="1" ht="20.25">
      <c r="B11" s="135" t="s">
        <v>127</v>
      </c>
      <c r="C11" s="142"/>
      <c r="D11" s="142"/>
      <c r="E11" s="142"/>
      <c r="F11" s="142"/>
      <c r="G11" s="137"/>
      <c r="H11" s="137"/>
      <c r="I11" s="138"/>
      <c r="J11" s="138"/>
      <c r="K11" s="138"/>
      <c r="L11" s="138"/>
      <c r="M11" s="139"/>
    </row>
    <row r="12" spans="4:13" s="143" customFormat="1" ht="16.5" thickBot="1">
      <c r="D12" s="144"/>
      <c r="E12" s="144"/>
      <c r="F12" s="144"/>
      <c r="I12" s="145"/>
      <c r="J12" s="145"/>
      <c r="K12" s="145"/>
      <c r="L12" s="145"/>
      <c r="M12" s="145"/>
    </row>
    <row r="13" spans="2:13" s="143" customFormat="1" ht="16.5" thickTop="1">
      <c r="B13" s="146">
        <v>1</v>
      </c>
      <c r="C13" s="147" t="b">
        <v>0</v>
      </c>
      <c r="D13" s="148"/>
      <c r="E13" s="148"/>
      <c r="F13" s="148"/>
      <c r="G13" s="148"/>
      <c r="H13" s="148"/>
      <c r="I13" s="148"/>
      <c r="J13" s="148"/>
      <c r="K13" s="148"/>
      <c r="L13" s="149"/>
      <c r="M13" s="145"/>
    </row>
    <row r="14" spans="2:13" s="150" customFormat="1" ht="19.5">
      <c r="B14" s="151" t="s">
        <v>41</v>
      </c>
      <c r="C14" s="152"/>
      <c r="D14" s="153"/>
      <c r="E14" s="154"/>
      <c r="F14" s="154"/>
      <c r="G14" s="154"/>
      <c r="H14" s="154"/>
      <c r="I14" s="155"/>
      <c r="J14" s="155"/>
      <c r="K14" s="155"/>
      <c r="L14" s="156"/>
      <c r="M14" s="157"/>
    </row>
    <row r="15" spans="2:13" s="150" customFormat="1" ht="19.5" hidden="1">
      <c r="B15" s="158"/>
      <c r="C15" s="159"/>
      <c r="D15" s="159"/>
      <c r="E15" s="157"/>
      <c r="F15" s="157"/>
      <c r="G15" s="160"/>
      <c r="H15" s="160"/>
      <c r="I15" s="157"/>
      <c r="J15" s="157"/>
      <c r="K15" s="157"/>
      <c r="L15" s="161"/>
      <c r="M15" s="157"/>
    </row>
    <row r="16" spans="2:13" s="150" customFormat="1" ht="19.5" hidden="1">
      <c r="B16" s="151" t="s">
        <v>28</v>
      </c>
      <c r="C16" s="162"/>
      <c r="D16" s="162"/>
      <c r="E16" s="155"/>
      <c r="F16" s="154"/>
      <c r="G16" s="154"/>
      <c r="H16" s="155"/>
      <c r="I16" s="163"/>
      <c r="J16" s="163"/>
      <c r="K16" s="163"/>
      <c r="L16" s="156"/>
      <c r="M16" s="157"/>
    </row>
    <row r="17" spans="2:13" s="150" customFormat="1" ht="19.5">
      <c r="B17" s="158"/>
      <c r="C17" s="159"/>
      <c r="D17" s="159"/>
      <c r="E17" s="157"/>
      <c r="F17" s="160"/>
      <c r="G17" s="160"/>
      <c r="H17" s="157"/>
      <c r="I17" s="126"/>
      <c r="J17" s="126"/>
      <c r="K17" s="126"/>
      <c r="L17" s="161"/>
      <c r="M17" s="157"/>
    </row>
    <row r="18" spans="2:21" s="194" customFormat="1" ht="23.25" customHeight="1">
      <c r="B18" s="195"/>
      <c r="C18" s="196"/>
      <c r="D18" s="197"/>
      <c r="E18" s="198"/>
      <c r="F18" s="199"/>
      <c r="G18" s="199"/>
      <c r="H18" s="199"/>
      <c r="I18" s="200" t="s">
        <v>131</v>
      </c>
      <c r="J18" s="200" t="s">
        <v>129</v>
      </c>
      <c r="K18" s="200" t="s">
        <v>130</v>
      </c>
      <c r="L18" s="201"/>
      <c r="M18" s="202"/>
      <c r="N18" s="202"/>
      <c r="O18" s="202"/>
      <c r="P18" s="202"/>
      <c r="Q18" s="202"/>
      <c r="R18" s="202"/>
      <c r="S18" s="202"/>
      <c r="T18" s="202"/>
      <c r="U18" s="202"/>
    </row>
    <row r="19" spans="2:13" s="150" customFormat="1" ht="19.5">
      <c r="B19" s="158"/>
      <c r="C19" s="164" t="s">
        <v>29</v>
      </c>
      <c r="D19" s="165" t="s">
        <v>1</v>
      </c>
      <c r="E19" s="157"/>
      <c r="F19" s="157"/>
      <c r="G19" s="160"/>
      <c r="I19" s="181">
        <v>41611.12</v>
      </c>
      <c r="J19" s="181">
        <v>41611.12</v>
      </c>
      <c r="K19" s="181"/>
      <c r="L19" s="161"/>
      <c r="M19" s="157"/>
    </row>
    <row r="20" spans="2:13" ht="18.75">
      <c r="B20" s="166"/>
      <c r="C20" s="167"/>
      <c r="D20" s="168"/>
      <c r="E20" s="140"/>
      <c r="F20" s="140"/>
      <c r="G20" s="169"/>
      <c r="H20" s="169"/>
      <c r="I20" s="181"/>
      <c r="J20" s="181"/>
      <c r="K20" s="181"/>
      <c r="L20" s="170"/>
      <c r="M20" s="140"/>
    </row>
    <row r="21" spans="2:13" s="150" customFormat="1" ht="19.5">
      <c r="B21" s="158"/>
      <c r="C21" s="164" t="s">
        <v>30</v>
      </c>
      <c r="D21" s="165" t="s">
        <v>31</v>
      </c>
      <c r="E21" s="157"/>
      <c r="F21" s="157"/>
      <c r="G21" s="160"/>
      <c r="H21" s="160"/>
      <c r="I21" s="181"/>
      <c r="J21" s="181"/>
      <c r="K21" s="181"/>
      <c r="L21" s="161"/>
      <c r="M21" s="157"/>
    </row>
    <row r="22" spans="2:13" ht="18.75">
      <c r="B22" s="166"/>
      <c r="C22" s="167"/>
      <c r="D22" s="167"/>
      <c r="E22" s="140"/>
      <c r="F22" s="140"/>
      <c r="G22" s="169"/>
      <c r="H22" s="169"/>
      <c r="I22" s="181"/>
      <c r="J22" s="181"/>
      <c r="K22" s="181"/>
      <c r="L22" s="170"/>
      <c r="M22" s="140"/>
    </row>
    <row r="23" spans="2:13" s="150" customFormat="1" ht="19.5">
      <c r="B23" s="158"/>
      <c r="C23" s="164"/>
      <c r="D23" s="164" t="s">
        <v>32</v>
      </c>
      <c r="E23" s="171" t="s">
        <v>33</v>
      </c>
      <c r="F23" s="171"/>
      <c r="G23" s="160"/>
      <c r="I23" s="181">
        <v>13430.43</v>
      </c>
      <c r="J23" s="181">
        <v>13430.43</v>
      </c>
      <c r="K23" s="181"/>
      <c r="L23" s="161"/>
      <c r="M23" s="157"/>
    </row>
    <row r="24" spans="2:13" ht="18.75">
      <c r="B24" s="166"/>
      <c r="C24" s="167"/>
      <c r="D24" s="167"/>
      <c r="E24" s="140"/>
      <c r="F24" s="140"/>
      <c r="G24" s="169"/>
      <c r="H24" s="169"/>
      <c r="I24" s="181"/>
      <c r="J24" s="181"/>
      <c r="K24" s="181"/>
      <c r="L24" s="170"/>
      <c r="M24" s="140"/>
    </row>
    <row r="25" spans="2:13" s="150" customFormat="1" ht="19.5">
      <c r="B25" s="158"/>
      <c r="C25" s="164"/>
      <c r="D25" s="164" t="s">
        <v>34</v>
      </c>
      <c r="E25" s="171" t="s">
        <v>35</v>
      </c>
      <c r="F25" s="171"/>
      <c r="G25" s="160"/>
      <c r="H25" s="160"/>
      <c r="I25" s="181">
        <v>279263.82</v>
      </c>
      <c r="J25" s="181">
        <f>'SA-07 (4)'!V43</f>
        <v>278338.14</v>
      </c>
      <c r="K25" s="181">
        <f>+J25-I25</f>
        <v>-925.679999999993</v>
      </c>
      <c r="L25" s="161"/>
      <c r="M25" s="157"/>
    </row>
    <row r="26" spans="2:13" s="150" customFormat="1" ht="19.5">
      <c r="B26" s="158"/>
      <c r="C26" s="159"/>
      <c r="D26" s="159"/>
      <c r="E26" s="171"/>
      <c r="F26" s="171"/>
      <c r="G26" s="160"/>
      <c r="H26" s="160"/>
      <c r="I26" s="181"/>
      <c r="J26" s="181"/>
      <c r="K26" s="181"/>
      <c r="L26" s="161"/>
      <c r="M26" s="157"/>
    </row>
    <row r="27" spans="2:13" s="150" customFormat="1" ht="19.5">
      <c r="B27" s="158"/>
      <c r="C27" s="164" t="s">
        <v>37</v>
      </c>
      <c r="D27" s="165" t="s">
        <v>38</v>
      </c>
      <c r="E27" s="157"/>
      <c r="F27" s="157"/>
      <c r="G27" s="160"/>
      <c r="H27" s="160"/>
      <c r="I27" s="181">
        <v>23.35</v>
      </c>
      <c r="J27" s="181">
        <v>23.35</v>
      </c>
      <c r="K27" s="181"/>
      <c r="L27" s="161"/>
      <c r="M27" s="157"/>
    </row>
    <row r="28" spans="2:13" s="150" customFormat="1" ht="20.25" thickBot="1">
      <c r="B28" s="158"/>
      <c r="C28" s="159"/>
      <c r="D28" s="159"/>
      <c r="E28" s="157"/>
      <c r="F28" s="157"/>
      <c r="G28" s="160"/>
      <c r="H28" s="160"/>
      <c r="I28" s="157"/>
      <c r="J28" s="157"/>
      <c r="K28" s="157"/>
      <c r="L28" s="161"/>
      <c r="M28" s="157"/>
    </row>
    <row r="29" spans="2:13" s="150" customFormat="1" ht="20.25" thickBot="1" thickTop="1">
      <c r="B29" s="158"/>
      <c r="C29" s="164"/>
      <c r="D29" s="164"/>
      <c r="E29" s="126"/>
      <c r="F29" s="205" t="s">
        <v>36</v>
      </c>
      <c r="G29" s="206"/>
      <c r="H29" s="207"/>
      <c r="I29" s="203">
        <f>SUM(I18:I27)</f>
        <v>334328.72</v>
      </c>
      <c r="J29" s="203">
        <f>SUM(J18:J27)</f>
        <v>333403.04</v>
      </c>
      <c r="K29" s="204">
        <f>+J29-I29</f>
        <v>-925.679999999993</v>
      </c>
      <c r="L29" s="161"/>
      <c r="M29" s="157"/>
    </row>
    <row r="30" spans="2:13" s="150" customFormat="1" ht="9" customHeight="1" thickTop="1">
      <c r="B30" s="158"/>
      <c r="C30" s="164"/>
      <c r="D30" s="164"/>
      <c r="E30" s="126"/>
      <c r="F30" s="172"/>
      <c r="G30" s="173"/>
      <c r="H30" s="126"/>
      <c r="L30" s="161"/>
      <c r="M30" s="157"/>
    </row>
    <row r="31" spans="2:13" s="150" customFormat="1" ht="18.75">
      <c r="B31" s="158"/>
      <c r="C31" s="174" t="s">
        <v>123</v>
      </c>
      <c r="D31" s="164"/>
      <c r="E31" s="126"/>
      <c r="F31" s="172"/>
      <c r="G31" s="173"/>
      <c r="H31" s="126"/>
      <c r="L31" s="161"/>
      <c r="M31" s="157"/>
    </row>
    <row r="32" spans="2:13" s="150" customFormat="1" ht="18.75">
      <c r="B32" s="158"/>
      <c r="C32" s="174" t="s">
        <v>128</v>
      </c>
      <c r="D32" s="164"/>
      <c r="E32" s="126"/>
      <c r="F32" s="172"/>
      <c r="G32" s="173"/>
      <c r="H32" s="126"/>
      <c r="L32" s="161"/>
      <c r="M32" s="157"/>
    </row>
    <row r="33" spans="2:13" s="143" customFormat="1" ht="9" customHeight="1" thickBot="1"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7"/>
      <c r="M33" s="145"/>
    </row>
    <row r="34" ht="13.5" thickTop="1"/>
  </sheetData>
  <sheetProtection/>
  <mergeCells count="1">
    <mergeCell ref="F29:H29"/>
  </mergeCells>
  <printOptions/>
  <pageMargins left="0.29" right="0.1968503937007874" top="0.61" bottom="0.7874015748031497" header="0.5118110236220472" footer="0.25"/>
  <pageSetup fitToHeight="1" fitToWidth="1" orientation="landscape" paperSize="9" scale="80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0" zoomScaleNormal="70" zoomScalePageLayoutView="0" workbookViewId="0" topLeftCell="A1">
      <selection activeCell="H34" sqref="H34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59"/>
      <c r="W1" s="112"/>
    </row>
    <row r="2" spans="1:23" s="3" customFormat="1" ht="26.25">
      <c r="A2" s="59"/>
      <c r="B2" s="16" t="str">
        <f>'TOT-0711'!B2</f>
        <v>ANEXO I al Memorándum  D.T.E.E.  N°  697/2015            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2</v>
      </c>
      <c r="B4" s="61"/>
    </row>
    <row r="5" spans="1:2" s="9" customFormat="1" ht="11.25">
      <c r="A5" s="8" t="s">
        <v>3</v>
      </c>
      <c r="B5" s="61"/>
    </row>
    <row r="6" s="1" customFormat="1" ht="16.5" customHeight="1" thickBot="1"/>
    <row r="7" spans="2:23" s="1" customFormat="1" ht="16.5" customHeight="1" thickTop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2:23" s="21" customFormat="1" ht="20.25">
      <c r="B8" s="22"/>
      <c r="F8" s="23" t="s">
        <v>18</v>
      </c>
      <c r="P8" s="24"/>
      <c r="Q8" s="24"/>
      <c r="R8" s="24"/>
      <c r="S8" s="24"/>
      <c r="T8" s="24"/>
      <c r="U8" s="24"/>
      <c r="V8" s="24"/>
      <c r="W8" s="25"/>
    </row>
    <row r="9" spans="2:23" s="1" customFormat="1" ht="16.5" customHeight="1">
      <c r="B9" s="13"/>
      <c r="F9" s="7"/>
      <c r="G9" s="7"/>
      <c r="H9" s="7"/>
      <c r="I9" s="28"/>
      <c r="J9" s="28"/>
      <c r="K9" s="28"/>
      <c r="L9" s="28"/>
      <c r="M9" s="28"/>
      <c r="P9" s="7"/>
      <c r="Q9" s="7"/>
      <c r="R9" s="7"/>
      <c r="S9" s="7"/>
      <c r="T9" s="7"/>
      <c r="U9" s="7"/>
      <c r="V9" s="7"/>
      <c r="W9" s="14"/>
    </row>
    <row r="10" spans="2:23" s="21" customFormat="1" ht="20.25">
      <c r="B10" s="22"/>
      <c r="F10" s="23" t="s">
        <v>19</v>
      </c>
      <c r="G10" s="23"/>
      <c r="H10" s="24"/>
      <c r="I10" s="23"/>
      <c r="J10" s="23"/>
      <c r="K10" s="23"/>
      <c r="L10" s="23"/>
      <c r="M10" s="23"/>
      <c r="P10" s="24"/>
      <c r="Q10" s="24"/>
      <c r="R10" s="24"/>
      <c r="S10" s="24"/>
      <c r="T10" s="24"/>
      <c r="U10" s="24"/>
      <c r="V10" s="24"/>
      <c r="W10" s="25"/>
    </row>
    <row r="11" spans="2:23" s="1" customFormat="1" ht="16.5" customHeight="1">
      <c r="B11" s="13"/>
      <c r="C11" s="7"/>
      <c r="D11" s="7"/>
      <c r="E11" s="7"/>
      <c r="F11" s="62"/>
      <c r="G11" s="28"/>
      <c r="H11" s="7"/>
      <c r="I11" s="28"/>
      <c r="J11" s="28"/>
      <c r="K11" s="28"/>
      <c r="L11" s="28"/>
      <c r="M11" s="28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'TOT-0711'!B14</f>
        <v>Desde el 01 al 31 de julio de 2011</v>
      </c>
      <c r="C12" s="63"/>
      <c r="D12" s="63"/>
      <c r="E12" s="63"/>
      <c r="F12" s="12"/>
      <c r="G12" s="12"/>
      <c r="H12" s="12"/>
      <c r="I12" s="12"/>
      <c r="J12" s="26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27"/>
    </row>
    <row r="13" spans="2:23" s="1" customFormat="1" ht="16.5" customHeight="1" thickBot="1">
      <c r="B13" s="13"/>
      <c r="C13" s="7"/>
      <c r="D13" s="7"/>
      <c r="E13" s="7"/>
      <c r="I13" s="29"/>
      <c r="K13" s="7"/>
      <c r="L13" s="7"/>
      <c r="M13" s="7"/>
      <c r="N13" s="29"/>
      <c r="O13" s="29"/>
      <c r="P13" s="29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64" t="s">
        <v>20</v>
      </c>
      <c r="G14" s="113">
        <v>15.93</v>
      </c>
      <c r="H14" s="66">
        <f>60*'TOT-0711'!B13</f>
        <v>60</v>
      </c>
      <c r="I14" s="29"/>
      <c r="J14" s="39" t="str">
        <f>IF(H14=60," ",IF(H14=120,"    Coeficiente duplicado por tasa de falla &gt;4 Sal. x año/100 km.","    REVISAR COEFICIENTE"))</f>
        <v> </v>
      </c>
      <c r="K14" s="7"/>
      <c r="L14" s="7"/>
      <c r="M14" s="7"/>
      <c r="N14" s="29"/>
      <c r="O14" s="29"/>
      <c r="P14" s="29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64" t="s">
        <v>21</v>
      </c>
      <c r="G15" s="65">
        <v>7.965</v>
      </c>
      <c r="H15" s="66">
        <f>50*'TOT-0711'!B13</f>
        <v>50</v>
      </c>
      <c r="J15" s="39" t="str">
        <f>IF(H15=50," ",IF(H15=100,"    Coeficiente duplicado por tasa de falla &gt;4 Sal. x año/100 km.","    REVISAR COEFICIENTE"))</f>
        <v> </v>
      </c>
      <c r="S15" s="7"/>
      <c r="T15" s="7"/>
      <c r="U15" s="7"/>
      <c r="V15" s="67"/>
      <c r="W15" s="14"/>
    </row>
    <row r="16" spans="2:23" s="1" customFormat="1" ht="16.5" customHeight="1" thickBot="1" thickTop="1">
      <c r="B16" s="13"/>
      <c r="C16" s="7"/>
      <c r="D16" s="7"/>
      <c r="E16" s="7"/>
      <c r="F16" s="68" t="s">
        <v>22</v>
      </c>
      <c r="G16" s="69">
        <v>5.973</v>
      </c>
      <c r="H16" s="70">
        <f>50*'TOT-0711'!B13</f>
        <v>50</v>
      </c>
      <c r="J16" s="39" t="str">
        <f>IF(H16=50," ",IF(H16=100,"    Coeficiente duplicado por tasa de falla &gt;4 Sal. x año/100 km.","    REVISAR COEFICIENTE"))</f>
        <v> </v>
      </c>
      <c r="K16" s="71"/>
      <c r="L16" s="71"/>
      <c r="M16" s="7"/>
      <c r="P16" s="72"/>
      <c r="Q16" s="73"/>
      <c r="R16" s="15"/>
      <c r="S16" s="7"/>
      <c r="T16" s="7"/>
      <c r="U16" s="7"/>
      <c r="V16" s="67"/>
      <c r="W16" s="14"/>
    </row>
    <row r="17" spans="2:23" s="1" customFormat="1" ht="16.5" customHeight="1" thickBot="1" thickTop="1">
      <c r="B17" s="13"/>
      <c r="C17" s="7"/>
      <c r="D17" s="7"/>
      <c r="E17" s="7"/>
      <c r="F17" s="74" t="s">
        <v>23</v>
      </c>
      <c r="G17" s="69">
        <v>5.973</v>
      </c>
      <c r="H17" s="75">
        <f>40*'TOT-0711'!B13</f>
        <v>40</v>
      </c>
      <c r="J17" s="39" t="str">
        <f>IF(H17=40," ",IF(H17=80,"    Coeficiente duplicado por tasa de falla &gt;4 Sal. x año/100 km.","    REVISAR COEFICIENTE"))</f>
        <v> </v>
      </c>
      <c r="K17" s="71"/>
      <c r="L17" s="71"/>
      <c r="M17" s="7"/>
      <c r="P17" s="72"/>
      <c r="Q17" s="73"/>
      <c r="R17" s="15"/>
      <c r="S17" s="7"/>
      <c r="T17" s="7"/>
      <c r="U17" s="7"/>
      <c r="V17" s="67"/>
      <c r="W17" s="14"/>
    </row>
    <row r="18" spans="2:23" s="1" customFormat="1" ht="16.5" customHeight="1" thickBot="1" thickTop="1">
      <c r="B18" s="13"/>
      <c r="C18" s="185">
        <v>3</v>
      </c>
      <c r="D18" s="185">
        <v>4</v>
      </c>
      <c r="E18" s="185">
        <v>5</v>
      </c>
      <c r="F18" s="185">
        <v>6</v>
      </c>
      <c r="G18" s="185">
        <v>7</v>
      </c>
      <c r="H18" s="185">
        <v>8</v>
      </c>
      <c r="I18" s="185">
        <v>9</v>
      </c>
      <c r="J18" s="185">
        <v>10</v>
      </c>
      <c r="K18" s="185">
        <v>11</v>
      </c>
      <c r="L18" s="185">
        <v>12</v>
      </c>
      <c r="M18" s="185">
        <v>13</v>
      </c>
      <c r="N18" s="185">
        <v>14</v>
      </c>
      <c r="O18" s="185">
        <v>15</v>
      </c>
      <c r="P18" s="185">
        <v>16</v>
      </c>
      <c r="Q18" s="185">
        <v>17</v>
      </c>
      <c r="R18" s="185">
        <v>18</v>
      </c>
      <c r="S18" s="185">
        <v>19</v>
      </c>
      <c r="T18" s="185">
        <v>20</v>
      </c>
      <c r="U18" s="185">
        <v>21</v>
      </c>
      <c r="V18" s="185">
        <v>22</v>
      </c>
      <c r="W18" s="14"/>
    </row>
    <row r="19" spans="2:23" s="76" customFormat="1" ht="34.5" customHeight="1" thickBot="1" thickTop="1">
      <c r="B19" s="77"/>
      <c r="C19" s="184" t="s">
        <v>4</v>
      </c>
      <c r="D19" s="184" t="s">
        <v>39</v>
      </c>
      <c r="E19" s="184" t="s">
        <v>40</v>
      </c>
      <c r="F19" s="40" t="s">
        <v>12</v>
      </c>
      <c r="G19" s="41" t="s">
        <v>13</v>
      </c>
      <c r="H19" s="42" t="s">
        <v>5</v>
      </c>
      <c r="I19" s="31" t="s">
        <v>6</v>
      </c>
      <c r="J19" s="41" t="s">
        <v>7</v>
      </c>
      <c r="K19" s="41" t="s">
        <v>8</v>
      </c>
      <c r="L19" s="40" t="s">
        <v>14</v>
      </c>
      <c r="M19" s="40" t="s">
        <v>15</v>
      </c>
      <c r="N19" s="30" t="s">
        <v>26</v>
      </c>
      <c r="O19" s="41" t="s">
        <v>16</v>
      </c>
      <c r="P19" s="78" t="s">
        <v>24</v>
      </c>
      <c r="Q19" s="79" t="s">
        <v>25</v>
      </c>
      <c r="R19" s="80" t="s">
        <v>17</v>
      </c>
      <c r="S19" s="81"/>
      <c r="T19" s="82" t="s">
        <v>9</v>
      </c>
      <c r="U19" s="42" t="s">
        <v>10</v>
      </c>
      <c r="V19" s="42" t="s">
        <v>11</v>
      </c>
      <c r="W19" s="83"/>
    </row>
    <row r="20" spans="2:23" s="1" customFormat="1" ht="16.5" customHeight="1" thickTop="1">
      <c r="B20" s="13"/>
      <c r="C20" s="45"/>
      <c r="D20" s="183"/>
      <c r="E20" s="183"/>
      <c r="F20" s="43"/>
      <c r="G20" s="43"/>
      <c r="H20" s="84"/>
      <c r="I20" s="85"/>
      <c r="J20" s="178"/>
      <c r="K20" s="180"/>
      <c r="L20" s="46"/>
      <c r="M20" s="46"/>
      <c r="N20" s="44"/>
      <c r="O20" s="44"/>
      <c r="P20" s="86"/>
      <c r="Q20" s="87"/>
      <c r="R20" s="88"/>
      <c r="S20" s="89"/>
      <c r="T20" s="90"/>
      <c r="U20" s="91"/>
      <c r="V20" s="47"/>
      <c r="W20" s="38"/>
    </row>
    <row r="21" spans="2:23" s="1" customFormat="1" ht="16.5" customHeight="1">
      <c r="B21" s="13"/>
      <c r="C21" s="49"/>
      <c r="D21" s="48"/>
      <c r="E21" s="48"/>
      <c r="F21" s="92"/>
      <c r="G21" s="92"/>
      <c r="H21" s="93"/>
      <c r="I21" s="94"/>
      <c r="J21" s="188"/>
      <c r="K21" s="189"/>
      <c r="L21" s="50"/>
      <c r="M21" s="95"/>
      <c r="N21" s="51"/>
      <c r="O21" s="51"/>
      <c r="P21" s="96"/>
      <c r="Q21" s="97"/>
      <c r="R21" s="98"/>
      <c r="S21" s="99"/>
      <c r="T21" s="100"/>
      <c r="U21" s="101"/>
      <c r="V21" s="102"/>
      <c r="W21" s="38"/>
    </row>
    <row r="22" spans="2:23" s="1" customFormat="1" ht="16.5" customHeight="1">
      <c r="B22" s="13"/>
      <c r="C22" s="49">
        <v>121</v>
      </c>
      <c r="D22" s="48">
        <v>235989</v>
      </c>
      <c r="E22" s="48">
        <v>2418</v>
      </c>
      <c r="F22" s="48" t="s">
        <v>45</v>
      </c>
      <c r="G22" s="48" t="s">
        <v>58</v>
      </c>
      <c r="H22" s="192">
        <v>13.199999809265137</v>
      </c>
      <c r="I22" s="94">
        <f aca="true" t="shared" si="0" ref="I22:I40">IF(H22=220,$G$14,IF(AND(H22&lt;=132,H22&gt;=66),$G$15,IF(AND(H22&lt;66,H22&gt;=33),$G$16,$G$17)))</f>
        <v>5.973</v>
      </c>
      <c r="J22" s="188">
        <v>40725</v>
      </c>
      <c r="K22" s="189">
        <v>40740.61875</v>
      </c>
      <c r="L22" s="50">
        <f aca="true" t="shared" si="1" ref="L22:L40">IF(F22="","",(K22-J22)*24)</f>
        <v>374.8500000000349</v>
      </c>
      <c r="M22" s="95">
        <f aca="true" t="shared" si="2" ref="M22:M40">IF(F22="","",ROUND((K22-J22)*24*60,0))</f>
        <v>22491</v>
      </c>
      <c r="N22" s="51" t="s">
        <v>115</v>
      </c>
      <c r="O22" s="186" t="str">
        <f aca="true" t="shared" si="3" ref="O22:O40">IF(F22="","",IF(OR(N22="P",N22="RP"),"--","NO"))</f>
        <v>NO</v>
      </c>
      <c r="P22" s="96">
        <f aca="true" t="shared" si="4" ref="P22:P40">IF(H22=220,$H$14,IF(AND(H22&lt;=132,H22&gt;=66),$H$15,IF(AND(H22&lt;66,H22&gt;13.2),$H$16,$H$17)))</f>
        <v>40</v>
      </c>
      <c r="Q22" s="97" t="str">
        <f aca="true" t="shared" si="5" ref="Q22:Q40">IF(N22="P",I22*P22*ROUND(M22/60,2)*0.1,"--")</f>
        <v>--</v>
      </c>
      <c r="R22" s="98" t="str">
        <f aca="true" t="shared" si="6" ref="R22:R40">IF(AND(N22="F",O22="NO"),I22*P22,"--")</f>
        <v>--</v>
      </c>
      <c r="S22" s="99" t="str">
        <f aca="true" t="shared" si="7" ref="S22:S40">IF(N22="F",I22*P22*ROUND(M22/60,2),"--")</f>
        <v>--</v>
      </c>
      <c r="T22" s="100">
        <f aca="true" t="shared" si="8" ref="T22:T40">IF(N22="RF",I22*P22*ROUND(M22/60,2),"--")</f>
        <v>89559.162</v>
      </c>
      <c r="U22" s="187" t="s">
        <v>43</v>
      </c>
      <c r="V22" s="103">
        <f aca="true" t="shared" si="9" ref="V22:V40">IF(F22="","",SUM(Q22:T22)*IF(U22="SI",1,2)*IF(H22="500/220",0,1))</f>
        <v>89559.162</v>
      </c>
      <c r="W22" s="52"/>
    </row>
    <row r="23" spans="2:23" s="1" customFormat="1" ht="16.5" customHeight="1">
      <c r="B23" s="13"/>
      <c r="C23" s="49">
        <v>122</v>
      </c>
      <c r="D23" s="48">
        <v>235992</v>
      </c>
      <c r="E23" s="48">
        <v>2421</v>
      </c>
      <c r="F23" s="48" t="s">
        <v>45</v>
      </c>
      <c r="G23" s="48" t="s">
        <v>59</v>
      </c>
      <c r="H23" s="192">
        <v>13.199999809265137</v>
      </c>
      <c r="I23" s="94">
        <f t="shared" si="0"/>
        <v>5.973</v>
      </c>
      <c r="J23" s="188">
        <v>40725</v>
      </c>
      <c r="K23" s="189">
        <v>40740.61875</v>
      </c>
      <c r="L23" s="50">
        <f t="shared" si="1"/>
        <v>374.8500000000349</v>
      </c>
      <c r="M23" s="95">
        <f t="shared" si="2"/>
        <v>22491</v>
      </c>
      <c r="N23" s="51" t="s">
        <v>115</v>
      </c>
      <c r="O23" s="186" t="str">
        <f t="shared" si="3"/>
        <v>NO</v>
      </c>
      <c r="P23" s="96">
        <f t="shared" si="4"/>
        <v>40</v>
      </c>
      <c r="Q23" s="97" t="str">
        <f t="shared" si="5"/>
        <v>--</v>
      </c>
      <c r="R23" s="98" t="str">
        <f t="shared" si="6"/>
        <v>--</v>
      </c>
      <c r="S23" s="99" t="str">
        <f t="shared" si="7"/>
        <v>--</v>
      </c>
      <c r="T23" s="100">
        <f t="shared" si="8"/>
        <v>89559.162</v>
      </c>
      <c r="U23" s="187" t="s">
        <v>43</v>
      </c>
      <c r="V23" s="103">
        <f t="shared" si="9"/>
        <v>89559.162</v>
      </c>
      <c r="W23" s="52"/>
    </row>
    <row r="24" spans="2:23" s="1" customFormat="1" ht="16.5" customHeight="1">
      <c r="B24" s="13"/>
      <c r="C24" s="49">
        <v>123</v>
      </c>
      <c r="D24" s="48">
        <v>235993</v>
      </c>
      <c r="E24" s="48">
        <v>3985</v>
      </c>
      <c r="F24" s="48" t="s">
        <v>45</v>
      </c>
      <c r="G24" s="48" t="s">
        <v>60</v>
      </c>
      <c r="H24" s="192">
        <v>13.199999809265137</v>
      </c>
      <c r="I24" s="94">
        <f t="shared" si="0"/>
        <v>5.973</v>
      </c>
      <c r="J24" s="188">
        <v>40725</v>
      </c>
      <c r="K24" s="189">
        <v>40740.61875</v>
      </c>
      <c r="L24" s="50">
        <f t="shared" si="1"/>
        <v>374.8500000000349</v>
      </c>
      <c r="M24" s="95">
        <f t="shared" si="2"/>
        <v>22491</v>
      </c>
      <c r="N24" s="51" t="s">
        <v>115</v>
      </c>
      <c r="O24" s="186" t="str">
        <f t="shared" si="3"/>
        <v>NO</v>
      </c>
      <c r="P24" s="96">
        <f t="shared" si="4"/>
        <v>40</v>
      </c>
      <c r="Q24" s="97" t="str">
        <f t="shared" si="5"/>
        <v>--</v>
      </c>
      <c r="R24" s="98" t="str">
        <f t="shared" si="6"/>
        <v>--</v>
      </c>
      <c r="S24" s="99" t="str">
        <f t="shared" si="7"/>
        <v>--</v>
      </c>
      <c r="T24" s="100">
        <f t="shared" si="8"/>
        <v>89559.162</v>
      </c>
      <c r="U24" s="187" t="s">
        <v>43</v>
      </c>
      <c r="V24" s="103">
        <f t="shared" si="9"/>
        <v>89559.162</v>
      </c>
      <c r="W24" s="52"/>
    </row>
    <row r="25" spans="2:23" s="1" customFormat="1" ht="16.5" customHeight="1">
      <c r="B25" s="13"/>
      <c r="C25" s="49">
        <v>124</v>
      </c>
      <c r="D25" s="48">
        <v>236126</v>
      </c>
      <c r="E25" s="48">
        <v>2545</v>
      </c>
      <c r="F25" s="48" t="s">
        <v>56</v>
      </c>
      <c r="G25" s="48" t="s">
        <v>61</v>
      </c>
      <c r="H25" s="192">
        <v>13.199999809265137</v>
      </c>
      <c r="I25" s="94">
        <f t="shared" si="0"/>
        <v>5.973</v>
      </c>
      <c r="J25" s="188">
        <v>40725.35138888889</v>
      </c>
      <c r="K25" s="189">
        <v>40725.625</v>
      </c>
      <c r="L25" s="50">
        <f t="shared" si="1"/>
        <v>6.566666666592937</v>
      </c>
      <c r="M25" s="95">
        <f t="shared" si="2"/>
        <v>394</v>
      </c>
      <c r="N25" s="51" t="s">
        <v>42</v>
      </c>
      <c r="O25" s="186" t="str">
        <f t="shared" si="3"/>
        <v>--</v>
      </c>
      <c r="P25" s="96">
        <f t="shared" si="4"/>
        <v>40</v>
      </c>
      <c r="Q25" s="97">
        <f t="shared" si="5"/>
        <v>156.97044000000002</v>
      </c>
      <c r="R25" s="98" t="str">
        <f t="shared" si="6"/>
        <v>--</v>
      </c>
      <c r="S25" s="99" t="str">
        <f t="shared" si="7"/>
        <v>--</v>
      </c>
      <c r="T25" s="100" t="str">
        <f t="shared" si="8"/>
        <v>--</v>
      </c>
      <c r="U25" s="187" t="s">
        <v>43</v>
      </c>
      <c r="V25" s="103">
        <f t="shared" si="9"/>
        <v>156.97044000000002</v>
      </c>
      <c r="W25" s="52"/>
    </row>
    <row r="26" spans="2:23" s="1" customFormat="1" ht="16.5" customHeight="1">
      <c r="B26" s="13"/>
      <c r="C26" s="49">
        <v>125</v>
      </c>
      <c r="D26" s="48">
        <v>236128</v>
      </c>
      <c r="E26" s="48">
        <v>3615</v>
      </c>
      <c r="F26" s="48" t="s">
        <v>52</v>
      </c>
      <c r="G26" s="48" t="s">
        <v>62</v>
      </c>
      <c r="H26" s="192">
        <v>33</v>
      </c>
      <c r="I26" s="94">
        <f t="shared" si="0"/>
        <v>5.973</v>
      </c>
      <c r="J26" s="188">
        <v>40725.373611111114</v>
      </c>
      <c r="K26" s="189">
        <v>40725.646527777775</v>
      </c>
      <c r="L26" s="50">
        <f t="shared" si="1"/>
        <v>6.549999999871943</v>
      </c>
      <c r="M26" s="95">
        <f t="shared" si="2"/>
        <v>393</v>
      </c>
      <c r="N26" s="51" t="s">
        <v>42</v>
      </c>
      <c r="O26" s="186" t="str">
        <f t="shared" si="3"/>
        <v>--</v>
      </c>
      <c r="P26" s="96">
        <f t="shared" si="4"/>
        <v>50</v>
      </c>
      <c r="Q26" s="97">
        <f t="shared" si="5"/>
        <v>195.61575</v>
      </c>
      <c r="R26" s="98" t="str">
        <f t="shared" si="6"/>
        <v>--</v>
      </c>
      <c r="S26" s="99" t="str">
        <f t="shared" si="7"/>
        <v>--</v>
      </c>
      <c r="T26" s="100" t="str">
        <f t="shared" si="8"/>
        <v>--</v>
      </c>
      <c r="U26" s="187" t="s">
        <v>43</v>
      </c>
      <c r="V26" s="103">
        <f t="shared" si="9"/>
        <v>195.61575</v>
      </c>
      <c r="W26" s="52"/>
    </row>
    <row r="27" spans="2:23" s="1" customFormat="1" ht="16.5" customHeight="1">
      <c r="B27" s="13"/>
      <c r="C27" s="49">
        <v>126</v>
      </c>
      <c r="D27" s="48">
        <v>236129</v>
      </c>
      <c r="E27" s="48">
        <v>2373</v>
      </c>
      <c r="F27" s="48" t="s">
        <v>63</v>
      </c>
      <c r="G27" s="48" t="s">
        <v>64</v>
      </c>
      <c r="H27" s="192">
        <v>13.199999809265137</v>
      </c>
      <c r="I27" s="94">
        <f t="shared" si="0"/>
        <v>5.973</v>
      </c>
      <c r="J27" s="188">
        <v>40725.407638888886</v>
      </c>
      <c r="K27" s="189">
        <v>40725.51458333333</v>
      </c>
      <c r="L27" s="50">
        <f t="shared" si="1"/>
        <v>2.5666666666511446</v>
      </c>
      <c r="M27" s="95">
        <f t="shared" si="2"/>
        <v>154</v>
      </c>
      <c r="N27" s="51" t="s">
        <v>42</v>
      </c>
      <c r="O27" s="186" t="str">
        <f t="shared" si="3"/>
        <v>--</v>
      </c>
      <c r="P27" s="96">
        <f t="shared" si="4"/>
        <v>40</v>
      </c>
      <c r="Q27" s="97">
        <f t="shared" si="5"/>
        <v>61.40243999999999</v>
      </c>
      <c r="R27" s="98" t="str">
        <f t="shared" si="6"/>
        <v>--</v>
      </c>
      <c r="S27" s="99" t="str">
        <f t="shared" si="7"/>
        <v>--</v>
      </c>
      <c r="T27" s="100" t="str">
        <f t="shared" si="8"/>
        <v>--</v>
      </c>
      <c r="U27" s="187" t="s">
        <v>43</v>
      </c>
      <c r="V27" s="103">
        <f t="shared" si="9"/>
        <v>61.40243999999999</v>
      </c>
      <c r="W27" s="52"/>
    </row>
    <row r="28" spans="2:23" s="1" customFormat="1" ht="16.5" customHeight="1">
      <c r="B28" s="13"/>
      <c r="C28" s="49">
        <v>127</v>
      </c>
      <c r="D28" s="48">
        <v>236130</v>
      </c>
      <c r="E28" s="48">
        <v>2313</v>
      </c>
      <c r="F28" s="48" t="s">
        <v>55</v>
      </c>
      <c r="G28" s="48" t="s">
        <v>65</v>
      </c>
      <c r="H28" s="192">
        <v>33</v>
      </c>
      <c r="I28" s="94">
        <f t="shared" si="0"/>
        <v>5.973</v>
      </c>
      <c r="J28" s="188">
        <v>40726.36944444444</v>
      </c>
      <c r="K28" s="189">
        <v>40726.68194444444</v>
      </c>
      <c r="L28" s="50">
        <f t="shared" si="1"/>
        <v>7.5</v>
      </c>
      <c r="M28" s="95">
        <f t="shared" si="2"/>
        <v>450</v>
      </c>
      <c r="N28" s="51" t="s">
        <v>42</v>
      </c>
      <c r="O28" s="186" t="str">
        <f t="shared" si="3"/>
        <v>--</v>
      </c>
      <c r="P28" s="96">
        <f t="shared" si="4"/>
        <v>50</v>
      </c>
      <c r="Q28" s="97">
        <f t="shared" si="5"/>
        <v>223.9875</v>
      </c>
      <c r="R28" s="98" t="str">
        <f t="shared" si="6"/>
        <v>--</v>
      </c>
      <c r="S28" s="99" t="str">
        <f t="shared" si="7"/>
        <v>--</v>
      </c>
      <c r="T28" s="100" t="str">
        <f t="shared" si="8"/>
        <v>--</v>
      </c>
      <c r="U28" s="187" t="s">
        <v>43</v>
      </c>
      <c r="V28" s="103">
        <f t="shared" si="9"/>
        <v>223.9875</v>
      </c>
      <c r="W28" s="52"/>
    </row>
    <row r="29" spans="2:23" s="1" customFormat="1" ht="16.5" customHeight="1">
      <c r="B29" s="13"/>
      <c r="C29" s="49">
        <v>128</v>
      </c>
      <c r="D29" s="48">
        <v>236133</v>
      </c>
      <c r="E29" s="48">
        <v>2221</v>
      </c>
      <c r="F29" s="48" t="s">
        <v>66</v>
      </c>
      <c r="G29" s="48" t="s">
        <v>67</v>
      </c>
      <c r="H29" s="192">
        <v>66</v>
      </c>
      <c r="I29" s="94">
        <f t="shared" si="0"/>
        <v>7.965</v>
      </c>
      <c r="J29" s="188">
        <v>40727.347916666666</v>
      </c>
      <c r="K29" s="189">
        <v>40727.75347222222</v>
      </c>
      <c r="L29" s="50">
        <f t="shared" si="1"/>
        <v>9.733333333279006</v>
      </c>
      <c r="M29" s="95">
        <f t="shared" si="2"/>
        <v>584</v>
      </c>
      <c r="N29" s="51" t="s">
        <v>42</v>
      </c>
      <c r="O29" s="186" t="str">
        <f t="shared" si="3"/>
        <v>--</v>
      </c>
      <c r="P29" s="96">
        <f t="shared" si="4"/>
        <v>50</v>
      </c>
      <c r="Q29" s="97">
        <f t="shared" si="5"/>
        <v>387.49725000000007</v>
      </c>
      <c r="R29" s="98" t="str">
        <f t="shared" si="6"/>
        <v>--</v>
      </c>
      <c r="S29" s="99" t="str">
        <f t="shared" si="7"/>
        <v>--</v>
      </c>
      <c r="T29" s="100" t="str">
        <f t="shared" si="8"/>
        <v>--</v>
      </c>
      <c r="U29" s="187" t="s">
        <v>43</v>
      </c>
      <c r="V29" s="103">
        <f t="shared" si="9"/>
        <v>387.49725000000007</v>
      </c>
      <c r="W29" s="52"/>
    </row>
    <row r="30" spans="2:23" s="1" customFormat="1" ht="16.5" customHeight="1">
      <c r="B30" s="13"/>
      <c r="C30" s="49">
        <v>129</v>
      </c>
      <c r="D30" s="48">
        <v>236135</v>
      </c>
      <c r="E30" s="48">
        <v>2313</v>
      </c>
      <c r="F30" s="48" t="s">
        <v>55</v>
      </c>
      <c r="G30" s="48" t="s">
        <v>65</v>
      </c>
      <c r="H30" s="192">
        <v>33</v>
      </c>
      <c r="I30" s="94">
        <f t="shared" si="0"/>
        <v>5.973</v>
      </c>
      <c r="J30" s="188">
        <v>40727.40694444445</v>
      </c>
      <c r="K30" s="189">
        <v>40727.50763888889</v>
      </c>
      <c r="L30" s="50">
        <f t="shared" si="1"/>
        <v>2.416666666686069</v>
      </c>
      <c r="M30" s="95">
        <f t="shared" si="2"/>
        <v>145</v>
      </c>
      <c r="N30" s="51" t="s">
        <v>42</v>
      </c>
      <c r="O30" s="186" t="str">
        <f t="shared" si="3"/>
        <v>--</v>
      </c>
      <c r="P30" s="96">
        <f t="shared" si="4"/>
        <v>50</v>
      </c>
      <c r="Q30" s="97">
        <f t="shared" si="5"/>
        <v>72.27329999999999</v>
      </c>
      <c r="R30" s="98" t="str">
        <f t="shared" si="6"/>
        <v>--</v>
      </c>
      <c r="S30" s="99" t="str">
        <f t="shared" si="7"/>
        <v>--</v>
      </c>
      <c r="T30" s="100" t="str">
        <f t="shared" si="8"/>
        <v>--</v>
      </c>
      <c r="U30" s="187" t="s">
        <v>43</v>
      </c>
      <c r="V30" s="103">
        <f t="shared" si="9"/>
        <v>72.27329999999999</v>
      </c>
      <c r="W30" s="52"/>
    </row>
    <row r="31" spans="2:23" s="1" customFormat="1" ht="16.5" customHeight="1">
      <c r="B31" s="13"/>
      <c r="C31" s="49">
        <v>130</v>
      </c>
      <c r="D31" s="48">
        <v>236315</v>
      </c>
      <c r="E31" s="48">
        <v>2046</v>
      </c>
      <c r="F31" s="48" t="s">
        <v>50</v>
      </c>
      <c r="G31" s="48" t="s">
        <v>68</v>
      </c>
      <c r="H31" s="192">
        <v>33</v>
      </c>
      <c r="I31" s="94">
        <f t="shared" si="0"/>
        <v>5.973</v>
      </c>
      <c r="J31" s="188">
        <v>40728.42916666667</v>
      </c>
      <c r="K31" s="189">
        <v>40728.65625</v>
      </c>
      <c r="L31" s="50">
        <f t="shared" si="1"/>
        <v>5.449999999953434</v>
      </c>
      <c r="M31" s="95">
        <f t="shared" si="2"/>
        <v>327</v>
      </c>
      <c r="N31" s="51" t="s">
        <v>42</v>
      </c>
      <c r="O31" s="186" t="str">
        <f t="shared" si="3"/>
        <v>--</v>
      </c>
      <c r="P31" s="96">
        <f t="shared" si="4"/>
        <v>50</v>
      </c>
      <c r="Q31" s="97">
        <f t="shared" si="5"/>
        <v>162.76425</v>
      </c>
      <c r="R31" s="98" t="str">
        <f t="shared" si="6"/>
        <v>--</v>
      </c>
      <c r="S31" s="99" t="str">
        <f t="shared" si="7"/>
        <v>--</v>
      </c>
      <c r="T31" s="100" t="str">
        <f t="shared" si="8"/>
        <v>--</v>
      </c>
      <c r="U31" s="187" t="s">
        <v>43</v>
      </c>
      <c r="V31" s="103">
        <f t="shared" si="9"/>
        <v>162.76425</v>
      </c>
      <c r="W31" s="52"/>
    </row>
    <row r="32" spans="2:23" s="1" customFormat="1" ht="16.5" customHeight="1">
      <c r="B32" s="13"/>
      <c r="C32" s="49">
        <v>131</v>
      </c>
      <c r="D32" s="48">
        <v>236320</v>
      </c>
      <c r="E32" s="48">
        <v>2267</v>
      </c>
      <c r="F32" s="48" t="s">
        <v>47</v>
      </c>
      <c r="G32" s="48" t="s">
        <v>69</v>
      </c>
      <c r="H32" s="192">
        <v>33</v>
      </c>
      <c r="I32" s="94">
        <f t="shared" si="0"/>
        <v>5.973</v>
      </c>
      <c r="J32" s="188">
        <v>40729.379166666666</v>
      </c>
      <c r="K32" s="189">
        <v>40729.683333333334</v>
      </c>
      <c r="L32" s="50">
        <f t="shared" si="1"/>
        <v>7.300000000046566</v>
      </c>
      <c r="M32" s="95">
        <f t="shared" si="2"/>
        <v>438</v>
      </c>
      <c r="N32" s="51" t="s">
        <v>42</v>
      </c>
      <c r="O32" s="186" t="str">
        <f t="shared" si="3"/>
        <v>--</v>
      </c>
      <c r="P32" s="96">
        <f t="shared" si="4"/>
        <v>50</v>
      </c>
      <c r="Q32" s="97">
        <f t="shared" si="5"/>
        <v>218.0145</v>
      </c>
      <c r="R32" s="98" t="str">
        <f t="shared" si="6"/>
        <v>--</v>
      </c>
      <c r="S32" s="99" t="str">
        <f t="shared" si="7"/>
        <v>--</v>
      </c>
      <c r="T32" s="100" t="str">
        <f t="shared" si="8"/>
        <v>--</v>
      </c>
      <c r="U32" s="187" t="s">
        <v>43</v>
      </c>
      <c r="V32" s="103">
        <f t="shared" si="9"/>
        <v>218.0145</v>
      </c>
      <c r="W32" s="52"/>
    </row>
    <row r="33" spans="2:23" s="1" customFormat="1" ht="16.5" customHeight="1">
      <c r="B33" s="13"/>
      <c r="C33" s="49">
        <v>132</v>
      </c>
      <c r="D33" s="48">
        <v>236322</v>
      </c>
      <c r="E33" s="48">
        <v>2479</v>
      </c>
      <c r="F33" s="48" t="s">
        <v>46</v>
      </c>
      <c r="G33" s="48" t="s">
        <v>70</v>
      </c>
      <c r="H33" s="192">
        <v>13.199999809265137</v>
      </c>
      <c r="I33" s="94">
        <f t="shared" si="0"/>
        <v>5.973</v>
      </c>
      <c r="J33" s="188">
        <v>40729.427083333336</v>
      </c>
      <c r="K33" s="189">
        <v>40729.506944444445</v>
      </c>
      <c r="L33" s="50">
        <f t="shared" si="1"/>
        <v>1.9166666666278616</v>
      </c>
      <c r="M33" s="95">
        <f t="shared" si="2"/>
        <v>115</v>
      </c>
      <c r="N33" s="51" t="s">
        <v>42</v>
      </c>
      <c r="O33" s="186" t="str">
        <f t="shared" si="3"/>
        <v>--</v>
      </c>
      <c r="P33" s="96">
        <f t="shared" si="4"/>
        <v>40</v>
      </c>
      <c r="Q33" s="97">
        <f t="shared" si="5"/>
        <v>45.87264</v>
      </c>
      <c r="R33" s="98" t="str">
        <f t="shared" si="6"/>
        <v>--</v>
      </c>
      <c r="S33" s="99" t="str">
        <f t="shared" si="7"/>
        <v>--</v>
      </c>
      <c r="T33" s="100" t="str">
        <f t="shared" si="8"/>
        <v>--</v>
      </c>
      <c r="U33" s="187" t="s">
        <v>43</v>
      </c>
      <c r="V33" s="103">
        <f t="shared" si="9"/>
        <v>45.87264</v>
      </c>
      <c r="W33" s="52"/>
    </row>
    <row r="34" spans="2:23" s="1" customFormat="1" ht="16.5" customHeight="1">
      <c r="B34" s="13"/>
      <c r="C34" s="49">
        <v>133</v>
      </c>
      <c r="D34" s="48">
        <v>236323</v>
      </c>
      <c r="E34" s="48">
        <v>2480</v>
      </c>
      <c r="F34" s="48" t="s">
        <v>46</v>
      </c>
      <c r="G34" s="48" t="s">
        <v>71</v>
      </c>
      <c r="H34" s="192">
        <v>13.199999809265137</v>
      </c>
      <c r="I34" s="94">
        <f t="shared" si="0"/>
        <v>5.973</v>
      </c>
      <c r="J34" s="188">
        <v>40729.566666666666</v>
      </c>
      <c r="K34" s="189">
        <v>40729.61597222222</v>
      </c>
      <c r="L34" s="50">
        <f t="shared" si="1"/>
        <v>1.1833333333488554</v>
      </c>
      <c r="M34" s="95">
        <f t="shared" si="2"/>
        <v>71</v>
      </c>
      <c r="N34" s="51" t="s">
        <v>42</v>
      </c>
      <c r="O34" s="186" t="str">
        <f t="shared" si="3"/>
        <v>--</v>
      </c>
      <c r="P34" s="96">
        <f t="shared" si="4"/>
        <v>40</v>
      </c>
      <c r="Q34" s="97">
        <f t="shared" si="5"/>
        <v>28.19256</v>
      </c>
      <c r="R34" s="98" t="str">
        <f t="shared" si="6"/>
        <v>--</v>
      </c>
      <c r="S34" s="99" t="str">
        <f t="shared" si="7"/>
        <v>--</v>
      </c>
      <c r="T34" s="100" t="str">
        <f t="shared" si="8"/>
        <v>--</v>
      </c>
      <c r="U34" s="187" t="s">
        <v>43</v>
      </c>
      <c r="V34" s="103">
        <f t="shared" si="9"/>
        <v>28.19256</v>
      </c>
      <c r="W34" s="52"/>
    </row>
    <row r="35" spans="2:23" s="1" customFormat="1" ht="16.5" customHeight="1">
      <c r="B35" s="13"/>
      <c r="C35" s="49">
        <v>134</v>
      </c>
      <c r="D35" s="48">
        <v>236329</v>
      </c>
      <c r="E35" s="48">
        <v>2265</v>
      </c>
      <c r="F35" s="48" t="s">
        <v>47</v>
      </c>
      <c r="G35" s="48" t="s">
        <v>72</v>
      </c>
      <c r="H35" s="192">
        <v>33</v>
      </c>
      <c r="I35" s="94">
        <f t="shared" si="0"/>
        <v>5.973</v>
      </c>
      <c r="J35" s="188">
        <v>40730.39375</v>
      </c>
      <c r="K35" s="189">
        <v>40730.513194444444</v>
      </c>
      <c r="L35" s="50">
        <f t="shared" si="1"/>
        <v>2.8666666665812954</v>
      </c>
      <c r="M35" s="95">
        <f t="shared" si="2"/>
        <v>172</v>
      </c>
      <c r="N35" s="51" t="s">
        <v>42</v>
      </c>
      <c r="O35" s="186" t="str">
        <f t="shared" si="3"/>
        <v>--</v>
      </c>
      <c r="P35" s="96">
        <f t="shared" si="4"/>
        <v>50</v>
      </c>
      <c r="Q35" s="97">
        <f t="shared" si="5"/>
        <v>85.71255000000001</v>
      </c>
      <c r="R35" s="98" t="str">
        <f t="shared" si="6"/>
        <v>--</v>
      </c>
      <c r="S35" s="99" t="str">
        <f t="shared" si="7"/>
        <v>--</v>
      </c>
      <c r="T35" s="100" t="str">
        <f t="shared" si="8"/>
        <v>--</v>
      </c>
      <c r="U35" s="187" t="s">
        <v>43</v>
      </c>
      <c r="V35" s="103">
        <f t="shared" si="9"/>
        <v>85.71255000000001</v>
      </c>
      <c r="W35" s="52"/>
    </row>
    <row r="36" spans="2:23" s="1" customFormat="1" ht="16.5" customHeight="1">
      <c r="B36" s="13"/>
      <c r="C36" s="49">
        <v>135</v>
      </c>
      <c r="D36" s="48">
        <v>236334</v>
      </c>
      <c r="E36" s="48">
        <v>4872</v>
      </c>
      <c r="F36" s="48" t="s">
        <v>47</v>
      </c>
      <c r="G36" s="48" t="s">
        <v>116</v>
      </c>
      <c r="H36" s="192">
        <v>33</v>
      </c>
      <c r="I36" s="94">
        <f t="shared" si="0"/>
        <v>5.973</v>
      </c>
      <c r="J36" s="188">
        <v>40730.513194444444</v>
      </c>
      <c r="K36" s="189">
        <v>40730.634722222225</v>
      </c>
      <c r="L36" s="50">
        <f t="shared" si="1"/>
        <v>2.916666666744277</v>
      </c>
      <c r="M36" s="95">
        <f t="shared" si="2"/>
        <v>175</v>
      </c>
      <c r="N36" s="51" t="s">
        <v>42</v>
      </c>
      <c r="O36" s="186" t="str">
        <f t="shared" si="3"/>
        <v>--</v>
      </c>
      <c r="P36" s="96">
        <f t="shared" si="4"/>
        <v>50</v>
      </c>
      <c r="Q36" s="97">
        <f t="shared" si="5"/>
        <v>87.2058</v>
      </c>
      <c r="R36" s="98" t="str">
        <f t="shared" si="6"/>
        <v>--</v>
      </c>
      <c r="S36" s="99" t="str">
        <f t="shared" si="7"/>
        <v>--</v>
      </c>
      <c r="T36" s="100" t="str">
        <f t="shared" si="8"/>
        <v>--</v>
      </c>
      <c r="U36" s="187" t="s">
        <v>43</v>
      </c>
      <c r="V36" s="103">
        <f t="shared" si="9"/>
        <v>87.2058</v>
      </c>
      <c r="W36" s="52"/>
    </row>
    <row r="37" spans="2:23" s="1" customFormat="1" ht="16.5" customHeight="1">
      <c r="B37" s="13"/>
      <c r="C37" s="49">
        <v>136</v>
      </c>
      <c r="D37" s="48">
        <v>236345</v>
      </c>
      <c r="E37" s="48">
        <v>2049</v>
      </c>
      <c r="F37" s="48" t="s">
        <v>50</v>
      </c>
      <c r="G37" s="48" t="s">
        <v>73</v>
      </c>
      <c r="H37" s="192">
        <v>13.199999809265137</v>
      </c>
      <c r="I37" s="94">
        <f t="shared" si="0"/>
        <v>5.973</v>
      </c>
      <c r="J37" s="188">
        <v>40731.37777777778</v>
      </c>
      <c r="K37" s="189">
        <v>40731.592361111114</v>
      </c>
      <c r="L37" s="50">
        <f t="shared" si="1"/>
        <v>5.150000000023283</v>
      </c>
      <c r="M37" s="95">
        <f t="shared" si="2"/>
        <v>309</v>
      </c>
      <c r="N37" s="51" t="s">
        <v>42</v>
      </c>
      <c r="O37" s="186" t="str">
        <f t="shared" si="3"/>
        <v>--</v>
      </c>
      <c r="P37" s="96">
        <f t="shared" si="4"/>
        <v>40</v>
      </c>
      <c r="Q37" s="97">
        <f t="shared" si="5"/>
        <v>123.04380000000002</v>
      </c>
      <c r="R37" s="98" t="str">
        <f t="shared" si="6"/>
        <v>--</v>
      </c>
      <c r="S37" s="99" t="str">
        <f t="shared" si="7"/>
        <v>--</v>
      </c>
      <c r="T37" s="100" t="str">
        <f t="shared" si="8"/>
        <v>--</v>
      </c>
      <c r="U37" s="187" t="s">
        <v>43</v>
      </c>
      <c r="V37" s="103">
        <f t="shared" si="9"/>
        <v>123.04380000000002</v>
      </c>
      <c r="W37" s="52"/>
    </row>
    <row r="38" spans="2:23" s="1" customFormat="1" ht="16.5" customHeight="1">
      <c r="B38" s="13"/>
      <c r="C38" s="49">
        <v>137</v>
      </c>
      <c r="D38" s="48">
        <v>236346</v>
      </c>
      <c r="E38" s="48">
        <v>2632</v>
      </c>
      <c r="F38" s="48" t="s">
        <v>74</v>
      </c>
      <c r="G38" s="48" t="s">
        <v>75</v>
      </c>
      <c r="H38" s="192">
        <v>13.199999809265137</v>
      </c>
      <c r="I38" s="94">
        <f t="shared" si="0"/>
        <v>5.973</v>
      </c>
      <c r="J38" s="188">
        <v>40731.38611111111</v>
      </c>
      <c r="K38" s="189">
        <v>40731.64791666667</v>
      </c>
      <c r="L38" s="50">
        <f t="shared" si="1"/>
        <v>6.28333333338378</v>
      </c>
      <c r="M38" s="95">
        <f t="shared" si="2"/>
        <v>377</v>
      </c>
      <c r="N38" s="51" t="s">
        <v>42</v>
      </c>
      <c r="O38" s="186" t="str">
        <f t="shared" si="3"/>
        <v>--</v>
      </c>
      <c r="P38" s="96">
        <f t="shared" si="4"/>
        <v>40</v>
      </c>
      <c r="Q38" s="97">
        <f t="shared" si="5"/>
        <v>150.04176</v>
      </c>
      <c r="R38" s="98" t="str">
        <f t="shared" si="6"/>
        <v>--</v>
      </c>
      <c r="S38" s="99" t="str">
        <f t="shared" si="7"/>
        <v>--</v>
      </c>
      <c r="T38" s="100" t="str">
        <f t="shared" si="8"/>
        <v>--</v>
      </c>
      <c r="U38" s="187" t="s">
        <v>43</v>
      </c>
      <c r="V38" s="103">
        <f t="shared" si="9"/>
        <v>150.04176</v>
      </c>
      <c r="W38" s="52"/>
    </row>
    <row r="39" spans="2:23" s="1" customFormat="1" ht="16.5" customHeight="1">
      <c r="B39" s="13"/>
      <c r="C39" s="49">
        <v>138</v>
      </c>
      <c r="D39" s="48">
        <v>236347</v>
      </c>
      <c r="E39" s="48">
        <v>2479</v>
      </c>
      <c r="F39" s="48" t="s">
        <v>46</v>
      </c>
      <c r="G39" s="48" t="s">
        <v>70</v>
      </c>
      <c r="H39" s="192">
        <v>13.199999809265137</v>
      </c>
      <c r="I39" s="94">
        <f t="shared" si="0"/>
        <v>5.973</v>
      </c>
      <c r="J39" s="188">
        <v>40731.39444444444</v>
      </c>
      <c r="K39" s="189">
        <v>40731.43958333333</v>
      </c>
      <c r="L39" s="50">
        <f t="shared" si="1"/>
        <v>1.0833333333721384</v>
      </c>
      <c r="M39" s="95">
        <f t="shared" si="2"/>
        <v>65</v>
      </c>
      <c r="N39" s="51" t="s">
        <v>42</v>
      </c>
      <c r="O39" s="186" t="str">
        <f t="shared" si="3"/>
        <v>--</v>
      </c>
      <c r="P39" s="96">
        <f t="shared" si="4"/>
        <v>40</v>
      </c>
      <c r="Q39" s="97">
        <f t="shared" si="5"/>
        <v>25.803359999999998</v>
      </c>
      <c r="R39" s="98" t="str">
        <f t="shared" si="6"/>
        <v>--</v>
      </c>
      <c r="S39" s="99" t="str">
        <f t="shared" si="7"/>
        <v>--</v>
      </c>
      <c r="T39" s="100" t="str">
        <f t="shared" si="8"/>
        <v>--</v>
      </c>
      <c r="U39" s="187" t="s">
        <v>43</v>
      </c>
      <c r="V39" s="103">
        <f t="shared" si="9"/>
        <v>25.803359999999998</v>
      </c>
      <c r="W39" s="52"/>
    </row>
    <row r="40" spans="2:23" s="1" customFormat="1" ht="16.5" customHeight="1">
      <c r="B40" s="13"/>
      <c r="C40" s="49"/>
      <c r="D40" s="48"/>
      <c r="E40" s="48"/>
      <c r="F40" s="92"/>
      <c r="G40" s="92"/>
      <c r="H40" s="93"/>
      <c r="I40" s="94">
        <f t="shared" si="0"/>
        <v>5.973</v>
      </c>
      <c r="J40" s="188"/>
      <c r="K40" s="189"/>
      <c r="L40" s="50">
        <f t="shared" si="1"/>
      </c>
      <c r="M40" s="95">
        <f t="shared" si="2"/>
      </c>
      <c r="N40" s="51"/>
      <c r="O40" s="186">
        <f t="shared" si="3"/>
      </c>
      <c r="P40" s="96">
        <f t="shared" si="4"/>
        <v>40</v>
      </c>
      <c r="Q40" s="97" t="str">
        <f t="shared" si="5"/>
        <v>--</v>
      </c>
      <c r="R40" s="98" t="str">
        <f t="shared" si="6"/>
        <v>--</v>
      </c>
      <c r="S40" s="99" t="str">
        <f t="shared" si="7"/>
        <v>--</v>
      </c>
      <c r="T40" s="100" t="str">
        <f t="shared" si="8"/>
        <v>--</v>
      </c>
      <c r="U40" s="187">
        <f>IF(F40="","","SI")</f>
      </c>
      <c r="V40" s="103">
        <f t="shared" si="9"/>
      </c>
      <c r="W40" s="52"/>
    </row>
    <row r="41" spans="2:23" s="1" customFormat="1" ht="16.5" customHeight="1" thickBot="1">
      <c r="B41" s="13"/>
      <c r="C41" s="114"/>
      <c r="D41" s="114"/>
      <c r="E41" s="114"/>
      <c r="F41" s="114"/>
      <c r="G41" s="114"/>
      <c r="H41" s="114"/>
      <c r="I41" s="104"/>
      <c r="J41" s="179"/>
      <c r="K41" s="179"/>
      <c r="L41" s="53"/>
      <c r="M41" s="53"/>
      <c r="N41" s="114"/>
      <c r="O41" s="114"/>
      <c r="P41" s="115"/>
      <c r="Q41" s="116"/>
      <c r="R41" s="117"/>
      <c r="S41" s="118"/>
      <c r="T41" s="119"/>
      <c r="U41" s="114"/>
      <c r="V41" s="105"/>
      <c r="W41" s="52"/>
    </row>
    <row r="42" spans="2:23" s="1" customFormat="1" ht="16.5" customHeight="1" thickBot="1" thickTop="1">
      <c r="B42" s="13"/>
      <c r="C42" s="190" t="s">
        <v>124</v>
      </c>
      <c r="D42" s="191" t="s">
        <v>126</v>
      </c>
      <c r="E42" s="35"/>
      <c r="F42" s="32"/>
      <c r="G42" s="2"/>
      <c r="H42" s="2"/>
      <c r="I42" s="2"/>
      <c r="J42" s="2"/>
      <c r="K42" s="2"/>
      <c r="L42" s="2"/>
      <c r="M42" s="2"/>
      <c r="N42" s="2"/>
      <c r="O42" s="2"/>
      <c r="P42" s="2"/>
      <c r="Q42" s="106">
        <f>SUM(Q20:Q41)</f>
        <v>2024.3979</v>
      </c>
      <c r="R42" s="107">
        <f>SUM(R20:R41)</f>
        <v>0</v>
      </c>
      <c r="S42" s="107">
        <f>SUM(S20:S41)</f>
        <v>0</v>
      </c>
      <c r="T42" s="108">
        <f>SUM(T20:T41)</f>
        <v>268677.486</v>
      </c>
      <c r="U42" s="109"/>
      <c r="V42" s="182">
        <f>ROUND(SUM(V20:V41),2)</f>
        <v>270701.88</v>
      </c>
      <c r="W42" s="52"/>
    </row>
    <row r="43" spans="2:23" s="33" customFormat="1" ht="9.75" thickTop="1">
      <c r="B43" s="34"/>
      <c r="C43" s="35"/>
      <c r="D43" s="35"/>
      <c r="E43" s="35"/>
      <c r="F43" s="36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5"/>
      <c r="V43" s="110"/>
      <c r="W43" s="56"/>
    </row>
    <row r="44" spans="2:23" s="1" customFormat="1" ht="16.5" customHeight="1" thickBot="1">
      <c r="B44" s="3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</row>
    <row r="45" spans="2:23" ht="16.5" customHeight="1" thickTop="1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3:6" ht="16.5" customHeight="1">
      <c r="C46" s="111"/>
      <c r="D46" s="111"/>
      <c r="E46" s="111"/>
      <c r="F46" s="111"/>
    </row>
    <row r="47" ht="16.5" customHeight="1"/>
    <row r="48" ht="16.5" customHeight="1"/>
    <row r="49" ht="16.5" customHeight="1"/>
    <row r="50" ht="16.5" customHeight="1"/>
    <row r="51" ht="16.5" customHeight="1"/>
  </sheetData>
  <sheetProtection/>
  <printOptions/>
  <pageMargins left="0.29" right="0.1968503937007874" top="0.61" bottom="0.7874015748031497" header="0.5118110236220472" footer="0.25"/>
  <pageSetup fitToHeight="1" fitToWidth="1" horizontalDpi="300" verticalDpi="300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">
      <selection activeCell="H34" sqref="H34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57421875" style="5" customWidth="1"/>
    <col min="7" max="7" width="38.0039062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59"/>
      <c r="W1" s="112"/>
    </row>
    <row r="2" spans="1:23" s="3" customFormat="1" ht="26.25">
      <c r="A2" s="59"/>
      <c r="B2" s="16" t="str">
        <f>'TOT-0711'!B2</f>
        <v>ANEXO I al Memorándum  D.T.E.E.  N°  697/2015            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2</v>
      </c>
      <c r="B4" s="61"/>
    </row>
    <row r="5" spans="1:2" s="9" customFormat="1" ht="11.25">
      <c r="A5" s="8" t="s">
        <v>3</v>
      </c>
      <c r="B5" s="61"/>
    </row>
    <row r="6" s="1" customFormat="1" ht="16.5" customHeight="1" thickBot="1"/>
    <row r="7" spans="2:23" s="1" customFormat="1" ht="16.5" customHeight="1" thickTop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2:23" s="21" customFormat="1" ht="20.25">
      <c r="B8" s="22"/>
      <c r="F8" s="23" t="s">
        <v>18</v>
      </c>
      <c r="P8" s="24"/>
      <c r="Q8" s="24"/>
      <c r="R8" s="24"/>
      <c r="S8" s="24"/>
      <c r="T8" s="24"/>
      <c r="U8" s="24"/>
      <c r="V8" s="24"/>
      <c r="W8" s="25"/>
    </row>
    <row r="9" spans="2:23" s="1" customFormat="1" ht="16.5" customHeight="1">
      <c r="B9" s="13"/>
      <c r="F9" s="7"/>
      <c r="G9" s="7"/>
      <c r="H9" s="7"/>
      <c r="I9" s="28"/>
      <c r="J9" s="28"/>
      <c r="K9" s="28"/>
      <c r="L9" s="28"/>
      <c r="M9" s="28"/>
      <c r="P9" s="7"/>
      <c r="Q9" s="7"/>
      <c r="R9" s="7"/>
      <c r="S9" s="7"/>
      <c r="T9" s="7"/>
      <c r="U9" s="7"/>
      <c r="V9" s="7"/>
      <c r="W9" s="14"/>
    </row>
    <row r="10" spans="2:23" s="21" customFormat="1" ht="20.25">
      <c r="B10" s="22"/>
      <c r="F10" s="23" t="s">
        <v>19</v>
      </c>
      <c r="G10" s="23"/>
      <c r="H10" s="24"/>
      <c r="I10" s="23"/>
      <c r="J10" s="23"/>
      <c r="K10" s="23"/>
      <c r="L10" s="23"/>
      <c r="M10" s="23"/>
      <c r="P10" s="24"/>
      <c r="Q10" s="24"/>
      <c r="R10" s="24"/>
      <c r="S10" s="24"/>
      <c r="T10" s="24"/>
      <c r="U10" s="24"/>
      <c r="V10" s="24"/>
      <c r="W10" s="25"/>
    </row>
    <row r="11" spans="2:23" s="1" customFormat="1" ht="16.5" customHeight="1">
      <c r="B11" s="13"/>
      <c r="C11" s="7"/>
      <c r="D11" s="7"/>
      <c r="E11" s="7"/>
      <c r="F11" s="62"/>
      <c r="G11" s="28"/>
      <c r="H11" s="7"/>
      <c r="I11" s="28"/>
      <c r="J11" s="28"/>
      <c r="K11" s="28"/>
      <c r="L11" s="28"/>
      <c r="M11" s="28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'TOT-0711'!B14</f>
        <v>Desde el 01 al 31 de julio de 2011</v>
      </c>
      <c r="C12" s="63"/>
      <c r="D12" s="63"/>
      <c r="E12" s="63"/>
      <c r="F12" s="12"/>
      <c r="G12" s="12"/>
      <c r="H12" s="12"/>
      <c r="I12" s="12"/>
      <c r="J12" s="26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27"/>
    </row>
    <row r="13" spans="2:23" s="1" customFormat="1" ht="16.5" customHeight="1" thickBot="1">
      <c r="B13" s="13"/>
      <c r="C13" s="7"/>
      <c r="D13" s="7"/>
      <c r="E13" s="7"/>
      <c r="I13" s="29"/>
      <c r="K13" s="7"/>
      <c r="L13" s="7"/>
      <c r="M13" s="7"/>
      <c r="N13" s="29"/>
      <c r="O13" s="29"/>
      <c r="P13" s="29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64" t="s">
        <v>20</v>
      </c>
      <c r="G14" s="113">
        <v>15.93</v>
      </c>
      <c r="H14" s="66">
        <f>60*'TOT-0711'!B13</f>
        <v>60</v>
      </c>
      <c r="I14" s="29"/>
      <c r="J14" s="39" t="str">
        <f>IF(H14=60," ",IF(H14=120,"    Coeficiente duplicado por tasa de falla &gt;4 Sal. x año/100 km.","    REVISAR COEFICIENTE"))</f>
        <v> </v>
      </c>
      <c r="K14" s="7"/>
      <c r="L14" s="7"/>
      <c r="M14" s="7"/>
      <c r="N14" s="29"/>
      <c r="O14" s="29"/>
      <c r="P14" s="29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64" t="s">
        <v>21</v>
      </c>
      <c r="G15" s="65">
        <v>7.965</v>
      </c>
      <c r="H15" s="66">
        <f>50*'TOT-0711'!B13</f>
        <v>50</v>
      </c>
      <c r="J15" s="39" t="str">
        <f>IF(H15=50," ",IF(H15=100,"    Coeficiente duplicado por tasa de falla &gt;4 Sal. x año/100 km.","    REVISAR COEFICIENTE"))</f>
        <v> </v>
      </c>
      <c r="S15" s="7"/>
      <c r="T15" s="7"/>
      <c r="U15" s="7"/>
      <c r="V15" s="67"/>
      <c r="W15" s="14"/>
    </row>
    <row r="16" spans="2:23" s="1" customFormat="1" ht="16.5" customHeight="1" thickBot="1" thickTop="1">
      <c r="B16" s="13"/>
      <c r="C16" s="7"/>
      <c r="D16" s="7"/>
      <c r="E16" s="7"/>
      <c r="F16" s="68" t="s">
        <v>22</v>
      </c>
      <c r="G16" s="69">
        <v>5.973</v>
      </c>
      <c r="H16" s="70">
        <f>50*'TOT-0711'!B13</f>
        <v>50</v>
      </c>
      <c r="J16" s="39" t="str">
        <f>IF(H16=50," ",IF(H16=100,"    Coeficiente duplicado por tasa de falla &gt;4 Sal. x año/100 km.","    REVISAR COEFICIENTE"))</f>
        <v> </v>
      </c>
      <c r="K16" s="71"/>
      <c r="L16" s="71"/>
      <c r="M16" s="7"/>
      <c r="P16" s="72"/>
      <c r="Q16" s="73"/>
      <c r="R16" s="15"/>
      <c r="S16" s="7"/>
      <c r="T16" s="7"/>
      <c r="U16" s="7"/>
      <c r="V16" s="67"/>
      <c r="W16" s="14"/>
    </row>
    <row r="17" spans="2:23" s="1" customFormat="1" ht="16.5" customHeight="1" thickBot="1" thickTop="1">
      <c r="B17" s="13"/>
      <c r="C17" s="7"/>
      <c r="D17" s="7"/>
      <c r="E17" s="7"/>
      <c r="F17" s="74" t="s">
        <v>23</v>
      </c>
      <c r="G17" s="69">
        <v>5.973</v>
      </c>
      <c r="H17" s="75">
        <f>40*'TOT-0711'!B13</f>
        <v>40</v>
      </c>
      <c r="J17" s="39" t="str">
        <f>IF(H17=40," ",IF(H17=80,"    Coeficiente duplicado por tasa de falla &gt;4 Sal. x año/100 km.","    REVISAR COEFICIENTE"))</f>
        <v> </v>
      </c>
      <c r="K17" s="71"/>
      <c r="L17" s="71"/>
      <c r="M17" s="7"/>
      <c r="P17" s="72"/>
      <c r="Q17" s="73"/>
      <c r="R17" s="15"/>
      <c r="S17" s="7"/>
      <c r="T17" s="7"/>
      <c r="U17" s="7"/>
      <c r="V17" s="67"/>
      <c r="W17" s="14"/>
    </row>
    <row r="18" spans="2:23" s="1" customFormat="1" ht="16.5" customHeight="1" thickBot="1" thickTop="1">
      <c r="B18" s="13"/>
      <c r="C18" s="185">
        <v>3</v>
      </c>
      <c r="D18" s="185">
        <v>4</v>
      </c>
      <c r="E18" s="185">
        <v>5</v>
      </c>
      <c r="F18" s="185">
        <v>6</v>
      </c>
      <c r="G18" s="185">
        <v>7</v>
      </c>
      <c r="H18" s="185">
        <v>8</v>
      </c>
      <c r="I18" s="185">
        <v>9</v>
      </c>
      <c r="J18" s="185">
        <v>10</v>
      </c>
      <c r="K18" s="185">
        <v>11</v>
      </c>
      <c r="L18" s="185">
        <v>12</v>
      </c>
      <c r="M18" s="185">
        <v>13</v>
      </c>
      <c r="N18" s="185">
        <v>14</v>
      </c>
      <c r="O18" s="185">
        <v>15</v>
      </c>
      <c r="P18" s="185">
        <v>16</v>
      </c>
      <c r="Q18" s="185">
        <v>17</v>
      </c>
      <c r="R18" s="185">
        <v>18</v>
      </c>
      <c r="S18" s="185">
        <v>19</v>
      </c>
      <c r="T18" s="185">
        <v>20</v>
      </c>
      <c r="U18" s="185">
        <v>21</v>
      </c>
      <c r="V18" s="185">
        <v>22</v>
      </c>
      <c r="W18" s="14"/>
    </row>
    <row r="19" spans="2:23" s="76" customFormat="1" ht="34.5" customHeight="1" thickBot="1" thickTop="1">
      <c r="B19" s="77"/>
      <c r="C19" s="184" t="s">
        <v>4</v>
      </c>
      <c r="D19" s="184" t="s">
        <v>39</v>
      </c>
      <c r="E19" s="184" t="s">
        <v>40</v>
      </c>
      <c r="F19" s="40" t="s">
        <v>12</v>
      </c>
      <c r="G19" s="41" t="s">
        <v>13</v>
      </c>
      <c r="H19" s="42" t="s">
        <v>5</v>
      </c>
      <c r="I19" s="31" t="s">
        <v>6</v>
      </c>
      <c r="J19" s="41" t="s">
        <v>7</v>
      </c>
      <c r="K19" s="41" t="s">
        <v>8</v>
      </c>
      <c r="L19" s="40" t="s">
        <v>14</v>
      </c>
      <c r="M19" s="40" t="s">
        <v>15</v>
      </c>
      <c r="N19" s="30" t="s">
        <v>26</v>
      </c>
      <c r="O19" s="41" t="s">
        <v>16</v>
      </c>
      <c r="P19" s="78" t="s">
        <v>24</v>
      </c>
      <c r="Q19" s="79" t="s">
        <v>25</v>
      </c>
      <c r="R19" s="80" t="s">
        <v>17</v>
      </c>
      <c r="S19" s="81"/>
      <c r="T19" s="82" t="s">
        <v>9</v>
      </c>
      <c r="U19" s="42" t="s">
        <v>10</v>
      </c>
      <c r="V19" s="42" t="s">
        <v>11</v>
      </c>
      <c r="W19" s="83"/>
    </row>
    <row r="20" spans="2:23" s="1" customFormat="1" ht="16.5" customHeight="1" thickTop="1">
      <c r="B20" s="13"/>
      <c r="C20" s="45"/>
      <c r="D20" s="183"/>
      <c r="E20" s="183"/>
      <c r="F20" s="43"/>
      <c r="G20" s="43"/>
      <c r="H20" s="84"/>
      <c r="I20" s="85"/>
      <c r="J20" s="178"/>
      <c r="K20" s="180"/>
      <c r="L20" s="46"/>
      <c r="M20" s="46"/>
      <c r="N20" s="44"/>
      <c r="O20" s="44"/>
      <c r="P20" s="86"/>
      <c r="Q20" s="87"/>
      <c r="R20" s="88"/>
      <c r="S20" s="89"/>
      <c r="T20" s="90"/>
      <c r="U20" s="91"/>
      <c r="V20" s="47">
        <f>'SA-07 (1)'!V42</f>
        <v>270701.88</v>
      </c>
      <c r="W20" s="38"/>
    </row>
    <row r="21" spans="2:23" s="1" customFormat="1" ht="16.5" customHeight="1">
      <c r="B21" s="13"/>
      <c r="C21" s="49"/>
      <c r="D21" s="48"/>
      <c r="E21" s="48"/>
      <c r="F21" s="92"/>
      <c r="G21" s="92"/>
      <c r="H21" s="93"/>
      <c r="I21" s="94"/>
      <c r="J21" s="188"/>
      <c r="K21" s="189"/>
      <c r="L21" s="50"/>
      <c r="M21" s="95"/>
      <c r="N21" s="51"/>
      <c r="O21" s="51"/>
      <c r="P21" s="96"/>
      <c r="Q21" s="97"/>
      <c r="R21" s="98"/>
      <c r="S21" s="99"/>
      <c r="T21" s="100"/>
      <c r="U21" s="101"/>
      <c r="V21" s="102"/>
      <c r="W21" s="38"/>
    </row>
    <row r="22" spans="2:23" s="1" customFormat="1" ht="16.5" customHeight="1">
      <c r="B22" s="13"/>
      <c r="C22" s="49">
        <v>139</v>
      </c>
      <c r="D22" s="48">
        <v>236348</v>
      </c>
      <c r="E22" s="48">
        <v>2048</v>
      </c>
      <c r="F22" s="48" t="s">
        <v>50</v>
      </c>
      <c r="G22" s="48" t="s">
        <v>76</v>
      </c>
      <c r="H22" s="193">
        <v>33</v>
      </c>
      <c r="I22" s="94">
        <f aca="true" t="shared" si="0" ref="I22:I41">IF(H22=220,$G$14,IF(AND(H22&lt;=132,H22&gt;=66),$G$15,IF(AND(H22&lt;66,H22&gt;=33),$G$16,$G$17)))</f>
        <v>5.973</v>
      </c>
      <c r="J22" s="188">
        <v>40731.4</v>
      </c>
      <c r="K22" s="189">
        <v>40731.65069444444</v>
      </c>
      <c r="L22" s="50">
        <f aca="true" t="shared" si="1" ref="L22:L41">IF(F22="","",(K22-J22)*24)</f>
        <v>6.016666666546371</v>
      </c>
      <c r="M22" s="95">
        <f aca="true" t="shared" si="2" ref="M22:M41">IF(F22="","",ROUND((K22-J22)*24*60,0))</f>
        <v>361</v>
      </c>
      <c r="N22" s="51" t="s">
        <v>42</v>
      </c>
      <c r="O22" s="186" t="str">
        <f aca="true" t="shared" si="3" ref="O22:O41">IF(F22="","",IF(OR(N22="P",N22="RP"),"--","NO"))</f>
        <v>--</v>
      </c>
      <c r="P22" s="96">
        <f aca="true" t="shared" si="4" ref="P22:P41">IF(H22=220,$H$14,IF(AND(H22&lt;=132,H22&gt;=66),$H$15,IF(AND(H22&lt;66,H22&gt;13.2),$H$16,$H$17)))</f>
        <v>50</v>
      </c>
      <c r="Q22" s="97">
        <f aca="true" t="shared" si="5" ref="Q22:Q41">IF(N22="P",I22*P22*ROUND(M22/60,2)*0.1,"--")</f>
        <v>179.7873</v>
      </c>
      <c r="R22" s="98" t="str">
        <f aca="true" t="shared" si="6" ref="R22:R41">IF(AND(N22="F",O22="NO"),I22*P22,"--")</f>
        <v>--</v>
      </c>
      <c r="S22" s="99" t="str">
        <f aca="true" t="shared" si="7" ref="S22:S41">IF(N22="F",I22*P22*ROUND(M22/60,2),"--")</f>
        <v>--</v>
      </c>
      <c r="T22" s="100" t="str">
        <f aca="true" t="shared" si="8" ref="T22:T41">IF(N22="RF",I22*P22*ROUND(M22/60,2),"--")</f>
        <v>--</v>
      </c>
      <c r="U22" s="187" t="s">
        <v>43</v>
      </c>
      <c r="V22" s="103">
        <f aca="true" t="shared" si="9" ref="V22:V41">IF(F22="","",SUM(Q22:T22)*IF(U22="SI",1,2)*IF(H22="500/220",0,1))</f>
        <v>179.7873</v>
      </c>
      <c r="W22" s="52"/>
    </row>
    <row r="23" spans="2:23" s="1" customFormat="1" ht="16.5" customHeight="1">
      <c r="B23" s="13"/>
      <c r="C23" s="49">
        <v>140</v>
      </c>
      <c r="D23" s="48">
        <v>236350</v>
      </c>
      <c r="E23" s="48">
        <v>2481</v>
      </c>
      <c r="F23" s="48" t="s">
        <v>46</v>
      </c>
      <c r="G23" s="48" t="s">
        <v>77</v>
      </c>
      <c r="H23" s="192">
        <v>13.199999809265137</v>
      </c>
      <c r="I23" s="94">
        <f t="shared" si="0"/>
        <v>5.973</v>
      </c>
      <c r="J23" s="188">
        <v>40731.475694444445</v>
      </c>
      <c r="K23" s="189">
        <v>40731.541666666664</v>
      </c>
      <c r="L23" s="50">
        <f t="shared" si="1"/>
        <v>1.5833333332557231</v>
      </c>
      <c r="M23" s="95">
        <f t="shared" si="2"/>
        <v>95</v>
      </c>
      <c r="N23" s="51" t="s">
        <v>42</v>
      </c>
      <c r="O23" s="186" t="str">
        <f t="shared" si="3"/>
        <v>--</v>
      </c>
      <c r="P23" s="96">
        <f t="shared" si="4"/>
        <v>40</v>
      </c>
      <c r="Q23" s="97">
        <f t="shared" si="5"/>
        <v>37.74936</v>
      </c>
      <c r="R23" s="98" t="str">
        <f t="shared" si="6"/>
        <v>--</v>
      </c>
      <c r="S23" s="99" t="str">
        <f t="shared" si="7"/>
        <v>--</v>
      </c>
      <c r="T23" s="100" t="str">
        <f t="shared" si="8"/>
        <v>--</v>
      </c>
      <c r="U23" s="187" t="s">
        <v>43</v>
      </c>
      <c r="V23" s="103">
        <f t="shared" si="9"/>
        <v>37.74936</v>
      </c>
      <c r="W23" s="52"/>
    </row>
    <row r="24" spans="2:23" s="1" customFormat="1" ht="16.5" customHeight="1">
      <c r="B24" s="13"/>
      <c r="C24" s="49">
        <v>141</v>
      </c>
      <c r="D24" s="48">
        <v>236354</v>
      </c>
      <c r="E24" s="48">
        <v>2150</v>
      </c>
      <c r="F24" s="48" t="s">
        <v>74</v>
      </c>
      <c r="G24" s="48" t="s">
        <v>78</v>
      </c>
      <c r="H24" s="192">
        <v>13.199999809265137</v>
      </c>
      <c r="I24" s="94">
        <f t="shared" si="0"/>
        <v>5.973</v>
      </c>
      <c r="J24" s="188">
        <v>40732.376388888886</v>
      </c>
      <c r="K24" s="189">
        <v>40732.589583333334</v>
      </c>
      <c r="L24" s="50">
        <f t="shared" si="1"/>
        <v>5.116666666755918</v>
      </c>
      <c r="M24" s="95">
        <f t="shared" si="2"/>
        <v>307</v>
      </c>
      <c r="N24" s="51" t="s">
        <v>42</v>
      </c>
      <c r="O24" s="186" t="str">
        <f t="shared" si="3"/>
        <v>--</v>
      </c>
      <c r="P24" s="96">
        <f t="shared" si="4"/>
        <v>40</v>
      </c>
      <c r="Q24" s="97">
        <f t="shared" si="5"/>
        <v>122.32704</v>
      </c>
      <c r="R24" s="98" t="str">
        <f t="shared" si="6"/>
        <v>--</v>
      </c>
      <c r="S24" s="99" t="str">
        <f t="shared" si="7"/>
        <v>--</v>
      </c>
      <c r="T24" s="100" t="str">
        <f t="shared" si="8"/>
        <v>--</v>
      </c>
      <c r="U24" s="187" t="s">
        <v>43</v>
      </c>
      <c r="V24" s="103">
        <f t="shared" si="9"/>
        <v>122.32704</v>
      </c>
      <c r="W24" s="52"/>
    </row>
    <row r="25" spans="2:23" s="1" customFormat="1" ht="16.5" customHeight="1">
      <c r="B25" s="13"/>
      <c r="C25" s="49">
        <v>142</v>
      </c>
      <c r="D25" s="48">
        <v>236364</v>
      </c>
      <c r="E25" s="48">
        <v>2270</v>
      </c>
      <c r="F25" s="48" t="s">
        <v>79</v>
      </c>
      <c r="G25" s="48" t="s">
        <v>80</v>
      </c>
      <c r="H25" s="192">
        <v>66</v>
      </c>
      <c r="I25" s="94">
        <f t="shared" si="0"/>
        <v>7.965</v>
      </c>
      <c r="J25" s="188">
        <v>40734.34722222222</v>
      </c>
      <c r="K25" s="189">
        <v>40734.58125</v>
      </c>
      <c r="L25" s="50">
        <f t="shared" si="1"/>
        <v>5.616666666814126</v>
      </c>
      <c r="M25" s="95">
        <f t="shared" si="2"/>
        <v>337</v>
      </c>
      <c r="N25" s="51" t="s">
        <v>42</v>
      </c>
      <c r="O25" s="186" t="str">
        <f t="shared" si="3"/>
        <v>--</v>
      </c>
      <c r="P25" s="96">
        <f t="shared" si="4"/>
        <v>50</v>
      </c>
      <c r="Q25" s="97">
        <f t="shared" si="5"/>
        <v>223.81650000000002</v>
      </c>
      <c r="R25" s="98" t="str">
        <f t="shared" si="6"/>
        <v>--</v>
      </c>
      <c r="S25" s="99" t="str">
        <f t="shared" si="7"/>
        <v>--</v>
      </c>
      <c r="T25" s="100" t="str">
        <f t="shared" si="8"/>
        <v>--</v>
      </c>
      <c r="U25" s="187" t="s">
        <v>43</v>
      </c>
      <c r="V25" s="103">
        <f t="shared" si="9"/>
        <v>223.81650000000002</v>
      </c>
      <c r="W25" s="52"/>
    </row>
    <row r="26" spans="2:23" s="1" customFormat="1" ht="16.5" customHeight="1">
      <c r="B26" s="13"/>
      <c r="C26" s="49">
        <v>143</v>
      </c>
      <c r="D26" s="48">
        <v>236468</v>
      </c>
      <c r="E26" s="48">
        <v>5056</v>
      </c>
      <c r="F26" s="48" t="s">
        <v>117</v>
      </c>
      <c r="G26" s="48" t="s">
        <v>118</v>
      </c>
      <c r="H26" s="192">
        <v>13.2</v>
      </c>
      <c r="I26" s="94">
        <f t="shared" si="0"/>
        <v>5.973</v>
      </c>
      <c r="J26" s="188">
        <v>40735.44513888889</v>
      </c>
      <c r="K26" s="189">
        <v>40735.72777777778</v>
      </c>
      <c r="L26" s="50">
        <f t="shared" si="1"/>
        <v>6.783333333267365</v>
      </c>
      <c r="M26" s="95">
        <f t="shared" si="2"/>
        <v>407</v>
      </c>
      <c r="N26" s="51" t="s">
        <v>42</v>
      </c>
      <c r="O26" s="186" t="str">
        <f t="shared" si="3"/>
        <v>--</v>
      </c>
      <c r="P26" s="96">
        <f t="shared" si="4"/>
        <v>40</v>
      </c>
      <c r="Q26" s="97">
        <f t="shared" si="5"/>
        <v>161.98776</v>
      </c>
      <c r="R26" s="98" t="str">
        <f t="shared" si="6"/>
        <v>--</v>
      </c>
      <c r="S26" s="99" t="str">
        <f t="shared" si="7"/>
        <v>--</v>
      </c>
      <c r="T26" s="100" t="str">
        <f t="shared" si="8"/>
        <v>--</v>
      </c>
      <c r="U26" s="187" t="s">
        <v>43</v>
      </c>
      <c r="V26" s="103">
        <f t="shared" si="9"/>
        <v>161.98776</v>
      </c>
      <c r="W26" s="52"/>
    </row>
    <row r="27" spans="2:23" s="1" customFormat="1" ht="16.5" customHeight="1">
      <c r="B27" s="13"/>
      <c r="C27" s="49">
        <v>144</v>
      </c>
      <c r="D27" s="48">
        <v>236473</v>
      </c>
      <c r="E27" s="48">
        <v>2344</v>
      </c>
      <c r="F27" s="48" t="s">
        <v>81</v>
      </c>
      <c r="G27" s="48" t="s">
        <v>82</v>
      </c>
      <c r="H27" s="192">
        <v>33</v>
      </c>
      <c r="I27" s="94">
        <f t="shared" si="0"/>
        <v>5.973</v>
      </c>
      <c r="J27" s="188">
        <v>40736.39166666667</v>
      </c>
      <c r="K27" s="189">
        <v>40736.657638888886</v>
      </c>
      <c r="L27" s="50">
        <f t="shared" si="1"/>
        <v>6.383333333185874</v>
      </c>
      <c r="M27" s="95">
        <f t="shared" si="2"/>
        <v>383</v>
      </c>
      <c r="N27" s="51" t="s">
        <v>42</v>
      </c>
      <c r="O27" s="186" t="str">
        <f t="shared" si="3"/>
        <v>--</v>
      </c>
      <c r="P27" s="96">
        <f t="shared" si="4"/>
        <v>50</v>
      </c>
      <c r="Q27" s="97">
        <f t="shared" si="5"/>
        <v>190.53869999999998</v>
      </c>
      <c r="R27" s="98" t="str">
        <f t="shared" si="6"/>
        <v>--</v>
      </c>
      <c r="S27" s="99" t="str">
        <f t="shared" si="7"/>
        <v>--</v>
      </c>
      <c r="T27" s="100" t="str">
        <f t="shared" si="8"/>
        <v>--</v>
      </c>
      <c r="U27" s="187" t="s">
        <v>43</v>
      </c>
      <c r="V27" s="103">
        <f t="shared" si="9"/>
        <v>190.53869999999998</v>
      </c>
      <c r="W27" s="52"/>
    </row>
    <row r="28" spans="2:23" s="1" customFormat="1" ht="16.5" customHeight="1">
      <c r="B28" s="13"/>
      <c r="C28" s="49">
        <v>145</v>
      </c>
      <c r="D28" s="48">
        <v>236475</v>
      </c>
      <c r="E28" s="48">
        <v>5068</v>
      </c>
      <c r="F28" s="48" t="s">
        <v>119</v>
      </c>
      <c r="G28" s="48" t="s">
        <v>120</v>
      </c>
      <c r="H28" s="192">
        <v>13.2</v>
      </c>
      <c r="I28" s="94">
        <f t="shared" si="0"/>
        <v>5.973</v>
      </c>
      <c r="J28" s="188">
        <v>40736.430555555555</v>
      </c>
      <c r="K28" s="189">
        <v>40736.51597222222</v>
      </c>
      <c r="L28" s="50">
        <f t="shared" si="1"/>
        <v>2.050000000046566</v>
      </c>
      <c r="M28" s="95">
        <f t="shared" si="2"/>
        <v>123</v>
      </c>
      <c r="N28" s="51" t="s">
        <v>42</v>
      </c>
      <c r="O28" s="186" t="str">
        <f t="shared" si="3"/>
        <v>--</v>
      </c>
      <c r="P28" s="96">
        <f t="shared" si="4"/>
        <v>40</v>
      </c>
      <c r="Q28" s="97">
        <f t="shared" si="5"/>
        <v>48.9786</v>
      </c>
      <c r="R28" s="98" t="str">
        <f t="shared" si="6"/>
        <v>--</v>
      </c>
      <c r="S28" s="99" t="str">
        <f t="shared" si="7"/>
        <v>--</v>
      </c>
      <c r="T28" s="100" t="str">
        <f t="shared" si="8"/>
        <v>--</v>
      </c>
      <c r="U28" s="187" t="s">
        <v>43</v>
      </c>
      <c r="V28" s="103">
        <f t="shared" si="9"/>
        <v>48.9786</v>
      </c>
      <c r="W28" s="52"/>
    </row>
    <row r="29" spans="2:23" s="1" customFormat="1" ht="16.5" customHeight="1">
      <c r="B29" s="13"/>
      <c r="C29" s="49">
        <v>146</v>
      </c>
      <c r="D29" s="48">
        <v>236476</v>
      </c>
      <c r="E29" s="48">
        <v>2346</v>
      </c>
      <c r="F29" s="48" t="s">
        <v>81</v>
      </c>
      <c r="G29" s="48" t="s">
        <v>83</v>
      </c>
      <c r="H29" s="192">
        <v>13.199999809265137</v>
      </c>
      <c r="I29" s="94">
        <f t="shared" si="0"/>
        <v>5.973</v>
      </c>
      <c r="J29" s="188">
        <v>40738.36041666667</v>
      </c>
      <c r="K29" s="189">
        <v>40738.529861111114</v>
      </c>
      <c r="L29" s="50">
        <f t="shared" si="1"/>
        <v>4.066666666651145</v>
      </c>
      <c r="M29" s="95">
        <f t="shared" si="2"/>
        <v>244</v>
      </c>
      <c r="N29" s="51" t="s">
        <v>42</v>
      </c>
      <c r="O29" s="186" t="str">
        <f t="shared" si="3"/>
        <v>--</v>
      </c>
      <c r="P29" s="96">
        <f t="shared" si="4"/>
        <v>40</v>
      </c>
      <c r="Q29" s="97">
        <f t="shared" si="5"/>
        <v>97.24044</v>
      </c>
      <c r="R29" s="98" t="str">
        <f t="shared" si="6"/>
        <v>--</v>
      </c>
      <c r="S29" s="99" t="str">
        <f t="shared" si="7"/>
        <v>--</v>
      </c>
      <c r="T29" s="100" t="str">
        <f t="shared" si="8"/>
        <v>--</v>
      </c>
      <c r="U29" s="187" t="s">
        <v>43</v>
      </c>
      <c r="V29" s="103">
        <f t="shared" si="9"/>
        <v>97.24044</v>
      </c>
      <c r="W29" s="52"/>
    </row>
    <row r="30" spans="2:23" s="1" customFormat="1" ht="16.5" customHeight="1">
      <c r="B30" s="13"/>
      <c r="C30" s="49">
        <v>147</v>
      </c>
      <c r="D30" s="48">
        <v>236481</v>
      </c>
      <c r="E30" s="48">
        <v>2507</v>
      </c>
      <c r="F30" s="48" t="s">
        <v>51</v>
      </c>
      <c r="G30" s="48" t="s">
        <v>84</v>
      </c>
      <c r="H30" s="192">
        <v>33</v>
      </c>
      <c r="I30" s="94">
        <f t="shared" si="0"/>
        <v>5.973</v>
      </c>
      <c r="J30" s="188">
        <v>40738.44097222222</v>
      </c>
      <c r="K30" s="189">
        <v>40738.63611111111</v>
      </c>
      <c r="L30" s="50">
        <f t="shared" si="1"/>
        <v>4.683333333407063</v>
      </c>
      <c r="M30" s="95">
        <f t="shared" si="2"/>
        <v>281</v>
      </c>
      <c r="N30" s="51" t="s">
        <v>42</v>
      </c>
      <c r="O30" s="186" t="str">
        <f t="shared" si="3"/>
        <v>--</v>
      </c>
      <c r="P30" s="96">
        <f t="shared" si="4"/>
        <v>50</v>
      </c>
      <c r="Q30" s="97">
        <f t="shared" si="5"/>
        <v>139.76819999999998</v>
      </c>
      <c r="R30" s="98" t="str">
        <f t="shared" si="6"/>
        <v>--</v>
      </c>
      <c r="S30" s="99" t="str">
        <f t="shared" si="7"/>
        <v>--</v>
      </c>
      <c r="T30" s="100" t="str">
        <f t="shared" si="8"/>
        <v>--</v>
      </c>
      <c r="U30" s="187" t="s">
        <v>43</v>
      </c>
      <c r="V30" s="103">
        <f t="shared" si="9"/>
        <v>139.76819999999998</v>
      </c>
      <c r="W30" s="52"/>
    </row>
    <row r="31" spans="2:23" s="1" customFormat="1" ht="16.5" customHeight="1">
      <c r="B31" s="13"/>
      <c r="C31" s="49">
        <v>148</v>
      </c>
      <c r="D31" s="48">
        <v>236482</v>
      </c>
      <c r="E31" s="48">
        <v>2369</v>
      </c>
      <c r="F31" s="48" t="s">
        <v>63</v>
      </c>
      <c r="G31" s="48" t="s">
        <v>85</v>
      </c>
      <c r="H31" s="192">
        <v>13.199999809265137</v>
      </c>
      <c r="I31" s="94">
        <f t="shared" si="0"/>
        <v>5.973</v>
      </c>
      <c r="J31" s="188">
        <v>40738.48125</v>
      </c>
      <c r="K31" s="189">
        <v>40738.62847222222</v>
      </c>
      <c r="L31" s="50">
        <f t="shared" si="1"/>
        <v>3.5333333333255723</v>
      </c>
      <c r="M31" s="95">
        <f t="shared" si="2"/>
        <v>212</v>
      </c>
      <c r="N31" s="51" t="s">
        <v>42</v>
      </c>
      <c r="O31" s="186" t="str">
        <f t="shared" si="3"/>
        <v>--</v>
      </c>
      <c r="P31" s="96">
        <f t="shared" si="4"/>
        <v>40</v>
      </c>
      <c r="Q31" s="97">
        <f t="shared" si="5"/>
        <v>84.33876</v>
      </c>
      <c r="R31" s="98" t="str">
        <f t="shared" si="6"/>
        <v>--</v>
      </c>
      <c r="S31" s="99" t="str">
        <f t="shared" si="7"/>
        <v>--</v>
      </c>
      <c r="T31" s="100" t="str">
        <f t="shared" si="8"/>
        <v>--</v>
      </c>
      <c r="U31" s="187" t="s">
        <v>43</v>
      </c>
      <c r="V31" s="103">
        <f t="shared" si="9"/>
        <v>84.33876</v>
      </c>
      <c r="W31" s="52"/>
    </row>
    <row r="32" spans="2:23" s="1" customFormat="1" ht="16.5" customHeight="1">
      <c r="B32" s="13"/>
      <c r="C32" s="49">
        <v>149</v>
      </c>
      <c r="D32" s="48">
        <v>236485</v>
      </c>
      <c r="E32" s="48">
        <v>2347</v>
      </c>
      <c r="F32" s="48" t="s">
        <v>81</v>
      </c>
      <c r="G32" s="48" t="s">
        <v>86</v>
      </c>
      <c r="H32" s="192">
        <v>13.199999809265137</v>
      </c>
      <c r="I32" s="94">
        <f t="shared" si="0"/>
        <v>5.973</v>
      </c>
      <c r="J32" s="188">
        <v>40739.37222222222</v>
      </c>
      <c r="K32" s="189">
        <v>40739.53333333333</v>
      </c>
      <c r="L32" s="50">
        <f t="shared" si="1"/>
        <v>3.8666666666977108</v>
      </c>
      <c r="M32" s="95">
        <f t="shared" si="2"/>
        <v>232</v>
      </c>
      <c r="N32" s="51" t="s">
        <v>42</v>
      </c>
      <c r="O32" s="186" t="str">
        <f t="shared" si="3"/>
        <v>--</v>
      </c>
      <c r="P32" s="96">
        <f t="shared" si="4"/>
        <v>40</v>
      </c>
      <c r="Q32" s="97">
        <f t="shared" si="5"/>
        <v>92.46204</v>
      </c>
      <c r="R32" s="98" t="str">
        <f t="shared" si="6"/>
        <v>--</v>
      </c>
      <c r="S32" s="99" t="str">
        <f t="shared" si="7"/>
        <v>--</v>
      </c>
      <c r="T32" s="100" t="str">
        <f t="shared" si="8"/>
        <v>--</v>
      </c>
      <c r="U32" s="187" t="s">
        <v>43</v>
      </c>
      <c r="V32" s="103">
        <f t="shared" si="9"/>
        <v>92.46204</v>
      </c>
      <c r="W32" s="52"/>
    </row>
    <row r="33" spans="2:23" s="1" customFormat="1" ht="16.5" customHeight="1">
      <c r="B33" s="13"/>
      <c r="C33" s="49">
        <v>150</v>
      </c>
      <c r="D33" s="48">
        <v>236486</v>
      </c>
      <c r="E33" s="48">
        <v>2368</v>
      </c>
      <c r="F33" s="48" t="s">
        <v>63</v>
      </c>
      <c r="G33" s="48" t="s">
        <v>87</v>
      </c>
      <c r="H33" s="192">
        <v>13.199999809265137</v>
      </c>
      <c r="I33" s="94">
        <f t="shared" si="0"/>
        <v>5.973</v>
      </c>
      <c r="J33" s="188">
        <v>40739.38333333333</v>
      </c>
      <c r="K33" s="189">
        <v>40739.55069444444</v>
      </c>
      <c r="L33" s="50">
        <f t="shared" si="1"/>
        <v>4.016666666662786</v>
      </c>
      <c r="M33" s="95">
        <f t="shared" si="2"/>
        <v>241</v>
      </c>
      <c r="N33" s="51" t="s">
        <v>42</v>
      </c>
      <c r="O33" s="186" t="str">
        <f t="shared" si="3"/>
        <v>--</v>
      </c>
      <c r="P33" s="96">
        <f t="shared" si="4"/>
        <v>40</v>
      </c>
      <c r="Q33" s="97">
        <f t="shared" si="5"/>
        <v>96.04584</v>
      </c>
      <c r="R33" s="98" t="str">
        <f t="shared" si="6"/>
        <v>--</v>
      </c>
      <c r="S33" s="99" t="str">
        <f t="shared" si="7"/>
        <v>--</v>
      </c>
      <c r="T33" s="100" t="str">
        <f t="shared" si="8"/>
        <v>--</v>
      </c>
      <c r="U33" s="187" t="s">
        <v>43</v>
      </c>
      <c r="V33" s="103">
        <f t="shared" si="9"/>
        <v>96.04584</v>
      </c>
      <c r="W33" s="52"/>
    </row>
    <row r="34" spans="2:23" s="1" customFormat="1" ht="16.5" customHeight="1">
      <c r="B34" s="13"/>
      <c r="C34" s="49">
        <v>151</v>
      </c>
      <c r="D34" s="48">
        <v>236490</v>
      </c>
      <c r="E34" s="48">
        <v>2507</v>
      </c>
      <c r="F34" s="48" t="s">
        <v>51</v>
      </c>
      <c r="G34" s="48" t="s">
        <v>84</v>
      </c>
      <c r="H34" s="192">
        <v>33</v>
      </c>
      <c r="I34" s="94">
        <f t="shared" si="0"/>
        <v>5.973</v>
      </c>
      <c r="J34" s="188">
        <v>40739.45277777778</v>
      </c>
      <c r="K34" s="189">
        <v>40739.509722222225</v>
      </c>
      <c r="L34" s="50">
        <f t="shared" si="1"/>
        <v>1.3666666667559184</v>
      </c>
      <c r="M34" s="95">
        <f t="shared" si="2"/>
        <v>82</v>
      </c>
      <c r="N34" s="51" t="s">
        <v>42</v>
      </c>
      <c r="O34" s="186" t="str">
        <f t="shared" si="3"/>
        <v>--</v>
      </c>
      <c r="P34" s="96">
        <f t="shared" si="4"/>
        <v>50</v>
      </c>
      <c r="Q34" s="97">
        <f t="shared" si="5"/>
        <v>40.91505000000001</v>
      </c>
      <c r="R34" s="98" t="str">
        <f t="shared" si="6"/>
        <v>--</v>
      </c>
      <c r="S34" s="99" t="str">
        <f t="shared" si="7"/>
        <v>--</v>
      </c>
      <c r="T34" s="100" t="str">
        <f t="shared" si="8"/>
        <v>--</v>
      </c>
      <c r="U34" s="187" t="s">
        <v>43</v>
      </c>
      <c r="V34" s="103">
        <f t="shared" si="9"/>
        <v>40.91505000000001</v>
      </c>
      <c r="W34" s="52"/>
    </row>
    <row r="35" spans="2:23" s="1" customFormat="1" ht="16.5" customHeight="1">
      <c r="B35" s="13"/>
      <c r="C35" s="49"/>
      <c r="D35" s="48"/>
      <c r="E35" s="48"/>
      <c r="F35" s="48"/>
      <c r="G35" s="48"/>
      <c r="H35" s="192"/>
      <c r="I35" s="94"/>
      <c r="J35" s="188"/>
      <c r="K35" s="189"/>
      <c r="L35" s="50"/>
      <c r="M35" s="95"/>
      <c r="N35" s="51"/>
      <c r="O35" s="186"/>
      <c r="P35" s="96"/>
      <c r="Q35" s="97"/>
      <c r="R35" s="98"/>
      <c r="S35" s="99"/>
      <c r="T35" s="100"/>
      <c r="U35" s="187"/>
      <c r="V35" s="103"/>
      <c r="W35" s="52"/>
    </row>
    <row r="36" spans="2:23" s="1" customFormat="1" ht="16.5" customHeight="1">
      <c r="B36" s="13"/>
      <c r="C36" s="49">
        <v>153</v>
      </c>
      <c r="D36" s="48">
        <v>236494</v>
      </c>
      <c r="E36" s="48">
        <v>2312</v>
      </c>
      <c r="F36" s="48" t="s">
        <v>55</v>
      </c>
      <c r="G36" s="48" t="s">
        <v>88</v>
      </c>
      <c r="H36" s="192">
        <v>33</v>
      </c>
      <c r="I36" s="94">
        <f t="shared" si="0"/>
        <v>5.973</v>
      </c>
      <c r="J36" s="188">
        <v>40741.384722222225</v>
      </c>
      <c r="K36" s="189">
        <v>40741.65833333333</v>
      </c>
      <c r="L36" s="50">
        <f t="shared" si="1"/>
        <v>6.566666666592937</v>
      </c>
      <c r="M36" s="95">
        <f t="shared" si="2"/>
        <v>394</v>
      </c>
      <c r="N36" s="51" t="s">
        <v>42</v>
      </c>
      <c r="O36" s="186" t="str">
        <f t="shared" si="3"/>
        <v>--</v>
      </c>
      <c r="P36" s="96">
        <f t="shared" si="4"/>
        <v>50</v>
      </c>
      <c r="Q36" s="97">
        <f t="shared" si="5"/>
        <v>196.21305</v>
      </c>
      <c r="R36" s="98" t="str">
        <f t="shared" si="6"/>
        <v>--</v>
      </c>
      <c r="S36" s="99" t="str">
        <f t="shared" si="7"/>
        <v>--</v>
      </c>
      <c r="T36" s="100" t="str">
        <f t="shared" si="8"/>
        <v>--</v>
      </c>
      <c r="U36" s="187" t="s">
        <v>43</v>
      </c>
      <c r="V36" s="103">
        <f t="shared" si="9"/>
        <v>196.21305</v>
      </c>
      <c r="W36" s="52"/>
    </row>
    <row r="37" spans="2:23" s="1" customFormat="1" ht="16.5" customHeight="1">
      <c r="B37" s="13"/>
      <c r="C37" s="49">
        <v>154</v>
      </c>
      <c r="D37" s="48">
        <v>236599</v>
      </c>
      <c r="E37" s="48">
        <v>2332</v>
      </c>
      <c r="F37" s="48" t="s">
        <v>53</v>
      </c>
      <c r="G37" s="48" t="s">
        <v>83</v>
      </c>
      <c r="H37" s="192">
        <v>13.199999809265137</v>
      </c>
      <c r="I37" s="94">
        <f t="shared" si="0"/>
        <v>5.973</v>
      </c>
      <c r="J37" s="188">
        <v>40742.3625</v>
      </c>
      <c r="K37" s="189">
        <v>40742.62291666667</v>
      </c>
      <c r="L37" s="50">
        <f t="shared" si="1"/>
        <v>6.249999999941792</v>
      </c>
      <c r="M37" s="95">
        <f t="shared" si="2"/>
        <v>375</v>
      </c>
      <c r="N37" s="51" t="s">
        <v>42</v>
      </c>
      <c r="O37" s="186" t="str">
        <f t="shared" si="3"/>
        <v>--</v>
      </c>
      <c r="P37" s="96">
        <f t="shared" si="4"/>
        <v>40</v>
      </c>
      <c r="Q37" s="97">
        <f t="shared" si="5"/>
        <v>149.32500000000002</v>
      </c>
      <c r="R37" s="98" t="str">
        <f t="shared" si="6"/>
        <v>--</v>
      </c>
      <c r="S37" s="99" t="str">
        <f t="shared" si="7"/>
        <v>--</v>
      </c>
      <c r="T37" s="100" t="str">
        <f t="shared" si="8"/>
        <v>--</v>
      </c>
      <c r="U37" s="187" t="s">
        <v>43</v>
      </c>
      <c r="V37" s="103">
        <f t="shared" si="9"/>
        <v>149.32500000000002</v>
      </c>
      <c r="W37" s="52"/>
    </row>
    <row r="38" spans="2:23" s="1" customFormat="1" ht="16.5" customHeight="1">
      <c r="B38" s="13"/>
      <c r="C38" s="49">
        <v>155</v>
      </c>
      <c r="D38" s="48">
        <v>236608</v>
      </c>
      <c r="E38" s="48">
        <v>2333</v>
      </c>
      <c r="F38" s="48" t="s">
        <v>53</v>
      </c>
      <c r="G38" s="48" t="s">
        <v>86</v>
      </c>
      <c r="H38" s="192">
        <v>13.199999809265137</v>
      </c>
      <c r="I38" s="94">
        <f t="shared" si="0"/>
        <v>5.973</v>
      </c>
      <c r="J38" s="188">
        <v>40743.36666666667</v>
      </c>
      <c r="K38" s="189">
        <v>40743.643055555556</v>
      </c>
      <c r="L38" s="50">
        <f t="shared" si="1"/>
        <v>6.633333333302289</v>
      </c>
      <c r="M38" s="95">
        <f t="shared" si="2"/>
        <v>398</v>
      </c>
      <c r="N38" s="51" t="s">
        <v>42</v>
      </c>
      <c r="O38" s="186" t="str">
        <f t="shared" si="3"/>
        <v>--</v>
      </c>
      <c r="P38" s="96">
        <f t="shared" si="4"/>
        <v>40</v>
      </c>
      <c r="Q38" s="97">
        <f t="shared" si="5"/>
        <v>158.40395999999998</v>
      </c>
      <c r="R38" s="98" t="str">
        <f t="shared" si="6"/>
        <v>--</v>
      </c>
      <c r="S38" s="99" t="str">
        <f t="shared" si="7"/>
        <v>--</v>
      </c>
      <c r="T38" s="100" t="str">
        <f t="shared" si="8"/>
        <v>--</v>
      </c>
      <c r="U38" s="187" t="s">
        <v>43</v>
      </c>
      <c r="V38" s="103">
        <f t="shared" si="9"/>
        <v>158.40395999999998</v>
      </c>
      <c r="W38" s="52"/>
    </row>
    <row r="39" spans="2:23" s="1" customFormat="1" ht="16.5" customHeight="1">
      <c r="B39" s="13"/>
      <c r="C39" s="49">
        <v>156</v>
      </c>
      <c r="D39" s="48">
        <v>236610</v>
      </c>
      <c r="E39" s="48">
        <v>2151</v>
      </c>
      <c r="F39" s="48" t="s">
        <v>74</v>
      </c>
      <c r="G39" s="48" t="s">
        <v>89</v>
      </c>
      <c r="H39" s="192">
        <v>13.199999809265137</v>
      </c>
      <c r="I39" s="94">
        <f t="shared" si="0"/>
        <v>5.973</v>
      </c>
      <c r="J39" s="188">
        <v>40743.38680555556</v>
      </c>
      <c r="K39" s="189">
        <v>40743.589583333334</v>
      </c>
      <c r="L39" s="50">
        <f t="shared" si="1"/>
        <v>4.866666666639503</v>
      </c>
      <c r="M39" s="95">
        <f t="shared" si="2"/>
        <v>292</v>
      </c>
      <c r="N39" s="51" t="s">
        <v>42</v>
      </c>
      <c r="O39" s="186" t="str">
        <f t="shared" si="3"/>
        <v>--</v>
      </c>
      <c r="P39" s="96">
        <f t="shared" si="4"/>
        <v>40</v>
      </c>
      <c r="Q39" s="97">
        <f t="shared" si="5"/>
        <v>116.35404</v>
      </c>
      <c r="R39" s="98" t="str">
        <f t="shared" si="6"/>
        <v>--</v>
      </c>
      <c r="S39" s="99" t="str">
        <f t="shared" si="7"/>
        <v>--</v>
      </c>
      <c r="T39" s="100" t="str">
        <f t="shared" si="8"/>
        <v>--</v>
      </c>
      <c r="U39" s="187" t="s">
        <v>43</v>
      </c>
      <c r="V39" s="103">
        <f t="shared" si="9"/>
        <v>116.35404</v>
      </c>
      <c r="W39" s="52"/>
    </row>
    <row r="40" spans="2:23" s="1" customFormat="1" ht="16.5" customHeight="1">
      <c r="B40" s="13"/>
      <c r="C40" s="49">
        <v>157</v>
      </c>
      <c r="D40" s="48">
        <v>236612</v>
      </c>
      <c r="E40" s="48">
        <v>2491</v>
      </c>
      <c r="F40" s="48" t="s">
        <v>90</v>
      </c>
      <c r="G40" s="48" t="s">
        <v>91</v>
      </c>
      <c r="H40" s="192">
        <v>13.199999809265137</v>
      </c>
      <c r="I40" s="94">
        <f t="shared" si="0"/>
        <v>5.973</v>
      </c>
      <c r="J40" s="188">
        <v>40743.43819444445</v>
      </c>
      <c r="K40" s="189">
        <v>40743.48333333333</v>
      </c>
      <c r="L40" s="50">
        <f t="shared" si="1"/>
        <v>1.0833333331975155</v>
      </c>
      <c r="M40" s="95">
        <f t="shared" si="2"/>
        <v>65</v>
      </c>
      <c r="N40" s="51" t="s">
        <v>42</v>
      </c>
      <c r="O40" s="186" t="str">
        <f t="shared" si="3"/>
        <v>--</v>
      </c>
      <c r="P40" s="96">
        <f t="shared" si="4"/>
        <v>40</v>
      </c>
      <c r="Q40" s="97">
        <f t="shared" si="5"/>
        <v>25.803359999999998</v>
      </c>
      <c r="R40" s="98" t="str">
        <f t="shared" si="6"/>
        <v>--</v>
      </c>
      <c r="S40" s="99" t="str">
        <f t="shared" si="7"/>
        <v>--</v>
      </c>
      <c r="T40" s="100" t="str">
        <f t="shared" si="8"/>
        <v>--</v>
      </c>
      <c r="U40" s="187" t="s">
        <v>43</v>
      </c>
      <c r="V40" s="103">
        <f t="shared" si="9"/>
        <v>25.803359999999998</v>
      </c>
      <c r="W40" s="52"/>
    </row>
    <row r="41" spans="2:23" s="1" customFormat="1" ht="16.5" customHeight="1">
      <c r="B41" s="13"/>
      <c r="C41" s="49">
        <v>158</v>
      </c>
      <c r="D41" s="48">
        <v>236613</v>
      </c>
      <c r="E41" s="48">
        <v>2494</v>
      </c>
      <c r="F41" s="48" t="s">
        <v>90</v>
      </c>
      <c r="G41" s="48" t="s">
        <v>92</v>
      </c>
      <c r="H41" s="192">
        <v>13.199999809265137</v>
      </c>
      <c r="I41" s="94">
        <f t="shared" si="0"/>
        <v>5.973</v>
      </c>
      <c r="J41" s="188">
        <v>40743.49652777778</v>
      </c>
      <c r="K41" s="189">
        <v>40743.54652777778</v>
      </c>
      <c r="L41" s="50">
        <f t="shared" si="1"/>
        <v>1.1999999998952262</v>
      </c>
      <c r="M41" s="95">
        <f t="shared" si="2"/>
        <v>72</v>
      </c>
      <c r="N41" s="51" t="s">
        <v>42</v>
      </c>
      <c r="O41" s="186" t="str">
        <f t="shared" si="3"/>
        <v>--</v>
      </c>
      <c r="P41" s="96">
        <f t="shared" si="4"/>
        <v>40</v>
      </c>
      <c r="Q41" s="97">
        <f t="shared" si="5"/>
        <v>28.670399999999997</v>
      </c>
      <c r="R41" s="98" t="str">
        <f t="shared" si="6"/>
        <v>--</v>
      </c>
      <c r="S41" s="99" t="str">
        <f t="shared" si="7"/>
        <v>--</v>
      </c>
      <c r="T41" s="100" t="str">
        <f t="shared" si="8"/>
        <v>--</v>
      </c>
      <c r="U41" s="187" t="s">
        <v>43</v>
      </c>
      <c r="V41" s="103">
        <f t="shared" si="9"/>
        <v>28.670399999999997</v>
      </c>
      <c r="W41" s="52"/>
    </row>
    <row r="42" spans="2:23" s="1" customFormat="1" ht="16.5" customHeight="1" thickBot="1">
      <c r="B42" s="13"/>
      <c r="C42" s="114"/>
      <c r="D42" s="114"/>
      <c r="E42" s="114"/>
      <c r="F42" s="114"/>
      <c r="G42" s="114"/>
      <c r="H42" s="114"/>
      <c r="I42" s="104"/>
      <c r="J42" s="179"/>
      <c r="K42" s="179"/>
      <c r="L42" s="53"/>
      <c r="M42" s="53"/>
      <c r="N42" s="114"/>
      <c r="O42" s="114"/>
      <c r="P42" s="115"/>
      <c r="Q42" s="116"/>
      <c r="R42" s="117"/>
      <c r="S42" s="118"/>
      <c r="T42" s="119"/>
      <c r="U42" s="114"/>
      <c r="V42" s="105"/>
      <c r="W42" s="52"/>
    </row>
    <row r="43" spans="2:23" s="1" customFormat="1" ht="16.5" customHeight="1" thickBot="1" thickTop="1">
      <c r="B43" s="13"/>
      <c r="C43" s="190" t="s">
        <v>124</v>
      </c>
      <c r="D43" s="191" t="s">
        <v>125</v>
      </c>
      <c r="E43" s="35"/>
      <c r="F43" s="32"/>
      <c r="G43" s="2"/>
      <c r="H43" s="2"/>
      <c r="I43" s="2"/>
      <c r="J43" s="2"/>
      <c r="K43" s="2"/>
      <c r="L43" s="2"/>
      <c r="M43" s="2"/>
      <c r="N43" s="2"/>
      <c r="O43" s="2"/>
      <c r="P43" s="2"/>
      <c r="Q43" s="106">
        <f>SUM(Q20:Q42)</f>
        <v>2190.7254000000003</v>
      </c>
      <c r="R43" s="107">
        <f>SUM(R20:R42)</f>
        <v>0</v>
      </c>
      <c r="S43" s="107">
        <f>SUM(S20:S42)</f>
        <v>0</v>
      </c>
      <c r="T43" s="108">
        <f>SUM(T20:T42)</f>
        <v>0</v>
      </c>
      <c r="U43" s="109"/>
      <c r="V43" s="182">
        <f>ROUND(SUM(V20:V42),2)</f>
        <v>272892.61</v>
      </c>
      <c r="W43" s="52"/>
    </row>
    <row r="44" spans="2:23" s="33" customFormat="1" ht="9.75" thickTop="1">
      <c r="B44" s="34"/>
      <c r="C44" s="35"/>
      <c r="D44" s="35"/>
      <c r="E44" s="35"/>
      <c r="F44" s="3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V44" s="110"/>
      <c r="W44" s="56"/>
    </row>
    <row r="45" spans="2:23" s="1" customFormat="1" ht="16.5" customHeight="1" thickBot="1">
      <c r="B45" s="3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</row>
    <row r="46" spans="2:23" ht="16.5" customHeight="1" thickTop="1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3:6" ht="16.5" customHeight="1">
      <c r="C47" s="111"/>
      <c r="D47" s="111"/>
      <c r="E47" s="111"/>
      <c r="F47" s="111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9" right="0.1968503937007874" top="0.61" bottom="0.7874015748031497" header="0.5118110236220472" footer="0.25"/>
  <pageSetup fitToHeight="1" fitToWidth="1" horizontalDpi="300" verticalDpi="300" orientation="landscape" paperSize="9" scale="62" r:id="rId3"/>
  <headerFooter alignWithMargins="0">
    <oddFooter>&amp;L&amp;"Times New Roman,Normal"&amp;8&amp;F-&amp;A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">
      <selection activeCell="H34" sqref="H34"/>
    </sheetView>
  </sheetViews>
  <sheetFormatPr defaultColWidth="11.421875" defaultRowHeight="12.75"/>
  <cols>
    <col min="1" max="1" width="17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3.851562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59"/>
      <c r="W1" s="112"/>
    </row>
    <row r="2" spans="1:23" s="3" customFormat="1" ht="26.25">
      <c r="A2" s="59"/>
      <c r="B2" s="16" t="str">
        <f>'TOT-0711'!B2</f>
        <v>ANEXO I al Memorándum  D.T.E.E.  N°  697/2015            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2</v>
      </c>
      <c r="B4" s="61"/>
    </row>
    <row r="5" spans="1:2" s="9" customFormat="1" ht="11.25">
      <c r="A5" s="8" t="s">
        <v>3</v>
      </c>
      <c r="B5" s="61"/>
    </row>
    <row r="6" s="1" customFormat="1" ht="16.5" customHeight="1" thickBot="1"/>
    <row r="7" spans="2:23" s="1" customFormat="1" ht="16.5" customHeight="1" thickTop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2:23" s="21" customFormat="1" ht="20.25">
      <c r="B8" s="22"/>
      <c r="F8" s="23" t="s">
        <v>18</v>
      </c>
      <c r="P8" s="24"/>
      <c r="Q8" s="24"/>
      <c r="R8" s="24"/>
      <c r="S8" s="24"/>
      <c r="T8" s="24"/>
      <c r="U8" s="24"/>
      <c r="V8" s="24"/>
      <c r="W8" s="25"/>
    </row>
    <row r="9" spans="2:23" s="1" customFormat="1" ht="16.5" customHeight="1">
      <c r="B9" s="13"/>
      <c r="F9" s="7"/>
      <c r="G9" s="7"/>
      <c r="H9" s="7"/>
      <c r="I9" s="28"/>
      <c r="J9" s="28"/>
      <c r="K9" s="28"/>
      <c r="L9" s="28"/>
      <c r="M9" s="28"/>
      <c r="P9" s="7"/>
      <c r="Q9" s="7"/>
      <c r="R9" s="7"/>
      <c r="S9" s="7"/>
      <c r="T9" s="7"/>
      <c r="U9" s="7"/>
      <c r="V9" s="7"/>
      <c r="W9" s="14"/>
    </row>
    <row r="10" spans="2:23" s="21" customFormat="1" ht="20.25">
      <c r="B10" s="22"/>
      <c r="F10" s="23" t="s">
        <v>19</v>
      </c>
      <c r="G10" s="23"/>
      <c r="H10" s="24"/>
      <c r="I10" s="23"/>
      <c r="J10" s="23"/>
      <c r="K10" s="23"/>
      <c r="L10" s="23"/>
      <c r="M10" s="23"/>
      <c r="P10" s="24"/>
      <c r="Q10" s="24"/>
      <c r="R10" s="24"/>
      <c r="S10" s="24"/>
      <c r="T10" s="24"/>
      <c r="U10" s="24"/>
      <c r="V10" s="24"/>
      <c r="W10" s="25"/>
    </row>
    <row r="11" spans="2:23" s="1" customFormat="1" ht="16.5" customHeight="1">
      <c r="B11" s="13"/>
      <c r="C11" s="7"/>
      <c r="D11" s="7"/>
      <c r="E11" s="7"/>
      <c r="F11" s="62"/>
      <c r="G11" s="28"/>
      <c r="H11" s="7"/>
      <c r="I11" s="28"/>
      <c r="J11" s="28"/>
      <c r="K11" s="28"/>
      <c r="L11" s="28"/>
      <c r="M11" s="28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'TOT-0711'!B14</f>
        <v>Desde el 01 al 31 de julio de 2011</v>
      </c>
      <c r="C12" s="63"/>
      <c r="D12" s="63"/>
      <c r="E12" s="63"/>
      <c r="F12" s="12"/>
      <c r="G12" s="12"/>
      <c r="H12" s="12"/>
      <c r="I12" s="12"/>
      <c r="J12" s="26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27"/>
    </row>
    <row r="13" spans="2:23" s="1" customFormat="1" ht="16.5" customHeight="1" thickBot="1">
      <c r="B13" s="13"/>
      <c r="C13" s="7"/>
      <c r="D13" s="7"/>
      <c r="E13" s="7"/>
      <c r="I13" s="29"/>
      <c r="K13" s="7"/>
      <c r="L13" s="7"/>
      <c r="M13" s="7"/>
      <c r="N13" s="29"/>
      <c r="O13" s="29"/>
      <c r="P13" s="29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64" t="s">
        <v>20</v>
      </c>
      <c r="G14" s="113">
        <v>15.93</v>
      </c>
      <c r="H14" s="66">
        <f>60*'TOT-0711'!B13</f>
        <v>60</v>
      </c>
      <c r="I14" s="29"/>
      <c r="J14" s="39" t="str">
        <f>IF(H14=60," ",IF(H14=120,"    Coeficiente duplicado por tasa de falla &gt;4 Sal. x año/100 km.","    REVISAR COEFICIENTE"))</f>
        <v> </v>
      </c>
      <c r="K14" s="7"/>
      <c r="L14" s="7"/>
      <c r="M14" s="7"/>
      <c r="N14" s="29"/>
      <c r="O14" s="29"/>
      <c r="P14" s="29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64" t="s">
        <v>21</v>
      </c>
      <c r="G15" s="65">
        <v>7.965</v>
      </c>
      <c r="H15" s="66">
        <f>50*'TOT-0711'!B13</f>
        <v>50</v>
      </c>
      <c r="J15" s="39" t="str">
        <f>IF(H15=50," ",IF(H15=100,"    Coeficiente duplicado por tasa de falla &gt;4 Sal. x año/100 km.","    REVISAR COEFICIENTE"))</f>
        <v> </v>
      </c>
      <c r="S15" s="7"/>
      <c r="T15" s="7"/>
      <c r="U15" s="7"/>
      <c r="V15" s="67"/>
      <c r="W15" s="14"/>
    </row>
    <row r="16" spans="2:23" s="1" customFormat="1" ht="16.5" customHeight="1" thickBot="1" thickTop="1">
      <c r="B16" s="13"/>
      <c r="C16" s="7"/>
      <c r="D16" s="7"/>
      <c r="E16" s="7"/>
      <c r="F16" s="68" t="s">
        <v>22</v>
      </c>
      <c r="G16" s="69">
        <v>5.973</v>
      </c>
      <c r="H16" s="70">
        <f>50*'TOT-0711'!B13</f>
        <v>50</v>
      </c>
      <c r="J16" s="39" t="str">
        <f>IF(H16=50," ",IF(H16=100,"    Coeficiente duplicado por tasa de falla &gt;4 Sal. x año/100 km.","    REVISAR COEFICIENTE"))</f>
        <v> </v>
      </c>
      <c r="K16" s="71"/>
      <c r="L16" s="71"/>
      <c r="M16" s="7"/>
      <c r="P16" s="72"/>
      <c r="Q16" s="73"/>
      <c r="R16" s="15"/>
      <c r="S16" s="7"/>
      <c r="T16" s="7"/>
      <c r="U16" s="7"/>
      <c r="V16" s="67"/>
      <c r="W16" s="14"/>
    </row>
    <row r="17" spans="2:23" s="1" customFormat="1" ht="16.5" customHeight="1" thickBot="1" thickTop="1">
      <c r="B17" s="13"/>
      <c r="C17" s="7"/>
      <c r="D17" s="7"/>
      <c r="E17" s="7"/>
      <c r="F17" s="74" t="s">
        <v>23</v>
      </c>
      <c r="G17" s="69">
        <v>5.973</v>
      </c>
      <c r="H17" s="75">
        <f>40*'TOT-0711'!B13</f>
        <v>40</v>
      </c>
      <c r="J17" s="39" t="str">
        <f>IF(H17=40," ",IF(H17=80,"    Coeficiente duplicado por tasa de falla &gt;4 Sal. x año/100 km.","    REVISAR COEFICIENTE"))</f>
        <v> </v>
      </c>
      <c r="K17" s="71"/>
      <c r="L17" s="71"/>
      <c r="M17" s="7"/>
      <c r="P17" s="72"/>
      <c r="Q17" s="73"/>
      <c r="R17" s="15"/>
      <c r="S17" s="7"/>
      <c r="T17" s="7"/>
      <c r="U17" s="7"/>
      <c r="V17" s="67"/>
      <c r="W17" s="14"/>
    </row>
    <row r="18" spans="2:23" s="1" customFormat="1" ht="16.5" customHeight="1" thickBot="1" thickTop="1">
      <c r="B18" s="13"/>
      <c r="C18" s="185">
        <v>3</v>
      </c>
      <c r="D18" s="185">
        <v>4</v>
      </c>
      <c r="E18" s="185">
        <v>5</v>
      </c>
      <c r="F18" s="185">
        <v>6</v>
      </c>
      <c r="G18" s="185">
        <v>7</v>
      </c>
      <c r="H18" s="185">
        <v>8</v>
      </c>
      <c r="I18" s="185">
        <v>9</v>
      </c>
      <c r="J18" s="185">
        <v>10</v>
      </c>
      <c r="K18" s="185">
        <v>11</v>
      </c>
      <c r="L18" s="185">
        <v>12</v>
      </c>
      <c r="M18" s="185">
        <v>13</v>
      </c>
      <c r="N18" s="185">
        <v>14</v>
      </c>
      <c r="O18" s="185">
        <v>15</v>
      </c>
      <c r="P18" s="185">
        <v>16</v>
      </c>
      <c r="Q18" s="185">
        <v>17</v>
      </c>
      <c r="R18" s="185">
        <v>18</v>
      </c>
      <c r="S18" s="185">
        <v>19</v>
      </c>
      <c r="T18" s="185">
        <v>20</v>
      </c>
      <c r="U18" s="185">
        <v>21</v>
      </c>
      <c r="V18" s="185">
        <v>22</v>
      </c>
      <c r="W18" s="14"/>
    </row>
    <row r="19" spans="2:23" s="76" customFormat="1" ht="34.5" customHeight="1" thickBot="1" thickTop="1">
      <c r="B19" s="77"/>
      <c r="C19" s="184" t="s">
        <v>4</v>
      </c>
      <c r="D19" s="184" t="s">
        <v>39</v>
      </c>
      <c r="E19" s="184" t="s">
        <v>40</v>
      </c>
      <c r="F19" s="40" t="s">
        <v>12</v>
      </c>
      <c r="G19" s="41" t="s">
        <v>13</v>
      </c>
      <c r="H19" s="42" t="s">
        <v>5</v>
      </c>
      <c r="I19" s="31" t="s">
        <v>6</v>
      </c>
      <c r="J19" s="41" t="s">
        <v>7</v>
      </c>
      <c r="K19" s="41" t="s">
        <v>8</v>
      </c>
      <c r="L19" s="40" t="s">
        <v>14</v>
      </c>
      <c r="M19" s="40" t="s">
        <v>15</v>
      </c>
      <c r="N19" s="30" t="s">
        <v>26</v>
      </c>
      <c r="O19" s="41" t="s">
        <v>16</v>
      </c>
      <c r="P19" s="78" t="s">
        <v>24</v>
      </c>
      <c r="Q19" s="79" t="s">
        <v>25</v>
      </c>
      <c r="R19" s="80" t="s">
        <v>17</v>
      </c>
      <c r="S19" s="81"/>
      <c r="T19" s="82" t="s">
        <v>9</v>
      </c>
      <c r="U19" s="42" t="s">
        <v>10</v>
      </c>
      <c r="V19" s="42" t="s">
        <v>11</v>
      </c>
      <c r="W19" s="83"/>
    </row>
    <row r="20" spans="2:23" s="1" customFormat="1" ht="16.5" customHeight="1" thickTop="1">
      <c r="B20" s="13"/>
      <c r="C20" s="45"/>
      <c r="D20" s="183"/>
      <c r="E20" s="183"/>
      <c r="F20" s="43"/>
      <c r="G20" s="43"/>
      <c r="H20" s="84"/>
      <c r="I20" s="85"/>
      <c r="J20" s="178"/>
      <c r="K20" s="180"/>
      <c r="L20" s="46"/>
      <c r="M20" s="46"/>
      <c r="N20" s="44"/>
      <c r="O20" s="44"/>
      <c r="P20" s="86"/>
      <c r="Q20" s="87"/>
      <c r="R20" s="88"/>
      <c r="S20" s="89"/>
      <c r="T20" s="90"/>
      <c r="U20" s="91"/>
      <c r="V20" s="47">
        <f>'SA-07 (2)'!V43</f>
        <v>272892.61</v>
      </c>
      <c r="W20" s="38"/>
    </row>
    <row r="21" spans="2:23" s="1" customFormat="1" ht="16.5" customHeight="1">
      <c r="B21" s="13"/>
      <c r="C21" s="49"/>
      <c r="D21" s="48"/>
      <c r="E21" s="48"/>
      <c r="F21" s="92"/>
      <c r="G21" s="92"/>
      <c r="H21" s="93"/>
      <c r="I21" s="94"/>
      <c r="J21" s="188"/>
      <c r="K21" s="189"/>
      <c r="L21" s="50"/>
      <c r="M21" s="95"/>
      <c r="N21" s="51"/>
      <c r="O21" s="51"/>
      <c r="P21" s="96"/>
      <c r="Q21" s="97"/>
      <c r="R21" s="98"/>
      <c r="S21" s="99"/>
      <c r="T21" s="100"/>
      <c r="U21" s="101"/>
      <c r="V21" s="102"/>
      <c r="W21" s="38"/>
    </row>
    <row r="22" spans="2:23" s="1" customFormat="1" ht="16.5" customHeight="1">
      <c r="B22" s="13"/>
      <c r="C22" s="49">
        <v>159</v>
      </c>
      <c r="D22" s="48">
        <v>236615</v>
      </c>
      <c r="E22" s="48">
        <v>2334</v>
      </c>
      <c r="F22" s="48" t="s">
        <v>53</v>
      </c>
      <c r="G22" s="48" t="s">
        <v>93</v>
      </c>
      <c r="H22" s="193">
        <v>13.199999809265137</v>
      </c>
      <c r="I22" s="94">
        <f aca="true" t="shared" si="0" ref="I22:I41">IF(H22=220,$G$14,IF(AND(H22&lt;=132,H22&gt;=66),$G$15,IF(AND(H22&lt;66,H22&gt;=33),$G$16,$G$17)))</f>
        <v>5.973</v>
      </c>
      <c r="J22" s="188">
        <v>40744.364583333336</v>
      </c>
      <c r="K22" s="189">
        <v>40744.697222222225</v>
      </c>
      <c r="L22" s="50">
        <f aca="true" t="shared" si="1" ref="L22:L41">IF(F22="","",(K22-J22)*24)</f>
        <v>7.983333333337214</v>
      </c>
      <c r="M22" s="95">
        <f aca="true" t="shared" si="2" ref="M22:M41">IF(F22="","",ROUND((K22-J22)*24*60,0))</f>
        <v>479</v>
      </c>
      <c r="N22" s="51" t="s">
        <v>42</v>
      </c>
      <c r="O22" s="186" t="str">
        <f aca="true" t="shared" si="3" ref="O22:O41">IF(F22="","",IF(OR(N22="P",N22="RP"),"--","NO"))</f>
        <v>--</v>
      </c>
      <c r="P22" s="96">
        <f aca="true" t="shared" si="4" ref="P22:P41">IF(H22=220,$H$14,IF(AND(H22&lt;=132,H22&gt;=66),$H$15,IF(AND(H22&lt;66,H22&gt;13.2),$H$16,$H$17)))</f>
        <v>40</v>
      </c>
      <c r="Q22" s="97">
        <f aca="true" t="shared" si="5" ref="Q22:Q41">IF(N22="P",I22*P22*ROUND(M22/60,2)*0.1,"--")</f>
        <v>190.65816</v>
      </c>
      <c r="R22" s="98" t="str">
        <f aca="true" t="shared" si="6" ref="R22:R41">IF(AND(N22="F",O22="NO"),I22*P22,"--")</f>
        <v>--</v>
      </c>
      <c r="S22" s="99" t="str">
        <f aca="true" t="shared" si="7" ref="S22:S41">IF(N22="F",I22*P22*ROUND(M22/60,2),"--")</f>
        <v>--</v>
      </c>
      <c r="T22" s="100" t="str">
        <f aca="true" t="shared" si="8" ref="T22:T41">IF(N22="RF",I22*P22*ROUND(M22/60,2),"--")</f>
        <v>--</v>
      </c>
      <c r="U22" s="187" t="s">
        <v>43</v>
      </c>
      <c r="V22" s="103">
        <f aca="true" t="shared" si="9" ref="V22:V41">IF(F22="","",SUM(Q22:T22)*IF(U22="SI",1,2)*IF(H22="500/220",0,1))</f>
        <v>190.65816</v>
      </c>
      <c r="W22" s="52"/>
    </row>
    <row r="23" spans="2:23" s="1" customFormat="1" ht="16.5" customHeight="1">
      <c r="B23" s="13"/>
      <c r="C23" s="49">
        <v>160</v>
      </c>
      <c r="D23" s="48">
        <v>236622</v>
      </c>
      <c r="E23" s="48">
        <v>5068</v>
      </c>
      <c r="F23" s="48" t="s">
        <v>119</v>
      </c>
      <c r="G23" s="48" t="s">
        <v>120</v>
      </c>
      <c r="H23" s="192">
        <v>13.2</v>
      </c>
      <c r="I23" s="94">
        <f t="shared" si="0"/>
        <v>5.973</v>
      </c>
      <c r="J23" s="188">
        <v>40744.53472222222</v>
      </c>
      <c r="K23" s="189">
        <v>40744.6125</v>
      </c>
      <c r="L23" s="50">
        <f t="shared" si="1"/>
        <v>1.866666666814126</v>
      </c>
      <c r="M23" s="95">
        <f t="shared" si="2"/>
        <v>112</v>
      </c>
      <c r="N23" s="51" t="s">
        <v>42</v>
      </c>
      <c r="O23" s="186" t="str">
        <f t="shared" si="3"/>
        <v>--</v>
      </c>
      <c r="P23" s="96">
        <f t="shared" si="4"/>
        <v>40</v>
      </c>
      <c r="Q23" s="97">
        <f t="shared" si="5"/>
        <v>44.67804</v>
      </c>
      <c r="R23" s="98" t="str">
        <f t="shared" si="6"/>
        <v>--</v>
      </c>
      <c r="S23" s="99" t="str">
        <f t="shared" si="7"/>
        <v>--</v>
      </c>
      <c r="T23" s="100" t="str">
        <f t="shared" si="8"/>
        <v>--</v>
      </c>
      <c r="U23" s="187" t="s">
        <v>43</v>
      </c>
      <c r="V23" s="103">
        <f t="shared" si="9"/>
        <v>44.67804</v>
      </c>
      <c r="W23" s="52"/>
    </row>
    <row r="24" spans="2:23" s="1" customFormat="1" ht="16.5" customHeight="1">
      <c r="B24" s="13"/>
      <c r="C24" s="49">
        <v>161</v>
      </c>
      <c r="D24" s="48">
        <v>236624</v>
      </c>
      <c r="E24" s="48">
        <v>2335</v>
      </c>
      <c r="F24" s="48" t="s">
        <v>53</v>
      </c>
      <c r="G24" s="48" t="s">
        <v>94</v>
      </c>
      <c r="H24" s="192">
        <v>13.199999809265137</v>
      </c>
      <c r="I24" s="94">
        <f t="shared" si="0"/>
        <v>5.973</v>
      </c>
      <c r="J24" s="188">
        <v>40745.36388888889</v>
      </c>
      <c r="K24" s="189">
        <v>40745.634722222225</v>
      </c>
      <c r="L24" s="50">
        <f t="shared" si="1"/>
        <v>6.500000000058208</v>
      </c>
      <c r="M24" s="95">
        <f t="shared" si="2"/>
        <v>390</v>
      </c>
      <c r="N24" s="51" t="s">
        <v>42</v>
      </c>
      <c r="O24" s="186" t="str">
        <f t="shared" si="3"/>
        <v>--</v>
      </c>
      <c r="P24" s="96">
        <f t="shared" si="4"/>
        <v>40</v>
      </c>
      <c r="Q24" s="97">
        <f t="shared" si="5"/>
        <v>155.298</v>
      </c>
      <c r="R24" s="98" t="str">
        <f t="shared" si="6"/>
        <v>--</v>
      </c>
      <c r="S24" s="99" t="str">
        <f t="shared" si="7"/>
        <v>--</v>
      </c>
      <c r="T24" s="100" t="str">
        <f t="shared" si="8"/>
        <v>--</v>
      </c>
      <c r="U24" s="187" t="s">
        <v>43</v>
      </c>
      <c r="V24" s="103">
        <f t="shared" si="9"/>
        <v>155.298</v>
      </c>
      <c r="W24" s="52"/>
    </row>
    <row r="25" spans="2:23" s="1" customFormat="1" ht="16.5" customHeight="1">
      <c r="B25" s="13"/>
      <c r="C25" s="49">
        <v>162</v>
      </c>
      <c r="D25" s="48">
        <v>236631</v>
      </c>
      <c r="E25" s="48">
        <v>2140</v>
      </c>
      <c r="F25" s="48" t="s">
        <v>48</v>
      </c>
      <c r="G25" s="48" t="s">
        <v>95</v>
      </c>
      <c r="H25" s="192">
        <v>33</v>
      </c>
      <c r="I25" s="94">
        <f t="shared" si="0"/>
        <v>5.973</v>
      </c>
      <c r="J25" s="188">
        <v>40745.42291666667</v>
      </c>
      <c r="K25" s="189">
        <v>40745.60902777778</v>
      </c>
      <c r="L25" s="50">
        <f t="shared" si="1"/>
        <v>4.466666666558012</v>
      </c>
      <c r="M25" s="95">
        <f t="shared" si="2"/>
        <v>268</v>
      </c>
      <c r="N25" s="51" t="s">
        <v>42</v>
      </c>
      <c r="O25" s="186" t="str">
        <f t="shared" si="3"/>
        <v>--</v>
      </c>
      <c r="P25" s="96">
        <f t="shared" si="4"/>
        <v>50</v>
      </c>
      <c r="Q25" s="97">
        <f t="shared" si="5"/>
        <v>133.49654999999998</v>
      </c>
      <c r="R25" s="98" t="str">
        <f t="shared" si="6"/>
        <v>--</v>
      </c>
      <c r="S25" s="99" t="str">
        <f t="shared" si="7"/>
        <v>--</v>
      </c>
      <c r="T25" s="100" t="str">
        <f t="shared" si="8"/>
        <v>--</v>
      </c>
      <c r="U25" s="187" t="s">
        <v>43</v>
      </c>
      <c r="V25" s="103">
        <f t="shared" si="9"/>
        <v>133.49654999999998</v>
      </c>
      <c r="W25" s="52"/>
    </row>
    <row r="26" spans="2:23" s="1" customFormat="1" ht="16.5" customHeight="1">
      <c r="B26" s="13"/>
      <c r="C26" s="49">
        <v>163</v>
      </c>
      <c r="D26" s="48">
        <v>236632</v>
      </c>
      <c r="E26" s="48">
        <v>2507</v>
      </c>
      <c r="F26" s="48" t="s">
        <v>51</v>
      </c>
      <c r="G26" s="48" t="s">
        <v>84</v>
      </c>
      <c r="H26" s="192">
        <v>33</v>
      </c>
      <c r="I26" s="94">
        <f t="shared" si="0"/>
        <v>5.973</v>
      </c>
      <c r="J26" s="188">
        <v>40745.43194444444</v>
      </c>
      <c r="K26" s="189">
        <v>40745.59722222222</v>
      </c>
      <c r="L26" s="50">
        <f t="shared" si="1"/>
        <v>3.9666666666744277</v>
      </c>
      <c r="M26" s="95">
        <f t="shared" si="2"/>
        <v>238</v>
      </c>
      <c r="N26" s="51" t="s">
        <v>42</v>
      </c>
      <c r="O26" s="186" t="str">
        <f t="shared" si="3"/>
        <v>--</v>
      </c>
      <c r="P26" s="96">
        <f t="shared" si="4"/>
        <v>50</v>
      </c>
      <c r="Q26" s="97">
        <f t="shared" si="5"/>
        <v>118.56405000000001</v>
      </c>
      <c r="R26" s="98" t="str">
        <f t="shared" si="6"/>
        <v>--</v>
      </c>
      <c r="S26" s="99" t="str">
        <f t="shared" si="7"/>
        <v>--</v>
      </c>
      <c r="T26" s="100" t="str">
        <f t="shared" si="8"/>
        <v>--</v>
      </c>
      <c r="U26" s="187" t="s">
        <v>43</v>
      </c>
      <c r="V26" s="103">
        <f t="shared" si="9"/>
        <v>118.56405000000001</v>
      </c>
      <c r="W26" s="52"/>
    </row>
    <row r="27" spans="2:23" s="1" customFormat="1" ht="16.5" customHeight="1">
      <c r="B27" s="13"/>
      <c r="C27" s="49">
        <v>164</v>
      </c>
      <c r="D27" s="48">
        <v>236636</v>
      </c>
      <c r="E27" s="48">
        <v>2336</v>
      </c>
      <c r="F27" s="48" t="s">
        <v>53</v>
      </c>
      <c r="G27" s="48" t="s">
        <v>96</v>
      </c>
      <c r="H27" s="192">
        <v>13.199999809265137</v>
      </c>
      <c r="I27" s="94">
        <f t="shared" si="0"/>
        <v>5.973</v>
      </c>
      <c r="J27" s="188">
        <v>40746.353472222225</v>
      </c>
      <c r="K27" s="189">
        <v>40746.643055555556</v>
      </c>
      <c r="L27" s="50">
        <f t="shared" si="1"/>
        <v>6.949999999953434</v>
      </c>
      <c r="M27" s="95">
        <f t="shared" si="2"/>
        <v>417</v>
      </c>
      <c r="N27" s="51" t="s">
        <v>42</v>
      </c>
      <c r="O27" s="186" t="str">
        <f t="shared" si="3"/>
        <v>--</v>
      </c>
      <c r="P27" s="96">
        <f t="shared" si="4"/>
        <v>40</v>
      </c>
      <c r="Q27" s="97">
        <f t="shared" si="5"/>
        <v>166.0494</v>
      </c>
      <c r="R27" s="98" t="str">
        <f t="shared" si="6"/>
        <v>--</v>
      </c>
      <c r="S27" s="99" t="str">
        <f t="shared" si="7"/>
        <v>--</v>
      </c>
      <c r="T27" s="100" t="str">
        <f t="shared" si="8"/>
        <v>--</v>
      </c>
      <c r="U27" s="187" t="s">
        <v>43</v>
      </c>
      <c r="V27" s="103">
        <f t="shared" si="9"/>
        <v>166.0494</v>
      </c>
      <c r="W27" s="52"/>
    </row>
    <row r="28" spans="2:23" s="1" customFormat="1" ht="16.5" customHeight="1">
      <c r="B28" s="13"/>
      <c r="C28" s="49">
        <v>165</v>
      </c>
      <c r="D28" s="48">
        <v>236642</v>
      </c>
      <c r="E28" s="48">
        <v>2507</v>
      </c>
      <c r="F28" s="48" t="s">
        <v>51</v>
      </c>
      <c r="G28" s="48" t="s">
        <v>84</v>
      </c>
      <c r="H28" s="192">
        <v>33</v>
      </c>
      <c r="I28" s="94">
        <f t="shared" si="0"/>
        <v>5.973</v>
      </c>
      <c r="J28" s="188">
        <v>40746.43958333333</v>
      </c>
      <c r="K28" s="189">
        <v>40746.569444444445</v>
      </c>
      <c r="L28" s="50">
        <f t="shared" si="1"/>
        <v>3.1166666666977108</v>
      </c>
      <c r="M28" s="95">
        <f t="shared" si="2"/>
        <v>187</v>
      </c>
      <c r="N28" s="51" t="s">
        <v>42</v>
      </c>
      <c r="O28" s="186" t="str">
        <f t="shared" si="3"/>
        <v>--</v>
      </c>
      <c r="P28" s="96">
        <f t="shared" si="4"/>
        <v>50</v>
      </c>
      <c r="Q28" s="97">
        <f t="shared" si="5"/>
        <v>93.17880000000001</v>
      </c>
      <c r="R28" s="98" t="str">
        <f t="shared" si="6"/>
        <v>--</v>
      </c>
      <c r="S28" s="99" t="str">
        <f t="shared" si="7"/>
        <v>--</v>
      </c>
      <c r="T28" s="100" t="str">
        <f t="shared" si="8"/>
        <v>--</v>
      </c>
      <c r="U28" s="187" t="s">
        <v>43</v>
      </c>
      <c r="V28" s="103">
        <f t="shared" si="9"/>
        <v>93.17880000000001</v>
      </c>
      <c r="W28" s="52"/>
    </row>
    <row r="29" spans="2:23" s="1" customFormat="1" ht="16.5" customHeight="1">
      <c r="B29" s="13"/>
      <c r="C29" s="49">
        <v>166</v>
      </c>
      <c r="D29" s="48">
        <v>236644</v>
      </c>
      <c r="E29" s="48">
        <v>2645</v>
      </c>
      <c r="F29" s="48" t="s">
        <v>97</v>
      </c>
      <c r="G29" s="48" t="s">
        <v>98</v>
      </c>
      <c r="H29" s="192">
        <v>33</v>
      </c>
      <c r="I29" s="94">
        <f t="shared" si="0"/>
        <v>5.973</v>
      </c>
      <c r="J29" s="188">
        <v>40748.35208333333</v>
      </c>
      <c r="K29" s="189">
        <v>40748.70208333333</v>
      </c>
      <c r="L29" s="50">
        <f t="shared" si="1"/>
        <v>8.399999999965075</v>
      </c>
      <c r="M29" s="95">
        <f t="shared" si="2"/>
        <v>504</v>
      </c>
      <c r="N29" s="51" t="s">
        <v>42</v>
      </c>
      <c r="O29" s="186" t="str">
        <f t="shared" si="3"/>
        <v>--</v>
      </c>
      <c r="P29" s="96">
        <f t="shared" si="4"/>
        <v>50</v>
      </c>
      <c r="Q29" s="97">
        <f t="shared" si="5"/>
        <v>250.86599999999999</v>
      </c>
      <c r="R29" s="98" t="str">
        <f t="shared" si="6"/>
        <v>--</v>
      </c>
      <c r="S29" s="99" t="str">
        <f t="shared" si="7"/>
        <v>--</v>
      </c>
      <c r="T29" s="100" t="str">
        <f t="shared" si="8"/>
        <v>--</v>
      </c>
      <c r="U29" s="187" t="s">
        <v>43</v>
      </c>
      <c r="V29" s="103">
        <f t="shared" si="9"/>
        <v>250.86599999999999</v>
      </c>
      <c r="W29" s="52"/>
    </row>
    <row r="30" spans="2:23" s="1" customFormat="1" ht="16.5" customHeight="1">
      <c r="B30" s="13"/>
      <c r="C30" s="49">
        <v>167</v>
      </c>
      <c r="D30" s="48">
        <v>236645</v>
      </c>
      <c r="E30" s="48">
        <v>2197</v>
      </c>
      <c r="F30" s="48" t="s">
        <v>97</v>
      </c>
      <c r="G30" s="48" t="s">
        <v>99</v>
      </c>
      <c r="H30" s="192">
        <v>13.199999809265137</v>
      </c>
      <c r="I30" s="94">
        <f t="shared" si="0"/>
        <v>5.973</v>
      </c>
      <c r="J30" s="188">
        <v>40748.35555555556</v>
      </c>
      <c r="K30" s="189">
        <v>40748.697222222225</v>
      </c>
      <c r="L30" s="50">
        <f t="shared" si="1"/>
        <v>8.200000000011642</v>
      </c>
      <c r="M30" s="95">
        <f t="shared" si="2"/>
        <v>492</v>
      </c>
      <c r="N30" s="51" t="s">
        <v>42</v>
      </c>
      <c r="O30" s="186" t="str">
        <f t="shared" si="3"/>
        <v>--</v>
      </c>
      <c r="P30" s="96">
        <f t="shared" si="4"/>
        <v>40</v>
      </c>
      <c r="Q30" s="97">
        <f t="shared" si="5"/>
        <v>195.9144</v>
      </c>
      <c r="R30" s="98" t="str">
        <f t="shared" si="6"/>
        <v>--</v>
      </c>
      <c r="S30" s="99" t="str">
        <f t="shared" si="7"/>
        <v>--</v>
      </c>
      <c r="T30" s="100" t="str">
        <f t="shared" si="8"/>
        <v>--</v>
      </c>
      <c r="U30" s="187" t="s">
        <v>43</v>
      </c>
      <c r="V30" s="103">
        <f t="shared" si="9"/>
        <v>195.9144</v>
      </c>
      <c r="W30" s="52"/>
    </row>
    <row r="31" spans="2:23" s="1" customFormat="1" ht="16.5" customHeight="1">
      <c r="B31" s="13"/>
      <c r="C31" s="49">
        <v>168</v>
      </c>
      <c r="D31" s="48">
        <v>236784</v>
      </c>
      <c r="E31" s="48">
        <v>2338</v>
      </c>
      <c r="F31" s="48" t="s">
        <v>53</v>
      </c>
      <c r="G31" s="48" t="s">
        <v>100</v>
      </c>
      <c r="H31" s="192">
        <v>13.199999809265137</v>
      </c>
      <c r="I31" s="94">
        <f t="shared" si="0"/>
        <v>5.973</v>
      </c>
      <c r="J31" s="188">
        <v>40749.364583333336</v>
      </c>
      <c r="K31" s="189">
        <v>40749.60208333333</v>
      </c>
      <c r="L31" s="50">
        <f t="shared" si="1"/>
        <v>5.699999999895226</v>
      </c>
      <c r="M31" s="95">
        <f t="shared" si="2"/>
        <v>342</v>
      </c>
      <c r="N31" s="51" t="s">
        <v>42</v>
      </c>
      <c r="O31" s="186" t="str">
        <f t="shared" si="3"/>
        <v>--</v>
      </c>
      <c r="P31" s="96">
        <f t="shared" si="4"/>
        <v>40</v>
      </c>
      <c r="Q31" s="97">
        <f t="shared" si="5"/>
        <v>136.1844</v>
      </c>
      <c r="R31" s="98" t="str">
        <f t="shared" si="6"/>
        <v>--</v>
      </c>
      <c r="S31" s="99" t="str">
        <f t="shared" si="7"/>
        <v>--</v>
      </c>
      <c r="T31" s="100" t="str">
        <f t="shared" si="8"/>
        <v>--</v>
      </c>
      <c r="U31" s="187" t="s">
        <v>43</v>
      </c>
      <c r="V31" s="103">
        <f t="shared" si="9"/>
        <v>136.1844</v>
      </c>
      <c r="W31" s="52"/>
    </row>
    <row r="32" spans="2:23" s="1" customFormat="1" ht="16.5" customHeight="1">
      <c r="B32" s="13"/>
      <c r="C32" s="49">
        <v>169</v>
      </c>
      <c r="D32" s="48">
        <v>236788</v>
      </c>
      <c r="E32" s="48">
        <v>2339</v>
      </c>
      <c r="F32" s="48" t="s">
        <v>53</v>
      </c>
      <c r="G32" s="48" t="s">
        <v>101</v>
      </c>
      <c r="H32" s="192">
        <v>13.199999809265137</v>
      </c>
      <c r="I32" s="94">
        <f t="shared" si="0"/>
        <v>5.973</v>
      </c>
      <c r="J32" s="188">
        <v>40750.35763888889</v>
      </c>
      <c r="K32" s="189">
        <v>40750.60625</v>
      </c>
      <c r="L32" s="50">
        <f t="shared" si="1"/>
        <v>5.966666666558012</v>
      </c>
      <c r="M32" s="95">
        <f t="shared" si="2"/>
        <v>358</v>
      </c>
      <c r="N32" s="51" t="s">
        <v>42</v>
      </c>
      <c r="O32" s="186" t="str">
        <f t="shared" si="3"/>
        <v>--</v>
      </c>
      <c r="P32" s="96">
        <f t="shared" si="4"/>
        <v>40</v>
      </c>
      <c r="Q32" s="97">
        <f t="shared" si="5"/>
        <v>142.63523999999998</v>
      </c>
      <c r="R32" s="98" t="str">
        <f t="shared" si="6"/>
        <v>--</v>
      </c>
      <c r="S32" s="99" t="str">
        <f t="shared" si="7"/>
        <v>--</v>
      </c>
      <c r="T32" s="100" t="str">
        <f t="shared" si="8"/>
        <v>--</v>
      </c>
      <c r="U32" s="187" t="s">
        <v>43</v>
      </c>
      <c r="V32" s="103">
        <f t="shared" si="9"/>
        <v>142.63523999999998</v>
      </c>
      <c r="W32" s="52"/>
    </row>
    <row r="33" spans="2:23" s="1" customFormat="1" ht="16.5" customHeight="1">
      <c r="B33" s="13"/>
      <c r="C33" s="49">
        <v>170</v>
      </c>
      <c r="D33" s="48">
        <v>236790</v>
      </c>
      <c r="E33" s="48">
        <v>2307</v>
      </c>
      <c r="F33" s="48" t="s">
        <v>102</v>
      </c>
      <c r="G33" s="48" t="s">
        <v>103</v>
      </c>
      <c r="H33" s="192">
        <v>33</v>
      </c>
      <c r="I33" s="94">
        <f t="shared" si="0"/>
        <v>5.973</v>
      </c>
      <c r="J33" s="188">
        <v>40750.36736111111</v>
      </c>
      <c r="K33" s="189">
        <v>40750.58611111111</v>
      </c>
      <c r="L33" s="50">
        <f t="shared" si="1"/>
        <v>5.25</v>
      </c>
      <c r="M33" s="95">
        <f t="shared" si="2"/>
        <v>315</v>
      </c>
      <c r="N33" s="51" t="s">
        <v>42</v>
      </c>
      <c r="O33" s="186" t="str">
        <f t="shared" si="3"/>
        <v>--</v>
      </c>
      <c r="P33" s="96">
        <f t="shared" si="4"/>
        <v>50</v>
      </c>
      <c r="Q33" s="97">
        <f t="shared" si="5"/>
        <v>156.79125</v>
      </c>
      <c r="R33" s="98" t="str">
        <f t="shared" si="6"/>
        <v>--</v>
      </c>
      <c r="S33" s="99" t="str">
        <f t="shared" si="7"/>
        <v>--</v>
      </c>
      <c r="T33" s="100" t="str">
        <f t="shared" si="8"/>
        <v>--</v>
      </c>
      <c r="U33" s="187" t="s">
        <v>43</v>
      </c>
      <c r="V33" s="103">
        <f t="shared" si="9"/>
        <v>156.79125</v>
      </c>
      <c r="W33" s="52"/>
    </row>
    <row r="34" spans="2:23" s="1" customFormat="1" ht="16.5" customHeight="1">
      <c r="B34" s="13"/>
      <c r="C34" s="49">
        <v>171</v>
      </c>
      <c r="D34" s="48">
        <v>236791</v>
      </c>
      <c r="E34" s="48">
        <v>3667</v>
      </c>
      <c r="F34" s="48" t="s">
        <v>50</v>
      </c>
      <c r="G34" s="48" t="s">
        <v>104</v>
      </c>
      <c r="H34" s="192">
        <v>132</v>
      </c>
      <c r="I34" s="94">
        <f t="shared" si="0"/>
        <v>7.965</v>
      </c>
      <c r="J34" s="188">
        <v>40750.38055555556</v>
      </c>
      <c r="K34" s="189">
        <v>40750.71805555555</v>
      </c>
      <c r="L34" s="50">
        <f t="shared" si="1"/>
        <v>8.099999999860302</v>
      </c>
      <c r="M34" s="95">
        <f t="shared" si="2"/>
        <v>486</v>
      </c>
      <c r="N34" s="51" t="s">
        <v>42</v>
      </c>
      <c r="O34" s="186" t="str">
        <f t="shared" si="3"/>
        <v>--</v>
      </c>
      <c r="P34" s="96">
        <f t="shared" si="4"/>
        <v>50</v>
      </c>
      <c r="Q34" s="97">
        <f t="shared" si="5"/>
        <v>322.5825</v>
      </c>
      <c r="R34" s="98" t="str">
        <f t="shared" si="6"/>
        <v>--</v>
      </c>
      <c r="S34" s="99" t="str">
        <f t="shared" si="7"/>
        <v>--</v>
      </c>
      <c r="T34" s="100" t="str">
        <f t="shared" si="8"/>
        <v>--</v>
      </c>
      <c r="U34" s="187" t="s">
        <v>43</v>
      </c>
      <c r="V34" s="103">
        <f t="shared" si="9"/>
        <v>322.5825</v>
      </c>
      <c r="W34" s="52"/>
    </row>
    <row r="35" spans="2:23" s="1" customFormat="1" ht="16.5" customHeight="1">
      <c r="B35" s="13"/>
      <c r="C35" s="49">
        <v>172</v>
      </c>
      <c r="D35" s="48">
        <v>236796</v>
      </c>
      <c r="E35" s="48">
        <v>3667</v>
      </c>
      <c r="F35" s="48" t="s">
        <v>50</v>
      </c>
      <c r="G35" s="48" t="s">
        <v>104</v>
      </c>
      <c r="H35" s="192">
        <v>132</v>
      </c>
      <c r="I35" s="94">
        <f t="shared" si="0"/>
        <v>7.965</v>
      </c>
      <c r="J35" s="188">
        <v>40751.34652777778</v>
      </c>
      <c r="K35" s="189">
        <v>40751.717361111114</v>
      </c>
      <c r="L35" s="50">
        <f t="shared" si="1"/>
        <v>8.900000000023283</v>
      </c>
      <c r="M35" s="95">
        <f t="shared" si="2"/>
        <v>534</v>
      </c>
      <c r="N35" s="51" t="s">
        <v>42</v>
      </c>
      <c r="O35" s="186" t="str">
        <f t="shared" si="3"/>
        <v>--</v>
      </c>
      <c r="P35" s="96">
        <f t="shared" si="4"/>
        <v>50</v>
      </c>
      <c r="Q35" s="97">
        <f t="shared" si="5"/>
        <v>354.44250000000005</v>
      </c>
      <c r="R35" s="98" t="str">
        <f t="shared" si="6"/>
        <v>--</v>
      </c>
      <c r="S35" s="99" t="str">
        <f t="shared" si="7"/>
        <v>--</v>
      </c>
      <c r="T35" s="100" t="str">
        <f t="shared" si="8"/>
        <v>--</v>
      </c>
      <c r="U35" s="187" t="s">
        <v>43</v>
      </c>
      <c r="V35" s="103">
        <f t="shared" si="9"/>
        <v>354.44250000000005</v>
      </c>
      <c r="W35" s="52"/>
    </row>
    <row r="36" spans="2:23" s="1" customFormat="1" ht="16.5" customHeight="1">
      <c r="B36" s="13"/>
      <c r="C36" s="49">
        <v>173</v>
      </c>
      <c r="D36" s="48">
        <v>236799</v>
      </c>
      <c r="E36" s="48">
        <v>2340</v>
      </c>
      <c r="F36" s="48" t="s">
        <v>53</v>
      </c>
      <c r="G36" s="48" t="s">
        <v>105</v>
      </c>
      <c r="H36" s="192">
        <v>13.199999809265137</v>
      </c>
      <c r="I36" s="94">
        <f t="shared" si="0"/>
        <v>5.973</v>
      </c>
      <c r="J36" s="188">
        <v>40751.350694444445</v>
      </c>
      <c r="K36" s="189">
        <v>40751.663194444445</v>
      </c>
      <c r="L36" s="50">
        <f t="shared" si="1"/>
        <v>7.5</v>
      </c>
      <c r="M36" s="95">
        <f t="shared" si="2"/>
        <v>450</v>
      </c>
      <c r="N36" s="51" t="s">
        <v>42</v>
      </c>
      <c r="O36" s="186" t="str">
        <f t="shared" si="3"/>
        <v>--</v>
      </c>
      <c r="P36" s="96">
        <f t="shared" si="4"/>
        <v>40</v>
      </c>
      <c r="Q36" s="97">
        <f t="shared" si="5"/>
        <v>179.19</v>
      </c>
      <c r="R36" s="98" t="str">
        <f t="shared" si="6"/>
        <v>--</v>
      </c>
      <c r="S36" s="99" t="str">
        <f t="shared" si="7"/>
        <v>--</v>
      </c>
      <c r="T36" s="100" t="str">
        <f t="shared" si="8"/>
        <v>--</v>
      </c>
      <c r="U36" s="187" t="s">
        <v>43</v>
      </c>
      <c r="V36" s="103">
        <f t="shared" si="9"/>
        <v>179.19</v>
      </c>
      <c r="W36" s="52"/>
    </row>
    <row r="37" spans="2:23" s="1" customFormat="1" ht="16.5" customHeight="1">
      <c r="B37" s="13"/>
      <c r="C37" s="49">
        <v>174</v>
      </c>
      <c r="D37" s="48">
        <v>236803</v>
      </c>
      <c r="E37" s="48">
        <v>2461</v>
      </c>
      <c r="F37" s="48" t="s">
        <v>57</v>
      </c>
      <c r="G37" s="48" t="s">
        <v>106</v>
      </c>
      <c r="H37" s="192">
        <v>13.199999809265137</v>
      </c>
      <c r="I37" s="94">
        <f t="shared" si="0"/>
        <v>5.973</v>
      </c>
      <c r="J37" s="188">
        <v>40751.37222222222</v>
      </c>
      <c r="K37" s="189">
        <v>40751.388194444444</v>
      </c>
      <c r="L37" s="50">
        <f t="shared" si="1"/>
        <v>0.3833333333604969</v>
      </c>
      <c r="M37" s="95">
        <f t="shared" si="2"/>
        <v>23</v>
      </c>
      <c r="N37" s="51" t="s">
        <v>44</v>
      </c>
      <c r="O37" s="186" t="str">
        <f t="shared" si="3"/>
        <v>NO</v>
      </c>
      <c r="P37" s="96">
        <f t="shared" si="4"/>
        <v>40</v>
      </c>
      <c r="Q37" s="97" t="str">
        <f t="shared" si="5"/>
        <v>--</v>
      </c>
      <c r="R37" s="98">
        <f t="shared" si="6"/>
        <v>238.92</v>
      </c>
      <c r="S37" s="99">
        <f t="shared" si="7"/>
        <v>90.7896</v>
      </c>
      <c r="T37" s="100" t="str">
        <f t="shared" si="8"/>
        <v>--</v>
      </c>
      <c r="U37" s="187" t="s">
        <v>43</v>
      </c>
      <c r="V37" s="103">
        <f t="shared" si="9"/>
        <v>329.70959999999997</v>
      </c>
      <c r="W37" s="52"/>
    </row>
    <row r="38" spans="2:23" s="1" customFormat="1" ht="16.5" customHeight="1">
      <c r="B38" s="13"/>
      <c r="C38" s="49">
        <v>175</v>
      </c>
      <c r="D38" s="48">
        <v>236804</v>
      </c>
      <c r="E38" s="48">
        <v>2462</v>
      </c>
      <c r="F38" s="48" t="s">
        <v>57</v>
      </c>
      <c r="G38" s="48" t="s">
        <v>107</v>
      </c>
      <c r="H38" s="192">
        <v>13.199999809265137</v>
      </c>
      <c r="I38" s="94">
        <f t="shared" si="0"/>
        <v>5.973</v>
      </c>
      <c r="J38" s="188">
        <v>40751.375</v>
      </c>
      <c r="K38" s="189">
        <v>40751.38402777778</v>
      </c>
      <c r="L38" s="50">
        <f t="shared" si="1"/>
        <v>0.2166666666744277</v>
      </c>
      <c r="M38" s="95">
        <f t="shared" si="2"/>
        <v>13</v>
      </c>
      <c r="N38" s="51" t="s">
        <v>44</v>
      </c>
      <c r="O38" s="186" t="str">
        <f t="shared" si="3"/>
        <v>NO</v>
      </c>
      <c r="P38" s="96">
        <f t="shared" si="4"/>
        <v>40</v>
      </c>
      <c r="Q38" s="97" t="str">
        <f t="shared" si="5"/>
        <v>--</v>
      </c>
      <c r="R38" s="98">
        <f t="shared" si="6"/>
        <v>238.92</v>
      </c>
      <c r="S38" s="99">
        <f t="shared" si="7"/>
        <v>52.5624</v>
      </c>
      <c r="T38" s="100" t="str">
        <f t="shared" si="8"/>
        <v>--</v>
      </c>
      <c r="U38" s="187" t="s">
        <v>43</v>
      </c>
      <c r="V38" s="103">
        <f t="shared" si="9"/>
        <v>291.4824</v>
      </c>
      <c r="W38" s="52"/>
    </row>
    <row r="39" spans="2:23" s="1" customFormat="1" ht="16.5" customHeight="1">
      <c r="B39" s="13"/>
      <c r="C39" s="49">
        <v>176</v>
      </c>
      <c r="D39" s="48">
        <v>236810</v>
      </c>
      <c r="E39" s="48">
        <v>4693</v>
      </c>
      <c r="F39" s="48" t="s">
        <v>121</v>
      </c>
      <c r="G39" s="48" t="s">
        <v>122</v>
      </c>
      <c r="H39" s="192">
        <v>13.2</v>
      </c>
      <c r="I39" s="94">
        <f t="shared" si="0"/>
        <v>5.973</v>
      </c>
      <c r="J39" s="188">
        <v>40751.4125</v>
      </c>
      <c r="K39" s="189">
        <v>40751.69097222222</v>
      </c>
      <c r="L39" s="50">
        <f t="shared" si="1"/>
        <v>6.683333333290648</v>
      </c>
      <c r="M39" s="95">
        <f t="shared" si="2"/>
        <v>401</v>
      </c>
      <c r="N39" s="51" t="s">
        <v>42</v>
      </c>
      <c r="O39" s="186" t="str">
        <f t="shared" si="3"/>
        <v>--</v>
      </c>
      <c r="P39" s="96">
        <f t="shared" si="4"/>
        <v>40</v>
      </c>
      <c r="Q39" s="97">
        <f t="shared" si="5"/>
        <v>159.59856</v>
      </c>
      <c r="R39" s="98" t="str">
        <f t="shared" si="6"/>
        <v>--</v>
      </c>
      <c r="S39" s="99" t="str">
        <f t="shared" si="7"/>
        <v>--</v>
      </c>
      <c r="T39" s="100" t="str">
        <f t="shared" si="8"/>
        <v>--</v>
      </c>
      <c r="U39" s="187" t="s">
        <v>43</v>
      </c>
      <c r="V39" s="103">
        <f t="shared" si="9"/>
        <v>159.59856</v>
      </c>
      <c r="W39" s="52"/>
    </row>
    <row r="40" spans="2:23" s="1" customFormat="1" ht="16.5" customHeight="1">
      <c r="B40" s="13"/>
      <c r="C40" s="49">
        <v>177</v>
      </c>
      <c r="D40" s="48">
        <v>236815</v>
      </c>
      <c r="E40" s="48">
        <v>3667</v>
      </c>
      <c r="F40" s="48" t="s">
        <v>50</v>
      </c>
      <c r="G40" s="48" t="s">
        <v>104</v>
      </c>
      <c r="H40" s="192">
        <v>132</v>
      </c>
      <c r="I40" s="94">
        <f t="shared" si="0"/>
        <v>7.965</v>
      </c>
      <c r="J40" s="188">
        <v>40752.35277777778</v>
      </c>
      <c r="K40" s="189">
        <v>40752.72083333333</v>
      </c>
      <c r="L40" s="50">
        <f t="shared" si="1"/>
        <v>8.83333333331393</v>
      </c>
      <c r="M40" s="95">
        <f t="shared" si="2"/>
        <v>530</v>
      </c>
      <c r="N40" s="51" t="s">
        <v>42</v>
      </c>
      <c r="O40" s="186" t="str">
        <f t="shared" si="3"/>
        <v>--</v>
      </c>
      <c r="P40" s="96">
        <f t="shared" si="4"/>
        <v>50</v>
      </c>
      <c r="Q40" s="97">
        <f t="shared" si="5"/>
        <v>351.65475000000004</v>
      </c>
      <c r="R40" s="98" t="str">
        <f t="shared" si="6"/>
        <v>--</v>
      </c>
      <c r="S40" s="99" t="str">
        <f t="shared" si="7"/>
        <v>--</v>
      </c>
      <c r="T40" s="100" t="str">
        <f t="shared" si="8"/>
        <v>--</v>
      </c>
      <c r="U40" s="187" t="s">
        <v>43</v>
      </c>
      <c r="V40" s="103">
        <f t="shared" si="9"/>
        <v>351.65475000000004</v>
      </c>
      <c r="W40" s="52"/>
    </row>
    <row r="41" spans="2:23" s="1" customFormat="1" ht="16.5" customHeight="1">
      <c r="B41" s="13"/>
      <c r="C41" s="49">
        <v>178</v>
      </c>
      <c r="D41" s="48">
        <v>236822</v>
      </c>
      <c r="E41" s="48">
        <v>2341</v>
      </c>
      <c r="F41" s="48" t="s">
        <v>53</v>
      </c>
      <c r="G41" s="48" t="s">
        <v>108</v>
      </c>
      <c r="H41" s="192">
        <v>13.199999809265137</v>
      </c>
      <c r="I41" s="94">
        <f t="shared" si="0"/>
        <v>5.973</v>
      </c>
      <c r="J41" s="188">
        <v>40752.42569444444</v>
      </c>
      <c r="K41" s="189">
        <v>40752.58819444444</v>
      </c>
      <c r="L41" s="50">
        <f t="shared" si="1"/>
        <v>3.8999999999650754</v>
      </c>
      <c r="M41" s="95">
        <f t="shared" si="2"/>
        <v>234</v>
      </c>
      <c r="N41" s="51" t="s">
        <v>42</v>
      </c>
      <c r="O41" s="186" t="str">
        <f t="shared" si="3"/>
        <v>--</v>
      </c>
      <c r="P41" s="96">
        <f t="shared" si="4"/>
        <v>40</v>
      </c>
      <c r="Q41" s="97">
        <f t="shared" si="5"/>
        <v>93.1788</v>
      </c>
      <c r="R41" s="98" t="str">
        <f t="shared" si="6"/>
        <v>--</v>
      </c>
      <c r="S41" s="99" t="str">
        <f t="shared" si="7"/>
        <v>--</v>
      </c>
      <c r="T41" s="100" t="str">
        <f t="shared" si="8"/>
        <v>--</v>
      </c>
      <c r="U41" s="187" t="s">
        <v>43</v>
      </c>
      <c r="V41" s="103">
        <f t="shared" si="9"/>
        <v>93.1788</v>
      </c>
      <c r="W41" s="52"/>
    </row>
    <row r="42" spans="2:23" s="1" customFormat="1" ht="16.5" customHeight="1" thickBot="1">
      <c r="B42" s="13"/>
      <c r="C42" s="114"/>
      <c r="D42" s="114"/>
      <c r="E42" s="114"/>
      <c r="F42" s="114"/>
      <c r="G42" s="114"/>
      <c r="H42" s="114"/>
      <c r="I42" s="104"/>
      <c r="J42" s="179"/>
      <c r="K42" s="179"/>
      <c r="L42" s="53"/>
      <c r="M42" s="53"/>
      <c r="N42" s="114"/>
      <c r="O42" s="114"/>
      <c r="P42" s="115"/>
      <c r="Q42" s="116"/>
      <c r="R42" s="117"/>
      <c r="S42" s="118"/>
      <c r="T42" s="119"/>
      <c r="U42" s="114"/>
      <c r="V42" s="105"/>
      <c r="W42" s="52"/>
    </row>
    <row r="43" spans="2:23" s="1" customFormat="1" ht="16.5" customHeight="1" thickBot="1" thickTop="1">
      <c r="B43" s="13"/>
      <c r="C43" s="190" t="s">
        <v>124</v>
      </c>
      <c r="D43" s="191" t="s">
        <v>125</v>
      </c>
      <c r="E43" s="35"/>
      <c r="F43" s="32"/>
      <c r="G43" s="2"/>
      <c r="H43" s="2"/>
      <c r="I43" s="2"/>
      <c r="J43" s="2"/>
      <c r="K43" s="2"/>
      <c r="L43" s="2"/>
      <c r="M43" s="2"/>
      <c r="N43" s="2"/>
      <c r="O43" s="2"/>
      <c r="P43" s="2"/>
      <c r="Q43" s="106">
        <f>SUM(Q20:Q42)</f>
        <v>3244.9614</v>
      </c>
      <c r="R43" s="107">
        <f>SUM(R20:R42)</f>
        <v>477.84</v>
      </c>
      <c r="S43" s="107">
        <f>SUM(S20:S42)</f>
        <v>143.35199999999998</v>
      </c>
      <c r="T43" s="108">
        <f>SUM(T20:T42)</f>
        <v>0</v>
      </c>
      <c r="U43" s="109"/>
      <c r="V43" s="182">
        <f>ROUND(SUM(V20:V42),2)</f>
        <v>276758.76</v>
      </c>
      <c r="W43" s="52"/>
    </row>
    <row r="44" spans="2:23" s="33" customFormat="1" ht="9.75" thickTop="1">
      <c r="B44" s="34"/>
      <c r="C44" s="35"/>
      <c r="D44" s="35"/>
      <c r="E44" s="35"/>
      <c r="F44" s="3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V44" s="110"/>
      <c r="W44" s="56"/>
    </row>
    <row r="45" spans="2:23" s="1" customFormat="1" ht="16.5" customHeight="1" thickBot="1">
      <c r="B45" s="3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</row>
    <row r="46" spans="2:23" ht="16.5" customHeight="1" thickTop="1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3:6" ht="16.5" customHeight="1">
      <c r="C47" s="111"/>
      <c r="D47" s="111"/>
      <c r="E47" s="111"/>
      <c r="F47" s="111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9" right="0.1968503937007874" top="0.61" bottom="0.7874015748031497" header="0.5118110236220472" footer="0.25"/>
  <pageSetup fitToHeight="1" fitToWidth="1" horizontalDpi="300" verticalDpi="300" orientation="landscape" paperSize="9" scale="62" r:id="rId3"/>
  <headerFooter alignWithMargins="0">
    <oddFooter>&amp;L&amp;"Times New Roman,Normal"&amp;8&amp;F-&amp;A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">
      <selection activeCell="H34" sqref="H34"/>
    </sheetView>
  </sheetViews>
  <sheetFormatPr defaultColWidth="11.421875" defaultRowHeight="12.75"/>
  <cols>
    <col min="1" max="1" width="15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59"/>
      <c r="W1" s="112"/>
    </row>
    <row r="2" spans="1:23" s="3" customFormat="1" ht="26.25">
      <c r="A2" s="59"/>
      <c r="B2" s="16" t="str">
        <f>'TOT-0711'!B2</f>
        <v>ANEXO I al Memorándum  D.T.E.E.  N°  697/2015            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2</v>
      </c>
      <c r="B4" s="61"/>
    </row>
    <row r="5" spans="1:2" s="9" customFormat="1" ht="11.25">
      <c r="A5" s="8" t="s">
        <v>3</v>
      </c>
      <c r="B5" s="61"/>
    </row>
    <row r="6" s="1" customFormat="1" ht="16.5" customHeight="1" thickBot="1"/>
    <row r="7" spans="2:23" s="1" customFormat="1" ht="16.5" customHeight="1" thickTop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2:23" s="21" customFormat="1" ht="20.25">
      <c r="B8" s="22"/>
      <c r="F8" s="23" t="s">
        <v>18</v>
      </c>
      <c r="P8" s="24"/>
      <c r="Q8" s="24"/>
      <c r="R8" s="24"/>
      <c r="S8" s="24"/>
      <c r="T8" s="24"/>
      <c r="U8" s="24"/>
      <c r="V8" s="24"/>
      <c r="W8" s="25"/>
    </row>
    <row r="9" spans="2:23" s="1" customFormat="1" ht="16.5" customHeight="1">
      <c r="B9" s="13"/>
      <c r="F9" s="7"/>
      <c r="G9" s="7"/>
      <c r="H9" s="7"/>
      <c r="I9" s="28"/>
      <c r="J9" s="28"/>
      <c r="K9" s="28"/>
      <c r="L9" s="28"/>
      <c r="M9" s="28"/>
      <c r="P9" s="7"/>
      <c r="Q9" s="7"/>
      <c r="R9" s="7"/>
      <c r="S9" s="7"/>
      <c r="T9" s="7"/>
      <c r="U9" s="7"/>
      <c r="V9" s="7"/>
      <c r="W9" s="14"/>
    </row>
    <row r="10" spans="2:23" s="21" customFormat="1" ht="20.25">
      <c r="B10" s="22"/>
      <c r="F10" s="23" t="s">
        <v>19</v>
      </c>
      <c r="G10" s="23"/>
      <c r="H10" s="24"/>
      <c r="I10" s="23"/>
      <c r="J10" s="23"/>
      <c r="K10" s="23"/>
      <c r="L10" s="23"/>
      <c r="M10" s="23"/>
      <c r="P10" s="24"/>
      <c r="Q10" s="24"/>
      <c r="R10" s="24"/>
      <c r="S10" s="24"/>
      <c r="T10" s="24"/>
      <c r="U10" s="24"/>
      <c r="V10" s="24"/>
      <c r="W10" s="25"/>
    </row>
    <row r="11" spans="2:23" s="1" customFormat="1" ht="16.5" customHeight="1">
      <c r="B11" s="13"/>
      <c r="C11" s="7"/>
      <c r="D11" s="7"/>
      <c r="E11" s="7"/>
      <c r="F11" s="62"/>
      <c r="G11" s="28"/>
      <c r="H11" s="7"/>
      <c r="I11" s="28"/>
      <c r="J11" s="28"/>
      <c r="K11" s="28"/>
      <c r="L11" s="28"/>
      <c r="M11" s="28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'TOT-0711'!B14</f>
        <v>Desde el 01 al 31 de julio de 2011</v>
      </c>
      <c r="C12" s="63"/>
      <c r="D12" s="63"/>
      <c r="E12" s="63"/>
      <c r="F12" s="12"/>
      <c r="G12" s="12"/>
      <c r="H12" s="12"/>
      <c r="I12" s="12"/>
      <c r="J12" s="26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27"/>
    </row>
    <row r="13" spans="2:23" s="1" customFormat="1" ht="16.5" customHeight="1" thickBot="1">
      <c r="B13" s="13"/>
      <c r="C13" s="7"/>
      <c r="D13" s="7"/>
      <c r="E13" s="7"/>
      <c r="I13" s="29"/>
      <c r="K13" s="7"/>
      <c r="L13" s="7"/>
      <c r="M13" s="7"/>
      <c r="N13" s="29"/>
      <c r="O13" s="29"/>
      <c r="P13" s="29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64" t="s">
        <v>20</v>
      </c>
      <c r="G14" s="113">
        <v>15.93</v>
      </c>
      <c r="H14" s="66">
        <f>60*'TOT-0711'!B13</f>
        <v>60</v>
      </c>
      <c r="I14" s="29"/>
      <c r="J14" s="39" t="str">
        <f>IF(H14=60," ",IF(H14=120,"    Coeficiente duplicado por tasa de falla &gt;4 Sal. x año/100 km.","    REVISAR COEFICIENTE"))</f>
        <v> </v>
      </c>
      <c r="K14" s="7"/>
      <c r="L14" s="7"/>
      <c r="M14" s="7"/>
      <c r="N14" s="29"/>
      <c r="O14" s="29"/>
      <c r="P14" s="29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64" t="s">
        <v>21</v>
      </c>
      <c r="G15" s="65">
        <v>7.965</v>
      </c>
      <c r="H15" s="66">
        <f>50*'TOT-0711'!B13</f>
        <v>50</v>
      </c>
      <c r="J15" s="39" t="str">
        <f>IF(H15=50," ",IF(H15=100,"    Coeficiente duplicado por tasa de falla &gt;4 Sal. x año/100 km.","    REVISAR COEFICIENTE"))</f>
        <v> </v>
      </c>
      <c r="S15" s="7"/>
      <c r="T15" s="7"/>
      <c r="U15" s="7"/>
      <c r="V15" s="67"/>
      <c r="W15" s="14"/>
    </row>
    <row r="16" spans="2:23" s="1" customFormat="1" ht="16.5" customHeight="1" thickBot="1" thickTop="1">
      <c r="B16" s="13"/>
      <c r="C16" s="7"/>
      <c r="D16" s="7"/>
      <c r="E16" s="7"/>
      <c r="F16" s="68" t="s">
        <v>22</v>
      </c>
      <c r="G16" s="69">
        <v>5.973</v>
      </c>
      <c r="H16" s="70">
        <f>50*'TOT-0711'!B13</f>
        <v>50</v>
      </c>
      <c r="J16" s="39" t="str">
        <f>IF(H16=50," ",IF(H16=100,"    Coeficiente duplicado por tasa de falla &gt;4 Sal. x año/100 km.","    REVISAR COEFICIENTE"))</f>
        <v> </v>
      </c>
      <c r="K16" s="71"/>
      <c r="L16" s="71"/>
      <c r="M16" s="7"/>
      <c r="P16" s="72"/>
      <c r="Q16" s="73"/>
      <c r="R16" s="15"/>
      <c r="S16" s="7"/>
      <c r="T16" s="7"/>
      <c r="U16" s="7"/>
      <c r="V16" s="67"/>
      <c r="W16" s="14"/>
    </row>
    <row r="17" spans="2:23" s="1" customFormat="1" ht="16.5" customHeight="1" thickBot="1" thickTop="1">
      <c r="B17" s="13"/>
      <c r="C17" s="7"/>
      <c r="D17" s="7"/>
      <c r="E17" s="7"/>
      <c r="F17" s="74" t="s">
        <v>23</v>
      </c>
      <c r="G17" s="69">
        <v>5.973</v>
      </c>
      <c r="H17" s="75">
        <f>40*'TOT-0711'!B13</f>
        <v>40</v>
      </c>
      <c r="J17" s="39" t="str">
        <f>IF(H17=40," ",IF(H17=80,"    Coeficiente duplicado por tasa de falla &gt;4 Sal. x año/100 km.","    REVISAR COEFICIENTE"))</f>
        <v> </v>
      </c>
      <c r="K17" s="71"/>
      <c r="L17" s="71"/>
      <c r="M17" s="7"/>
      <c r="P17" s="72"/>
      <c r="Q17" s="73"/>
      <c r="R17" s="15"/>
      <c r="S17" s="7"/>
      <c r="T17" s="7"/>
      <c r="U17" s="7"/>
      <c r="V17" s="67"/>
      <c r="W17" s="14"/>
    </row>
    <row r="18" spans="2:23" s="1" customFormat="1" ht="16.5" customHeight="1" thickBot="1" thickTop="1">
      <c r="B18" s="13"/>
      <c r="C18" s="185">
        <v>3</v>
      </c>
      <c r="D18" s="185">
        <v>4</v>
      </c>
      <c r="E18" s="185">
        <v>5</v>
      </c>
      <c r="F18" s="185">
        <v>6</v>
      </c>
      <c r="G18" s="185">
        <v>7</v>
      </c>
      <c r="H18" s="185">
        <v>8</v>
      </c>
      <c r="I18" s="185">
        <v>9</v>
      </c>
      <c r="J18" s="185">
        <v>10</v>
      </c>
      <c r="K18" s="185">
        <v>11</v>
      </c>
      <c r="L18" s="185">
        <v>12</v>
      </c>
      <c r="M18" s="185">
        <v>13</v>
      </c>
      <c r="N18" s="185">
        <v>14</v>
      </c>
      <c r="O18" s="185">
        <v>15</v>
      </c>
      <c r="P18" s="185">
        <v>16</v>
      </c>
      <c r="Q18" s="185">
        <v>17</v>
      </c>
      <c r="R18" s="185">
        <v>18</v>
      </c>
      <c r="S18" s="185">
        <v>19</v>
      </c>
      <c r="T18" s="185">
        <v>20</v>
      </c>
      <c r="U18" s="185">
        <v>21</v>
      </c>
      <c r="V18" s="185">
        <v>22</v>
      </c>
      <c r="W18" s="14"/>
    </row>
    <row r="19" spans="2:23" s="76" customFormat="1" ht="34.5" customHeight="1" thickBot="1" thickTop="1">
      <c r="B19" s="77"/>
      <c r="C19" s="184" t="s">
        <v>4</v>
      </c>
      <c r="D19" s="184" t="s">
        <v>39</v>
      </c>
      <c r="E19" s="184" t="s">
        <v>40</v>
      </c>
      <c r="F19" s="40" t="s">
        <v>12</v>
      </c>
      <c r="G19" s="41" t="s">
        <v>13</v>
      </c>
      <c r="H19" s="42" t="s">
        <v>5</v>
      </c>
      <c r="I19" s="31" t="s">
        <v>6</v>
      </c>
      <c r="J19" s="41" t="s">
        <v>7</v>
      </c>
      <c r="K19" s="41" t="s">
        <v>8</v>
      </c>
      <c r="L19" s="40" t="s">
        <v>14</v>
      </c>
      <c r="M19" s="40" t="s">
        <v>15</v>
      </c>
      <c r="N19" s="30" t="s">
        <v>26</v>
      </c>
      <c r="O19" s="41" t="s">
        <v>16</v>
      </c>
      <c r="P19" s="78" t="s">
        <v>24</v>
      </c>
      <c r="Q19" s="79" t="s">
        <v>25</v>
      </c>
      <c r="R19" s="80" t="s">
        <v>17</v>
      </c>
      <c r="S19" s="81"/>
      <c r="T19" s="82" t="s">
        <v>9</v>
      </c>
      <c r="U19" s="42" t="s">
        <v>10</v>
      </c>
      <c r="V19" s="42" t="s">
        <v>11</v>
      </c>
      <c r="W19" s="83"/>
    </row>
    <row r="20" spans="2:23" s="1" customFormat="1" ht="16.5" customHeight="1" thickTop="1">
      <c r="B20" s="13"/>
      <c r="C20" s="45"/>
      <c r="D20" s="183"/>
      <c r="E20" s="183"/>
      <c r="F20" s="43"/>
      <c r="G20" s="43"/>
      <c r="H20" s="84"/>
      <c r="I20" s="85"/>
      <c r="J20" s="178"/>
      <c r="K20" s="180"/>
      <c r="L20" s="46"/>
      <c r="M20" s="46"/>
      <c r="N20" s="44"/>
      <c r="O20" s="44"/>
      <c r="P20" s="86"/>
      <c r="Q20" s="87"/>
      <c r="R20" s="88"/>
      <c r="S20" s="89"/>
      <c r="T20" s="90"/>
      <c r="U20" s="91"/>
      <c r="V20" s="47">
        <f>'SA-07 (3)'!V43</f>
        <v>276758.76</v>
      </c>
      <c r="W20" s="38"/>
    </row>
    <row r="21" spans="2:23" s="1" customFormat="1" ht="16.5" customHeight="1">
      <c r="B21" s="13"/>
      <c r="C21" s="49"/>
      <c r="D21" s="48"/>
      <c r="E21" s="48"/>
      <c r="F21" s="92"/>
      <c r="G21" s="92"/>
      <c r="H21" s="93"/>
      <c r="I21" s="94"/>
      <c r="J21" s="188"/>
      <c r="K21" s="189"/>
      <c r="L21" s="50"/>
      <c r="M21" s="95"/>
      <c r="N21" s="51"/>
      <c r="O21" s="51"/>
      <c r="P21" s="96"/>
      <c r="Q21" s="97"/>
      <c r="R21" s="98"/>
      <c r="S21" s="99"/>
      <c r="T21" s="100"/>
      <c r="U21" s="101"/>
      <c r="V21" s="102"/>
      <c r="W21" s="38"/>
    </row>
    <row r="22" spans="2:23" s="1" customFormat="1" ht="16.5" customHeight="1">
      <c r="B22" s="13"/>
      <c r="C22" s="49">
        <v>179</v>
      </c>
      <c r="D22" s="48">
        <v>236832</v>
      </c>
      <c r="E22" s="48">
        <v>2281</v>
      </c>
      <c r="F22" s="48" t="s">
        <v>54</v>
      </c>
      <c r="G22" s="48" t="s">
        <v>109</v>
      </c>
      <c r="H22" s="193">
        <v>13.199999809265137</v>
      </c>
      <c r="I22" s="94">
        <f aca="true" t="shared" si="0" ref="I22:I41">IF(H22=220,$G$14,IF(AND(H22&lt;=132,H22&gt;=66),$G$15,IF(AND(H22&lt;66,H22&gt;=33),$G$16,$G$17)))</f>
        <v>5.973</v>
      </c>
      <c r="J22" s="188">
        <v>40753.66805555556</v>
      </c>
      <c r="K22" s="189">
        <v>40753.68263888889</v>
      </c>
      <c r="L22" s="50">
        <f aca="true" t="shared" si="1" ref="L22:L41">IF(F22="","",(K22-J22)*24)</f>
        <v>0.3499999999185093</v>
      </c>
      <c r="M22" s="95">
        <f aca="true" t="shared" si="2" ref="M22:M41">IF(F22="","",ROUND((K22-J22)*24*60,0))</f>
        <v>21</v>
      </c>
      <c r="N22" s="51" t="s">
        <v>44</v>
      </c>
      <c r="O22" s="186" t="str">
        <f aca="true" t="shared" si="3" ref="O22:O41">IF(F22="","",IF(OR(N22="P",N22="RP"),"--","NO"))</f>
        <v>NO</v>
      </c>
      <c r="P22" s="96">
        <f aca="true" t="shared" si="4" ref="P22:P41">IF(H22=220,$H$14,IF(AND(H22&lt;=132,H22&gt;=66),$H$15,IF(AND(H22&lt;66,H22&gt;13.2),$H$16,$H$17)))</f>
        <v>40</v>
      </c>
      <c r="Q22" s="97" t="str">
        <f aca="true" t="shared" si="5" ref="Q22:Q41">IF(N22="P",I22*P22*ROUND(M22/60,2)*0.1,"--")</f>
        <v>--</v>
      </c>
      <c r="R22" s="98">
        <f aca="true" t="shared" si="6" ref="R22:R41">IF(AND(N22="F",O22="NO"),I22*P22,"--")</f>
        <v>238.92</v>
      </c>
      <c r="S22" s="99">
        <f aca="true" t="shared" si="7" ref="S22:S41">IF(N22="F",I22*P22*ROUND(M22/60,2),"--")</f>
        <v>83.62199999999999</v>
      </c>
      <c r="T22" s="100" t="str">
        <f aca="true" t="shared" si="8" ref="T22:T41">IF(N22="RF",I22*P22*ROUND(M22/60,2),"--")</f>
        <v>--</v>
      </c>
      <c r="U22" s="187" t="s">
        <v>43</v>
      </c>
      <c r="V22" s="103">
        <f aca="true" t="shared" si="9" ref="V22:V41">IF(F22="","",SUM(Q22:T22)*IF(U22="SI",1,2)*IF(H22="500/220",0,1))</f>
        <v>322.542</v>
      </c>
      <c r="W22" s="52"/>
    </row>
    <row r="23" spans="2:23" s="1" customFormat="1" ht="16.5" customHeight="1">
      <c r="B23" s="13"/>
      <c r="C23" s="49">
        <v>180</v>
      </c>
      <c r="D23" s="48">
        <v>236833</v>
      </c>
      <c r="E23" s="48">
        <v>2285</v>
      </c>
      <c r="F23" s="48" t="s">
        <v>54</v>
      </c>
      <c r="G23" s="48" t="s">
        <v>110</v>
      </c>
      <c r="H23" s="192">
        <v>13.199999809265137</v>
      </c>
      <c r="I23" s="94">
        <f t="shared" si="0"/>
        <v>5.973</v>
      </c>
      <c r="J23" s="188">
        <v>40753.66805555556</v>
      </c>
      <c r="K23" s="189">
        <v>40753.683333333334</v>
      </c>
      <c r="L23" s="50">
        <f t="shared" si="1"/>
        <v>0.3666666666395031</v>
      </c>
      <c r="M23" s="95">
        <f t="shared" si="2"/>
        <v>22</v>
      </c>
      <c r="N23" s="51" t="s">
        <v>44</v>
      </c>
      <c r="O23" s="186" t="str">
        <f t="shared" si="3"/>
        <v>NO</v>
      </c>
      <c r="P23" s="96">
        <f t="shared" si="4"/>
        <v>40</v>
      </c>
      <c r="Q23" s="97" t="str">
        <f t="shared" si="5"/>
        <v>--</v>
      </c>
      <c r="R23" s="98">
        <f t="shared" si="6"/>
        <v>238.92</v>
      </c>
      <c r="S23" s="99">
        <f t="shared" si="7"/>
        <v>88.40039999999999</v>
      </c>
      <c r="T23" s="100" t="str">
        <f t="shared" si="8"/>
        <v>--</v>
      </c>
      <c r="U23" s="187" t="s">
        <v>43</v>
      </c>
      <c r="V23" s="103">
        <f t="shared" si="9"/>
        <v>327.32039999999995</v>
      </c>
      <c r="W23" s="52"/>
    </row>
    <row r="24" spans="2:23" s="1" customFormat="1" ht="16.5" customHeight="1">
      <c r="B24" s="13"/>
      <c r="C24" s="49">
        <v>181</v>
      </c>
      <c r="D24" s="48">
        <v>236834</v>
      </c>
      <c r="E24" s="48">
        <v>2284</v>
      </c>
      <c r="F24" s="48" t="s">
        <v>54</v>
      </c>
      <c r="G24" s="48" t="s">
        <v>111</v>
      </c>
      <c r="H24" s="192">
        <v>13.199999809265137</v>
      </c>
      <c r="I24" s="94">
        <f t="shared" si="0"/>
        <v>5.973</v>
      </c>
      <c r="J24" s="188">
        <v>40753.66805555556</v>
      </c>
      <c r="K24" s="189">
        <v>40753.683333333334</v>
      </c>
      <c r="L24" s="50">
        <f t="shared" si="1"/>
        <v>0.3666666666395031</v>
      </c>
      <c r="M24" s="95">
        <f t="shared" si="2"/>
        <v>22</v>
      </c>
      <c r="N24" s="51" t="s">
        <v>44</v>
      </c>
      <c r="O24" s="186" t="str">
        <f t="shared" si="3"/>
        <v>NO</v>
      </c>
      <c r="P24" s="96">
        <f t="shared" si="4"/>
        <v>40</v>
      </c>
      <c r="Q24" s="97" t="str">
        <f t="shared" si="5"/>
        <v>--</v>
      </c>
      <c r="R24" s="98">
        <f t="shared" si="6"/>
        <v>238.92</v>
      </c>
      <c r="S24" s="99">
        <f t="shared" si="7"/>
        <v>88.40039999999999</v>
      </c>
      <c r="T24" s="100" t="str">
        <f t="shared" si="8"/>
        <v>--</v>
      </c>
      <c r="U24" s="187" t="s">
        <v>43</v>
      </c>
      <c r="V24" s="103">
        <f t="shared" si="9"/>
        <v>327.32039999999995</v>
      </c>
      <c r="W24" s="52"/>
    </row>
    <row r="25" spans="2:23" s="1" customFormat="1" ht="16.5" customHeight="1">
      <c r="B25" s="13"/>
      <c r="C25" s="49">
        <v>182</v>
      </c>
      <c r="D25" s="48">
        <v>236771</v>
      </c>
      <c r="E25" s="48">
        <v>2252</v>
      </c>
      <c r="F25" s="48" t="s">
        <v>49</v>
      </c>
      <c r="G25" s="48" t="s">
        <v>112</v>
      </c>
      <c r="H25" s="192">
        <v>13.199999809265137</v>
      </c>
      <c r="I25" s="94">
        <f t="shared" si="0"/>
        <v>5.973</v>
      </c>
      <c r="J25" s="188">
        <v>40755.285416666666</v>
      </c>
      <c r="K25" s="189">
        <v>40755.6</v>
      </c>
      <c r="L25" s="50">
        <f t="shared" si="1"/>
        <v>7.5499999999883585</v>
      </c>
      <c r="M25" s="95">
        <f t="shared" si="2"/>
        <v>453</v>
      </c>
      <c r="N25" s="51" t="s">
        <v>42</v>
      </c>
      <c r="O25" s="186" t="str">
        <f t="shared" si="3"/>
        <v>--</v>
      </c>
      <c r="P25" s="96">
        <f t="shared" si="4"/>
        <v>40</v>
      </c>
      <c r="Q25" s="97">
        <f t="shared" si="5"/>
        <v>180.38459999999998</v>
      </c>
      <c r="R25" s="98" t="str">
        <f t="shared" si="6"/>
        <v>--</v>
      </c>
      <c r="S25" s="99" t="str">
        <f t="shared" si="7"/>
        <v>--</v>
      </c>
      <c r="T25" s="100" t="str">
        <f t="shared" si="8"/>
        <v>--</v>
      </c>
      <c r="U25" s="187" t="s">
        <v>43</v>
      </c>
      <c r="V25" s="103">
        <f t="shared" si="9"/>
        <v>180.38459999999998</v>
      </c>
      <c r="W25" s="52"/>
    </row>
    <row r="26" spans="2:23" s="1" customFormat="1" ht="16.5" customHeight="1">
      <c r="B26" s="13"/>
      <c r="C26" s="49">
        <v>183</v>
      </c>
      <c r="D26" s="48">
        <v>236837</v>
      </c>
      <c r="E26" s="48">
        <v>2199</v>
      </c>
      <c r="F26" s="48" t="s">
        <v>97</v>
      </c>
      <c r="G26" s="48" t="s">
        <v>113</v>
      </c>
      <c r="H26" s="192">
        <v>13.199999809265137</v>
      </c>
      <c r="I26" s="94">
        <f t="shared" si="0"/>
        <v>5.973</v>
      </c>
      <c r="J26" s="188">
        <v>40755.356944444444</v>
      </c>
      <c r="K26" s="189">
        <v>40755.691666666666</v>
      </c>
      <c r="L26" s="50">
        <f t="shared" si="1"/>
        <v>8.033333333325572</v>
      </c>
      <c r="M26" s="95">
        <f t="shared" si="2"/>
        <v>482</v>
      </c>
      <c r="N26" s="51" t="s">
        <v>42</v>
      </c>
      <c r="O26" s="186" t="str">
        <f t="shared" si="3"/>
        <v>--</v>
      </c>
      <c r="P26" s="96">
        <f t="shared" si="4"/>
        <v>40</v>
      </c>
      <c r="Q26" s="97">
        <f t="shared" si="5"/>
        <v>191.85276</v>
      </c>
      <c r="R26" s="98" t="str">
        <f t="shared" si="6"/>
        <v>--</v>
      </c>
      <c r="S26" s="99" t="str">
        <f t="shared" si="7"/>
        <v>--</v>
      </c>
      <c r="T26" s="100" t="str">
        <f t="shared" si="8"/>
        <v>--</v>
      </c>
      <c r="U26" s="187" t="s">
        <v>43</v>
      </c>
      <c r="V26" s="103">
        <f t="shared" si="9"/>
        <v>191.85276</v>
      </c>
      <c r="W26" s="52"/>
    </row>
    <row r="27" spans="2:23" s="1" customFormat="1" ht="16.5" customHeight="1">
      <c r="B27" s="13"/>
      <c r="C27" s="49">
        <v>184</v>
      </c>
      <c r="D27" s="48">
        <v>236838</v>
      </c>
      <c r="E27" s="48">
        <v>2223</v>
      </c>
      <c r="F27" s="48" t="s">
        <v>66</v>
      </c>
      <c r="G27" s="48" t="s">
        <v>114</v>
      </c>
      <c r="H27" s="192">
        <v>33</v>
      </c>
      <c r="I27" s="94">
        <f t="shared" si="0"/>
        <v>5.973</v>
      </c>
      <c r="J27" s="188">
        <v>40755.47430555556</v>
      </c>
      <c r="K27" s="189">
        <v>40755.79513888889</v>
      </c>
      <c r="L27" s="50">
        <f t="shared" si="1"/>
        <v>7.699999999953434</v>
      </c>
      <c r="M27" s="95">
        <f t="shared" si="2"/>
        <v>462</v>
      </c>
      <c r="N27" s="51" t="s">
        <v>42</v>
      </c>
      <c r="O27" s="186" t="str">
        <f t="shared" si="3"/>
        <v>--</v>
      </c>
      <c r="P27" s="96">
        <f t="shared" si="4"/>
        <v>50</v>
      </c>
      <c r="Q27" s="97">
        <f t="shared" si="5"/>
        <v>229.96050000000002</v>
      </c>
      <c r="R27" s="98" t="str">
        <f t="shared" si="6"/>
        <v>--</v>
      </c>
      <c r="S27" s="99" t="str">
        <f t="shared" si="7"/>
        <v>--</v>
      </c>
      <c r="T27" s="100" t="str">
        <f t="shared" si="8"/>
        <v>--</v>
      </c>
      <c r="U27" s="187" t="s">
        <v>43</v>
      </c>
      <c r="V27" s="103">
        <f t="shared" si="9"/>
        <v>229.96050000000002</v>
      </c>
      <c r="W27" s="52"/>
    </row>
    <row r="28" spans="2:23" s="1" customFormat="1" ht="16.5" customHeight="1">
      <c r="B28" s="13"/>
      <c r="C28" s="49"/>
      <c r="D28" s="48"/>
      <c r="E28" s="48"/>
      <c r="F28" s="92"/>
      <c r="G28" s="92"/>
      <c r="H28" s="93"/>
      <c r="I28" s="94">
        <f t="shared" si="0"/>
        <v>5.973</v>
      </c>
      <c r="J28" s="188"/>
      <c r="K28" s="189"/>
      <c r="L28" s="50">
        <f t="shared" si="1"/>
      </c>
      <c r="M28" s="95">
        <f t="shared" si="2"/>
      </c>
      <c r="N28" s="51"/>
      <c r="O28" s="186">
        <f t="shared" si="3"/>
      </c>
      <c r="P28" s="96">
        <f t="shared" si="4"/>
        <v>40</v>
      </c>
      <c r="Q28" s="97" t="str">
        <f t="shared" si="5"/>
        <v>--</v>
      </c>
      <c r="R28" s="98" t="str">
        <f t="shared" si="6"/>
        <v>--</v>
      </c>
      <c r="S28" s="99" t="str">
        <f t="shared" si="7"/>
        <v>--</v>
      </c>
      <c r="T28" s="100" t="str">
        <f t="shared" si="8"/>
        <v>--</v>
      </c>
      <c r="U28" s="187">
        <f aca="true" t="shared" si="10" ref="U28:U41">IF(F28="","","SI")</f>
      </c>
      <c r="V28" s="103">
        <f t="shared" si="9"/>
      </c>
      <c r="W28" s="52"/>
    </row>
    <row r="29" spans="2:23" s="1" customFormat="1" ht="16.5" customHeight="1">
      <c r="B29" s="13"/>
      <c r="C29" s="49"/>
      <c r="D29" s="48"/>
      <c r="E29" s="48"/>
      <c r="F29" s="92"/>
      <c r="G29" s="92"/>
      <c r="H29" s="93"/>
      <c r="I29" s="94">
        <f t="shared" si="0"/>
        <v>5.973</v>
      </c>
      <c r="J29" s="188"/>
      <c r="K29" s="189"/>
      <c r="L29" s="50">
        <f t="shared" si="1"/>
      </c>
      <c r="M29" s="95">
        <f t="shared" si="2"/>
      </c>
      <c r="N29" s="51"/>
      <c r="O29" s="186">
        <f t="shared" si="3"/>
      </c>
      <c r="P29" s="96">
        <f t="shared" si="4"/>
        <v>40</v>
      </c>
      <c r="Q29" s="97" t="str">
        <f t="shared" si="5"/>
        <v>--</v>
      </c>
      <c r="R29" s="98" t="str">
        <f t="shared" si="6"/>
        <v>--</v>
      </c>
      <c r="S29" s="99" t="str">
        <f t="shared" si="7"/>
        <v>--</v>
      </c>
      <c r="T29" s="100" t="str">
        <f t="shared" si="8"/>
        <v>--</v>
      </c>
      <c r="U29" s="187">
        <f t="shared" si="10"/>
      </c>
      <c r="V29" s="103">
        <f t="shared" si="9"/>
      </c>
      <c r="W29" s="52"/>
    </row>
    <row r="30" spans="2:23" s="1" customFormat="1" ht="16.5" customHeight="1">
      <c r="B30" s="13"/>
      <c r="C30" s="49"/>
      <c r="D30" s="48"/>
      <c r="E30" s="48"/>
      <c r="F30" s="92"/>
      <c r="G30" s="92"/>
      <c r="H30" s="93"/>
      <c r="I30" s="94">
        <f t="shared" si="0"/>
        <v>5.973</v>
      </c>
      <c r="J30" s="188"/>
      <c r="K30" s="189"/>
      <c r="L30" s="50">
        <f t="shared" si="1"/>
      </c>
      <c r="M30" s="95">
        <f t="shared" si="2"/>
      </c>
      <c r="N30" s="51"/>
      <c r="O30" s="186">
        <f t="shared" si="3"/>
      </c>
      <c r="P30" s="96">
        <f t="shared" si="4"/>
        <v>40</v>
      </c>
      <c r="Q30" s="97" t="str">
        <f t="shared" si="5"/>
        <v>--</v>
      </c>
      <c r="R30" s="98" t="str">
        <f t="shared" si="6"/>
        <v>--</v>
      </c>
      <c r="S30" s="99" t="str">
        <f t="shared" si="7"/>
        <v>--</v>
      </c>
      <c r="T30" s="100" t="str">
        <f t="shared" si="8"/>
        <v>--</v>
      </c>
      <c r="U30" s="187">
        <f t="shared" si="10"/>
      </c>
      <c r="V30" s="103">
        <f t="shared" si="9"/>
      </c>
      <c r="W30" s="52"/>
    </row>
    <row r="31" spans="2:23" s="1" customFormat="1" ht="16.5" customHeight="1">
      <c r="B31" s="13"/>
      <c r="C31" s="49"/>
      <c r="D31" s="48"/>
      <c r="E31" s="48"/>
      <c r="F31" s="92"/>
      <c r="G31" s="92"/>
      <c r="H31" s="93"/>
      <c r="I31" s="94">
        <f t="shared" si="0"/>
        <v>5.973</v>
      </c>
      <c r="J31" s="188"/>
      <c r="K31" s="189"/>
      <c r="L31" s="50">
        <f t="shared" si="1"/>
      </c>
      <c r="M31" s="95">
        <f t="shared" si="2"/>
      </c>
      <c r="N31" s="51"/>
      <c r="O31" s="186">
        <f t="shared" si="3"/>
      </c>
      <c r="P31" s="96">
        <f t="shared" si="4"/>
        <v>40</v>
      </c>
      <c r="Q31" s="97" t="str">
        <f t="shared" si="5"/>
        <v>--</v>
      </c>
      <c r="R31" s="98" t="str">
        <f t="shared" si="6"/>
        <v>--</v>
      </c>
      <c r="S31" s="99" t="str">
        <f t="shared" si="7"/>
        <v>--</v>
      </c>
      <c r="T31" s="100" t="str">
        <f t="shared" si="8"/>
        <v>--</v>
      </c>
      <c r="U31" s="187">
        <f t="shared" si="10"/>
      </c>
      <c r="V31" s="103">
        <f t="shared" si="9"/>
      </c>
      <c r="W31" s="52"/>
    </row>
    <row r="32" spans="2:23" s="1" customFormat="1" ht="16.5" customHeight="1">
      <c r="B32" s="13"/>
      <c r="C32" s="49"/>
      <c r="D32" s="48"/>
      <c r="E32" s="48"/>
      <c r="F32" s="92"/>
      <c r="G32" s="92"/>
      <c r="H32" s="93"/>
      <c r="I32" s="94">
        <f t="shared" si="0"/>
        <v>5.973</v>
      </c>
      <c r="J32" s="188"/>
      <c r="K32" s="189"/>
      <c r="L32" s="50">
        <f t="shared" si="1"/>
      </c>
      <c r="M32" s="95">
        <f t="shared" si="2"/>
      </c>
      <c r="N32" s="51"/>
      <c r="O32" s="186">
        <f t="shared" si="3"/>
      </c>
      <c r="P32" s="96">
        <f t="shared" si="4"/>
        <v>40</v>
      </c>
      <c r="Q32" s="97" t="str">
        <f t="shared" si="5"/>
        <v>--</v>
      </c>
      <c r="R32" s="98" t="str">
        <f t="shared" si="6"/>
        <v>--</v>
      </c>
      <c r="S32" s="99" t="str">
        <f t="shared" si="7"/>
        <v>--</v>
      </c>
      <c r="T32" s="100" t="str">
        <f t="shared" si="8"/>
        <v>--</v>
      </c>
      <c r="U32" s="187">
        <f t="shared" si="10"/>
      </c>
      <c r="V32" s="103">
        <f t="shared" si="9"/>
      </c>
      <c r="W32" s="52"/>
    </row>
    <row r="33" spans="2:23" s="1" customFormat="1" ht="16.5" customHeight="1">
      <c r="B33" s="13"/>
      <c r="C33" s="49"/>
      <c r="D33" s="48"/>
      <c r="E33" s="48"/>
      <c r="F33" s="92"/>
      <c r="G33" s="92"/>
      <c r="H33" s="93"/>
      <c r="I33" s="94">
        <f t="shared" si="0"/>
        <v>5.973</v>
      </c>
      <c r="J33" s="188"/>
      <c r="K33" s="189"/>
      <c r="L33" s="50">
        <f t="shared" si="1"/>
      </c>
      <c r="M33" s="95">
        <f t="shared" si="2"/>
      </c>
      <c r="N33" s="51"/>
      <c r="O33" s="186">
        <f t="shared" si="3"/>
      </c>
      <c r="P33" s="96">
        <f t="shared" si="4"/>
        <v>40</v>
      </c>
      <c r="Q33" s="97" t="str">
        <f t="shared" si="5"/>
        <v>--</v>
      </c>
      <c r="R33" s="98" t="str">
        <f t="shared" si="6"/>
        <v>--</v>
      </c>
      <c r="S33" s="99" t="str">
        <f t="shared" si="7"/>
        <v>--</v>
      </c>
      <c r="T33" s="100" t="str">
        <f t="shared" si="8"/>
        <v>--</v>
      </c>
      <c r="U33" s="187">
        <f t="shared" si="10"/>
      </c>
      <c r="V33" s="103">
        <f t="shared" si="9"/>
      </c>
      <c r="W33" s="52"/>
    </row>
    <row r="34" spans="2:23" s="1" customFormat="1" ht="16.5" customHeight="1">
      <c r="B34" s="13"/>
      <c r="C34" s="49"/>
      <c r="D34" s="48"/>
      <c r="E34" s="48"/>
      <c r="F34" s="92"/>
      <c r="G34" s="92"/>
      <c r="H34" s="93"/>
      <c r="I34" s="94">
        <f t="shared" si="0"/>
        <v>5.973</v>
      </c>
      <c r="J34" s="188"/>
      <c r="K34" s="189"/>
      <c r="L34" s="50">
        <f t="shared" si="1"/>
      </c>
      <c r="M34" s="95">
        <f t="shared" si="2"/>
      </c>
      <c r="N34" s="51"/>
      <c r="O34" s="186">
        <f t="shared" si="3"/>
      </c>
      <c r="P34" s="96">
        <f t="shared" si="4"/>
        <v>40</v>
      </c>
      <c r="Q34" s="97" t="str">
        <f t="shared" si="5"/>
        <v>--</v>
      </c>
      <c r="R34" s="98" t="str">
        <f t="shared" si="6"/>
        <v>--</v>
      </c>
      <c r="S34" s="99" t="str">
        <f t="shared" si="7"/>
        <v>--</v>
      </c>
      <c r="T34" s="100" t="str">
        <f t="shared" si="8"/>
        <v>--</v>
      </c>
      <c r="U34" s="187">
        <f t="shared" si="10"/>
      </c>
      <c r="V34" s="103">
        <f t="shared" si="9"/>
      </c>
      <c r="W34" s="52"/>
    </row>
    <row r="35" spans="2:23" s="1" customFormat="1" ht="16.5" customHeight="1">
      <c r="B35" s="13"/>
      <c r="C35" s="49"/>
      <c r="D35" s="48"/>
      <c r="E35" s="48"/>
      <c r="F35" s="92"/>
      <c r="G35" s="92"/>
      <c r="H35" s="93"/>
      <c r="I35" s="94">
        <f t="shared" si="0"/>
        <v>5.973</v>
      </c>
      <c r="J35" s="188"/>
      <c r="K35" s="189"/>
      <c r="L35" s="50">
        <f t="shared" si="1"/>
      </c>
      <c r="M35" s="95">
        <f t="shared" si="2"/>
      </c>
      <c r="N35" s="51"/>
      <c r="O35" s="186">
        <f t="shared" si="3"/>
      </c>
      <c r="P35" s="96">
        <f t="shared" si="4"/>
        <v>40</v>
      </c>
      <c r="Q35" s="97" t="str">
        <f t="shared" si="5"/>
        <v>--</v>
      </c>
      <c r="R35" s="98" t="str">
        <f t="shared" si="6"/>
        <v>--</v>
      </c>
      <c r="S35" s="99" t="str">
        <f t="shared" si="7"/>
        <v>--</v>
      </c>
      <c r="T35" s="100" t="str">
        <f t="shared" si="8"/>
        <v>--</v>
      </c>
      <c r="U35" s="187">
        <f t="shared" si="10"/>
      </c>
      <c r="V35" s="103">
        <f t="shared" si="9"/>
      </c>
      <c r="W35" s="52"/>
    </row>
    <row r="36" spans="2:23" s="1" customFormat="1" ht="16.5" customHeight="1">
      <c r="B36" s="13"/>
      <c r="C36" s="49"/>
      <c r="D36" s="48"/>
      <c r="E36" s="48"/>
      <c r="F36" s="92"/>
      <c r="G36" s="92"/>
      <c r="H36" s="93"/>
      <c r="I36" s="94">
        <f t="shared" si="0"/>
        <v>5.973</v>
      </c>
      <c r="J36" s="188"/>
      <c r="K36" s="189"/>
      <c r="L36" s="50">
        <f t="shared" si="1"/>
      </c>
      <c r="M36" s="95">
        <f t="shared" si="2"/>
      </c>
      <c r="N36" s="51"/>
      <c r="O36" s="186">
        <f t="shared" si="3"/>
      </c>
      <c r="P36" s="96">
        <f t="shared" si="4"/>
        <v>40</v>
      </c>
      <c r="Q36" s="97" t="str">
        <f t="shared" si="5"/>
        <v>--</v>
      </c>
      <c r="R36" s="98" t="str">
        <f t="shared" si="6"/>
        <v>--</v>
      </c>
      <c r="S36" s="99" t="str">
        <f t="shared" si="7"/>
        <v>--</v>
      </c>
      <c r="T36" s="100" t="str">
        <f t="shared" si="8"/>
        <v>--</v>
      </c>
      <c r="U36" s="187">
        <f t="shared" si="10"/>
      </c>
      <c r="V36" s="103">
        <f t="shared" si="9"/>
      </c>
      <c r="W36" s="52"/>
    </row>
    <row r="37" spans="2:23" s="1" customFormat="1" ht="16.5" customHeight="1">
      <c r="B37" s="13"/>
      <c r="C37" s="49"/>
      <c r="D37" s="48"/>
      <c r="E37" s="48"/>
      <c r="F37" s="92"/>
      <c r="G37" s="92"/>
      <c r="H37" s="93"/>
      <c r="I37" s="94">
        <f t="shared" si="0"/>
        <v>5.973</v>
      </c>
      <c r="J37" s="188"/>
      <c r="K37" s="189"/>
      <c r="L37" s="50">
        <f t="shared" si="1"/>
      </c>
      <c r="M37" s="95">
        <f t="shared" si="2"/>
      </c>
      <c r="N37" s="51"/>
      <c r="O37" s="186">
        <f t="shared" si="3"/>
      </c>
      <c r="P37" s="96">
        <f t="shared" si="4"/>
        <v>40</v>
      </c>
      <c r="Q37" s="97" t="str">
        <f t="shared" si="5"/>
        <v>--</v>
      </c>
      <c r="R37" s="98" t="str">
        <f t="shared" si="6"/>
        <v>--</v>
      </c>
      <c r="S37" s="99" t="str">
        <f t="shared" si="7"/>
        <v>--</v>
      </c>
      <c r="T37" s="100" t="str">
        <f t="shared" si="8"/>
        <v>--</v>
      </c>
      <c r="U37" s="187">
        <f t="shared" si="10"/>
      </c>
      <c r="V37" s="103">
        <f t="shared" si="9"/>
      </c>
      <c r="W37" s="52"/>
    </row>
    <row r="38" spans="2:23" s="1" customFormat="1" ht="16.5" customHeight="1">
      <c r="B38" s="13"/>
      <c r="C38" s="49"/>
      <c r="D38" s="48"/>
      <c r="E38" s="48"/>
      <c r="F38" s="92"/>
      <c r="G38" s="92"/>
      <c r="H38" s="93"/>
      <c r="I38" s="94">
        <f t="shared" si="0"/>
        <v>5.973</v>
      </c>
      <c r="J38" s="188"/>
      <c r="K38" s="189"/>
      <c r="L38" s="50">
        <f t="shared" si="1"/>
      </c>
      <c r="M38" s="95">
        <f t="shared" si="2"/>
      </c>
      <c r="N38" s="51"/>
      <c r="O38" s="186">
        <f t="shared" si="3"/>
      </c>
      <c r="P38" s="96">
        <f t="shared" si="4"/>
        <v>40</v>
      </c>
      <c r="Q38" s="97" t="str">
        <f t="shared" si="5"/>
        <v>--</v>
      </c>
      <c r="R38" s="98" t="str">
        <f t="shared" si="6"/>
        <v>--</v>
      </c>
      <c r="S38" s="99" t="str">
        <f t="shared" si="7"/>
        <v>--</v>
      </c>
      <c r="T38" s="100" t="str">
        <f t="shared" si="8"/>
        <v>--</v>
      </c>
      <c r="U38" s="187">
        <f t="shared" si="10"/>
      </c>
      <c r="V38" s="103">
        <f t="shared" si="9"/>
      </c>
      <c r="W38" s="52"/>
    </row>
    <row r="39" spans="2:23" s="1" customFormat="1" ht="16.5" customHeight="1">
      <c r="B39" s="13"/>
      <c r="C39" s="49"/>
      <c r="D39" s="48"/>
      <c r="E39" s="48"/>
      <c r="F39" s="92"/>
      <c r="G39" s="92"/>
      <c r="H39" s="93"/>
      <c r="I39" s="94">
        <f t="shared" si="0"/>
        <v>5.973</v>
      </c>
      <c r="J39" s="188"/>
      <c r="K39" s="189"/>
      <c r="L39" s="50">
        <f t="shared" si="1"/>
      </c>
      <c r="M39" s="95">
        <f t="shared" si="2"/>
      </c>
      <c r="N39" s="51"/>
      <c r="O39" s="186">
        <f t="shared" si="3"/>
      </c>
      <c r="P39" s="96">
        <f t="shared" si="4"/>
        <v>40</v>
      </c>
      <c r="Q39" s="97" t="str">
        <f t="shared" si="5"/>
        <v>--</v>
      </c>
      <c r="R39" s="98" t="str">
        <f t="shared" si="6"/>
        <v>--</v>
      </c>
      <c r="S39" s="99" t="str">
        <f t="shared" si="7"/>
        <v>--</v>
      </c>
      <c r="T39" s="100" t="str">
        <f t="shared" si="8"/>
        <v>--</v>
      </c>
      <c r="U39" s="187">
        <f t="shared" si="10"/>
      </c>
      <c r="V39" s="103">
        <f t="shared" si="9"/>
      </c>
      <c r="W39" s="52"/>
    </row>
    <row r="40" spans="2:23" s="1" customFormat="1" ht="16.5" customHeight="1">
      <c r="B40" s="13"/>
      <c r="C40" s="49"/>
      <c r="D40" s="48"/>
      <c r="E40" s="48"/>
      <c r="F40" s="92"/>
      <c r="G40" s="92"/>
      <c r="H40" s="93"/>
      <c r="I40" s="94">
        <f t="shared" si="0"/>
        <v>5.973</v>
      </c>
      <c r="J40" s="188"/>
      <c r="K40" s="189"/>
      <c r="L40" s="50">
        <f t="shared" si="1"/>
      </c>
      <c r="M40" s="95">
        <f t="shared" si="2"/>
      </c>
      <c r="N40" s="51"/>
      <c r="O40" s="186">
        <f t="shared" si="3"/>
      </c>
      <c r="P40" s="96">
        <f t="shared" si="4"/>
        <v>40</v>
      </c>
      <c r="Q40" s="97" t="str">
        <f t="shared" si="5"/>
        <v>--</v>
      </c>
      <c r="R40" s="98" t="str">
        <f t="shared" si="6"/>
        <v>--</v>
      </c>
      <c r="S40" s="99" t="str">
        <f t="shared" si="7"/>
        <v>--</v>
      </c>
      <c r="T40" s="100" t="str">
        <f t="shared" si="8"/>
        <v>--</v>
      </c>
      <c r="U40" s="187">
        <f t="shared" si="10"/>
      </c>
      <c r="V40" s="103">
        <f t="shared" si="9"/>
      </c>
      <c r="W40" s="52"/>
    </row>
    <row r="41" spans="2:23" s="1" customFormat="1" ht="16.5" customHeight="1">
      <c r="B41" s="13"/>
      <c r="C41" s="49"/>
      <c r="D41" s="48"/>
      <c r="E41" s="48"/>
      <c r="F41" s="92"/>
      <c r="G41" s="92"/>
      <c r="H41" s="93"/>
      <c r="I41" s="94">
        <f t="shared" si="0"/>
        <v>5.973</v>
      </c>
      <c r="J41" s="188"/>
      <c r="K41" s="189"/>
      <c r="L41" s="50">
        <f t="shared" si="1"/>
      </c>
      <c r="M41" s="95">
        <f t="shared" si="2"/>
      </c>
      <c r="N41" s="51"/>
      <c r="O41" s="186">
        <f t="shared" si="3"/>
      </c>
      <c r="P41" s="96">
        <f t="shared" si="4"/>
        <v>40</v>
      </c>
      <c r="Q41" s="97" t="str">
        <f t="shared" si="5"/>
        <v>--</v>
      </c>
      <c r="R41" s="98" t="str">
        <f t="shared" si="6"/>
        <v>--</v>
      </c>
      <c r="S41" s="99" t="str">
        <f t="shared" si="7"/>
        <v>--</v>
      </c>
      <c r="T41" s="100" t="str">
        <f t="shared" si="8"/>
        <v>--</v>
      </c>
      <c r="U41" s="187">
        <f t="shared" si="10"/>
      </c>
      <c r="V41" s="103">
        <f t="shared" si="9"/>
      </c>
      <c r="W41" s="52"/>
    </row>
    <row r="42" spans="2:23" s="1" customFormat="1" ht="16.5" customHeight="1" thickBot="1">
      <c r="B42" s="13"/>
      <c r="C42" s="114"/>
      <c r="D42" s="114"/>
      <c r="E42" s="114"/>
      <c r="F42" s="114"/>
      <c r="G42" s="114"/>
      <c r="H42" s="114"/>
      <c r="I42" s="104"/>
      <c r="J42" s="179"/>
      <c r="K42" s="179"/>
      <c r="L42" s="53"/>
      <c r="M42" s="53"/>
      <c r="N42" s="114"/>
      <c r="O42" s="114"/>
      <c r="P42" s="115"/>
      <c r="Q42" s="116"/>
      <c r="R42" s="117"/>
      <c r="S42" s="118"/>
      <c r="T42" s="119"/>
      <c r="U42" s="114"/>
      <c r="V42" s="105"/>
      <c r="W42" s="52"/>
    </row>
    <row r="43" spans="2:23" s="1" customFormat="1" ht="16.5" customHeight="1" thickBot="1" thickTop="1">
      <c r="B43" s="13"/>
      <c r="C43" s="190" t="s">
        <v>124</v>
      </c>
      <c r="D43" s="191" t="s">
        <v>125</v>
      </c>
      <c r="E43" s="35"/>
      <c r="F43" s="32"/>
      <c r="G43" s="2"/>
      <c r="H43" s="2"/>
      <c r="I43" s="2"/>
      <c r="J43" s="2"/>
      <c r="K43" s="2"/>
      <c r="L43" s="2"/>
      <c r="M43" s="2"/>
      <c r="N43" s="2"/>
      <c r="O43" s="2"/>
      <c r="P43" s="2"/>
      <c r="Q43" s="106">
        <f>SUM(Q20:Q42)</f>
        <v>602.19786</v>
      </c>
      <c r="R43" s="107">
        <f>SUM(R20:R42)</f>
        <v>716.76</v>
      </c>
      <c r="S43" s="107">
        <f>SUM(S20:S42)</f>
        <v>260.42279999999994</v>
      </c>
      <c r="T43" s="108">
        <f>SUM(T20:T42)</f>
        <v>0</v>
      </c>
      <c r="U43" s="109"/>
      <c r="V43" s="182">
        <f>ROUND(SUM(V20:V42),2)</f>
        <v>278338.14</v>
      </c>
      <c r="W43" s="52"/>
    </row>
    <row r="44" spans="2:23" s="33" customFormat="1" ht="9.75" thickTop="1">
      <c r="B44" s="34"/>
      <c r="C44" s="35"/>
      <c r="D44" s="35"/>
      <c r="E44" s="35"/>
      <c r="F44" s="3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V44" s="110"/>
      <c r="W44" s="56"/>
    </row>
    <row r="45" spans="2:23" s="1" customFormat="1" ht="16.5" customHeight="1" thickBot="1">
      <c r="B45" s="3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</row>
    <row r="46" spans="2:23" ht="16.5" customHeight="1" thickTop="1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3:6" ht="16.5" customHeight="1">
      <c r="C47" s="111"/>
      <c r="D47" s="111"/>
      <c r="E47" s="111"/>
      <c r="F47" s="111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9" right="0.1968503937007874" top="0.61" bottom="0.7874015748031497" header="0.5118110236220472" footer="0.25"/>
  <pageSetup fitToHeight="1" fitToWidth="1" horizontalDpi="300" verticalDpi="300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Oyola</cp:lastModifiedBy>
  <cp:lastPrinted>2015-10-29T18:42:51Z</cp:lastPrinted>
  <dcterms:created xsi:type="dcterms:W3CDTF">1998-09-02T21:36:20Z</dcterms:created>
  <dcterms:modified xsi:type="dcterms:W3CDTF">2016-07-05T18:53:39Z</dcterms:modified>
  <cp:category/>
  <cp:version/>
  <cp:contentType/>
  <cp:contentStatus/>
</cp:coreProperties>
</file>